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FA9536C8-FF3B-4401-8232-3F400394EA56}" xr6:coauthVersionLast="47" xr6:coauthVersionMax="47" xr10:uidLastSave="{00000000-0000-0000-0000-000000000000}"/>
  <bookViews>
    <workbookView xWindow="-110" yWindow="-110" windowWidth="19420" windowHeight="10420" tabRatio="919" firstSheet="19"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4. Risk Sector" sheetId="105" r:id="rId26"/>
    <sheet name="23. LTV" sheetId="104"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6">#REF!</definedName>
    <definedName name="ACC_BALACC" localSheetId="25">#REF!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6">#REF!</definedName>
    <definedName name="ACC_CRS" localSheetId="25">#REF!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6">#REF!</definedName>
    <definedName name="ACC_DBS" localSheetId="25">#REF!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6">#REF!</definedName>
    <definedName name="ACC_ISO" localSheetId="25">#REF!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6">#REF!</definedName>
    <definedName name="ACC_SALDO" localSheetId="25">#REF!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6">#REF!</definedName>
    <definedName name="BS_BALACC" localSheetId="25">#REF!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6">#REF!</definedName>
    <definedName name="BS_BALANCE" localSheetId="25">#REF!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6">#REF!</definedName>
    <definedName name="BS_CR" localSheetId="25">#REF!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6">#REF!</definedName>
    <definedName name="BS_CR_EQU" localSheetId="25">#REF!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6">#REF!</definedName>
    <definedName name="BS_DB" localSheetId="25">#REF!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6">#REF!</definedName>
    <definedName name="BS_DB_EQU" localSheetId="25">#REF!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6">#REF!</definedName>
    <definedName name="BS_DT" localSheetId="25">#REF!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6">#REF!</definedName>
    <definedName name="BS_ISO" localSheetId="25">#REF!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6">#REF!</definedName>
    <definedName name="CurrentDate" localSheetId="25">#REF!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107" l="1"/>
  <c r="R19" i="107"/>
  <c r="Q19" i="107"/>
  <c r="P19" i="107"/>
  <c r="O19" i="107"/>
  <c r="N19" i="107"/>
  <c r="M19" i="107"/>
  <c r="L19" i="107"/>
  <c r="K19" i="107"/>
  <c r="J19" i="107"/>
  <c r="I19" i="107"/>
  <c r="H19" i="107"/>
  <c r="G19" i="107"/>
  <c r="F19" i="107"/>
  <c r="E19" i="107"/>
  <c r="D19" i="107"/>
  <c r="C19" i="107"/>
  <c r="C10" i="102"/>
  <c r="C19" i="102" s="1"/>
  <c r="D12" i="101"/>
  <c r="C12" i="101"/>
  <c r="D7" i="101"/>
  <c r="D19" i="101" s="1"/>
  <c r="C7" i="10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G33" i="97"/>
  <c r="F33" i="97"/>
  <c r="E33" i="97"/>
  <c r="D33" i="97"/>
  <c r="C33" i="97"/>
  <c r="G24" i="97"/>
  <c r="F24" i="97"/>
  <c r="E24" i="97"/>
  <c r="D24" i="97"/>
  <c r="C24" i="97"/>
  <c r="G18" i="97"/>
  <c r="G14" i="97"/>
  <c r="F14" i="97"/>
  <c r="E14" i="97"/>
  <c r="D14" i="97"/>
  <c r="C14" i="97"/>
  <c r="G11" i="97"/>
  <c r="F11" i="97"/>
  <c r="E11" i="97"/>
  <c r="D11" i="97"/>
  <c r="C11" i="97"/>
  <c r="G8" i="97"/>
  <c r="F8" i="97"/>
  <c r="E8" i="97"/>
  <c r="D8" i="97"/>
  <c r="C8" i="97"/>
  <c r="C35" i="95"/>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K7" i="92"/>
  <c r="J7" i="92"/>
  <c r="I7" i="92"/>
  <c r="H7" i="92"/>
  <c r="G7" i="92"/>
  <c r="F7" i="92"/>
  <c r="C7" i="92"/>
  <c r="C22" i="91"/>
  <c r="F21" i="91"/>
  <c r="G21" i="91" s="1"/>
  <c r="H21" i="91" s="1"/>
  <c r="G20" i="91"/>
  <c r="H20" i="91" s="1"/>
  <c r="G19" i="91"/>
  <c r="H19" i="91" s="1"/>
  <c r="G18" i="91"/>
  <c r="H18" i="91" s="1"/>
  <c r="F17" i="91"/>
  <c r="G17" i="91" s="1"/>
  <c r="H17" i="91" s="1"/>
  <c r="H16" i="91"/>
  <c r="G16" i="91"/>
  <c r="F15" i="91"/>
  <c r="G15" i="91" s="1"/>
  <c r="H15" i="91" s="1"/>
  <c r="E14" i="91"/>
  <c r="E22" i="91" s="1"/>
  <c r="D14" i="91"/>
  <c r="D22" i="91" s="1"/>
  <c r="F13" i="91"/>
  <c r="G13" i="91" s="1"/>
  <c r="H13" i="91" s="1"/>
  <c r="G12" i="91"/>
  <c r="H12" i="91" s="1"/>
  <c r="G11" i="91"/>
  <c r="H11" i="91" s="1"/>
  <c r="G10" i="91"/>
  <c r="H10" i="91" s="1"/>
  <c r="H9" i="91"/>
  <c r="G9" i="91"/>
  <c r="F8" i="91"/>
  <c r="G8" i="91" s="1"/>
  <c r="R22" i="90"/>
  <c r="Q22" i="90"/>
  <c r="P22" i="90"/>
  <c r="O22" i="90"/>
  <c r="M22" i="90"/>
  <c r="L22" i="90"/>
  <c r="K22" i="90"/>
  <c r="J22" i="90"/>
  <c r="I22" i="90"/>
  <c r="H22" i="90"/>
  <c r="G22" i="90"/>
  <c r="F22" i="90"/>
  <c r="E22" i="90"/>
  <c r="D22" i="90"/>
  <c r="C22" i="90"/>
  <c r="S21" i="90"/>
  <c r="S20" i="90"/>
  <c r="S19" i="90"/>
  <c r="S18" i="90"/>
  <c r="S17" i="90"/>
  <c r="S16" i="90"/>
  <c r="S15" i="90"/>
  <c r="N14" i="90"/>
  <c r="N22" i="90" s="1"/>
  <c r="S13" i="90"/>
  <c r="S12" i="90"/>
  <c r="S11" i="90"/>
  <c r="S10" i="90"/>
  <c r="S9" i="90"/>
  <c r="S8" i="90"/>
  <c r="C45" i="69"/>
  <c r="C37" i="69"/>
  <c r="C25" i="69"/>
  <c r="C15" i="69"/>
  <c r="D21" i="88"/>
  <c r="C21" i="88"/>
  <c r="E20" i="88"/>
  <c r="E19" i="88"/>
  <c r="E18" i="88"/>
  <c r="E17" i="88"/>
  <c r="E16" i="88"/>
  <c r="E15" i="88"/>
  <c r="E14" i="88"/>
  <c r="E13" i="88"/>
  <c r="E12" i="88"/>
  <c r="E11" i="88"/>
  <c r="E10" i="88"/>
  <c r="E9" i="88"/>
  <c r="E8" i="88"/>
  <c r="G6" i="86"/>
  <c r="G13" i="86" s="1"/>
  <c r="F6" i="86"/>
  <c r="F13" i="86" s="1"/>
  <c r="E6" i="86"/>
  <c r="E13" i="86" s="1"/>
  <c r="D6" i="86"/>
  <c r="D13" i="86" s="1"/>
  <c r="C6" i="86"/>
  <c r="C13" i="86" s="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D40" i="75"/>
  <c r="C40" i="75"/>
  <c r="E40" i="75" s="1"/>
  <c r="H39" i="75"/>
  <c r="E39" i="75"/>
  <c r="H38" i="75"/>
  <c r="E38" i="75"/>
  <c r="H37" i="75"/>
  <c r="E37" i="75"/>
  <c r="H36" i="75"/>
  <c r="E36" i="75"/>
  <c r="H35" i="75"/>
  <c r="E35" i="75"/>
  <c r="H34" i="75"/>
  <c r="E34" i="75"/>
  <c r="H33" i="75"/>
  <c r="E33" i="75"/>
  <c r="H32" i="75"/>
  <c r="D32" i="75"/>
  <c r="C32" i="75"/>
  <c r="H31" i="75"/>
  <c r="E31" i="75"/>
  <c r="H30" i="75"/>
  <c r="E30" i="75"/>
  <c r="H29" i="75"/>
  <c r="E29" i="75"/>
  <c r="H28" i="75"/>
  <c r="E28" i="75"/>
  <c r="H27" i="75"/>
  <c r="E27" i="75"/>
  <c r="H26" i="75"/>
  <c r="E26" i="75"/>
  <c r="H25" i="75"/>
  <c r="E25" i="75"/>
  <c r="H24" i="75"/>
  <c r="E24" i="75"/>
  <c r="H23" i="75"/>
  <c r="E23" i="75"/>
  <c r="H22" i="75"/>
  <c r="D22" i="75"/>
  <c r="D19" i="75" s="1"/>
  <c r="C22" i="75"/>
  <c r="H21" i="75"/>
  <c r="E21" i="75"/>
  <c r="H20" i="75"/>
  <c r="E20" i="75"/>
  <c r="H19" i="75"/>
  <c r="C19" i="75"/>
  <c r="H18" i="75"/>
  <c r="E18" i="75"/>
  <c r="H17" i="75"/>
  <c r="E17" i="75"/>
  <c r="H16" i="75"/>
  <c r="D16" i="75"/>
  <c r="C16" i="75"/>
  <c r="E16" i="75" s="1"/>
  <c r="H15" i="75"/>
  <c r="E15" i="75"/>
  <c r="H14" i="75"/>
  <c r="E14" i="75"/>
  <c r="H13" i="75"/>
  <c r="D13" i="75"/>
  <c r="C13" i="75"/>
  <c r="H12" i="75"/>
  <c r="E12" i="75"/>
  <c r="H11" i="75"/>
  <c r="E11" i="75"/>
  <c r="H10" i="75"/>
  <c r="E10" i="75"/>
  <c r="H9" i="75"/>
  <c r="E9" i="75"/>
  <c r="H8" i="75"/>
  <c r="E8" i="75"/>
  <c r="H7" i="75"/>
  <c r="D7" i="75"/>
  <c r="C7" i="75"/>
  <c r="H66" i="85"/>
  <c r="E66" i="85"/>
  <c r="H64" i="85"/>
  <c r="E64" i="85"/>
  <c r="G61" i="85"/>
  <c r="F61" i="85"/>
  <c r="D61" i="85"/>
  <c r="E61" i="85" s="1"/>
  <c r="C61" i="85"/>
  <c r="H60" i="85"/>
  <c r="E60" i="85"/>
  <c r="H59" i="85"/>
  <c r="E59" i="85"/>
  <c r="H58" i="85"/>
  <c r="E58" i="85"/>
  <c r="G53" i="85"/>
  <c r="F53" i="85"/>
  <c r="D53" i="85"/>
  <c r="E53" i="85" s="1"/>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H34" i="85" s="1"/>
  <c r="D34" i="85"/>
  <c r="D45" i="85" s="1"/>
  <c r="C34" i="85"/>
  <c r="C45" i="85" s="1"/>
  <c r="G30" i="85"/>
  <c r="F30" i="85"/>
  <c r="D30" i="85"/>
  <c r="E30" i="85" s="1"/>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D9" i="85"/>
  <c r="D22" i="85" s="1"/>
  <c r="D31" i="85" s="1"/>
  <c r="C9" i="85"/>
  <c r="C22" i="85" s="1"/>
  <c r="H8" i="85"/>
  <c r="E8" i="85"/>
  <c r="H40" i="83"/>
  <c r="E40" i="83"/>
  <c r="H39" i="83"/>
  <c r="E39" i="83"/>
  <c r="H38" i="83"/>
  <c r="E38" i="83"/>
  <c r="H37" i="83"/>
  <c r="E37" i="83"/>
  <c r="H36" i="83"/>
  <c r="E36" i="83"/>
  <c r="H35" i="83"/>
  <c r="E35" i="83"/>
  <c r="H34" i="83"/>
  <c r="E34" i="83"/>
  <c r="H33" i="83"/>
  <c r="E33" i="83"/>
  <c r="G31" i="83"/>
  <c r="G41" i="83" s="1"/>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D14" i="83"/>
  <c r="D20" i="83" s="1"/>
  <c r="C14" i="83"/>
  <c r="C20" i="83" s="1"/>
  <c r="H13" i="83"/>
  <c r="E13" i="83"/>
  <c r="H12" i="83"/>
  <c r="E12" i="83"/>
  <c r="H11" i="83"/>
  <c r="E11" i="83"/>
  <c r="H10" i="83"/>
  <c r="E10" i="83"/>
  <c r="H9" i="83"/>
  <c r="E9" i="83"/>
  <c r="H8" i="83"/>
  <c r="E8" i="83"/>
  <c r="H7" i="83"/>
  <c r="E7" i="83"/>
  <c r="E41" i="83" l="1"/>
  <c r="H53" i="85"/>
  <c r="E7" i="75"/>
  <c r="H21" i="92"/>
  <c r="I21" i="92"/>
  <c r="H61" i="85"/>
  <c r="C19" i="101"/>
  <c r="D54" i="85"/>
  <c r="G21" i="97"/>
  <c r="G37" i="97"/>
  <c r="H22" i="98"/>
  <c r="E32" i="75"/>
  <c r="L21" i="92"/>
  <c r="F21" i="92"/>
  <c r="E14" i="92"/>
  <c r="E22" i="75"/>
  <c r="G21" i="92"/>
  <c r="N14" i="92"/>
  <c r="G56" i="85"/>
  <c r="G63" i="85" s="1"/>
  <c r="G65" i="85" s="1"/>
  <c r="G67" i="85" s="1"/>
  <c r="H41" i="83"/>
  <c r="F45" i="85"/>
  <c r="H45" i="85" s="1"/>
  <c r="C21" i="92"/>
  <c r="I21" i="99"/>
  <c r="J21" i="92"/>
  <c r="E7" i="92"/>
  <c r="H14" i="83"/>
  <c r="H9" i="85"/>
  <c r="K21" i="92"/>
  <c r="H31" i="83"/>
  <c r="F22" i="85"/>
  <c r="F31" i="85" s="1"/>
  <c r="H31" i="85" s="1"/>
  <c r="H30" i="85"/>
  <c r="E21" i="88"/>
  <c r="E20" i="83"/>
  <c r="E13" i="75"/>
  <c r="N7" i="92"/>
  <c r="N21" i="92" s="1"/>
  <c r="G39" i="97"/>
  <c r="I34" i="100"/>
  <c r="H8" i="91"/>
  <c r="F14" i="91"/>
  <c r="S14" i="90"/>
  <c r="S22" i="90" s="1"/>
  <c r="E19" i="75"/>
  <c r="E22" i="85"/>
  <c r="C31" i="85"/>
  <c r="D56" i="85"/>
  <c r="D63" i="85" s="1"/>
  <c r="D65" i="85" s="1"/>
  <c r="D67" i="85" s="1"/>
  <c r="E45" i="85"/>
  <c r="C54" i="85"/>
  <c r="E54" i="85" s="1"/>
  <c r="E34" i="85"/>
  <c r="E9" i="85"/>
  <c r="H20" i="83"/>
  <c r="E14" i="83"/>
  <c r="E31" i="83"/>
  <c r="H22" i="85" l="1"/>
  <c r="E21" i="92"/>
  <c r="C12" i="95" s="1"/>
  <c r="F54" i="85"/>
  <c r="H54" i="85" s="1"/>
  <c r="G14" i="91"/>
  <c r="F22" i="91"/>
  <c r="F56" i="85"/>
  <c r="E31" i="85"/>
  <c r="C56" i="85"/>
  <c r="H14" i="91" l="1"/>
  <c r="G22" i="91"/>
  <c r="H22" i="91" s="1"/>
  <c r="C63" i="85"/>
  <c r="E56" i="85"/>
  <c r="H56" i="85"/>
  <c r="F63" i="85"/>
  <c r="E63" i="85" l="1"/>
  <c r="C65" i="85"/>
  <c r="H63" i="85"/>
  <c r="F65" i="85"/>
  <c r="H65" i="85" l="1"/>
  <c r="F67" i="85"/>
  <c r="H67" i="85" s="1"/>
  <c r="E65" i="85"/>
  <c r="C67" i="85"/>
  <c r="E67" i="85" s="1"/>
  <c r="B1" i="107" l="1"/>
  <c r="B1" i="106"/>
  <c r="B1" i="105"/>
  <c r="B1" i="104"/>
  <c r="B1" i="103"/>
  <c r="B1" i="102"/>
  <c r="B1" i="101"/>
  <c r="B1" i="100"/>
  <c r="B1" i="99"/>
  <c r="B1" i="98"/>
  <c r="B1" i="97"/>
  <c r="B1" i="95"/>
  <c r="B1" i="92"/>
  <c r="B1" i="93"/>
  <c r="B1" i="91"/>
  <c r="B1" i="64"/>
  <c r="B1" i="90"/>
  <c r="B1" i="69"/>
  <c r="B1" i="94"/>
  <c r="B1" i="89"/>
  <c r="B1" i="73"/>
  <c r="B1" i="88"/>
  <c r="B1" i="52"/>
  <c r="B1" i="86"/>
  <c r="B1" i="75"/>
  <c r="B1" i="85"/>
  <c r="B1" i="83"/>
  <c r="C1" i="85" l="1"/>
  <c r="G5" i="86"/>
  <c r="F5" i="86"/>
  <c r="E5" i="86"/>
  <c r="D5" i="86"/>
  <c r="C5" i="86"/>
  <c r="G5" i="84"/>
  <c r="F5" i="84"/>
  <c r="E5" i="84"/>
  <c r="D5" i="84"/>
  <c r="C5" i="84"/>
  <c r="C21" i="94" l="1"/>
  <c r="C20" i="94"/>
  <c r="C19" i="94"/>
  <c r="B1" i="84" l="1"/>
  <c r="C30" i="95" l="1"/>
  <c r="C26" i="95"/>
  <c r="C18" i="95"/>
  <c r="C8" i="95"/>
  <c r="C36" i="95" l="1"/>
  <c r="C38" i="95" s="1"/>
  <c r="D12" i="94"/>
  <c r="D7" i="94"/>
  <c r="D13" i="94"/>
  <c r="D9" i="94"/>
  <c r="D15" i="94"/>
  <c r="D20" i="94"/>
  <c r="D11" i="94"/>
  <c r="D16" i="94"/>
  <c r="D17" i="94"/>
  <c r="D21" i="94"/>
  <c r="D19" i="94"/>
  <c r="D8" i="94"/>
  <c r="T21" i="64" l="1"/>
  <c r="U21" i="64"/>
  <c r="S21" i="64"/>
  <c r="C21" i="64"/>
  <c r="C5" i="73" l="1"/>
  <c r="C12" i="89" l="1"/>
  <c r="C6" i="89"/>
  <c r="C28" i="89" l="1"/>
  <c r="C31" i="89"/>
  <c r="C30" i="89" s="1"/>
  <c r="C35" i="89"/>
  <c r="C43" i="89"/>
  <c r="C47" i="89"/>
  <c r="C41" i="89" l="1"/>
  <c r="C8" i="73"/>
  <c r="C13" i="73" s="1"/>
  <c r="C52"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<sst xmlns="http://schemas.openxmlformats.org/spreadsheetml/2006/main" count="1159" uniqueCount="765">
  <si>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</si>
  <si>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</si>
  <si>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</si>
  <si>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</si>
  <si>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</si>
  <si>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</si>
  <si>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</si>
  <si>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</si>
  <si>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</si>
  <si>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</si>
  <si>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</si>
  <si>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</si>
  <si>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</si>
  <si>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</si>
  <si>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</si>
  <si>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</si>
  <si>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</si>
  <si>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</si>
  <si>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</si>
  <si>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</si>
  <si>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</si>
  <si>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</si>
  <si>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</si>
  <si>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</si>
  <si>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</si>
  <si>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</si>
  <si>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</si>
  <si>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</si>
  <si>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</si>
  <si>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</si>
  <si>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</si>
  <si>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</si>
  <si>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</si>
  <si>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</si>
  <si>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</si>
  <si>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</si>
  <si>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</si>
  <si>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</si>
  <si>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</si>
  <si>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</si>
  <si>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</si>
  <si>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</si>
  <si>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</si>
  <si>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</si>
  <si>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</si>
  <si>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</si>
  <si>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</si>
  <si>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</si>
  <si>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</si>
  <si>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</si>
  <si>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</si>
  <si>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</si>
  <si>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</si>
  <si>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</si>
  <si>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</si>
  <si>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</si>
  <si>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</si>
  <si>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</si>
  <si>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</si>
  <si>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</si>
  <si>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</si>
  <si>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</si>
  <si>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</si>
  <si>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</si>
  <si>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</si>
  <si>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</si>
  <si>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</si>
  <si>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</si>
  <si>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</si>
  <si>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</si>
  <si>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</si>
  <si>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</si>
  <si>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</si>
  <si>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</si>
  <si>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</si>
  <si>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</si>
  <si>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</si>
  <si>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</si>
  <si>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</si>
  <si>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</si>
  <si>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</si>
  <si>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</si>
  <si>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</si>
  <si>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</si>
  <si>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</si>
  <si>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</si>
  <si>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</si>
  <si>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</si>
  <si>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</si>
  <si>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</si>
  <si>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</si>
  <si>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</si>
  <si>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</si>
  <si>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</si>
  <si>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</si>
  <si>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</si>
  <si>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</si>
  <si>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</si>
  <si>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</si>
  <si>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</si>
  <si>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</si>
  <si>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</si>
  <si>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</si>
  <si>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</si>
  <si>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</si>
  <si>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</si>
  <si>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</si>
  <si>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</si>
  <si>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</si>
  <si>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</si>
  <si>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</si>
  <si>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</si>
  <si>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</si>
  <si>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</si>
  <si>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</si>
  <si>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</si>
  <si>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</si>
  <si>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</si>
  <si>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</si>
  <si>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</si>
  <si>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</si>
  <si>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</si>
  <si>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</si>
  <si>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</si>
  <si>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</si>
  <si>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</si>
  <si>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</si>
  <si>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</si>
  <si>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</si>
  <si>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</si>
  <si>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</si>
  <si>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</si>
  <si>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</si>
  <si>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</si>
  <si>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</si>
  <si>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</si>
  <si>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</si>
  <si>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</si>
  <si>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</si>
  <si>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</si>
  <si>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</si>
  <si>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</si>
  <si>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</si>
  <si>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</si>
  <si>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</si>
  <si>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</si>
  <si>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</si>
  <si>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</si>
  <si>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</si>
  <si>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</si>
  <si>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</si>
  <si>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</si>
  <si>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</si>
  <si>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</si>
  <si>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</si>
  <si>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</si>
  <si>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</si>
  <si>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</si>
  <si>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</si>
  <si>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</si>
  <si>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</si>
  <si>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</si>
  <si>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</si>
  <si>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</si>
  <si>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</si>
  <si>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</si>
  <si>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</si>
  <si>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</si>
  <si>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</si>
  <si>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</si>
  <si>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</si>
  <si>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</si>
  <si>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</si>
  <si>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</si>
  <si>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</si>
  <si>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</si>
  <si>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</si>
  <si>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</si>
  <si>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</si>
  <si>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</si>
  <si>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</si>
  <si>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</si>
  <si>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</si>
  <si>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</si>
  <si>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</si>
  <si>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</si>
  <si>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</si>
  <si>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</si>
  <si>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</si>
  <si>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</si>
  <si>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</si>
  <si>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</si>
  <si>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</si>
  <si>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</si>
  <si>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</si>
  <si>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</si>
  <si>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</si>
  <si>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</si>
  <si>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</si>
  <si>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</si>
  <si>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</si>
  <si>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</si>
  <si>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</si>
  <si>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</si>
  <si>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</si>
  <si>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</si>
  <si>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</si>
  <si>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</si>
  <si>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</si>
  <si>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</si>
  <si>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</si>
  <si>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</si>
  <si>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</si>
  <si>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</si>
  <si>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</si>
  <si>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</si>
  <si>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</si>
  <si>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</si>
  <si>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</si>
  <si>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</si>
  <si>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</si>
  <si>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</si>
  <si>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</si>
  <si>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</si>
  <si>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</si>
  <si>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</si>
  <si>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</si>
  <si>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</si>
  <si>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</si>
  <si>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</si>
  <si>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</si>
  <si>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</si>
  <si>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</si>
  <si>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</si>
  <si>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</si>
  <si>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</si>
  <si>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</si>
  <si>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</si>
  <si>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</si>
  <si>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</si>
  <si>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</si>
  <si>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</si>
  <si>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</si>
  <si>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</si>
  <si>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</si>
  <si>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</si>
  <si>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</si>
  <si>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</si>
  <si>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</si>
  <si>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</si>
  <si>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</si>
  <si>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</si>
  <si>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</si>
  <si>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</si>
  <si>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</si>
  <si>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</si>
  <si>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</si>
  <si>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</si>
  <si>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</si>
  <si>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</si>
  <si>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</si>
  <si>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</si>
  <si>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</si>
  <si>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</si>
  <si>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</si>
  <si>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</si>
  <si>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</si>
  <si>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</si>
  <si>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</si>
  <si>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</si>
  <si>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</si>
  <si>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</si>
  <si>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</si>
  <si>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</si>
  <si>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</si>
  <si>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</si>
  <si>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</si>
  <si>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</si>
  <si>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</si>
  <si>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</si>
  <si>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</si>
  <si>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</si>
  <si>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</si>
  <si>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</si>
  <si>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</si>
  <si>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</si>
  <si>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</si>
  <si>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</si>
  <si>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</si>
  <si>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</si>
  <si>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</si>
  <si>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</si>
  <si>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</si>
  <si>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</si>
  <si>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</si>
  <si>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</si>
  <si>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</si>
  <si>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</si>
  <si>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</si>
  <si>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</si>
  <si>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</si>
  <si>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</si>
  <si>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</si>
  <si>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</si>
  <si>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</si>
  <si>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</si>
  <si>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</si>
  <si>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</si>
  <si>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</si>
  <si>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</si>
  <si>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</si>
  <si>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</si>
  <si>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</si>
  <si>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</si>
  <si>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</si>
  <si>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</si>
  <si>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</si>
  <si>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</si>
  <si>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</si>
  <si>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</si>
  <si>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</si>
  <si>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</si>
  <si>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</si>
  <si>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</si>
  <si>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</si>
  <si>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</si>
  <si>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</si>
  <si>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</si>
  <si>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</si>
  <si>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</si>
  <si>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</si>
  <si>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</si>
  <si>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</si>
  <si>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</si>
  <si>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</si>
  <si>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</si>
  <si>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</si>
  <si>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</si>
  <si>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</si>
  <si>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</si>
  <si>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</si>
  <si>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</si>
  <si>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</si>
  <si>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</si>
  <si>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</si>
  <si>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</si>
  <si>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</si>
  <si>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</si>
  <si>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</si>
  <si>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</si>
  <si>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</si>
  <si>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</si>
  <si>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</si>
  <si>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</si>
  <si>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</si>
  <si>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</si>
  <si>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</si>
  <si>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</si>
  <si>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</si>
  <si>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</si>
  <si>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</si>
  <si>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</si>
  <si>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</si>
  <si>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</si>
  <si>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</si>
  <si>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</si>
  <si>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</si>
  <si>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</si>
  <si>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</si>
  <si>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</si>
  <si>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</si>
  <si>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</si>
  <si>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</si>
  <si>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</si>
  <si>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</si>
  <si>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</si>
  <si>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</si>
  <si>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</si>
  <si>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</si>
  <si>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</si>
  <si>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</si>
  <si>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</si>
  <si>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</si>
  <si>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</si>
  <si>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</si>
  <si>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</si>
  <si>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</si>
  <si>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</si>
  <si>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</si>
  <si>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</si>
  <si>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</si>
  <si>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</si>
  <si>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</si>
  <si>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</si>
  <si>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</si>
  <si>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</si>
  <si>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</si>
  <si>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</si>
  <si>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</si>
  <si>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</si>
  <si>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</si>
  <si>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</si>
  <si>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</si>
  <si>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</si>
  <si>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</si>
  <si>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</si>
  <si>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</si>
  <si>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</si>
  <si>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</si>
  <si>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</si>
  <si>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</si>
  <si>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</si>
  <si>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</si>
  <si>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</si>
  <si>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</si>
  <si>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</si>
  <si>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</si>
  <si>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</si>
  <si>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</si>
  <si>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</si>
  <si>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</si>
  <si>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</si>
  <si>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</si>
  <si>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</si>
  <si>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</si>
  <si>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</si>
  <si>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</si>
  <si>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</si>
  <si>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</si>
  <si>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</si>
  <si>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</si>
  <si>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</si>
  <si>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</si>
  <si>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</si>
  <si>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</si>
  <si>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</si>
  <si>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</si>
  <si>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</si>
  <si>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</si>
  <si>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</si>
  <si>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</si>
  <si>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</si>
  <si>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</si>
  <si>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</si>
  <si>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</si>
  <si>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</si>
  <si>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</si>
  <si>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</si>
  <si>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</si>
  <si>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</si>
  <si>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</si>
  <si>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</si>
  <si>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</si>
  <si>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</si>
  <si>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</si>
  <si>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</si>
  <si>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</si>
  <si>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</si>
  <si>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</si>
  <si>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</si>
  <si>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</si>
  <si>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</si>
  <si>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</si>
  <si>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</si>
  <si>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</si>
  <si>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</si>
  <si>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</si>
  <si>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</si>
  <si>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</si>
  <si>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</si>
  <si>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</si>
  <si>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</si>
  <si>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</si>
  <si>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</si>
  <si>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</si>
  <si>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</si>
  <si>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</si>
  <si>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</si>
  <si>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</si>
  <si>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</si>
  <si>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</si>
  <si>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</si>
  <si>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</si>
  <si>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</si>
  <si>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</si>
  <si>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</si>
  <si>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</si>
  <si>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</si>
  <si>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</si>
  <si>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</si>
  <si>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</si>
  <si>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</si>
  <si>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</si>
  <si>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</si>
  <si>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</si>
  <si>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</si>
  <si>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</si>
  <si>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</si>
  <si>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</si>
  <si>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</si>
  <si>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</si>
  <si>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</si>
  <si>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</si>
  <si>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</si>
  <si>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</si>
  <si>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</si>
  <si>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</si>
  <si>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</si>
  <si>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</si>
  <si>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</si>
  <si>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</si>
  <si>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</si>
  <si>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</si>
  <si>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</si>
  <si>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</si>
  <si>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</si>
  <si>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</si>
  <si>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</si>
  <si>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</si>
  <si>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</si>
  <si>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</si>
  <si>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</si>
  <si>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</si>
  <si>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</si>
  <si>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</si>
  <si>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</si>
  <si>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</si>
  <si>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</si>
  <si>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</si>
  <si>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</si>
  <si>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</si>
  <si>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</si>
  <si>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</si>
  <si>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</si>
  <si>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</si>
  <si>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</si>
  <si>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</si>
  <si>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</si>
  <si>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</si>
  <si>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</si>
  <si>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</si>
  <si>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</si>
  <si>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</si>
  <si>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</si>
  <si>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</si>
  <si>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</si>
  <si>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</si>
  <si>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</si>
  <si>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</si>
  <si>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</si>
  <si>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</si>
  <si>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</si>
  <si>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</si>
  <si>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</si>
  <si>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</si>
  <si>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</si>
  <si>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</si>
  <si>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</si>
  <si>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</si>
  <si>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</si>
  <si>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</si>
  <si>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</si>
  <si>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</si>
  <si>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</si>
  <si>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</si>
  <si>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</si>
  <si>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</si>
  <si>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</si>
  <si>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</si>
  <si>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</si>
  <si>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</si>
  <si>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</si>
  <si>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</si>
  <si>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</si>
  <si>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</si>
  <si>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</si>
  <si>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</si>
  <si>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</si>
  <si>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</si>
  <si>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</si>
  <si>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</si>
  <si>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</si>
  <si>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</si>
  <si>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</si>
  <si>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</si>
  <si>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</si>
  <si>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</si>
  <si>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</si>
  <si>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</si>
  <si>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</si>
  <si>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</si>
  <si>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</si>
  <si>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</si>
  <si>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</si>
  <si>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</si>
  <si>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</si>
  <si>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</si>
  <si>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</si>
  <si>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</si>
  <si>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</si>
  <si>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</si>
  <si>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</si>
  <si>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</si>
  <si>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</si>
  <si>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</si>
  <si>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</si>
  <si>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</si>
  <si>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</si>
  <si>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</si>
  <si>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</si>
  <si>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</si>
  <si>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</si>
  <si>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</si>
  <si>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</si>
  <si>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</si>
  <si>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</si>
  <si>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</si>
  <si>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</si>
  <si>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</si>
  <si>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</si>
  <si>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</si>
  <si>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</si>
  <si>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</si>
  <si>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</si>
  <si>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</si>
  <si>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</si>
  <si>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</si>
  <si>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</si>
  <si>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</si>
  <si>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</si>
  <si>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</si>
  <si>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</si>
  <si>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</si>
  <si>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</si>
  <si>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</si>
  <si>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</si>
  <si>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</si>
  <si>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</si>
  <si>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</si>
  <si>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</si>
  <si>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</si>
  <si>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</si>
  <si>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</si>
  <si>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</si>
  <si>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</si>
  <si>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</si>
  <si>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</si>
  <si>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</si>
  <si>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</si>
  <si>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</si>
  <si>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</si>
  <si>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</si>
  <si>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</si>
  <si>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</si>
  <si>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</si>
  <si>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</si>
  <si>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</si>
  <si>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</si>
  <si>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</si>
  <si>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</si>
  <si>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</si>
  <si>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</si>
  <si>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</si>
  <si>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</si>
  <si>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</si>
  <si>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</si>
  <si>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</si>
  <si>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</si>
  <si>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</si>
  <si>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</si>
  <si>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</si>
  <si>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</si>
  <si>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</si>
  <si>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</si>
  <si>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</si>
  <si>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</si>
  <si>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</si>
  <si>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</si>
  <si>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</si>
  <si>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</si>
  <si>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</si>
  <si>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</si>
  <si>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</si>
  <si>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</si>
  <si>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</si>
  <si>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</si>
  <si>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</si>
  <si>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</si>
  <si>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</si>
  <si>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</si>
  <si>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</si>
  <si>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</si>
  <si>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</si>
  <si>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</si>
  <si>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</si>
  <si>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</si>
  <si>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</si>
  <si>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</si>
  <si>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</si>
  <si>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</si>
  <si>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</si>
  <si>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</si>
  <si>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</si>
  <si>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</si>
  <si>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</si>
  <si>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</si>
  <si>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</si>
  <si>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</si>
  <si>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</si>
  <si>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</si>
  <si>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</si>
  <si>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</si>
  <si>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</si>
  <si>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</si>
  <si>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</si>
  <si>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</si>
  <si>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</si>
  <si>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</si>
  <si>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</si>
  <si>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</si>
  <si>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</si>
  <si>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</si>
  <si>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</si>
  <si>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</si>
  <si>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</si>
  <si>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</si>
  <si>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</si>
  <si>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</si>
  <si>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</si>
  <si>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</si>
  <si>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</si>
  <si>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</si>
  <si>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</si>
  <si>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</si>
  <si>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</si>
  <si>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</si>
  <si>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</si>
  <si>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</si>
  <si>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</si>
  <si>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</si>
  <si>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</si>
  <si>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PASHA Bank Georgia</t>
  </si>
  <si>
    <t>Farid Mammadov</t>
  </si>
  <si>
    <t>Nikoloz Shurghaia</t>
  </si>
  <si>
    <t>www.pashabank.ge</t>
  </si>
  <si>
    <t>Shahin Mammadov</t>
  </si>
  <si>
    <t>Member of PASHA Bank Supervisory Board</t>
  </si>
  <si>
    <t>George Glonti</t>
  </si>
  <si>
    <t>Senior Independent Member of PASHA Bank Supervisory Board</t>
  </si>
  <si>
    <t>Ebru Ogan Knottnerus</t>
  </si>
  <si>
    <t>Independent Member of PASHA Bank Supervisory Board</t>
  </si>
  <si>
    <t>Jalal Gasımov</t>
  </si>
  <si>
    <t>Chairman of PASHA Bank Supervisory Board</t>
  </si>
  <si>
    <t>Chairman of Board of Directors​, CEO</t>
  </si>
  <si>
    <t>Selim Berent</t>
  </si>
  <si>
    <t>Member of the Board of Directors, CFO</t>
  </si>
  <si>
    <t>Levan Aladashvili</t>
  </si>
  <si>
    <t>Member of the Board of Directors, Chief Risk Officer</t>
  </si>
  <si>
    <t>George Chanadiri</t>
  </si>
  <si>
    <t>Member of the Board of Directors - Chief Information Officer/Chief Operating Officer</t>
  </si>
  <si>
    <t>PASHA Bank OJSC</t>
  </si>
  <si>
    <t xml:space="preserve">Mr. Arif Pashayev </t>
  </si>
  <si>
    <t>Mrs. Arzu Aliyeva</t>
  </si>
  <si>
    <t>Mrs. Leyla Aliyeva</t>
  </si>
  <si>
    <t>Mr. Mir Jamal Pashayev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</si>
</sst>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s>
  <fonts count="14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sz val="10"/>
      <color rgb="FF333333"/>
      <name val="Sylfaen"/>
      <family val="1"/>
    </font>
    <font>
      <i/>
      <sz val="10"/>
      <color theme="1"/>
      <name val="Sylfaen"/>
      <family val="1"/>
    </font>
    <font>
      <sz val="10"/>
      <name val="Calibri"/>
      <family val="2"/>
      <charset val="204"/>
      <scheme val="minor"/>
    </font>
    <font>
      <b/>
      <sz val="10"/>
      <name val="Calibri"/>
      <family val="2"/>
      <charset val="204"/>
      <scheme val="minor"/>
    </font>
    <font>
      <b/>
      <sz val="10"/>
      <color theme="1"/>
      <name val="Sylfaen"/>
      <family val="1"/>
    </font>
    <font>
      <sz val="10"/>
      <color theme="1"/>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290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8"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8"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9"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19" fillId="0" borderId="113" applyNumberFormat="0" applyAlignment="0">
      <alignment horizontal="right"/>
      <protection locked="0"/>
    </xf>
    <xf numFmtId="0" fontId="2" fillId="69" borderId="113" applyNumberFormat="0" applyFont="0" applyBorder="0" applyProtection="0">
      <alignment horizontal="center" vertical="center"/>
    </xf>
    <xf numFmtId="0" fontId="37" fillId="0" borderId="116">
      <alignment horizontal="left" vertical="center"/>
    </xf>
    <xf numFmtId="0" fontId="37" fillId="0" borderId="116">
      <alignment horizontal="left" vertical="center"/>
    </xf>
    <xf numFmtId="168" fontId="37" fillId="0" borderId="116">
      <alignment horizontal="left" vertical="center"/>
    </xf>
    <xf numFmtId="0" fontId="45" fillId="70" borderId="115" applyFont="0" applyBorder="0">
      <alignment horizontal="center" wrapText="1"/>
    </xf>
    <xf numFmtId="3" fontId="2" fillId="71" borderId="113" applyFont="0" applyProtection="0">
      <alignment horizontal="right" vertical="center"/>
    </xf>
    <xf numFmtId="9" fontId="2" fillId="71" borderId="113" applyFont="0" applyProtection="0">
      <alignment horizontal="right" vertical="center"/>
    </xf>
    <xf numFmtId="0" fontId="2" fillId="71" borderId="115" applyNumberFormat="0" applyFont="0" applyBorder="0" applyProtection="0">
      <alignment horizontal="left" vertical="center"/>
    </xf>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8"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8"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9"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0" fontId="49" fillId="43" borderId="123" applyNumberFormat="0" applyAlignment="0" applyProtection="0"/>
    <xf numFmtId="3" fontId="2" fillId="72" borderId="113" applyFont="0">
      <alignment horizontal="right" vertical="center"/>
      <protection locked="0"/>
    </xf>
    <xf numFmtId="3" fontId="2" fillId="72" borderId="144" applyFont="0">
      <alignment horizontal="right" vertical="center"/>
      <protection locked="0"/>
    </xf>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45" fillId="70" borderId="145" applyFont="0" applyBorder="0">
      <alignment horizontal="center" wrapText="1"/>
    </xf>
    <xf numFmtId="0" fontId="2" fillId="69" borderId="144" applyNumberFormat="0" applyFont="0" applyBorder="0" applyProtection="0">
      <alignment horizontal="center" vertical="center"/>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19" fillId="0" borderId="144" applyNumberFormat="0" applyAlignment="0">
      <alignment horizontal="right"/>
      <protection locked="0"/>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3" fontId="2" fillId="75" borderId="113" applyFont="0">
      <alignment horizontal="right" vertical="center"/>
      <protection locked="0"/>
    </xf>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8"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8"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9"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0" fontId="66" fillId="64" borderId="125" applyNumberFormat="0" applyAlignment="0" applyProtection="0"/>
    <xf numFmtId="3" fontId="2" fillId="70" borderId="113" applyFont="0">
      <alignment horizontal="right" vertical="center"/>
    </xf>
    <xf numFmtId="188" fontId="2" fillId="70" borderId="113" applyFont="0">
      <alignment horizontal="right" vertical="center"/>
    </xf>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9"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168" fontId="77" fillId="0" borderId="126" applyNumberFormat="0" applyFill="0" applyAlignment="0" applyProtection="0"/>
    <xf numFmtId="169" fontId="77"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9"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68" fontId="77"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0" fontId="30" fillId="0" borderId="126" applyNumberFormat="0" applyFill="0" applyAlignment="0" applyProtection="0"/>
    <xf numFmtId="188" fontId="2" fillId="70" borderId="128" applyFont="0">
      <alignment horizontal="right" vertical="center"/>
    </xf>
    <xf numFmtId="3" fontId="2" fillId="70" borderId="128" applyFont="0">
      <alignment horizontal="right" vertical="center"/>
    </xf>
    <xf numFmtId="0" fontId="66"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168" fontId="68" fillId="64" borderId="125" applyNumberFormat="0" applyAlignment="0" applyProtection="0"/>
    <xf numFmtId="169" fontId="68" fillId="64" borderId="125" applyNumberFormat="0" applyAlignment="0" applyProtection="0"/>
    <xf numFmtId="168"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9"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8"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168" fontId="68"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0" fontId="66" fillId="64" borderId="125" applyNumberFormat="0" applyAlignment="0" applyProtection="0"/>
    <xf numFmtId="3" fontId="2" fillId="75" borderId="128" applyFont="0">
      <alignment horizontal="right" vertical="center"/>
      <protection locked="0"/>
    </xf>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2"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0" fontId="10" fillId="74" borderId="124" applyNumberFormat="0" applyFont="0" applyAlignment="0" applyProtection="0"/>
    <xf numFmtId="3" fontId="2" fillId="72" borderId="128" applyFont="0">
      <alignment horizontal="right" vertical="center"/>
      <protection locked="0"/>
    </xf>
    <xf numFmtId="0" fontId="49"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168" fontId="51" fillId="43" borderId="123" applyNumberFormat="0" applyAlignment="0" applyProtection="0"/>
    <xf numFmtId="169" fontId="51" fillId="43" borderId="123" applyNumberFormat="0" applyAlignment="0" applyProtection="0"/>
    <xf numFmtId="168"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9"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8"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168" fontId="51"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49" fillId="43" borderId="123" applyNumberFormat="0" applyAlignment="0" applyProtection="0"/>
    <xf numFmtId="0" fontId="2" fillId="71" borderId="129" applyNumberFormat="0" applyFont="0" applyBorder="0" applyProtection="0">
      <alignment horizontal="left" vertical="center"/>
    </xf>
    <xf numFmtId="9" fontId="2" fillId="71" borderId="128" applyFont="0" applyProtection="0">
      <alignment horizontal="right" vertical="center"/>
    </xf>
    <xf numFmtId="3" fontId="2" fillId="71" borderId="128" applyFont="0" applyProtection="0">
      <alignment horizontal="right" vertical="center"/>
    </xf>
    <xf numFmtId="0" fontId="45" fillId="70" borderId="129" applyFont="0" applyBorder="0">
      <alignment horizontal="center" wrapText="1"/>
    </xf>
    <xf numFmtId="168" fontId="37" fillId="0" borderId="127">
      <alignment horizontal="left" vertical="center"/>
    </xf>
    <xf numFmtId="0" fontId="37" fillId="0" borderId="127">
      <alignment horizontal="left" vertical="center"/>
    </xf>
    <xf numFmtId="0" fontId="37" fillId="0" borderId="127">
      <alignment horizontal="left" vertical="center"/>
    </xf>
    <xf numFmtId="0" fontId="2" fillId="69" borderId="128" applyNumberFormat="0" applyFont="0" applyBorder="0" applyProtection="0">
      <alignment horizontal="center" vertical="center"/>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19" fillId="0" borderId="128" applyNumberFormat="0" applyAlignment="0">
      <alignment horizontal="right"/>
      <protection locked="0"/>
    </xf>
    <xf numFmtId="0" fontId="21"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168" fontId="23" fillId="64" borderId="123" applyNumberFormat="0" applyAlignment="0" applyProtection="0"/>
    <xf numFmtId="169" fontId="23"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9"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8" fontId="23"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0" fontId="21" fillId="64" borderId="123" applyNumberFormat="0" applyAlignment="0" applyProtection="0"/>
    <xf numFmtId="169" fontId="9" fillId="37" borderId="0"/>
    <xf numFmtId="0" fontId="2" fillId="74" borderId="147" applyNumberFormat="0" applyFon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168" fontId="37" fillId="0" borderId="140">
      <alignment horizontal="left" vertical="center"/>
    </xf>
    <xf numFmtId="0" fontId="37" fillId="0" borderId="140">
      <alignment horizontal="left" vertical="center"/>
    </xf>
    <xf numFmtId="0" fontId="37" fillId="0" borderId="140">
      <alignment horizontal="left" vertical="center"/>
    </xf>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37" fillId="0" borderId="137">
      <alignment horizontal="left" vertical="center"/>
    </xf>
    <xf numFmtId="0" fontId="37" fillId="0" borderId="137">
      <alignment horizontal="left" vertical="center"/>
    </xf>
    <xf numFmtId="0" fontId="37" fillId="0" borderId="137">
      <alignment horizontal="left" vertical="center"/>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37" fillId="0" borderId="137">
      <alignment horizontal="left" vertical="center"/>
    </xf>
    <xf numFmtId="0" fontId="37" fillId="0" borderId="137">
      <alignment horizontal="left" vertical="center"/>
    </xf>
    <xf numFmtId="0" fontId="37" fillId="0" borderId="137">
      <alignment horizontal="left" vertical="center"/>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4" fillId="0" borderId="0" applyFont="0" applyFill="0" applyBorder="0" applyAlignment="0" applyProtection="0"/>
    <xf numFmtId="43" fontId="5" fillId="0" borderId="0" applyFont="0" applyFill="0" applyBorder="0" applyAlignment="0" applyProtection="0"/>
    <xf numFmtId="194" fontId="8" fillId="0" borderId="0"/>
    <xf numFmtId="44" fontId="5" fillId="0" borderId="0" applyFont="0" applyFill="0" applyBorder="0" applyAlignment="0" applyProtection="0"/>
    <xf numFmtId="38" fontId="135" fillId="0" borderId="43">
      <alignment vertical="center"/>
    </xf>
    <xf numFmtId="194" fontId="2" fillId="0" borderId="0" applyFont="0" applyFill="0" applyBorder="0" applyAlignment="0" applyProtection="0"/>
    <xf numFmtId="194" fontId="5" fillId="0" borderId="0" applyFont="0" applyFill="0" applyBorder="0" applyAlignment="0" applyProtection="0"/>
    <xf numFmtId="194" fontId="2" fillId="0" borderId="0"/>
    <xf numFmtId="194" fontId="5" fillId="0" borderId="0"/>
    <xf numFmtId="194" fontId="19" fillId="0" borderId="128" applyNumberFormat="0" applyAlignment="0">
      <alignment horizontal="right"/>
      <protection locked="0"/>
    </xf>
    <xf numFmtId="194" fontId="2" fillId="69" borderId="128" applyNumberFormat="0" applyFont="0" applyBorder="0" applyProtection="0">
      <alignment horizontal="center" vertical="center"/>
    </xf>
    <xf numFmtId="194" fontId="37" fillId="0" borderId="32" applyNumberFormat="0" applyAlignment="0" applyProtection="0">
      <alignment horizontal="left" vertical="center"/>
    </xf>
    <xf numFmtId="194" fontId="37" fillId="0" borderId="137">
      <alignment horizontal="left" vertical="center"/>
    </xf>
    <xf numFmtId="194" fontId="136" fillId="0" borderId="0"/>
    <xf numFmtId="194" fontId="137" fillId="0" borderId="0"/>
    <xf numFmtId="194" fontId="138" fillId="0" borderId="0"/>
    <xf numFmtId="194" fontId="139" fillId="0" borderId="0"/>
    <xf numFmtId="194" fontId="140" fillId="0" borderId="0"/>
    <xf numFmtId="194" fontId="141" fillId="0" borderId="0"/>
    <xf numFmtId="194" fontId="45" fillId="70" borderId="129"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194" fontId="2" fillId="71" borderId="129" applyNumberFormat="0" applyFont="0" applyBorder="0" applyProtection="0">
      <alignment horizontal="left" vertical="center"/>
    </xf>
    <xf numFmtId="194" fontId="2" fillId="0" borderId="0">
      <alignment horizontal="center"/>
    </xf>
    <xf numFmtId="194" fontId="5" fillId="0" borderId="0">
      <alignment horizontal="center"/>
    </xf>
    <xf numFmtId="3" fontId="2" fillId="72" borderId="128" applyFont="0">
      <alignment horizontal="right" vertical="center"/>
      <protection locked="0"/>
    </xf>
    <xf numFmtId="194" fontId="2" fillId="0" borderId="0">
      <alignment horizontal="center"/>
    </xf>
    <xf numFmtId="194" fontId="5" fillId="0" borderId="0">
      <alignment horizontal="center"/>
    </xf>
    <xf numFmtId="194" fontId="5" fillId="0" borderId="0"/>
    <xf numFmtId="194" fontId="5" fillId="0" borderId="0"/>
    <xf numFmtId="194" fontId="5" fillId="0" borderId="0"/>
    <xf numFmtId="194" fontId="5" fillId="0" borderId="0"/>
    <xf numFmtId="194" fontId="5" fillId="0" borderId="0"/>
    <xf numFmtId="194" fontId="8" fillId="0" borderId="0"/>
    <xf numFmtId="194" fontId="5" fillId="0" borderId="0"/>
    <xf numFmtId="194" fontId="133" fillId="0" borderId="0"/>
    <xf numFmtId="194" fontId="5" fillId="0" borderId="0"/>
    <xf numFmtId="194" fontId="2" fillId="0" borderId="0"/>
    <xf numFmtId="194" fontId="10" fillId="0" borderId="0"/>
    <xf numFmtId="194" fontId="5" fillId="0" borderId="0"/>
    <xf numFmtId="194" fontId="5" fillId="0" borderId="0"/>
    <xf numFmtId="194" fontId="5" fillId="0" borderId="0"/>
    <xf numFmtId="3" fontId="2" fillId="75" borderId="128" applyFont="0">
      <alignment horizontal="right" vertical="center"/>
      <protection locked="0"/>
    </xf>
    <xf numFmtId="194" fontId="142" fillId="0" borderId="0"/>
    <xf numFmtId="0" fontId="2" fillId="71" borderId="129" applyNumberFormat="0" applyFont="0" applyBorder="0" applyProtection="0">
      <alignment horizontal="left" vertical="center"/>
    </xf>
    <xf numFmtId="9" fontId="133" fillId="0" borderId="0" applyFont="0" applyFill="0" applyBorder="0" applyAlignment="0" applyProtection="0"/>
    <xf numFmtId="0" fontId="2" fillId="69" borderId="128" applyNumberFormat="0" applyFont="0" applyBorder="0" applyProtection="0">
      <alignment horizontal="center" vertical="center"/>
    </xf>
    <xf numFmtId="0" fontId="45" fillId="70" borderId="129" applyFont="0" applyBorder="0">
      <alignment horizontal="center" wrapText="1"/>
    </xf>
    <xf numFmtId="194" fontId="2" fillId="0" borderId="0"/>
    <xf numFmtId="194" fontId="5" fillId="0" borderId="0"/>
    <xf numFmtId="3" fontId="2" fillId="70" borderId="128" applyFont="0">
      <alignment horizontal="right" vertical="center"/>
    </xf>
    <xf numFmtId="188" fontId="2" fillId="70" borderId="128" applyFont="0">
      <alignment horizontal="right" vertical="center"/>
    </xf>
    <xf numFmtId="194" fontId="8" fillId="0" borderId="0"/>
    <xf numFmtId="194" fontId="73" fillId="0" borderId="0"/>
    <xf numFmtId="194" fontId="2" fillId="0" borderId="0">
      <alignment horizontal="center" textRotation="90"/>
    </xf>
    <xf numFmtId="194" fontId="5" fillId="0" borderId="0">
      <alignment horizontal="center" textRotation="90"/>
    </xf>
    <xf numFmtId="197" fontId="5" fillId="0" borderId="0" applyFont="0" applyFill="0" applyBorder="0" applyAlignment="0" applyProtection="0"/>
    <xf numFmtId="196" fontId="143" fillId="0" borderId="0" applyBorder="0" applyProtection="0"/>
    <xf numFmtId="0" fontId="143" fillId="0" borderId="0"/>
    <xf numFmtId="196" fontId="143" fillId="0" borderId="0" applyBorder="0" applyProtection="0"/>
    <xf numFmtId="9" fontId="143" fillId="0" borderId="0" applyBorder="0" applyProtection="0"/>
    <xf numFmtId="0" fontId="2" fillId="0" borderId="0"/>
    <xf numFmtId="196" fontId="143" fillId="0" borderId="0" applyBorder="0" applyProtection="0"/>
    <xf numFmtId="0" fontId="5" fillId="0" borderId="0"/>
    <xf numFmtId="0" fontId="19" fillId="0" borderId="128" applyNumberFormat="0" applyAlignment="0">
      <alignment horizontal="right"/>
      <protection locked="0"/>
    </xf>
    <xf numFmtId="0" fontId="37" fillId="0" borderId="137">
      <alignment horizontal="left" vertical="center"/>
    </xf>
    <xf numFmtId="0" fontId="136" fillId="0" borderId="0"/>
    <xf numFmtId="0" fontId="137" fillId="0" borderId="0"/>
    <xf numFmtId="0" fontId="138" fillId="0" borderId="0"/>
    <xf numFmtId="0" fontId="139" fillId="0" borderId="0"/>
    <xf numFmtId="0" fontId="140" fillId="0" borderId="0"/>
    <xf numFmtId="0" fontId="141" fillId="0" borderId="0"/>
    <xf numFmtId="0" fontId="5" fillId="0" borderId="0">
      <alignment horizontal="center"/>
    </xf>
    <xf numFmtId="0" fontId="5" fillId="0" borderId="0">
      <alignment horizontal="center"/>
    </xf>
    <xf numFmtId="0" fontId="5" fillId="0" borderId="0"/>
    <xf numFmtId="0" fontId="5" fillId="0" borderId="0"/>
    <xf numFmtId="0" fontId="5" fillId="0" borderId="0"/>
    <xf numFmtId="0" fontId="5" fillId="0" borderId="0"/>
    <xf numFmtId="0" fontId="8" fillId="0" borderId="0"/>
    <xf numFmtId="0" fontId="133" fillId="0" borderId="0"/>
    <xf numFmtId="0" fontId="5" fillId="0" borderId="0"/>
    <xf numFmtId="0" fontId="10" fillId="0" borderId="0"/>
    <xf numFmtId="0" fontId="5" fillId="0" borderId="0"/>
    <xf numFmtId="0" fontId="5" fillId="0" borderId="0"/>
    <xf numFmtId="0" fontId="5" fillId="0" borderId="0"/>
    <xf numFmtId="0" fontId="142" fillId="0" borderId="0"/>
    <xf numFmtId="0" fontId="5" fillId="0" borderId="0"/>
    <xf numFmtId="0" fontId="5"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2" fillId="69" borderId="138" applyNumberFormat="0" applyFont="0" applyBorder="0" applyProtection="0">
      <alignment horizontal="center" vertical="center"/>
    </xf>
    <xf numFmtId="0" fontId="37" fillId="0" borderId="137">
      <alignment horizontal="left" vertical="center"/>
    </xf>
    <xf numFmtId="0" fontId="37" fillId="0" borderId="137">
      <alignment horizontal="left" vertical="center"/>
    </xf>
    <xf numFmtId="168" fontId="37" fillId="0" borderId="137">
      <alignment horizontal="left" vertical="center"/>
    </xf>
    <xf numFmtId="0" fontId="45" fillId="70" borderId="139"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0" fontId="2" fillId="71" borderId="139" applyNumberFormat="0" applyFont="0" applyBorder="0" applyProtection="0">
      <alignment horizontal="left" vertical="center"/>
    </xf>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3" fontId="2" fillId="72" borderId="138" applyFont="0">
      <alignment horizontal="right" vertical="center"/>
      <protection locked="0"/>
    </xf>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3" fontId="2" fillId="75" borderId="138" applyFont="0">
      <alignment horizontal="right" vertical="center"/>
      <protection locked="0"/>
    </xf>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3" fontId="2" fillId="70" borderId="138" applyFont="0">
      <alignment horizontal="right" vertical="center"/>
    </xf>
    <xf numFmtId="188" fontId="2" fillId="70" borderId="138" applyFont="0">
      <alignment horizontal="right" vertical="center"/>
    </xf>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88" fontId="2" fillId="70" borderId="138" applyFont="0">
      <alignment horizontal="right" vertical="center"/>
    </xf>
    <xf numFmtId="3" fontId="2" fillId="70" borderId="138" applyFont="0">
      <alignment horizontal="right" vertical="center"/>
    </xf>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3" fontId="2" fillId="75" borderId="138" applyFont="0">
      <alignment horizontal="right" vertical="center"/>
      <protection locked="0"/>
    </xf>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3" fontId="2" fillId="72" borderId="138" applyFont="0">
      <alignment horizontal="right" vertical="center"/>
      <protection locked="0"/>
    </xf>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2" fillId="71" borderId="139" applyNumberFormat="0" applyFont="0" applyBorder="0" applyProtection="0">
      <alignment horizontal="left" vertical="center"/>
    </xf>
    <xf numFmtId="9" fontId="2" fillId="71" borderId="138" applyFont="0" applyProtection="0">
      <alignment horizontal="right" vertical="center"/>
    </xf>
    <xf numFmtId="3" fontId="2" fillId="71" borderId="138" applyFont="0" applyProtection="0">
      <alignment horizontal="right" vertical="center"/>
    </xf>
    <xf numFmtId="0" fontId="45" fillId="70" borderId="139" applyFont="0" applyBorder="0">
      <alignment horizontal="center" wrapText="1"/>
    </xf>
    <xf numFmtId="168" fontId="37" fillId="0" borderId="137">
      <alignment horizontal="left" vertical="center"/>
    </xf>
    <xf numFmtId="0" fontId="37" fillId="0" borderId="137">
      <alignment horizontal="left" vertical="center"/>
    </xf>
    <xf numFmtId="0" fontId="37" fillId="0" borderId="137">
      <alignment horizontal="left" vertical="center"/>
    </xf>
    <xf numFmtId="0" fontId="2" fillId="69" borderId="138" applyNumberFormat="0" applyFont="0" applyBorder="0" applyProtection="0">
      <alignment horizontal="center" vertical="center"/>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94" fontId="19" fillId="0" borderId="138" applyNumberFormat="0" applyAlignment="0">
      <alignment horizontal="right"/>
      <protection locked="0"/>
    </xf>
    <xf numFmtId="194" fontId="2" fillId="69" borderId="138" applyNumberFormat="0" applyFont="0" applyBorder="0" applyProtection="0">
      <alignment horizontal="center" vertical="center"/>
    </xf>
    <xf numFmtId="194" fontId="37" fillId="0" borderId="137">
      <alignment horizontal="left" vertical="center"/>
    </xf>
    <xf numFmtId="194" fontId="45" fillId="70" borderId="139"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194" fontId="2" fillId="71" borderId="139" applyNumberFormat="0" applyFont="0" applyBorder="0" applyProtection="0">
      <alignment horizontal="left" vertical="center"/>
    </xf>
    <xf numFmtId="3" fontId="2" fillId="72" borderId="138" applyFont="0">
      <alignment horizontal="right" vertical="center"/>
      <protection locked="0"/>
    </xf>
    <xf numFmtId="3" fontId="2" fillId="75" borderId="138" applyFont="0">
      <alignment horizontal="right" vertical="center"/>
      <protection locked="0"/>
    </xf>
    <xf numFmtId="0" fontId="2" fillId="71" borderId="139" applyNumberFormat="0" applyFont="0" applyBorder="0" applyProtection="0">
      <alignment horizontal="left" vertical="center"/>
    </xf>
    <xf numFmtId="0" fontId="2" fillId="69" borderId="138" applyNumberFormat="0" applyFont="0" applyBorder="0" applyProtection="0">
      <alignment horizontal="center" vertical="center"/>
    </xf>
    <xf numFmtId="0" fontId="45" fillId="70" borderId="139" applyFont="0" applyBorder="0">
      <alignment horizontal="center" wrapText="1"/>
    </xf>
    <xf numFmtId="3" fontId="2" fillId="70" borderId="138" applyFont="0">
      <alignment horizontal="right" vertical="center"/>
    </xf>
    <xf numFmtId="188" fontId="2" fillId="70" borderId="138" applyFont="0">
      <alignment horizontal="right" vertical="center"/>
    </xf>
    <xf numFmtId="0" fontId="19" fillId="0" borderId="138" applyNumberFormat="0" applyAlignment="0">
      <alignment horizontal="right"/>
      <protection locked="0"/>
    </xf>
    <xf numFmtId="0" fontId="37" fillId="0" borderId="137">
      <alignment horizontal="left" vertical="center"/>
    </xf>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37" fillId="0" borderId="140">
      <alignment horizontal="left" vertical="center"/>
    </xf>
    <xf numFmtId="0" fontId="37" fillId="0" borderId="140">
      <alignment horizontal="left" vertical="center"/>
    </xf>
    <xf numFmtId="0" fontId="37" fillId="0" borderId="140">
      <alignment horizontal="left" vertical="center"/>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37" fillId="0" borderId="137">
      <alignment horizontal="left" vertical="center"/>
    </xf>
    <xf numFmtId="0" fontId="37" fillId="0" borderId="137">
      <alignment horizontal="left" vertical="center"/>
    </xf>
    <xf numFmtId="0" fontId="37" fillId="0" borderId="137">
      <alignment horizontal="left" vertical="center"/>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94" fontId="37" fillId="0" borderId="140">
      <alignment horizontal="left" vertical="center"/>
    </xf>
    <xf numFmtId="0" fontId="37" fillId="0" borderId="140">
      <alignment horizontal="left" vertical="center"/>
    </xf>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2" fillId="69" borderId="138" applyNumberFormat="0" applyFont="0" applyBorder="0" applyProtection="0">
      <alignment horizontal="center" vertical="center"/>
    </xf>
    <xf numFmtId="0" fontId="45" fillId="70" borderId="139"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0" fontId="2" fillId="71" borderId="139" applyNumberFormat="0" applyFont="0" applyBorder="0" applyProtection="0">
      <alignment horizontal="left" vertical="center"/>
    </xf>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3" fontId="2" fillId="72" borderId="138" applyFont="0">
      <alignment horizontal="right" vertical="center"/>
      <protection locked="0"/>
    </xf>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3" fontId="2" fillId="75" borderId="138" applyFont="0">
      <alignment horizontal="right" vertical="center"/>
      <protection locked="0"/>
    </xf>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3" fontId="2" fillId="70" borderId="138" applyFont="0">
      <alignment horizontal="right" vertical="center"/>
    </xf>
    <xf numFmtId="188" fontId="2" fillId="70" borderId="138" applyFont="0">
      <alignment horizontal="right" vertical="center"/>
    </xf>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168" fontId="77" fillId="0" borderId="136" applyNumberFormat="0" applyFill="0" applyAlignment="0" applyProtection="0"/>
    <xf numFmtId="169" fontId="77"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9"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68" fontId="77"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0" fontId="30" fillId="0" borderId="136" applyNumberFormat="0" applyFill="0" applyAlignment="0" applyProtection="0"/>
    <xf numFmtId="188" fontId="2" fillId="70" borderId="138" applyFont="0">
      <alignment horizontal="right" vertical="center"/>
    </xf>
    <xf numFmtId="3" fontId="2" fillId="70" borderId="138" applyFont="0">
      <alignment horizontal="right" vertical="center"/>
    </xf>
    <xf numFmtId="0" fontId="66"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168" fontId="68" fillId="64" borderId="135" applyNumberFormat="0" applyAlignment="0" applyProtection="0"/>
    <xf numFmtId="169" fontId="68"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9"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168" fontId="68"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0" fontId="66" fillId="64" borderId="135" applyNumberFormat="0" applyAlignment="0" applyProtection="0"/>
    <xf numFmtId="3" fontId="2" fillId="75" borderId="138" applyFont="0">
      <alignment horizontal="right" vertical="center"/>
      <protection locked="0"/>
    </xf>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2"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0" fontId="10" fillId="74" borderId="134" applyNumberFormat="0" applyFont="0" applyAlignment="0" applyProtection="0"/>
    <xf numFmtId="3" fontId="2" fillId="72" borderId="138" applyFont="0">
      <alignment horizontal="right" vertical="center"/>
      <protection locked="0"/>
    </xf>
    <xf numFmtId="0" fontId="49"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168" fontId="51" fillId="43" borderId="133" applyNumberFormat="0" applyAlignment="0" applyProtection="0"/>
    <xf numFmtId="169" fontId="51"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9"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168" fontId="51"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49" fillId="43" borderId="133" applyNumberFormat="0" applyAlignment="0" applyProtection="0"/>
    <xf numFmtId="0" fontId="2" fillId="71" borderId="139" applyNumberFormat="0" applyFont="0" applyBorder="0" applyProtection="0">
      <alignment horizontal="left" vertical="center"/>
    </xf>
    <xf numFmtId="9" fontId="2" fillId="71" borderId="138" applyFont="0" applyProtection="0">
      <alignment horizontal="right" vertical="center"/>
    </xf>
    <xf numFmtId="3" fontId="2" fillId="71" borderId="138" applyFont="0" applyProtection="0">
      <alignment horizontal="right" vertical="center"/>
    </xf>
    <xf numFmtId="0" fontId="45" fillId="70" borderId="139" applyFont="0" applyBorder="0">
      <alignment horizontal="center" wrapText="1"/>
    </xf>
    <xf numFmtId="0" fontId="2" fillId="69" borderId="138" applyNumberFormat="0" applyFont="0" applyBorder="0" applyProtection="0">
      <alignment horizontal="center" vertical="center"/>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19" fillId="0" borderId="138" applyNumberFormat="0" applyAlignment="0">
      <alignment horizontal="right"/>
      <protection locked="0"/>
    </xf>
    <xf numFmtId="0" fontId="21"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168" fontId="23" fillId="64" borderId="133" applyNumberFormat="0" applyAlignment="0" applyProtection="0"/>
    <xf numFmtId="169" fontId="23"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9"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68" fontId="23"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0" fontId="21" fillId="64" borderId="133" applyNumberFormat="0" applyAlignment="0" applyProtection="0"/>
    <xf numFmtId="194" fontId="19" fillId="0" borderId="138" applyNumberFormat="0" applyAlignment="0">
      <alignment horizontal="right"/>
      <protection locked="0"/>
    </xf>
    <xf numFmtId="194" fontId="2" fillId="69" borderId="138" applyNumberFormat="0" applyFont="0" applyBorder="0" applyProtection="0">
      <alignment horizontal="center" vertical="center"/>
    </xf>
    <xf numFmtId="194" fontId="45" fillId="70" borderId="139"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194" fontId="2" fillId="71" borderId="139" applyNumberFormat="0" applyFont="0" applyBorder="0" applyProtection="0">
      <alignment horizontal="left" vertical="center"/>
    </xf>
    <xf numFmtId="3" fontId="2" fillId="72" borderId="138" applyFont="0">
      <alignment horizontal="right" vertical="center"/>
      <protection locked="0"/>
    </xf>
    <xf numFmtId="3" fontId="2" fillId="75" borderId="138" applyFont="0">
      <alignment horizontal="right" vertical="center"/>
      <protection locked="0"/>
    </xf>
    <xf numFmtId="0" fontId="2" fillId="71" borderId="139" applyNumberFormat="0" applyFont="0" applyBorder="0" applyProtection="0">
      <alignment horizontal="left" vertical="center"/>
    </xf>
    <xf numFmtId="0" fontId="2" fillId="69" borderId="138" applyNumberFormat="0" applyFont="0" applyBorder="0" applyProtection="0">
      <alignment horizontal="center" vertical="center"/>
    </xf>
    <xf numFmtId="0" fontId="45" fillId="70" borderId="139" applyFont="0" applyBorder="0">
      <alignment horizontal="center" wrapText="1"/>
    </xf>
    <xf numFmtId="3" fontId="2" fillId="70" borderId="138" applyFont="0">
      <alignment horizontal="right" vertical="center"/>
    </xf>
    <xf numFmtId="188" fontId="2" fillId="70" borderId="138" applyFont="0">
      <alignment horizontal="right" vertical="center"/>
    </xf>
    <xf numFmtId="0" fontId="19" fillId="0" borderId="138" applyNumberFormat="0" applyAlignment="0">
      <alignment horizontal="right"/>
      <protection locked="0"/>
    </xf>
    <xf numFmtId="0" fontId="2" fillId="74" borderId="147" applyNumberFormat="0" applyFont="0" applyAlignment="0" applyProtection="0"/>
    <xf numFmtId="0" fontId="2" fillId="74" borderId="147" applyNumberFormat="0" applyFont="0" applyAlignment="0" applyProtection="0"/>
    <xf numFmtId="3" fontId="2" fillId="75" borderId="144" applyFont="0">
      <alignment horizontal="right" vertical="center"/>
      <protection locked="0"/>
    </xf>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3" fontId="2" fillId="70" borderId="144" applyFont="0">
      <alignment horizontal="right" vertical="center"/>
    </xf>
    <xf numFmtId="188" fontId="2" fillId="70" borderId="144" applyFont="0">
      <alignment horizontal="right" vertical="center"/>
    </xf>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88" fontId="2" fillId="70" borderId="154" applyFont="0">
      <alignment horizontal="right" vertical="center"/>
    </xf>
    <xf numFmtId="3" fontId="2" fillId="70" borderId="154" applyFont="0">
      <alignment horizontal="right" vertical="center"/>
    </xf>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3" fontId="2" fillId="75" borderId="154" applyFont="0">
      <alignment horizontal="right" vertical="center"/>
      <protection locked="0"/>
    </xf>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3" fontId="2" fillId="72" borderId="154" applyFont="0">
      <alignment horizontal="right" vertical="center"/>
      <protection locked="0"/>
    </xf>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2" fillId="71" borderId="155" applyNumberFormat="0" applyFont="0" applyBorder="0" applyProtection="0">
      <alignment horizontal="left" vertical="center"/>
    </xf>
    <xf numFmtId="9" fontId="2" fillId="71" borderId="154" applyFont="0" applyProtection="0">
      <alignment horizontal="right" vertical="center"/>
    </xf>
    <xf numFmtId="3" fontId="2" fillId="71" borderId="154" applyFont="0" applyProtection="0">
      <alignment horizontal="right" vertical="center"/>
    </xf>
    <xf numFmtId="0" fontId="45" fillId="70" borderId="155" applyFont="0" applyBorder="0">
      <alignment horizontal="center" wrapText="1"/>
    </xf>
    <xf numFmtId="168" fontId="37" fillId="0" borderId="152">
      <alignment horizontal="left" vertical="center"/>
    </xf>
    <xf numFmtId="0" fontId="37" fillId="0" borderId="152">
      <alignment horizontal="left" vertical="center"/>
    </xf>
    <xf numFmtId="0" fontId="37" fillId="0" borderId="152">
      <alignment horizontal="left" vertical="center"/>
    </xf>
    <xf numFmtId="0" fontId="2" fillId="69" borderId="154" applyNumberFormat="0" applyFont="0" applyBorder="0" applyProtection="0">
      <alignment horizontal="center" vertical="center"/>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168" fontId="37" fillId="0" borderId="137">
      <alignment horizontal="left" vertical="center"/>
    </xf>
    <xf numFmtId="0" fontId="37" fillId="0" borderId="137">
      <alignment horizontal="left" vertical="center"/>
    </xf>
    <xf numFmtId="0" fontId="37" fillId="0" borderId="137">
      <alignment horizontal="left" vertical="center"/>
    </xf>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37" fillId="0" borderId="152">
      <alignment horizontal="left" vertical="center"/>
    </xf>
    <xf numFmtId="0" fontId="37" fillId="0" borderId="152">
      <alignment horizontal="left" vertical="center"/>
    </xf>
    <xf numFmtId="0" fontId="37" fillId="0" borderId="152">
      <alignment horizontal="left" vertical="center"/>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37" fillId="0" borderId="152">
      <alignment horizontal="left" vertical="center"/>
    </xf>
    <xf numFmtId="0" fontId="37" fillId="0" borderId="152">
      <alignment horizontal="left" vertical="center"/>
    </xf>
    <xf numFmtId="0" fontId="37" fillId="0" borderId="152">
      <alignment horizontal="left" vertical="center"/>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94" fontId="19" fillId="0" borderId="154" applyNumberFormat="0" applyAlignment="0">
      <alignment horizontal="right"/>
      <protection locked="0"/>
    </xf>
    <xf numFmtId="194" fontId="2" fillId="69" borderId="154" applyNumberFormat="0" applyFont="0" applyBorder="0" applyProtection="0">
      <alignment horizontal="center" vertical="center"/>
    </xf>
    <xf numFmtId="194" fontId="37" fillId="0" borderId="152">
      <alignment horizontal="left" vertical="center"/>
    </xf>
    <xf numFmtId="194" fontId="45" fillId="70" borderId="155"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194" fontId="2" fillId="71" borderId="155" applyNumberFormat="0" applyFont="0" applyBorder="0" applyProtection="0">
      <alignment horizontal="left" vertical="center"/>
    </xf>
    <xf numFmtId="3" fontId="2" fillId="72" borderId="154" applyFont="0">
      <alignment horizontal="right" vertical="center"/>
      <protection locked="0"/>
    </xf>
    <xf numFmtId="3" fontId="2" fillId="75" borderId="154" applyFont="0">
      <alignment horizontal="right" vertical="center"/>
      <protection locked="0"/>
    </xf>
    <xf numFmtId="0" fontId="2" fillId="71" borderId="155" applyNumberFormat="0" applyFont="0" applyBorder="0" applyProtection="0">
      <alignment horizontal="left" vertical="center"/>
    </xf>
    <xf numFmtId="0" fontId="2" fillId="69" borderId="154" applyNumberFormat="0" applyFont="0" applyBorder="0" applyProtection="0">
      <alignment horizontal="center" vertical="center"/>
    </xf>
    <xf numFmtId="0" fontId="45" fillId="70" borderId="155" applyFont="0" applyBorder="0">
      <alignment horizontal="center" wrapText="1"/>
    </xf>
    <xf numFmtId="3" fontId="2" fillId="70" borderId="154" applyFont="0">
      <alignment horizontal="right" vertical="center"/>
    </xf>
    <xf numFmtId="188" fontId="2" fillId="70" borderId="154" applyFont="0">
      <alignment horizontal="right" vertical="center"/>
    </xf>
    <xf numFmtId="0" fontId="19" fillId="0" borderId="154" applyNumberFormat="0" applyAlignment="0">
      <alignment horizontal="right"/>
      <protection locked="0"/>
    </xf>
    <xf numFmtId="0" fontId="37" fillId="0" borderId="152">
      <alignment horizontal="left" vertical="center"/>
    </xf>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2" fillId="69" borderId="154" applyNumberFormat="0" applyFont="0" applyBorder="0" applyProtection="0">
      <alignment horizontal="center" vertical="center"/>
    </xf>
    <xf numFmtId="0" fontId="37" fillId="0" borderId="152">
      <alignment horizontal="left" vertical="center"/>
    </xf>
    <xf numFmtId="0" fontId="37" fillId="0" borderId="152">
      <alignment horizontal="left" vertical="center"/>
    </xf>
    <xf numFmtId="168" fontId="37" fillId="0" borderId="152">
      <alignment horizontal="left" vertical="center"/>
    </xf>
    <xf numFmtId="0" fontId="45" fillId="70" borderId="155"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0" fontId="2" fillId="71" borderId="155" applyNumberFormat="0" applyFont="0" applyBorder="0" applyProtection="0">
      <alignment horizontal="left" vertical="center"/>
    </xf>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3" fontId="2" fillId="72" borderId="154" applyFont="0">
      <alignment horizontal="right" vertical="center"/>
      <protection locked="0"/>
    </xf>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3" fontId="2" fillId="75" borderId="154" applyFont="0">
      <alignment horizontal="right" vertical="center"/>
      <protection locked="0"/>
    </xf>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3" fontId="2" fillId="70" borderId="154" applyFont="0">
      <alignment horizontal="right" vertical="center"/>
    </xf>
    <xf numFmtId="188" fontId="2" fillId="70" borderId="154" applyFont="0">
      <alignment horizontal="right" vertical="center"/>
    </xf>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88" fontId="2" fillId="70" borderId="154" applyFont="0">
      <alignment horizontal="right" vertical="center"/>
    </xf>
    <xf numFmtId="3" fontId="2" fillId="70" borderId="154" applyFont="0">
      <alignment horizontal="right" vertical="center"/>
    </xf>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3" fontId="2" fillId="75" borderId="154" applyFont="0">
      <alignment horizontal="right" vertical="center"/>
      <protection locked="0"/>
    </xf>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3" fontId="2" fillId="72" borderId="154" applyFont="0">
      <alignment horizontal="right" vertical="center"/>
      <protection locked="0"/>
    </xf>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2" fillId="71" borderId="155" applyNumberFormat="0" applyFont="0" applyBorder="0" applyProtection="0">
      <alignment horizontal="left" vertical="center"/>
    </xf>
    <xf numFmtId="9" fontId="2" fillId="71" borderId="154" applyFont="0" applyProtection="0">
      <alignment horizontal="right" vertical="center"/>
    </xf>
    <xf numFmtId="3" fontId="2" fillId="71" borderId="154" applyFont="0" applyProtection="0">
      <alignment horizontal="right" vertical="center"/>
    </xf>
    <xf numFmtId="0" fontId="45" fillId="70" borderId="155" applyFont="0" applyBorder="0">
      <alignment horizontal="center" wrapText="1"/>
    </xf>
    <xf numFmtId="168" fontId="37" fillId="0" borderId="152">
      <alignment horizontal="left" vertical="center"/>
    </xf>
    <xf numFmtId="0" fontId="37" fillId="0" borderId="152">
      <alignment horizontal="left" vertical="center"/>
    </xf>
    <xf numFmtId="0" fontId="37" fillId="0" borderId="152">
      <alignment horizontal="left" vertical="center"/>
    </xf>
    <xf numFmtId="0" fontId="2" fillId="69" borderId="154" applyNumberFormat="0" applyFont="0" applyBorder="0" applyProtection="0">
      <alignment horizontal="center" vertical="center"/>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94" fontId="19" fillId="0" borderId="154" applyNumberFormat="0" applyAlignment="0">
      <alignment horizontal="right"/>
      <protection locked="0"/>
    </xf>
    <xf numFmtId="194" fontId="2" fillId="69" borderId="154" applyNumberFormat="0" applyFont="0" applyBorder="0" applyProtection="0">
      <alignment horizontal="center" vertical="center"/>
    </xf>
    <xf numFmtId="194" fontId="37" fillId="0" borderId="152">
      <alignment horizontal="left" vertical="center"/>
    </xf>
    <xf numFmtId="194" fontId="45" fillId="70" borderId="155"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194" fontId="2" fillId="71" borderId="155" applyNumberFormat="0" applyFont="0" applyBorder="0" applyProtection="0">
      <alignment horizontal="left" vertical="center"/>
    </xf>
    <xf numFmtId="3" fontId="2" fillId="72" borderId="154" applyFont="0">
      <alignment horizontal="right" vertical="center"/>
      <protection locked="0"/>
    </xf>
    <xf numFmtId="3" fontId="2" fillId="75" borderId="154" applyFont="0">
      <alignment horizontal="right" vertical="center"/>
      <protection locked="0"/>
    </xf>
    <xf numFmtId="0" fontId="2" fillId="71" borderId="155" applyNumberFormat="0" applyFont="0" applyBorder="0" applyProtection="0">
      <alignment horizontal="left" vertical="center"/>
    </xf>
    <xf numFmtId="0" fontId="2" fillId="69" borderId="154" applyNumberFormat="0" applyFont="0" applyBorder="0" applyProtection="0">
      <alignment horizontal="center" vertical="center"/>
    </xf>
    <xf numFmtId="0" fontId="45" fillId="70" borderId="155" applyFont="0" applyBorder="0">
      <alignment horizontal="center" wrapText="1"/>
    </xf>
    <xf numFmtId="3" fontId="2" fillId="70" borderId="154" applyFont="0">
      <alignment horizontal="right" vertical="center"/>
    </xf>
    <xf numFmtId="188" fontId="2" fillId="70" borderId="154" applyFont="0">
      <alignment horizontal="right" vertical="center"/>
    </xf>
    <xf numFmtId="0" fontId="19" fillId="0" borderId="154" applyNumberFormat="0" applyAlignment="0">
      <alignment horizontal="right"/>
      <protection locked="0"/>
    </xf>
    <xf numFmtId="0" fontId="37" fillId="0" borderId="152">
      <alignment horizontal="left" vertical="center"/>
    </xf>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37" fillId="0" borderId="137">
      <alignment horizontal="left" vertical="center"/>
    </xf>
    <xf numFmtId="0" fontId="37" fillId="0" borderId="137">
      <alignment horizontal="left" vertical="center"/>
    </xf>
    <xf numFmtId="0" fontId="37" fillId="0" borderId="137">
      <alignment horizontal="left" vertical="center"/>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37" fillId="0" borderId="152">
      <alignment horizontal="left" vertical="center"/>
    </xf>
    <xf numFmtId="0" fontId="37" fillId="0" borderId="152">
      <alignment horizontal="left" vertical="center"/>
    </xf>
    <xf numFmtId="0" fontId="37" fillId="0" borderId="152">
      <alignment horizontal="left" vertical="center"/>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94" fontId="37" fillId="0" borderId="137">
      <alignment horizontal="left" vertical="center"/>
    </xf>
    <xf numFmtId="0" fontId="37" fillId="0" borderId="137">
      <alignment horizontal="left" vertical="center"/>
    </xf>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2" fillId="69" borderId="154" applyNumberFormat="0" applyFont="0" applyBorder="0" applyProtection="0">
      <alignment horizontal="center" vertical="center"/>
    </xf>
    <xf numFmtId="0" fontId="45" fillId="70" borderId="155"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0" fontId="2" fillId="71" borderId="155" applyNumberFormat="0" applyFont="0" applyBorder="0" applyProtection="0">
      <alignment horizontal="left" vertical="center"/>
    </xf>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3" fontId="2" fillId="72" borderId="154" applyFont="0">
      <alignment horizontal="right" vertical="center"/>
      <protection locked="0"/>
    </xf>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3" fontId="2" fillId="75" borderId="154" applyFont="0">
      <alignment horizontal="right" vertical="center"/>
      <protection locked="0"/>
    </xf>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3" fontId="2" fillId="70" borderId="154" applyFont="0">
      <alignment horizontal="right" vertical="center"/>
    </xf>
    <xf numFmtId="188" fontId="2" fillId="70" borderId="154" applyFont="0">
      <alignment horizontal="right" vertical="center"/>
    </xf>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168" fontId="77" fillId="0" borderId="149" applyNumberFormat="0" applyFill="0" applyAlignment="0" applyProtection="0"/>
    <xf numFmtId="169" fontId="77"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9"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68" fontId="77"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0" fontId="30" fillId="0" borderId="149" applyNumberFormat="0" applyFill="0" applyAlignment="0" applyProtection="0"/>
    <xf numFmtId="188" fontId="2" fillId="70" borderId="154" applyFont="0">
      <alignment horizontal="right" vertical="center"/>
    </xf>
    <xf numFmtId="3" fontId="2" fillId="70" borderId="154" applyFont="0">
      <alignment horizontal="right" vertical="center"/>
    </xf>
    <xf numFmtId="0" fontId="66"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168" fontId="68" fillId="64" borderId="148" applyNumberFormat="0" applyAlignment="0" applyProtection="0"/>
    <xf numFmtId="169" fontId="68"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9"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168" fontId="68"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0" fontId="66" fillId="64" borderId="148" applyNumberFormat="0" applyAlignment="0" applyProtection="0"/>
    <xf numFmtId="3" fontId="2" fillId="75" borderId="154" applyFont="0">
      <alignment horizontal="right" vertical="center"/>
      <protection locked="0"/>
    </xf>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2"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0" fontId="10" fillId="74" borderId="147" applyNumberFormat="0" applyFont="0" applyAlignment="0" applyProtection="0"/>
    <xf numFmtId="3" fontId="2" fillId="72" borderId="154" applyFont="0">
      <alignment horizontal="right" vertical="center"/>
      <protection locked="0"/>
    </xf>
    <xf numFmtId="0" fontId="49"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168" fontId="51" fillId="43" borderId="146" applyNumberFormat="0" applyAlignment="0" applyProtection="0"/>
    <xf numFmtId="169" fontId="51"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9"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168" fontId="51"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49" fillId="43" borderId="146" applyNumberFormat="0" applyAlignment="0" applyProtection="0"/>
    <xf numFmtId="0" fontId="2" fillId="71" borderId="155" applyNumberFormat="0" applyFont="0" applyBorder="0" applyProtection="0">
      <alignment horizontal="left" vertical="center"/>
    </xf>
    <xf numFmtId="9" fontId="2" fillId="71" borderId="154" applyFont="0" applyProtection="0">
      <alignment horizontal="right" vertical="center"/>
    </xf>
    <xf numFmtId="3" fontId="2" fillId="71" borderId="154" applyFont="0" applyProtection="0">
      <alignment horizontal="right" vertical="center"/>
    </xf>
    <xf numFmtId="0" fontId="45" fillId="70" borderId="155" applyFont="0" applyBorder="0">
      <alignment horizontal="center" wrapText="1"/>
    </xf>
    <xf numFmtId="0" fontId="2" fillId="69" borderId="154" applyNumberFormat="0" applyFont="0" applyBorder="0" applyProtection="0">
      <alignment horizontal="center" vertical="center"/>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19" fillId="0" borderId="154" applyNumberFormat="0" applyAlignment="0">
      <alignment horizontal="right"/>
      <protection locked="0"/>
    </xf>
    <xf numFmtId="0" fontId="21"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168" fontId="23" fillId="64" borderId="146" applyNumberFormat="0" applyAlignment="0" applyProtection="0"/>
    <xf numFmtId="169" fontId="23"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9"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68" fontId="23"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0" fontId="21" fillId="64" borderId="146" applyNumberFormat="0" applyAlignment="0" applyProtection="0"/>
    <xf numFmtId="194" fontId="19" fillId="0" borderId="154" applyNumberFormat="0" applyAlignment="0">
      <alignment horizontal="right"/>
      <protection locked="0"/>
    </xf>
    <xf numFmtId="194" fontId="2" fillId="69" borderId="154" applyNumberFormat="0" applyFont="0" applyBorder="0" applyProtection="0">
      <alignment horizontal="center" vertical="center"/>
    </xf>
    <xf numFmtId="194" fontId="45" fillId="70" borderId="155"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194" fontId="2" fillId="71" borderId="155" applyNumberFormat="0" applyFont="0" applyBorder="0" applyProtection="0">
      <alignment horizontal="left" vertical="center"/>
    </xf>
    <xf numFmtId="3" fontId="2" fillId="72" borderId="154" applyFont="0">
      <alignment horizontal="right" vertical="center"/>
      <protection locked="0"/>
    </xf>
    <xf numFmtId="3" fontId="2" fillId="75" borderId="154" applyFont="0">
      <alignment horizontal="right" vertical="center"/>
      <protection locked="0"/>
    </xf>
    <xf numFmtId="0" fontId="2" fillId="71" borderId="155" applyNumberFormat="0" applyFont="0" applyBorder="0" applyProtection="0">
      <alignment horizontal="left" vertical="center"/>
    </xf>
    <xf numFmtId="0" fontId="2" fillId="69" borderId="154" applyNumberFormat="0" applyFont="0" applyBorder="0" applyProtection="0">
      <alignment horizontal="center" vertical="center"/>
    </xf>
    <xf numFmtId="0" fontId="45" fillId="70" borderId="155" applyFont="0" applyBorder="0">
      <alignment horizontal="center" wrapText="1"/>
    </xf>
    <xf numFmtId="3" fontId="2" fillId="70" borderId="154" applyFont="0">
      <alignment horizontal="right" vertical="center"/>
    </xf>
    <xf numFmtId="188" fontId="2" fillId="70" borderId="154" applyFont="0">
      <alignment horizontal="right" vertical="center"/>
    </xf>
    <xf numFmtId="0" fontId="19" fillId="0" borderId="154" applyNumberFormat="0" applyAlignment="0">
      <alignment horizontal="right"/>
      <protection locked="0"/>
    </xf>
  </cellStyleXfs>
  <cellXfs count="78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3" xfId="0" applyFont="1" applyFill="1" applyBorder="1" applyAlignment="1" applyProtection="1">
      <alignment horizontal="left" indent="1"/>
    </xf>
    <xf numFmtId="0" fontId="45" fillId="0" borderId="73"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1"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3" xfId="0" applyFont="1" applyFill="1" applyBorder="1" applyAlignment="1">
      <alignment horizontal="left" vertical="center" indent="1"/>
    </xf>
    <xf numFmtId="0" fontId="45" fillId="0" borderId="24"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3" xfId="0" applyFont="1" applyBorder="1" applyAlignment="1">
      <alignment horizontal="center" vertical="center" wrapText="1"/>
    </xf>
    <xf numFmtId="0" fontId="86" fillId="0" borderId="24"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17" xfId="0" applyFont="1" applyBorder="1"/>
    <xf numFmtId="0" fontId="2" fillId="0" borderId="20" xfId="0" applyFont="1" applyBorder="1" applyAlignment="1">
      <alignment vertical="center"/>
    </xf>
    <xf numFmtId="0" fontId="2" fillId="0" borderId="23" xfId="0" applyFont="1" applyBorder="1"/>
    <xf numFmtId="0" fontId="2" fillId="0" borderId="26"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3" xfId="9" applyFont="1" applyFill="1" applyBorder="1" applyAlignment="1" applyProtection="1">
      <alignment horizontal="center" vertical="center" wrapText="1"/>
      <protection locked="0"/>
    </xf>
    <xf numFmtId="0" fontId="45" fillId="36" borderId="24" xfId="13" applyFont="1" applyFill="1" applyBorder="1" applyAlignment="1" applyProtection="1">
      <alignment vertical="center" wrapText="1"/>
      <protection locked="0"/>
    </xf>
    <xf numFmtId="193" fontId="2" fillId="36" borderId="25"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4" xfId="0" applyFont="1" applyBorder="1" applyAlignment="1">
      <alignment wrapText="1"/>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7" fillId="0" borderId="63"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67" fontId="84" fillId="0" borderId="66" xfId="0" applyNumberFormat="1" applyFont="1" applyBorder="1" applyAlignment="1">
      <alignment horizontal="center"/>
    </xf>
    <xf numFmtId="0" fontId="86" fillId="36" borderId="15" xfId="0" applyFont="1" applyFill="1" applyBorder="1" applyAlignment="1">
      <alignment wrapText="1"/>
    </xf>
    <xf numFmtId="167" fontId="86" fillId="36" borderId="58"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7"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3" xfId="0" applyFont="1" applyBorder="1" applyAlignment="1">
      <alignment horizontal="center"/>
    </xf>
    <xf numFmtId="0" fontId="86" fillId="36" borderId="59" xfId="0" applyFont="1" applyFill="1" applyBorder="1" applyAlignment="1">
      <alignment wrapText="1"/>
    </xf>
    <xf numFmtId="167" fontId="86" fillId="36" borderId="61" xfId="0" applyNumberFormat="1" applyFont="1" applyFill="1" applyBorder="1" applyAlignment="1">
      <alignment horizontal="center"/>
    </xf>
    <xf numFmtId="0" fontId="84" fillId="0" borderId="20"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3" xfId="9" applyFont="1" applyFill="1" applyBorder="1" applyAlignment="1" applyProtection="1">
      <alignment horizontal="left" vertical="center"/>
      <protection locked="0"/>
    </xf>
    <xf numFmtId="0" fontId="45" fillId="3" borderId="24" xfId="16" applyFont="1" applyFill="1" applyBorder="1" applyAlignment="1" applyProtection="1">
      <protection locked="0"/>
    </xf>
    <xf numFmtId="193" fontId="84" fillId="36" borderId="24"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0" xfId="0" applyNumberFormat="1" applyFont="1" applyBorder="1" applyAlignment="1"/>
    <xf numFmtId="193" fontId="84" fillId="0" borderId="21" xfId="0" applyNumberFormat="1" applyFont="1" applyBorder="1" applyAlignment="1"/>
    <xf numFmtId="193" fontId="84" fillId="36" borderId="54" xfId="0" applyNumberFormat="1" applyFont="1" applyFill="1" applyBorder="1" applyAlignment="1"/>
    <xf numFmtId="0" fontId="45" fillId="3" borderId="25" xfId="16" applyFont="1" applyFill="1" applyBorder="1" applyAlignment="1" applyProtection="1">
      <protection locked="0"/>
    </xf>
    <xf numFmtId="193" fontId="84" fillId="36" borderId="23" xfId="0" applyNumberFormat="1" applyFont="1" applyFill="1" applyBorder="1"/>
    <xf numFmtId="193" fontId="84" fillId="36" borderId="25" xfId="0" applyNumberFormat="1" applyFont="1" applyFill="1" applyBorder="1"/>
    <xf numFmtId="193" fontId="84" fillId="36" borderId="55" xfId="0" applyNumberFormat="1" applyFont="1" applyFill="1" applyBorder="1"/>
    <xf numFmtId="0" fontId="84" fillId="0" borderId="0" xfId="0" applyFont="1" applyBorder="1" applyAlignment="1">
      <alignment vertical="center"/>
    </xf>
    <xf numFmtId="0" fontId="84" fillId="0" borderId="18" xfId="0" applyFont="1" applyBorder="1"/>
    <xf numFmtId="0" fontId="88" fillId="0" borderId="0" xfId="0" applyFont="1" applyAlignment="1">
      <alignment wrapText="1"/>
    </xf>
    <xf numFmtId="0" fontId="84" fillId="0" borderId="20" xfId="0" applyFont="1" applyBorder="1"/>
    <xf numFmtId="0" fontId="84" fillId="0" borderId="3" xfId="0" applyFont="1" applyBorder="1"/>
    <xf numFmtId="0" fontId="84" fillId="0" borderId="68" xfId="0" applyFont="1" applyBorder="1" applyAlignment="1">
      <alignment wrapText="1"/>
    </xf>
    <xf numFmtId="0" fontId="84" fillId="0" borderId="23" xfId="0" applyFont="1" applyBorder="1"/>
    <xf numFmtId="0" fontId="86" fillId="0" borderId="24" xfId="0" applyFont="1" applyBorder="1"/>
    <xf numFmtId="0" fontId="84" fillId="0" borderId="56" xfId="0" applyFont="1" applyBorder="1" applyAlignment="1">
      <alignment horizontal="center"/>
    </xf>
    <xf numFmtId="0" fontId="84" fillId="0" borderId="57"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8"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3" xfId="0" applyFont="1" applyFill="1" applyBorder="1" applyAlignment="1">
      <alignment horizontal="center" vertical="center"/>
    </xf>
    <xf numFmtId="0" fontId="45" fillId="0" borderId="27"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4"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4"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0" borderId="21" xfId="0" applyNumberFormat="1" applyFont="1" applyBorder="1" applyAlignment="1">
      <alignment wrapText="1"/>
    </xf>
    <xf numFmtId="193" fontId="84" fillId="36" borderId="21" xfId="0" applyNumberFormat="1" applyFont="1" applyFill="1" applyBorder="1" applyAlignment="1">
      <alignment horizontal="center" vertical="center" wrapText="1"/>
    </xf>
    <xf numFmtId="193" fontId="84" fillId="36" borderId="25"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97" fillId="0" borderId="0" xfId="0" applyFont="1"/>
    <xf numFmtId="0" fontId="3" fillId="0" borderId="68" xfId="0" applyFont="1" applyBorder="1"/>
    <xf numFmtId="193" fontId="84" fillId="0" borderId="22" xfId="0" applyNumberFormat="1" applyFont="1" applyBorder="1" applyAlignment="1"/>
    <xf numFmtId="0" fontId="3" fillId="0" borderId="0" xfId="0" applyFont="1"/>
    <xf numFmtId="0" fontId="3" fillId="0" borderId="18" xfId="0" applyFont="1" applyBorder="1" applyAlignment="1">
      <alignment wrapText="1"/>
    </xf>
    <xf numFmtId="0" fontId="3" fillId="0" borderId="28"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4"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4" fillId="0" borderId="24"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91" xfId="0" applyFont="1" applyFill="1" applyBorder="1" applyAlignment="1">
      <alignment horizontal="center" vertical="center"/>
    </xf>
    <xf numFmtId="0" fontId="3" fillId="0" borderId="92" xfId="0" applyFont="1" applyFill="1" applyBorder="1" applyAlignment="1">
      <alignment vertical="center"/>
    </xf>
    <xf numFmtId="0" fontId="4" fillId="0" borderId="0" xfId="0" applyFont="1" applyFill="1" applyAlignment="1">
      <alignment horizontal="center"/>
    </xf>
    <xf numFmtId="0" fontId="86" fillId="0" borderId="84" xfId="0" applyFont="1" applyFill="1" applyBorder="1" applyAlignment="1">
      <alignment horizontal="center" vertical="center" wrapText="1"/>
    </xf>
    <xf numFmtId="0" fontId="86" fillId="0" borderId="85" xfId="0" applyFont="1" applyFill="1" applyBorder="1" applyAlignment="1">
      <alignment horizontal="center" vertical="center" wrapText="1"/>
    </xf>
    <xf numFmtId="0" fontId="84" fillId="0" borderId="84" xfId="0" applyFont="1" applyFill="1" applyBorder="1"/>
    <xf numFmtId="0" fontId="84" fillId="0" borderId="84" xfId="0" applyFont="1" applyFill="1" applyBorder="1" applyAlignment="1">
      <alignment horizontal="left" indent="1"/>
    </xf>
    <xf numFmtId="0" fontId="87" fillId="0" borderId="84" xfId="0" applyFont="1" applyFill="1" applyBorder="1" applyAlignment="1">
      <alignment horizontal="left" inden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5"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0"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3" xfId="5" applyNumberFormat="1" applyFont="1" applyFill="1" applyBorder="1" applyAlignment="1" applyProtection="1">
      <alignment horizontal="left" vertical="center"/>
      <protection locked="0"/>
    </xf>
    <xf numFmtId="0" fontId="102" fillId="0" borderId="24" xfId="9" applyFont="1" applyFill="1" applyBorder="1" applyAlignment="1" applyProtection="1">
      <alignment horizontal="left" vertical="center" wrapText="1"/>
      <protection locked="0"/>
    </xf>
    <xf numFmtId="0" fontId="84" fillId="0" borderId="84" xfId="0" applyFont="1" applyBorder="1" applyAlignment="1">
      <alignment vertical="center" wrapText="1"/>
    </xf>
    <xf numFmtId="14" fontId="2" fillId="3" borderId="84" xfId="8" quotePrefix="1" applyNumberFormat="1" applyFont="1" applyFill="1" applyBorder="1" applyAlignment="1" applyProtection="1">
      <alignment horizontal="left"/>
      <protection locked="0"/>
    </xf>
    <xf numFmtId="0" fontId="6" fillId="0" borderId="84" xfId="17" applyFill="1" applyBorder="1" applyAlignment="1" applyProtection="1"/>
    <xf numFmtId="49" fontId="84" fillId="0" borderId="84"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99" xfId="20964" applyFont="1" applyFill="1" applyBorder="1" applyAlignment="1">
      <alignment vertical="center"/>
    </xf>
    <xf numFmtId="0" fontId="45" fillId="77" borderId="100" xfId="20964" applyFont="1" applyFill="1" applyBorder="1" applyAlignment="1">
      <alignment vertical="center"/>
    </xf>
    <xf numFmtId="0" fontId="45" fillId="77" borderId="97" xfId="20964" applyFont="1" applyFill="1" applyBorder="1" applyAlignment="1">
      <alignment vertical="center"/>
    </xf>
    <xf numFmtId="0" fontId="105" fillId="70" borderId="96" xfId="20964" applyFont="1" applyFill="1" applyBorder="1" applyAlignment="1">
      <alignment horizontal="center" vertical="center"/>
    </xf>
    <xf numFmtId="0" fontId="105" fillId="70" borderId="97" xfId="20964" applyFont="1" applyFill="1" applyBorder="1" applyAlignment="1">
      <alignment horizontal="left" vertical="center" wrapText="1"/>
    </xf>
    <xf numFmtId="164" fontId="105" fillId="0" borderId="98" xfId="7" applyNumberFormat="1" applyFont="1" applyFill="1" applyBorder="1" applyAlignment="1" applyProtection="1">
      <alignment horizontal="right" vertical="center"/>
      <protection locked="0"/>
    </xf>
    <xf numFmtId="0" fontId="104" fillId="78" borderId="98" xfId="20964" applyFont="1" applyFill="1" applyBorder="1" applyAlignment="1">
      <alignment horizontal="center" vertical="center"/>
    </xf>
    <xf numFmtId="0" fontId="104" fillId="78" borderId="100" xfId="20964" applyFont="1" applyFill="1" applyBorder="1" applyAlignment="1">
      <alignment vertical="top" wrapText="1"/>
    </xf>
    <xf numFmtId="164" fontId="45" fillId="77" borderId="97" xfId="7" applyNumberFormat="1" applyFont="1" applyFill="1" applyBorder="1" applyAlignment="1">
      <alignment horizontal="right" vertical="center"/>
    </xf>
    <xf numFmtId="0" fontId="106" fillId="70" borderId="96" xfId="20964" applyFont="1" applyFill="1" applyBorder="1" applyAlignment="1">
      <alignment horizontal="center" vertical="center"/>
    </xf>
    <xf numFmtId="0" fontId="105" fillId="70" borderId="100" xfId="20964" applyFont="1" applyFill="1" applyBorder="1" applyAlignment="1">
      <alignment vertical="center" wrapText="1"/>
    </xf>
    <xf numFmtId="0" fontId="105" fillId="70" borderId="97" xfId="20964" applyFont="1" applyFill="1" applyBorder="1" applyAlignment="1">
      <alignment horizontal="left" vertical="center"/>
    </xf>
    <xf numFmtId="0" fontId="106" fillId="3" borderId="96" xfId="20964" applyFont="1" applyFill="1" applyBorder="1" applyAlignment="1">
      <alignment horizontal="center" vertical="center"/>
    </xf>
    <xf numFmtId="0" fontId="105" fillId="3" borderId="97" xfId="20964" applyFont="1" applyFill="1" applyBorder="1" applyAlignment="1">
      <alignment horizontal="left" vertical="center"/>
    </xf>
    <xf numFmtId="0" fontId="106" fillId="0" borderId="96" xfId="20964" applyFont="1" applyFill="1" applyBorder="1" applyAlignment="1">
      <alignment horizontal="center" vertical="center"/>
    </xf>
    <xf numFmtId="0" fontId="105" fillId="0" borderId="97" xfId="20964" applyFont="1" applyFill="1" applyBorder="1" applyAlignment="1">
      <alignment horizontal="left" vertical="center"/>
    </xf>
    <xf numFmtId="0" fontId="107" fillId="78" borderId="98" xfId="20964" applyFont="1" applyFill="1" applyBorder="1" applyAlignment="1">
      <alignment horizontal="center" vertical="center"/>
    </xf>
    <xf numFmtId="0" fontId="104" fillId="78" borderId="100" xfId="20964" applyFont="1" applyFill="1" applyBorder="1" applyAlignment="1">
      <alignment vertical="center"/>
    </xf>
    <xf numFmtId="164" fontId="105" fillId="78" borderId="98" xfId="7" applyNumberFormat="1" applyFont="1" applyFill="1" applyBorder="1" applyAlignment="1" applyProtection="1">
      <alignment horizontal="right" vertical="center"/>
      <protection locked="0"/>
    </xf>
    <xf numFmtId="0" fontId="104" fillId="77" borderId="99" xfId="20964" applyFont="1" applyFill="1" applyBorder="1" applyAlignment="1">
      <alignment vertical="center"/>
    </xf>
    <xf numFmtId="0" fontId="104" fillId="77" borderId="100" xfId="20964" applyFont="1" applyFill="1" applyBorder="1" applyAlignment="1">
      <alignment vertical="center"/>
    </xf>
    <xf numFmtId="164" fontId="104" fillId="77" borderId="97" xfId="7" applyNumberFormat="1" applyFont="1" applyFill="1" applyBorder="1" applyAlignment="1">
      <alignment horizontal="right" vertical="center"/>
    </xf>
    <xf numFmtId="0" fontId="109" fillId="3" borderId="96" xfId="20964" applyFont="1" applyFill="1" applyBorder="1" applyAlignment="1">
      <alignment horizontal="center" vertical="center"/>
    </xf>
    <xf numFmtId="0" fontId="110" fillId="78" borderId="98" xfId="20964" applyFont="1" applyFill="1" applyBorder="1" applyAlignment="1">
      <alignment horizontal="center" vertical="center"/>
    </xf>
    <xf numFmtId="0" fontId="45" fillId="78" borderId="100" xfId="20964" applyFont="1" applyFill="1" applyBorder="1" applyAlignment="1">
      <alignment vertical="center"/>
    </xf>
    <xf numFmtId="0" fontId="109" fillId="70" borderId="96" xfId="20964" applyFont="1" applyFill="1" applyBorder="1" applyAlignment="1">
      <alignment horizontal="center" vertical="center"/>
    </xf>
    <xf numFmtId="164" fontId="105" fillId="3" borderId="98" xfId="7" applyNumberFormat="1" applyFont="1" applyFill="1" applyBorder="1" applyAlignment="1" applyProtection="1">
      <alignment horizontal="right" vertical="center"/>
      <protection locked="0"/>
    </xf>
    <xf numFmtId="0" fontId="110" fillId="3" borderId="98" xfId="20964" applyFont="1" applyFill="1" applyBorder="1" applyAlignment="1">
      <alignment horizontal="center" vertical="center"/>
    </xf>
    <xf numFmtId="0" fontId="45" fillId="3" borderId="100" xfId="20964" applyFont="1" applyFill="1" applyBorder="1" applyAlignment="1">
      <alignment vertical="center"/>
    </xf>
    <xf numFmtId="0" fontId="106" fillId="70" borderId="98" xfId="20964" applyFont="1" applyFill="1" applyBorder="1" applyAlignment="1">
      <alignment horizontal="center" vertical="center"/>
    </xf>
    <xf numFmtId="0" fontId="19" fillId="70" borderId="98" xfId="20964" applyFont="1" applyFill="1" applyBorder="1" applyAlignment="1">
      <alignment horizontal="center" vertical="center"/>
    </xf>
    <xf numFmtId="0" fontId="100" fillId="0" borderId="98" xfId="0" applyFont="1" applyFill="1" applyBorder="1" applyAlignment="1">
      <alignment horizontal="left" vertical="center" wrapText="1"/>
    </xf>
    <xf numFmtId="10" fontId="96" fillId="0" borderId="98" xfId="20962" applyNumberFormat="1" applyFont="1" applyFill="1" applyBorder="1" applyAlignment="1">
      <alignment horizontal="left" vertical="center" wrapText="1"/>
    </xf>
    <xf numFmtId="10" fontId="3" fillId="0"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left" vertical="center" wrapText="1"/>
    </xf>
    <xf numFmtId="10" fontId="100" fillId="0" borderId="98" xfId="20962" applyNumberFormat="1" applyFont="1" applyFill="1" applyBorder="1" applyAlignment="1">
      <alignment horizontal="left" vertical="center" wrapText="1"/>
    </xf>
    <xf numFmtId="10" fontId="4" fillId="36"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center" vertical="center" wrapText="1"/>
    </xf>
    <xf numFmtId="10" fontId="102" fillId="0" borderId="24" xfId="20962" applyNumberFormat="1" applyFont="1" applyFill="1" applyBorder="1" applyAlignment="1" applyProtection="1">
      <alignment horizontal="left" vertical="center"/>
    </xf>
    <xf numFmtId="0" fontId="4" fillId="36" borderId="98"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 fillId="36" borderId="86" xfId="0" applyFont="1" applyFill="1" applyBorder="1" applyAlignment="1">
      <alignment vertical="center" wrapText="1"/>
    </xf>
    <xf numFmtId="0" fontId="4" fillId="36" borderId="97" xfId="0" applyFont="1" applyFill="1" applyBorder="1" applyAlignment="1">
      <alignment vertical="center" wrapText="1"/>
    </xf>
    <xf numFmtId="0" fontId="4" fillId="36" borderId="75" xfId="0" applyFont="1" applyFill="1" applyBorder="1" applyAlignment="1">
      <alignment vertical="center" wrapText="1"/>
    </xf>
    <xf numFmtId="0" fontId="4" fillId="36" borderId="31"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84" fillId="0" borderId="98" xfId="0" applyFont="1" applyFill="1" applyBorder="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5"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3"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81" xfId="0" applyFont="1" applyFill="1" applyBorder="1" applyAlignment="1">
      <alignment horizontal="center" wrapText="1"/>
    </xf>
    <xf numFmtId="0" fontId="3" fillId="0" borderId="98" xfId="0" applyFont="1" applyFill="1" applyBorder="1" applyAlignment="1">
      <alignment horizontal="center"/>
    </xf>
    <xf numFmtId="0" fontId="3" fillId="0" borderId="98" xfId="0" applyFont="1" applyBorder="1" applyAlignment="1">
      <alignment horizontal="center"/>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5" xfId="0" applyFont="1" applyFill="1" applyBorder="1" applyAlignment="1">
      <alignment horizontal="center" vertical="center" wrapText="1"/>
    </xf>
    <xf numFmtId="0" fontId="3" fillId="0" borderId="20" xfId="0" applyFont="1" applyBorder="1"/>
    <xf numFmtId="0" fontId="3" fillId="0" borderId="98" xfId="0" applyFont="1" applyBorder="1" applyAlignment="1">
      <alignment wrapText="1"/>
    </xf>
    <xf numFmtId="0" fontId="99" fillId="0" borderId="98" xfId="0" applyFont="1" applyBorder="1" applyAlignment="1">
      <alignment horizontal="left" wrapText="1" indent="2"/>
    </xf>
    <xf numFmtId="0" fontId="4" fillId="0" borderId="20" xfId="0" applyFont="1" applyBorder="1"/>
    <xf numFmtId="0" fontId="4" fillId="0" borderId="98" xfId="0" applyFont="1" applyBorder="1" applyAlignment="1">
      <alignment wrapText="1"/>
    </xf>
    <xf numFmtId="0" fontId="111" fillId="3" borderId="68" xfId="0" applyFont="1" applyFill="1" applyBorder="1" applyAlignment="1">
      <alignment horizontal="left"/>
    </xf>
    <xf numFmtId="0" fontId="111" fillId="3" borderId="0" xfId="0" applyFont="1" applyFill="1" applyBorder="1" applyAlignment="1">
      <alignment horizontal="center"/>
    </xf>
    <xf numFmtId="0" fontId="99" fillId="0" borderId="98" xfId="0" applyFont="1" applyBorder="1" applyAlignment="1">
      <alignment horizontal="left" wrapText="1" indent="4"/>
    </xf>
    <xf numFmtId="0" fontId="3" fillId="3" borderId="0" xfId="0" applyFont="1" applyFill="1" applyBorder="1" applyAlignment="1">
      <alignment wrapText="1"/>
    </xf>
    <xf numFmtId="0" fontId="4" fillId="0" borderId="23" xfId="0" applyFont="1" applyBorder="1"/>
    <xf numFmtId="0" fontId="4" fillId="0" borderId="24" xfId="0" applyFont="1" applyBorder="1" applyAlignment="1">
      <alignment wrapText="1"/>
    </xf>
    <xf numFmtId="0" fontId="2" fillId="2" borderId="89" xfId="0" applyFont="1" applyFill="1" applyBorder="1" applyAlignment="1">
      <alignment horizontal="right" vertical="center"/>
    </xf>
    <xf numFmtId="0" fontId="2" fillId="0" borderId="96"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3" xfId="13" applyFont="1" applyFill="1" applyBorder="1" applyAlignment="1" applyProtection="1">
      <alignment horizontal="left" vertical="center" wrapText="1"/>
      <protection locked="0"/>
    </xf>
    <xf numFmtId="49" fontId="117" fillId="0" borderId="113" xfId="5" applyNumberFormat="1" applyFont="1" applyFill="1" applyBorder="1" applyAlignment="1" applyProtection="1">
      <alignment horizontal="right" vertical="center"/>
      <protection locked="0"/>
    </xf>
    <xf numFmtId="49" fontId="118" fillId="0" borderId="113" xfId="5" applyNumberFormat="1" applyFont="1" applyFill="1" applyBorder="1" applyAlignment="1" applyProtection="1">
      <alignment horizontal="right" vertical="center"/>
      <protection locked="0"/>
    </xf>
    <xf numFmtId="0" fontId="113" fillId="0" borderId="113" xfId="0" applyFont="1" applyFill="1" applyBorder="1"/>
    <xf numFmtId="49" fontId="117" fillId="0" borderId="113" xfId="5" applyNumberFormat="1" applyFont="1" applyFill="1" applyBorder="1" applyAlignment="1" applyProtection="1">
      <alignment horizontal="right" vertical="center" wrapText="1"/>
      <protection locked="0"/>
    </xf>
    <xf numFmtId="49" fontId="118" fillId="0" borderId="113" xfId="5" applyNumberFormat="1" applyFont="1" applyFill="1" applyBorder="1" applyAlignment="1" applyProtection="1">
      <alignment horizontal="right" vertical="center" wrapText="1"/>
      <protection locked="0"/>
    </xf>
    <xf numFmtId="0" fontId="113" fillId="0" borderId="0" xfId="0" applyFont="1" applyFill="1"/>
    <xf numFmtId="0" fontId="112" fillId="0" borderId="113" xfId="0" applyNumberFormat="1" applyFont="1" applyFill="1" applyBorder="1" applyAlignment="1">
      <alignment horizontal="left" vertical="center" wrapText="1"/>
    </xf>
    <xf numFmtId="0" fontId="116" fillId="0" borderId="113" xfId="0" applyFont="1" applyFill="1" applyBorder="1"/>
    <xf numFmtId="0" fontId="113" fillId="0" borderId="0" xfId="0" applyFont="1" applyFill="1" applyBorder="1"/>
    <xf numFmtId="0" fontId="115" fillId="0" borderId="113" xfId="0" applyFont="1" applyFill="1" applyBorder="1" applyAlignment="1">
      <alignment horizontal="left" indent="1"/>
    </xf>
    <xf numFmtId="0" fontId="115" fillId="0" borderId="113" xfId="0" applyFont="1" applyFill="1" applyBorder="1" applyAlignment="1">
      <alignment horizontal="left" wrapText="1" indent="1"/>
    </xf>
    <xf numFmtId="0" fontId="112" fillId="0" borderId="113" xfId="0" applyFont="1" applyFill="1" applyBorder="1" applyAlignment="1">
      <alignment horizontal="left" indent="1"/>
    </xf>
    <xf numFmtId="0" fontId="112" fillId="0" borderId="113" xfId="0" applyNumberFormat="1" applyFont="1" applyFill="1" applyBorder="1" applyAlignment="1">
      <alignment horizontal="left" indent="1"/>
    </xf>
    <xf numFmtId="0" fontId="112" fillId="0" borderId="113" xfId="0" applyFont="1" applyFill="1" applyBorder="1" applyAlignment="1">
      <alignment horizontal="left" wrapText="1" indent="2"/>
    </xf>
    <xf numFmtId="0" fontId="115" fillId="0" borderId="113" xfId="0" applyFont="1" applyFill="1" applyBorder="1" applyAlignment="1">
      <alignment horizontal="left" vertical="center" indent="1"/>
    </xf>
    <xf numFmtId="0" fontId="113" fillId="0" borderId="113" xfId="0" applyFont="1" applyFill="1" applyBorder="1" applyAlignment="1">
      <alignment horizontal="left" wrapText="1"/>
    </xf>
    <xf numFmtId="0" fontId="113" fillId="0" borderId="113" xfId="0" applyFont="1" applyFill="1" applyBorder="1" applyAlignment="1">
      <alignment horizontal="left" wrapText="1" indent="2"/>
    </xf>
    <xf numFmtId="49" fontId="113" fillId="0" borderId="113" xfId="0" applyNumberFormat="1" applyFont="1" applyFill="1" applyBorder="1" applyAlignment="1">
      <alignment horizontal="left" indent="3"/>
    </xf>
    <xf numFmtId="49" fontId="113" fillId="0" borderId="113" xfId="0" applyNumberFormat="1" applyFont="1" applyFill="1" applyBorder="1" applyAlignment="1">
      <alignment horizontal="left" indent="1"/>
    </xf>
    <xf numFmtId="49" fontId="113" fillId="0" borderId="113" xfId="0" applyNumberFormat="1" applyFont="1" applyFill="1" applyBorder="1" applyAlignment="1">
      <alignment horizontal="left" vertical="top" wrapText="1" indent="2"/>
    </xf>
    <xf numFmtId="49" fontId="113" fillId="0" borderId="113" xfId="0" applyNumberFormat="1" applyFont="1" applyFill="1" applyBorder="1" applyAlignment="1">
      <alignment horizontal="left" wrapText="1" indent="3"/>
    </xf>
    <xf numFmtId="49" fontId="113" fillId="0" borderId="113" xfId="0" applyNumberFormat="1" applyFont="1" applyFill="1" applyBorder="1" applyAlignment="1">
      <alignment horizontal="left" wrapText="1" indent="2"/>
    </xf>
    <xf numFmtId="0" fontId="113" fillId="0" borderId="113" xfId="0" applyNumberFormat="1" applyFont="1" applyFill="1" applyBorder="1" applyAlignment="1">
      <alignment horizontal="left" wrapText="1" indent="1"/>
    </xf>
    <xf numFmtId="49" fontId="113" fillId="0" borderId="113" xfId="0" applyNumberFormat="1" applyFont="1" applyFill="1" applyBorder="1" applyAlignment="1">
      <alignment horizontal="left" wrapText="1" indent="1"/>
    </xf>
    <xf numFmtId="0" fontId="115" fillId="0" borderId="74" xfId="0" applyNumberFormat="1" applyFont="1" applyFill="1" applyBorder="1" applyAlignment="1">
      <alignment horizontal="left" vertical="center" wrapText="1"/>
    </xf>
    <xf numFmtId="0" fontId="113" fillId="0" borderId="114" xfId="0" applyFont="1" applyFill="1" applyBorder="1" applyAlignment="1">
      <alignment horizontal="center" vertical="center" wrapText="1"/>
    </xf>
    <xf numFmtId="0" fontId="115" fillId="0" borderId="113" xfId="0" applyNumberFormat="1" applyFont="1" applyFill="1" applyBorder="1" applyAlignment="1">
      <alignment horizontal="left" vertical="center" wrapText="1"/>
    </xf>
    <xf numFmtId="0" fontId="113" fillId="0" borderId="113" xfId="0" applyFont="1" applyFill="1" applyBorder="1" applyAlignment="1">
      <alignment horizontal="left" indent="1"/>
    </xf>
    <xf numFmtId="0" fontId="6" fillId="0" borderId="113" xfId="17" applyBorder="1" applyAlignment="1" applyProtection="1"/>
    <xf numFmtId="0" fontId="116" fillId="0" borderId="11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3"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3" xfId="0" applyFont="1" applyFill="1" applyBorder="1" applyAlignment="1">
      <alignment horizontal="center" vertical="center"/>
    </xf>
    <xf numFmtId="0" fontId="113" fillId="0" borderId="113" xfId="0" applyFont="1" applyFill="1" applyBorder="1" applyAlignment="1">
      <alignment horizontal="center" vertical="center" wrapText="1"/>
    </xf>
    <xf numFmtId="0" fontId="116" fillId="0" borderId="0" xfId="0" applyFont="1" applyFill="1"/>
    <xf numFmtId="0" fontId="113" fillId="0" borderId="113" xfId="0" applyFont="1" applyFill="1" applyBorder="1" applyAlignment="1">
      <alignment wrapText="1"/>
    </xf>
    <xf numFmtId="0" fontId="113" fillId="0" borderId="113"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3" xfId="0" applyNumberFormat="1" applyFont="1" applyFill="1" applyBorder="1" applyAlignment="1">
      <alignment horizontal="center" vertical="center" wrapText="1"/>
    </xf>
    <xf numFmtId="0" fontId="113" fillId="0" borderId="113" xfId="0" applyFont="1" applyFill="1" applyBorder="1" applyAlignment="1">
      <alignment horizontal="center"/>
    </xf>
    <xf numFmtId="0" fontId="113" fillId="0" borderId="7" xfId="0" applyFont="1" applyFill="1" applyBorder="1"/>
    <xf numFmtId="0" fontId="113" fillId="0" borderId="113" xfId="0" applyFont="1" applyFill="1" applyBorder="1" applyAlignment="1">
      <alignment horizontal="left" indent="2"/>
    </xf>
    <xf numFmtId="0" fontId="113" fillId="0" borderId="113"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3" xfId="0" applyFont="1" applyFill="1" applyBorder="1" applyAlignment="1">
      <alignment horizontal="center" vertical="center" wrapText="1"/>
    </xf>
    <xf numFmtId="0" fontId="0" fillId="0" borderId="113" xfId="0" applyBorder="1" applyAlignment="1">
      <alignment horizontal="left" indent="2"/>
    </xf>
    <xf numFmtId="0" fontId="0" fillId="0" borderId="114" xfId="0" applyBorder="1" applyAlignment="1">
      <alignment horizontal="left" indent="2"/>
    </xf>
    <xf numFmtId="0" fontId="0" fillId="0" borderId="113" xfId="0" applyFill="1" applyBorder="1" applyAlignment="1">
      <alignment horizontal="left" indent="2"/>
    </xf>
    <xf numFmtId="0" fontId="123" fillId="0" borderId="120" xfId="0" applyNumberFormat="1" applyFont="1" applyFill="1" applyBorder="1" applyAlignment="1">
      <alignment vertical="center" wrapText="1" readingOrder="1"/>
    </xf>
    <xf numFmtId="0" fontId="123" fillId="0" borderId="121" xfId="0" applyNumberFormat="1" applyFont="1" applyFill="1" applyBorder="1" applyAlignment="1">
      <alignment vertical="center" wrapText="1" readingOrder="1"/>
    </xf>
    <xf numFmtId="0" fontId="123" fillId="0" borderId="121" xfId="0" applyNumberFormat="1" applyFont="1" applyFill="1" applyBorder="1" applyAlignment="1">
      <alignment horizontal="left" vertical="center" wrapText="1" indent="1" readingOrder="1"/>
    </xf>
    <xf numFmtId="0" fontId="123" fillId="0" borderId="122" xfId="0" applyNumberFormat="1" applyFont="1" applyFill="1" applyBorder="1" applyAlignment="1">
      <alignment vertical="center" wrapText="1" readingOrder="1"/>
    </xf>
    <xf numFmtId="0" fontId="124" fillId="0" borderId="113" xfId="0" applyNumberFormat="1" applyFont="1" applyFill="1" applyBorder="1" applyAlignment="1">
      <alignment vertical="center" wrapText="1" readingOrder="1"/>
    </xf>
    <xf numFmtId="0" fontId="113" fillId="0" borderId="114" xfId="0" applyFont="1" applyFill="1" applyBorder="1" applyAlignment="1">
      <alignment horizontal="center" vertical="center" wrapText="1"/>
    </xf>
    <xf numFmtId="0" fontId="0" fillId="0" borderId="7" xfId="0" applyBorder="1"/>
    <xf numFmtId="0" fontId="113" fillId="0" borderId="105" xfId="0" applyFont="1" applyFill="1" applyBorder="1" applyAlignment="1">
      <alignment horizontal="center" vertical="center" wrapText="1"/>
    </xf>
    <xf numFmtId="0" fontId="0" fillId="0" borderId="113" xfId="0" applyBorder="1" applyAlignment="1">
      <alignment horizontal="left" indent="3"/>
    </xf>
    <xf numFmtId="0" fontId="84" fillId="0" borderId="113" xfId="20960" applyFont="1" applyBorder="1" applyAlignment="1">
      <alignment horizontal="left" wrapText="1"/>
    </xf>
    <xf numFmtId="0" fontId="2" fillId="0" borderId="0" xfId="0" applyFont="1" applyAlignment="1">
      <alignment horizontal="left" wrapText="1"/>
    </xf>
    <xf numFmtId="0" fontId="2" fillId="0" borderId="115" xfId="0" applyFont="1" applyBorder="1" applyAlignment="1">
      <alignment wrapText="1"/>
    </xf>
    <xf numFmtId="0" fontId="84" fillId="0" borderId="87" xfId="0" applyFont="1" applyBorder="1"/>
    <xf numFmtId="0" fontId="2" fillId="0" borderId="113" xfId="0" applyFont="1" applyBorder="1" applyAlignment="1">
      <alignment wrapText="1"/>
    </xf>
    <xf numFmtId="0" fontId="84" fillId="0" borderId="85" xfId="0" applyFont="1" applyBorder="1"/>
    <xf numFmtId="0" fontId="45" fillId="0" borderId="113" xfId="0" applyFont="1" applyBorder="1" applyAlignment="1">
      <alignment horizontal="center" vertical="center" wrapText="1"/>
    </xf>
    <xf numFmtId="0" fontId="45" fillId="0" borderId="85" xfId="0" applyFont="1" applyBorder="1" applyAlignment="1">
      <alignment horizontal="center" vertical="center" wrapText="1"/>
    </xf>
    <xf numFmtId="0" fontId="2" fillId="0" borderId="85" xfId="0" applyFont="1" applyBorder="1"/>
    <xf numFmtId="0" fontId="2" fillId="0" borderId="87" xfId="0" applyFont="1" applyBorder="1"/>
    <xf numFmtId="0" fontId="2" fillId="0" borderId="87" xfId="0" applyFont="1" applyBorder="1" applyAlignment="1">
      <alignment wrapText="1"/>
    </xf>
    <xf numFmtId="9" fontId="2" fillId="0" borderId="87" xfId="0" applyNumberFormat="1" applyFont="1" applyBorder="1"/>
    <xf numFmtId="0" fontId="2" fillId="0" borderId="89" xfId="0" applyFont="1" applyBorder="1" applyAlignment="1">
      <alignment vertical="center"/>
    </xf>
    <xf numFmtId="14" fontId="2" fillId="0" borderId="0" xfId="0" applyNumberFormat="1" applyFont="1" applyAlignment="1">
      <alignment horizontal="left"/>
    </xf>
    <xf numFmtId="10" fontId="3" fillId="0" borderId="142" xfId="20962" applyNumberFormat="1" applyFont="1" applyBorder="1" applyAlignment="1"/>
    <xf numFmtId="10" fontId="3" fillId="0" borderId="25" xfId="20962" applyNumberFormat="1" applyFont="1" applyBorder="1" applyAlignment="1"/>
    <xf numFmtId="164" fontId="121" fillId="0" borderId="151" xfId="7" applyNumberFormat="1" applyFont="1" applyBorder="1"/>
    <xf numFmtId="164" fontId="4" fillId="0" borderId="160" xfId="7" applyNumberFormat="1" applyFont="1" applyBorder="1" applyAlignment="1">
      <alignment vertical="center"/>
    </xf>
    <xf numFmtId="164" fontId="3" fillId="0" borderId="160" xfId="7" applyNumberFormat="1" applyFont="1" applyBorder="1" applyAlignment="1">
      <alignment vertical="center"/>
    </xf>
    <xf numFmtId="164" fontId="3" fillId="0" borderId="160" xfId="7" applyNumberFormat="1" applyFont="1" applyBorder="1"/>
    <xf numFmtId="10" fontId="105" fillId="0" borderId="98" xfId="20962" applyNumberFormat="1" applyFont="1" applyFill="1" applyBorder="1" applyAlignment="1" applyProtection="1">
      <alignment horizontal="right" vertical="center"/>
      <protection locked="0"/>
    </xf>
    <xf numFmtId="3" fontId="126" fillId="36" borderId="24" xfId="16" applyNumberFormat="1" applyFont="1" applyFill="1" applyBorder="1" applyProtection="1">
      <protection locked="0"/>
    </xf>
    <xf numFmtId="193" fontId="126" fillId="36" borderId="24" xfId="16" applyNumberFormat="1" applyFont="1" applyFill="1" applyBorder="1" applyProtection="1">
      <protection locked="0"/>
    </xf>
    <xf numFmtId="193" fontId="94" fillId="0" borderId="154" xfId="1" applyNumberFormat="1" applyFont="1" applyFill="1" applyBorder="1" applyProtection="1">
      <protection locked="0"/>
    </xf>
    <xf numFmtId="165" fontId="94" fillId="4" borderId="154" xfId="8" applyNumberFormat="1" applyFont="1" applyFill="1" applyBorder="1" applyAlignment="1" applyProtection="1">
      <alignment horizontal="right" wrapText="1"/>
      <protection locked="0"/>
    </xf>
    <xf numFmtId="165" fontId="94" fillId="3" borderId="154" xfId="8" applyNumberFormat="1" applyFont="1" applyFill="1" applyBorder="1" applyAlignment="1" applyProtection="1">
      <alignment horizontal="right" wrapText="1"/>
      <protection locked="0"/>
    </xf>
    <xf numFmtId="3" fontId="94" fillId="36" borderId="160" xfId="5" applyNumberFormat="1" applyFont="1" applyFill="1" applyBorder="1" applyProtection="1">
      <protection locked="0"/>
    </xf>
    <xf numFmtId="193" fontId="94" fillId="36" borderId="154" xfId="1" applyNumberFormat="1" applyFont="1" applyFill="1" applyBorder="1" applyProtection="1">
      <protection locked="0"/>
    </xf>
    <xf numFmtId="0" fontId="94" fillId="3" borderId="154" xfId="5" applyFont="1" applyFill="1" applyBorder="1" applyProtection="1">
      <protection locked="0"/>
    </xf>
    <xf numFmtId="193" fontId="94" fillId="36" borderId="154" xfId="5" applyNumberFormat="1" applyFont="1" applyFill="1" applyBorder="1" applyProtection="1">
      <protection locked="0"/>
    </xf>
    <xf numFmtId="0" fontId="3" fillId="0" borderId="151" xfId="0" applyFont="1" applyFill="1" applyBorder="1" applyAlignment="1">
      <alignment vertical="center"/>
    </xf>
    <xf numFmtId="0" fontId="3" fillId="0" borderId="156" xfId="0" applyFont="1" applyFill="1" applyBorder="1" applyAlignment="1">
      <alignment horizontal="center" vertical="center"/>
    </xf>
    <xf numFmtId="0" fontId="4" fillId="0" borderId="154" xfId="0" applyFont="1" applyFill="1" applyBorder="1" applyAlignment="1">
      <alignment vertical="center"/>
    </xf>
    <xf numFmtId="0" fontId="3" fillId="0" borderId="154" xfId="0" applyFont="1" applyFill="1" applyBorder="1" applyAlignment="1">
      <alignment vertical="center"/>
    </xf>
    <xf numFmtId="0" fontId="4" fillId="3" borderId="132" xfId="0" applyFont="1" applyFill="1" applyBorder="1" applyAlignment="1">
      <alignment vertical="center"/>
    </xf>
    <xf numFmtId="0" fontId="2" fillId="0" borderId="160" xfId="0" applyFont="1" applyFill="1" applyBorder="1" applyAlignment="1">
      <alignment horizontal="center" vertical="center" wrapText="1"/>
    </xf>
    <xf numFmtId="0" fontId="2" fillId="0" borderId="154" xfId="0" applyFont="1" applyFill="1" applyBorder="1" applyAlignment="1">
      <alignment horizontal="center" vertical="center" wrapText="1"/>
    </xf>
    <xf numFmtId="164" fontId="0" fillId="0" borderId="23" xfId="7" applyNumberFormat="1" applyFont="1" applyBorder="1"/>
    <xf numFmtId="164" fontId="3" fillId="0" borderId="75" xfId="0" applyNumberFormat="1" applyFont="1" applyBorder="1" applyAlignment="1">
      <alignment vertical="center"/>
    </xf>
    <xf numFmtId="0" fontId="3" fillId="82" borderId="161" xfId="0" applyFont="1" applyFill="1" applyBorder="1" applyAlignment="1">
      <alignment vertical="center"/>
    </xf>
    <xf numFmtId="164" fontId="3" fillId="0" borderId="160" xfId="7" applyNumberFormat="1" applyFont="1" applyFill="1" applyBorder="1" applyAlignment="1">
      <alignment vertical="center"/>
    </xf>
    <xf numFmtId="0" fontId="3" fillId="3" borderId="161" xfId="0" applyFont="1" applyFill="1" applyBorder="1" applyAlignment="1">
      <alignment vertical="center"/>
    </xf>
    <xf numFmtId="9" fontId="3" fillId="0" borderId="160" xfId="20962" applyFont="1" applyBorder="1"/>
    <xf numFmtId="167" fontId="3" fillId="0" borderId="160" xfId="0" applyNumberFormat="1" applyFont="1" applyBorder="1"/>
    <xf numFmtId="164" fontId="3" fillId="0" borderId="155" xfId="7" applyNumberFormat="1" applyFont="1" applyBorder="1" applyAlignment="1"/>
    <xf numFmtId="164" fontId="3" fillId="0" borderId="154" xfId="7" applyNumberFormat="1" applyFont="1" applyBorder="1" applyAlignment="1"/>
    <xf numFmtId="164" fontId="3" fillId="0" borderId="25" xfId="7" applyNumberFormat="1" applyFont="1" applyFill="1" applyBorder="1" applyAlignment="1">
      <alignment horizontal="right" vertical="center" wrapText="1"/>
    </xf>
    <xf numFmtId="164" fontId="4" fillId="36" borderId="85" xfId="7" applyNumberFormat="1" applyFont="1" applyFill="1" applyBorder="1" applyAlignment="1">
      <alignment horizontal="center" vertical="center" wrapText="1"/>
    </xf>
    <xf numFmtId="164" fontId="4" fillId="36" borderId="85" xfId="7" applyNumberFormat="1" applyFont="1" applyFill="1" applyBorder="1" applyAlignment="1">
      <alignment horizontal="left" vertical="center" wrapText="1"/>
    </xf>
    <xf numFmtId="164" fontId="3" fillId="0" borderId="85" xfId="7" applyNumberFormat="1" applyFont="1" applyFill="1" applyBorder="1" applyAlignment="1">
      <alignment horizontal="right" vertical="center" wrapText="1"/>
    </xf>
    <xf numFmtId="193" fontId="96" fillId="3" borderId="160" xfId="2" applyNumberFormat="1" applyFont="1" applyFill="1" applyBorder="1" applyAlignment="1" applyProtection="1">
      <alignment vertical="top" wrapText="1"/>
      <protection locked="0"/>
    </xf>
    <xf numFmtId="193" fontId="96" fillId="3" borderId="160" xfId="2" applyNumberFormat="1" applyFont="1" applyFill="1" applyBorder="1" applyAlignment="1" applyProtection="1">
      <alignment vertical="top"/>
      <protection locked="0"/>
    </xf>
    <xf numFmtId="193" fontId="0" fillId="0" borderId="160" xfId="0" applyNumberFormat="1" applyBorder="1" applyAlignment="1">
      <alignment wrapText="1"/>
    </xf>
    <xf numFmtId="193" fontId="0" fillId="0" borderId="160" xfId="0" applyNumberFormat="1" applyBorder="1"/>
    <xf numFmtId="193" fontId="144" fillId="64" borderId="159" xfId="25650" applyNumberFormat="1" applyFont="1" applyBorder="1" applyAlignment="1">
      <alignment horizontal="center" vertical="center" wrapText="1"/>
    </xf>
    <xf numFmtId="43" fontId="103" fillId="0" borderId="131" xfId="7" applyFont="1" applyBorder="1" applyAlignment="1">
      <alignment vertical="center" wrapText="1"/>
    </xf>
    <xf numFmtId="3" fontId="103" fillId="0" borderId="131" xfId="0" applyNumberFormat="1" applyFont="1" applyBorder="1" applyAlignment="1">
      <alignment vertical="center" wrapText="1"/>
    </xf>
    <xf numFmtId="3" fontId="103" fillId="36" borderId="131" xfId="0" applyNumberFormat="1" applyFont="1" applyFill="1" applyBorder="1" applyAlignment="1">
      <alignment vertical="center" wrapText="1"/>
    </xf>
    <xf numFmtId="193" fontId="94" fillId="36" borderId="131" xfId="7" applyNumberFormat="1" applyFont="1" applyFill="1" applyBorder="1" applyAlignment="1" applyProtection="1"/>
    <xf numFmtId="193" fontId="129" fillId="0" borderId="131" xfId="0" applyNumberFormat="1" applyFont="1" applyBorder="1" applyAlignment="1" applyProtection="1">
      <alignment horizontal="right"/>
      <protection locked="0"/>
    </xf>
    <xf numFmtId="193" fontId="130" fillId="0" borderId="131" xfId="0" applyNumberFormat="1" applyFont="1" applyBorder="1" applyAlignment="1">
      <alignment horizontal="center"/>
    </xf>
    <xf numFmtId="193" fontId="94" fillId="0" borderId="131"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94" fillId="0" borderId="131" xfId="0" applyNumberFormat="1" applyFont="1" applyBorder="1" applyAlignment="1">
      <alignment horizontal="right"/>
    </xf>
    <xf numFmtId="193" fontId="94" fillId="0" borderId="153" xfId="0" applyNumberFormat="1" applyFont="1" applyBorder="1" applyAlignment="1" applyProtection="1">
      <alignment horizontal="right"/>
      <protection locked="0"/>
    </xf>
    <xf numFmtId="193" fontId="94" fillId="36" borderId="131" xfId="0" applyNumberFormat="1" applyFont="1" applyFill="1" applyBorder="1" applyAlignment="1">
      <alignment horizontal="right"/>
    </xf>
    <xf numFmtId="193" fontId="94" fillId="0" borderId="153" xfId="0" applyNumberFormat="1" applyFont="1" applyBorder="1" applyAlignment="1">
      <alignment horizontal="right"/>
    </xf>
    <xf numFmtId="164" fontId="0" fillId="0" borderId="155" xfId="7" applyNumberFormat="1" applyFont="1" applyBorder="1"/>
    <xf numFmtId="164" fontId="0" fillId="0" borderId="25" xfId="7" applyNumberFormat="1" applyFont="1" applyBorder="1"/>
    <xf numFmtId="164" fontId="0" fillId="0" borderId="24" xfId="7" applyNumberFormat="1" applyFont="1" applyBorder="1"/>
    <xf numFmtId="164" fontId="126" fillId="36" borderId="25" xfId="1" applyNumberFormat="1" applyFont="1" applyFill="1" applyBorder="1" applyAlignment="1" applyProtection="1">
      <protection locked="0"/>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193" fontId="132" fillId="0" borderId="33" xfId="0" applyNumberFormat="1" applyFont="1" applyBorder="1" applyAlignment="1">
      <alignment vertical="center"/>
    </xf>
    <xf numFmtId="193" fontId="132" fillId="0" borderId="13" xfId="0" applyNumberFormat="1" applyFont="1" applyBorder="1" applyAlignment="1">
      <alignment vertical="center"/>
    </xf>
    <xf numFmtId="193" fontId="128" fillId="0" borderId="13" xfId="0" applyNumberFormat="1" applyFont="1" applyBorder="1" applyAlignment="1">
      <alignment vertical="center"/>
    </xf>
    <xf numFmtId="193" fontId="132" fillId="0" borderId="14" xfId="0" applyNumberFormat="1" applyFont="1" applyBorder="1" applyAlignment="1">
      <alignment vertical="center"/>
    </xf>
    <xf numFmtId="193" fontId="131" fillId="36" borderId="141" xfId="0" applyNumberFormat="1" applyFont="1" applyFill="1" applyBorder="1" applyAlignment="1">
      <alignment vertical="center"/>
    </xf>
    <xf numFmtId="193" fontId="132" fillId="0" borderId="16" xfId="0" applyNumberFormat="1" applyFont="1" applyBorder="1" applyAlignment="1">
      <alignment vertical="center"/>
    </xf>
    <xf numFmtId="193" fontId="128" fillId="0" borderId="14" xfId="0" applyNumberFormat="1" applyFont="1" applyBorder="1" applyAlignment="1">
      <alignment vertical="center"/>
    </xf>
    <xf numFmtId="193" fontId="131" fillId="36" borderId="60" xfId="0" applyNumberFormat="1" applyFont="1" applyFill="1" applyBorder="1" applyAlignment="1">
      <alignment vertical="center"/>
    </xf>
    <xf numFmtId="193" fontId="3" fillId="36" borderId="24" xfId="0" applyNumberFormat="1" applyFont="1" applyFill="1" applyBorder="1"/>
    <xf numFmtId="193" fontId="126" fillId="36" borderId="24" xfId="1" applyNumberFormat="1" applyFont="1" applyFill="1" applyBorder="1" applyAlignment="1" applyProtection="1">
      <protection locked="0"/>
    </xf>
    <xf numFmtId="193" fontId="94" fillId="3" borderId="24" xfId="5" applyNumberFormat="1" applyFont="1" applyFill="1" applyBorder="1" applyProtection="1">
      <protection locked="0"/>
    </xf>
    <xf numFmtId="9" fontId="3" fillId="36" borderId="25" xfId="20962" applyFont="1" applyFill="1" applyBorder="1"/>
    <xf numFmtId="169" fontId="9" fillId="37" borderId="0" xfId="20" applyBorder="1"/>
    <xf numFmtId="169" fontId="9" fillId="37" borderId="95" xfId="20" applyBorder="1"/>
    <xf numFmtId="164" fontId="105" fillId="0" borderId="154" xfId="948" applyNumberFormat="1" applyFont="1" applyFill="1" applyBorder="1" applyAlignment="1" applyProtection="1">
      <alignment horizontal="right" vertical="center"/>
      <protection locked="0"/>
    </xf>
    <xf numFmtId="10" fontId="100" fillId="0" borderId="154" xfId="20962" applyNumberFormat="1" applyFont="1" applyFill="1" applyBorder="1" applyAlignment="1">
      <alignment horizontal="left" vertical="center" wrapText="1"/>
    </xf>
    <xf numFmtId="193" fontId="94" fillId="2" borderId="154" xfId="0" applyNumberFormat="1" applyFont="1" applyFill="1" applyBorder="1" applyAlignment="1" applyProtection="1">
      <alignment vertical="center"/>
      <protection locked="0"/>
    </xf>
    <xf numFmtId="164" fontId="3" fillId="0" borderId="154" xfId="7" applyNumberFormat="1" applyFont="1" applyBorder="1"/>
    <xf numFmtId="164" fontId="115" fillId="0" borderId="154" xfId="7" applyNumberFormat="1" applyFont="1" applyFill="1" applyBorder="1" applyAlignment="1">
      <alignment horizontal="left" vertical="center" wrapText="1"/>
    </xf>
    <xf numFmtId="164" fontId="0" fillId="0" borderId="154" xfId="7" applyNumberFormat="1" applyFont="1" applyBorder="1"/>
    <xf numFmtId="164" fontId="113" fillId="0" borderId="154" xfId="7" applyNumberFormat="1" applyFont="1" applyBorder="1" applyAlignment="1">
      <alignment vertical="center"/>
    </xf>
    <xf numFmtId="9" fontId="145" fillId="0" borderId="154" xfId="20962" applyFont="1" applyBorder="1"/>
    <xf numFmtId="164" fontId="145" fillId="0" borderId="154" xfId="7" applyNumberFormat="1" applyFont="1" applyBorder="1"/>
    <xf numFmtId="164" fontId="112" fillId="0" borderId="154" xfId="7" applyNumberFormat="1" applyFont="1" applyFill="1" applyBorder="1" applyAlignment="1">
      <alignment horizontal="left" vertical="center" wrapText="1"/>
    </xf>
    <xf numFmtId="164" fontId="116" fillId="0" borderId="154" xfId="7" applyNumberFormat="1" applyFont="1" applyFill="1" applyBorder="1" applyAlignment="1">
      <alignment horizontal="left" vertical="center" wrapText="1"/>
    </xf>
    <xf numFmtId="164" fontId="113" fillId="0" borderId="154" xfId="7" applyNumberFormat="1" applyFont="1" applyFill="1" applyBorder="1" applyAlignment="1">
      <alignment vertical="center"/>
    </xf>
    <xf numFmtId="164" fontId="113" fillId="0" borderId="154" xfId="7" applyNumberFormat="1" applyFont="1" applyFill="1" applyBorder="1" applyAlignment="1">
      <alignment horizontal="left" vertical="center" wrapText="1"/>
    </xf>
    <xf numFmtId="164" fontId="113" fillId="81" borderId="154" xfId="7" applyNumberFormat="1" applyFont="1" applyFill="1" applyBorder="1" applyAlignment="1">
      <alignment vertical="center"/>
    </xf>
    <xf numFmtId="164" fontId="113" fillId="0" borderId="154" xfId="7" applyNumberFormat="1" applyFont="1" applyBorder="1" applyAlignment="1">
      <alignment horizontal="left" vertical="center"/>
    </xf>
    <xf numFmtId="164" fontId="116" fillId="0" borderId="7" xfId="7" applyNumberFormat="1" applyFont="1" applyBorder="1" applyAlignment="1">
      <alignment vertical="center"/>
    </xf>
    <xf numFmtId="164" fontId="113" fillId="80" borderId="154" xfId="7" applyNumberFormat="1" applyFont="1" applyFill="1" applyBorder="1"/>
    <xf numFmtId="164" fontId="113" fillId="0" borderId="154" xfId="7" applyNumberFormat="1" applyFont="1" applyBorder="1" applyAlignment="1">
      <alignment horizontal="left" indent="1"/>
    </xf>
    <xf numFmtId="164" fontId="116" fillId="79" borderId="154" xfId="7" applyNumberFormat="1" applyFont="1" applyFill="1" applyBorder="1"/>
    <xf numFmtId="164" fontId="113" fillId="79" borderId="154" xfId="7" applyNumberFormat="1" applyFont="1" applyFill="1" applyBorder="1"/>
    <xf numFmtId="164" fontId="116" fillId="0" borderId="154" xfId="7" applyNumberFormat="1" applyFont="1" applyBorder="1" applyAlignment="1">
      <alignment vertical="center"/>
    </xf>
    <xf numFmtId="164" fontId="115" fillId="36" borderId="154" xfId="7" applyNumberFormat="1" applyFont="1" applyFill="1" applyBorder="1"/>
    <xf numFmtId="164" fontId="113" fillId="0" borderId="154" xfId="7" applyNumberFormat="1" applyFont="1" applyFill="1" applyBorder="1"/>
    <xf numFmtId="10" fontId="4" fillId="0" borderId="25" xfId="20962" applyNumberFormat="1" applyFont="1" applyBorder="1" applyAlignment="1">
      <alignment vertical="center"/>
    </xf>
    <xf numFmtId="169" fontId="9" fillId="37" borderId="26" xfId="20" applyBorder="1" applyAlignment="1">
      <alignment vertical="center"/>
    </xf>
    <xf numFmtId="164" fontId="3" fillId="3" borderId="95" xfId="7" applyNumberFormat="1" applyFont="1" applyFill="1" applyBorder="1" applyAlignment="1">
      <alignment vertical="center"/>
    </xf>
    <xf numFmtId="0" fontId="3" fillId="3" borderId="0" xfId="0" applyFont="1" applyFill="1" applyAlignment="1">
      <alignment vertical="center"/>
    </xf>
    <xf numFmtId="0" fontId="3" fillId="82" borderId="152" xfId="0" applyFont="1" applyFill="1" applyBorder="1" applyAlignment="1">
      <alignment vertical="center"/>
    </xf>
    <xf numFmtId="164" fontId="3" fillId="3" borderId="152" xfId="7" applyNumberFormat="1" applyFont="1" applyFill="1" applyBorder="1" applyAlignment="1">
      <alignment vertical="center"/>
    </xf>
    <xf numFmtId="0" fontId="3" fillId="3" borderId="152" xfId="0" applyFont="1" applyFill="1" applyBorder="1" applyAlignment="1">
      <alignment vertical="center"/>
    </xf>
    <xf numFmtId="0" fontId="99" fillId="3" borderId="130" xfId="0" applyFont="1" applyFill="1" applyBorder="1" applyAlignment="1">
      <alignment horizontal="left"/>
    </xf>
    <xf numFmtId="0" fontId="99" fillId="3" borderId="158" xfId="0" applyFont="1" applyFill="1" applyBorder="1" applyAlignment="1">
      <alignment horizontal="left"/>
    </xf>
    <xf numFmtId="164" fontId="3" fillId="0" borderId="155" xfId="7" applyNumberFormat="1" applyFont="1" applyBorder="1"/>
    <xf numFmtId="167" fontId="99" fillId="0" borderId="154" xfId="0" applyNumberFormat="1" applyFont="1" applyBorder="1" applyAlignment="1">
      <alignment horizontal="center" vertical="center" wrapText="1"/>
    </xf>
    <xf numFmtId="167" fontId="3" fillId="0" borderId="154" xfId="0" applyNumberFormat="1" applyFont="1" applyBorder="1" applyAlignment="1">
      <alignment horizontal="center" vertical="center" wrapText="1"/>
    </xf>
    <xf numFmtId="43" fontId="103" fillId="0" borderId="154" xfId="7" applyFont="1" applyBorder="1" applyAlignment="1">
      <alignment vertical="center" wrapText="1"/>
    </xf>
    <xf numFmtId="193" fontId="94" fillId="36" borderId="24" xfId="0" applyNumberFormat="1" applyFont="1" applyFill="1" applyBorder="1" applyAlignment="1">
      <alignment horizontal="right"/>
    </xf>
    <xf numFmtId="193" fontId="94" fillId="0" borderId="24" xfId="0" applyNumberFormat="1" applyFont="1" applyBorder="1" applyAlignment="1">
      <alignment horizontal="right"/>
    </xf>
    <xf numFmtId="193" fontId="94" fillId="36" borderId="154" xfId="0" applyNumberFormat="1" applyFont="1" applyFill="1" applyBorder="1" applyAlignment="1">
      <alignment horizontal="right"/>
    </xf>
    <xf numFmtId="193" fontId="129" fillId="0" borderId="154" xfId="0" applyNumberFormat="1" applyFont="1" applyBorder="1" applyAlignment="1" applyProtection="1">
      <alignment horizontal="right" vertical="center"/>
      <protection locked="0"/>
    </xf>
    <xf numFmtId="193" fontId="129" fillId="0" borderId="154" xfId="0" applyNumberFormat="1" applyFont="1" applyBorder="1" applyProtection="1">
      <protection locked="0"/>
    </xf>
    <xf numFmtId="193" fontId="129" fillId="0" borderId="154" xfId="0" applyNumberFormat="1" applyFont="1" applyBorder="1" applyAlignment="1" applyProtection="1">
      <alignment horizontal="left" indent="1"/>
      <protection locked="0"/>
    </xf>
    <xf numFmtId="193" fontId="130" fillId="0" borderId="154" xfId="0" applyNumberFormat="1" applyFont="1" applyBorder="1" applyAlignment="1">
      <alignment horizontal="center"/>
    </xf>
    <xf numFmtId="193" fontId="129" fillId="0" borderId="154" xfId="0" applyNumberFormat="1" applyFont="1" applyBorder="1" applyAlignment="1" applyProtection="1">
      <alignment horizontal="right"/>
      <protection locked="0"/>
    </xf>
    <xf numFmtId="193" fontId="94" fillId="36" borderId="25" xfId="0" applyNumberFormat="1" applyFont="1" applyFill="1" applyBorder="1" applyAlignment="1">
      <alignment horizontal="right"/>
    </xf>
    <xf numFmtId="193" fontId="94" fillId="0" borderId="154" xfId="0" applyNumberFormat="1" applyFont="1" applyBorder="1" applyAlignment="1" applyProtection="1">
      <alignment horizontal="right"/>
      <protection locked="0"/>
    </xf>
    <xf numFmtId="193" fontId="94" fillId="0" borderId="154" xfId="0" applyNumberFormat="1" applyFont="1" applyBorder="1" applyAlignment="1">
      <alignment horizontal="right"/>
    </xf>
    <xf numFmtId="164" fontId="113" fillId="0" borderId="154" xfId="7" applyNumberFormat="1" applyFont="1" applyFill="1" applyBorder="1" applyAlignment="1">
      <alignment horizontal="left" vertical="center"/>
    </xf>
    <xf numFmtId="0" fontId="3" fillId="3" borderId="95" xfId="0" applyFont="1" applyFill="1" applyBorder="1" applyAlignment="1">
      <alignment vertical="center"/>
    </xf>
    <xf numFmtId="169" fontId="9" fillId="37" borderId="27" xfId="20" applyBorder="1" applyAlignment="1">
      <alignment vertical="center"/>
    </xf>
    <xf numFmtId="169" fontId="9" fillId="37" borderId="154" xfId="20" applyBorder="1" applyAlignment="1">
      <alignment vertical="center"/>
    </xf>
    <xf numFmtId="169" fontId="9" fillId="37" borderId="90" xfId="20" applyBorder="1" applyAlignment="1">
      <alignment vertical="center"/>
    </xf>
    <xf numFmtId="193" fontId="94" fillId="0" borderId="154" xfId="7" applyNumberFormat="1" applyFont="1" applyFill="1" applyBorder="1" applyAlignment="1" applyProtection="1">
      <alignment horizontal="right"/>
    </xf>
    <xf numFmtId="193" fontId="94" fillId="36" borderId="154" xfId="7" applyNumberFormat="1" applyFont="1" applyFill="1" applyBorder="1" applyAlignment="1" applyProtection="1">
      <alignment horizontal="right"/>
    </xf>
    <xf numFmtId="193" fontId="94" fillId="0" borderId="154" xfId="7" applyNumberFormat="1" applyFont="1" applyFill="1" applyBorder="1" applyAlignment="1" applyProtection="1">
      <alignment horizontal="right"/>
      <protection locked="0"/>
    </xf>
    <xf numFmtId="193" fontId="94" fillId="36" borderId="24" xfId="7" applyNumberFormat="1" applyFont="1" applyFill="1" applyBorder="1" applyAlignment="1" applyProtection="1">
      <alignment horizontal="right"/>
    </xf>
    <xf numFmtId="193" fontId="129" fillId="36" borderId="154" xfId="0" applyNumberFormat="1" applyFont="1" applyFill="1" applyBorder="1" applyAlignment="1">
      <alignment horizontal="right"/>
    </xf>
    <xf numFmtId="193" fontId="94" fillId="36" borderId="154" xfId="7" applyNumberFormat="1" applyFont="1" applyFill="1" applyBorder="1" applyAlignment="1" applyProtection="1"/>
    <xf numFmtId="193" fontId="129" fillId="36" borderId="24"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3" fontId="103" fillId="36" borderId="24"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193" fontId="132" fillId="36" borderId="13" xfId="0" applyNumberFormat="1" applyFont="1" applyFill="1" applyBorder="1" applyAlignment="1">
      <alignment vertical="center"/>
    </xf>
    <xf numFmtId="193" fontId="94" fillId="3" borderId="154" xfId="5" applyNumberFormat="1" applyFont="1" applyFill="1" applyBorder="1" applyProtection="1">
      <protection locked="0"/>
    </xf>
    <xf numFmtId="167" fontId="4" fillId="36" borderId="24" xfId="0" applyNumberFormat="1" applyFont="1" applyFill="1" applyBorder="1" applyAlignment="1">
      <alignment horizontal="center" vertical="center"/>
    </xf>
    <xf numFmtId="169" fontId="9" fillId="37" borderId="32" xfId="20" applyBorder="1"/>
    <xf numFmtId="169" fontId="9" fillId="37" borderId="90" xfId="20" applyBorder="1"/>
    <xf numFmtId="169" fontId="9" fillId="37" borderId="27" xfId="20" applyBorder="1"/>
    <xf numFmtId="169" fontId="9" fillId="37" borderId="57" xfId="20" applyBorder="1"/>
    <xf numFmtId="0" fontId="3" fillId="3" borderId="68" xfId="0" applyFont="1" applyFill="1" applyBorder="1" applyAlignment="1">
      <alignment horizontal="center" vertical="center"/>
    </xf>
    <xf numFmtId="0" fontId="3" fillId="3" borderId="0" xfId="0" applyFont="1" applyFill="1" applyBorder="1" applyAlignment="1">
      <alignment vertical="center"/>
    </xf>
    <xf numFmtId="169" fontId="9" fillId="37" borderId="26" xfId="20" applyBorder="1"/>
    <xf numFmtId="167" fontId="4" fillId="36" borderId="25" xfId="0" applyNumberFormat="1" applyFont="1" applyFill="1" applyBorder="1" applyAlignment="1">
      <alignment horizontal="center" vertical="center"/>
    </xf>
    <xf numFmtId="3" fontId="103" fillId="36" borderId="154" xfId="0" applyNumberFormat="1" applyFont="1" applyFill="1" applyBorder="1" applyAlignment="1">
      <alignment vertical="center" wrapText="1"/>
    </xf>
    <xf numFmtId="3" fontId="103" fillId="0" borderId="154" xfId="0" applyNumberFormat="1" applyFont="1" applyBorder="1" applyAlignment="1">
      <alignment vertical="center" wrapText="1"/>
    </xf>
    <xf numFmtId="164" fontId="3" fillId="0" borderId="154" xfId="7" applyNumberFormat="1" applyFont="1" applyBorder="1" applyAlignment="1">
      <alignment vertical="center"/>
    </xf>
    <xf numFmtId="164" fontId="3" fillId="3" borderId="0" xfId="7" applyNumberFormat="1" applyFont="1" applyFill="1" applyBorder="1" applyAlignment="1">
      <alignment vertical="center"/>
    </xf>
    <xf numFmtId="164" fontId="3" fillId="0" borderId="154" xfId="7" applyNumberFormat="1" applyFont="1" applyFill="1" applyBorder="1" applyAlignment="1">
      <alignment vertical="center"/>
    </xf>
    <xf numFmtId="193" fontId="94" fillId="2" borderId="143" xfId="0" applyNumberFormat="1" applyFont="1" applyFill="1" applyBorder="1" applyAlignment="1" applyProtection="1">
      <alignment vertical="center"/>
      <protection locked="0"/>
    </xf>
    <xf numFmtId="10" fontId="127" fillId="2" borderId="24" xfId="20962" applyNumberFormat="1" applyFont="1" applyFill="1" applyBorder="1" applyAlignment="1" applyProtection="1">
      <alignment vertical="center"/>
      <protection locked="0"/>
    </xf>
    <xf numFmtId="10" fontId="94" fillId="2" borderId="24" xfId="20962" applyNumberFormat="1" applyFont="1" applyFill="1" applyBorder="1" applyAlignment="1" applyProtection="1">
      <alignment vertical="center"/>
      <protection locked="0"/>
    </xf>
    <xf numFmtId="164" fontId="3" fillId="36" borderId="24" xfId="7" applyNumberFormat="1" applyFont="1" applyFill="1" applyBorder="1"/>
    <xf numFmtId="164" fontId="3" fillId="36" borderId="25" xfId="7" applyNumberFormat="1" applyFont="1" applyFill="1" applyBorder="1"/>
    <xf numFmtId="193" fontId="96" fillId="0" borderId="154" xfId="0" applyNumberFormat="1" applyFont="1" applyFill="1" applyBorder="1" applyAlignment="1" applyProtection="1">
      <alignment vertical="center" wrapText="1"/>
      <protection locked="0"/>
    </xf>
    <xf numFmtId="193" fontId="3" fillId="0" borderId="154" xfId="0" applyNumberFormat="1" applyFont="1" applyFill="1" applyBorder="1" applyAlignment="1" applyProtection="1">
      <alignment vertical="center" wrapText="1"/>
      <protection locked="0"/>
    </xf>
    <xf numFmtId="193" fontId="3" fillId="0" borderId="157" xfId="0" applyNumberFormat="1" applyFont="1" applyFill="1" applyBorder="1" applyAlignment="1" applyProtection="1">
      <alignment vertical="center" wrapText="1"/>
      <protection locked="0"/>
    </xf>
    <xf numFmtId="193" fontId="96" fillId="0" borderId="154" xfId="0" applyNumberFormat="1" applyFont="1" applyFill="1" applyBorder="1" applyAlignment="1" applyProtection="1">
      <alignment horizontal="right" vertical="center" wrapText="1"/>
      <protection locked="0"/>
    </xf>
    <xf numFmtId="10" fontId="3" fillId="0" borderId="154" xfId="20962" applyNumberFormat="1" applyFont="1" applyFill="1" applyBorder="1" applyAlignment="1" applyProtection="1">
      <alignment horizontal="right" vertical="center" wrapText="1"/>
      <protection locked="0"/>
    </xf>
    <xf numFmtId="10" fontId="3" fillId="0" borderId="154" xfId="20962" applyNumberFormat="1" applyFont="1" applyBorder="1" applyAlignment="1" applyProtection="1">
      <alignment vertical="center" wrapText="1"/>
      <protection locked="0"/>
    </xf>
    <xf numFmtId="10" fontId="3" fillId="0" borderId="157" xfId="20962" applyNumberFormat="1" applyFont="1" applyBorder="1" applyAlignment="1" applyProtection="1">
      <alignment vertical="center" wrapText="1"/>
      <protection locked="0"/>
    </xf>
    <xf numFmtId="10" fontId="127" fillId="2" borderId="154" xfId="20962" applyNumberFormat="1" applyFont="1" applyFill="1" applyBorder="1" applyAlignment="1" applyProtection="1">
      <alignment vertical="center"/>
      <protection locked="0"/>
    </xf>
    <xf numFmtId="10" fontId="127" fillId="2" borderId="157" xfId="20962" applyNumberFormat="1" applyFont="1" applyFill="1" applyBorder="1" applyAlignment="1" applyProtection="1">
      <alignment vertical="center"/>
      <protection locked="0"/>
    </xf>
    <xf numFmtId="165" fontId="127" fillId="2" borderId="154" xfId="20962" applyNumberFormat="1" applyFont="1" applyFill="1" applyBorder="1" applyAlignment="1" applyProtection="1">
      <alignment vertical="center"/>
      <protection locked="0"/>
    </xf>
    <xf numFmtId="165" fontId="127" fillId="2" borderId="157" xfId="20962" applyNumberFormat="1" applyFont="1" applyFill="1" applyBorder="1" applyAlignment="1" applyProtection="1">
      <alignment vertical="center"/>
      <protection locked="0"/>
    </xf>
    <xf numFmtId="10" fontId="94" fillId="2" borderId="154" xfId="20962" applyNumberFormat="1" applyFont="1" applyFill="1" applyBorder="1" applyAlignment="1" applyProtection="1">
      <alignment vertical="center"/>
      <protection locked="0"/>
    </xf>
    <xf numFmtId="10" fontId="94" fillId="2" borderId="157" xfId="20962" applyNumberFormat="1" applyFont="1" applyFill="1" applyBorder="1" applyAlignment="1" applyProtection="1">
      <alignment vertical="center"/>
      <protection locked="0"/>
    </xf>
    <xf numFmtId="193" fontId="94" fillId="2" borderId="157" xfId="0" applyNumberFormat="1" applyFont="1" applyFill="1" applyBorder="1" applyAlignment="1" applyProtection="1">
      <alignment vertical="center"/>
      <protection locked="0"/>
    </xf>
    <xf numFmtId="193" fontId="127" fillId="2" borderId="154" xfId="0" applyNumberFormat="1" applyFont="1" applyFill="1" applyBorder="1" applyAlignment="1" applyProtection="1">
      <alignment vertical="center"/>
      <protection locked="0"/>
    </xf>
    <xf numFmtId="193" fontId="127" fillId="2" borderId="157" xfId="0" applyNumberFormat="1" applyFont="1" applyFill="1" applyBorder="1" applyAlignment="1" applyProtection="1">
      <alignment vertical="center"/>
      <protection locked="0"/>
    </xf>
    <xf numFmtId="193" fontId="127" fillId="2" borderId="143" xfId="0" applyNumberFormat="1" applyFont="1" applyFill="1" applyBorder="1" applyAlignment="1" applyProtection="1">
      <alignment vertical="center"/>
      <protection locked="0"/>
    </xf>
    <xf numFmtId="193" fontId="127" fillId="2" borderId="150" xfId="0" applyNumberFormat="1" applyFont="1" applyFill="1" applyBorder="1" applyAlignment="1" applyProtection="1">
      <alignment vertical="center"/>
      <protection locked="0"/>
    </xf>
    <xf numFmtId="10" fontId="127" fillId="2" borderId="25" xfId="20962" applyNumberFormat="1" applyFont="1" applyFill="1" applyBorder="1" applyAlignment="1" applyProtection="1">
      <alignment vertical="center"/>
      <protection locked="0"/>
    </xf>
    <xf numFmtId="164" fontId="112" fillId="36" borderId="154" xfId="7" applyNumberFormat="1" applyFont="1" applyFill="1" applyBorder="1"/>
    <xf numFmtId="164" fontId="113" fillId="0" borderId="154" xfId="7" applyNumberFormat="1" applyFont="1" applyBorder="1"/>
    <xf numFmtId="164" fontId="116" fillId="0" borderId="154" xfId="7" applyNumberFormat="1" applyFont="1" applyBorder="1"/>
    <xf numFmtId="164" fontId="113" fillId="0" borderId="154" xfId="7" applyNumberFormat="1" applyFont="1" applyBorder="1" applyAlignment="1">
      <alignment horizontal="center" vertical="center" wrapText="1"/>
    </xf>
    <xf numFmtId="164" fontId="113" fillId="0" borderId="154" xfId="7" applyNumberFormat="1" applyFont="1" applyBorder="1" applyAlignment="1">
      <alignment horizontal="center" vertical="center"/>
    </xf>
    <xf numFmtId="164" fontId="121" fillId="0" borderId="154" xfId="7" applyNumberFormat="1" applyFont="1" applyBorder="1"/>
    <xf numFmtId="9" fontId="121" fillId="0" borderId="154" xfId="20962" applyFont="1" applyBorder="1"/>
    <xf numFmtId="164" fontId="3" fillId="0" borderId="155"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8" xfId="0" applyNumberFormat="1" applyFont="1" applyBorder="1" applyAlignment="1">
      <alignment vertical="center"/>
    </xf>
    <xf numFmtId="164" fontId="3" fillId="0" borderId="19" xfId="0" applyNumberFormat="1" applyFont="1" applyBorder="1" applyAlignment="1">
      <alignment vertical="center"/>
    </xf>
    <xf numFmtId="10" fontId="3" fillId="0" borderId="93" xfId="20962" applyNumberFormat="1" applyFont="1" applyFill="1" applyBorder="1" applyAlignment="1">
      <alignment vertical="center"/>
    </xf>
    <xf numFmtId="10" fontId="3" fillId="0" borderId="94" xfId="20962" applyNumberFormat="1" applyFont="1" applyFill="1" applyBorder="1" applyAlignment="1">
      <alignment vertical="center"/>
    </xf>
    <xf numFmtId="164" fontId="3" fillId="0" borderId="6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154" xfId="7" applyNumberFormat="1" applyFont="1" applyFill="1" applyBorder="1" applyAlignment="1"/>
    <xf numFmtId="164" fontId="3" fillId="0" borderId="154" xfId="7" applyNumberFormat="1" applyFont="1" applyFill="1" applyBorder="1"/>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8"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0" xfId="0"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15" xfId="0" applyFont="1" applyBorder="1" applyAlignment="1">
      <alignment horizontal="center" vertical="center" wrapText="1"/>
    </xf>
    <xf numFmtId="0" fontId="45" fillId="0" borderId="87" xfId="0" applyFont="1" applyBorder="1" applyAlignment="1">
      <alignment horizontal="center" vertical="center" wrapText="1"/>
    </xf>
    <xf numFmtId="0" fontId="45" fillId="0" borderId="1" xfId="0" applyFont="1" applyBorder="1" applyAlignment="1">
      <alignment horizontal="center" vertical="center" wrapText="1"/>
    </xf>
    <xf numFmtId="0" fontId="86" fillId="0" borderId="84" xfId="0" applyFont="1" applyFill="1" applyBorder="1" applyAlignment="1">
      <alignment horizontal="center" vertical="center" wrapText="1"/>
    </xf>
    <xf numFmtId="0" fontId="84" fillId="0" borderId="84" xfId="0" applyFont="1" applyFill="1" applyBorder="1" applyAlignment="1">
      <alignment horizontal="center" vertical="center" wrapText="1"/>
    </xf>
    <xf numFmtId="0" fontId="45" fillId="0" borderId="84" xfId="11" applyFont="1" applyFill="1" applyBorder="1" applyAlignment="1" applyProtection="1">
      <alignment horizontal="center" vertical="center" wrapText="1"/>
    </xf>
    <xf numFmtId="0" fontId="45" fillId="0" borderId="85"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6" xfId="0" applyFont="1" applyFill="1" applyBorder="1" applyAlignment="1">
      <alignment horizontal="left" vertical="center"/>
    </xf>
    <xf numFmtId="0" fontId="99"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5" xfId="0" applyFont="1" applyBorder="1" applyAlignment="1">
      <alignment horizontal="center" vertical="center" wrapText="1"/>
    </xf>
    <xf numFmtId="0" fontId="115" fillId="0" borderId="103" xfId="0" applyNumberFormat="1" applyFont="1" applyFill="1" applyBorder="1" applyAlignment="1">
      <alignment horizontal="left" vertical="center" wrapText="1"/>
    </xf>
    <xf numFmtId="0" fontId="115" fillId="0" borderId="104"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3" fillId="0" borderId="114"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3" xfId="0" applyFont="1" applyFill="1" applyBorder="1" applyAlignment="1">
      <alignment horizontal="center" vertical="center" wrapText="1"/>
    </xf>
    <xf numFmtId="0" fontId="120" fillId="0" borderId="113" xfId="0" applyFont="1" applyFill="1" applyBorder="1" applyAlignment="1">
      <alignment horizontal="center" vertical="center"/>
    </xf>
    <xf numFmtId="0" fontId="120" fillId="0" borderId="105" xfId="0" applyFont="1" applyFill="1" applyBorder="1" applyAlignment="1">
      <alignment horizontal="center" vertical="center"/>
    </xf>
    <xf numFmtId="0" fontId="120" fillId="0" borderId="107" xfId="0" applyFont="1" applyFill="1" applyBorder="1" applyAlignment="1">
      <alignment horizontal="center" vertical="center"/>
    </xf>
    <xf numFmtId="0" fontId="120" fillId="0" borderId="88" xfId="0" applyFont="1" applyFill="1" applyBorder="1" applyAlignment="1">
      <alignment horizontal="center" vertical="center"/>
    </xf>
    <xf numFmtId="0" fontId="120" fillId="0" borderId="81" xfId="0" applyFont="1" applyFill="1" applyBorder="1" applyAlignment="1">
      <alignment horizontal="center" vertical="center"/>
    </xf>
    <xf numFmtId="0" fontId="116" fillId="0" borderId="113"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4" xfId="0" applyFont="1" applyFill="1" applyBorder="1" applyAlignment="1">
      <alignment horizontal="center" vertical="center" wrapText="1"/>
    </xf>
    <xf numFmtId="0" fontId="113" fillId="0" borderId="115"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4"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3" fillId="0" borderId="105" xfId="0" applyFont="1" applyFill="1" applyBorder="1" applyAlignment="1">
      <alignment horizontal="center" vertical="top" wrapText="1"/>
    </xf>
    <xf numFmtId="0" fontId="113" fillId="0" borderId="106" xfId="0" applyFont="1" applyFill="1" applyBorder="1" applyAlignment="1">
      <alignment horizontal="center" vertical="top" wrapText="1"/>
    </xf>
    <xf numFmtId="0" fontId="113" fillId="0" borderId="107"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7"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74" xfId="0" applyFont="1" applyFill="1" applyBorder="1" applyAlignment="1">
      <alignment horizontal="center" vertical="top" wrapText="1"/>
    </xf>
    <xf numFmtId="0" fontId="116" fillId="0" borderId="88" xfId="0" applyFont="1" applyFill="1" applyBorder="1" applyAlignment="1">
      <alignment horizontal="center" vertical="top" wrapText="1"/>
    </xf>
    <xf numFmtId="0" fontId="116" fillId="0" borderId="81"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4"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115" xfId="0" applyFont="1" applyFill="1" applyBorder="1" applyAlignment="1">
      <alignment horizontal="center" vertical="center"/>
    </xf>
    <xf numFmtId="0" fontId="113" fillId="0" borderId="116" xfId="0" applyFont="1" applyFill="1" applyBorder="1" applyAlignment="1">
      <alignment horizontal="center" vertical="center"/>
    </xf>
    <xf numFmtId="0" fontId="113" fillId="0" borderId="117" xfId="0" applyFont="1" applyFill="1" applyBorder="1" applyAlignment="1">
      <alignment horizontal="center" vertical="center"/>
    </xf>
    <xf numFmtId="0" fontId="115" fillId="0" borderId="118" xfId="0" applyNumberFormat="1" applyFont="1" applyFill="1" applyBorder="1" applyAlignment="1">
      <alignment horizontal="left" vertical="top" wrapText="1"/>
    </xf>
    <xf numFmtId="0" fontId="115" fillId="0" borderId="119" xfId="0" applyNumberFormat="1" applyFont="1" applyFill="1" applyBorder="1" applyAlignment="1">
      <alignment horizontal="left" vertical="top" wrapText="1"/>
    </xf>
    <xf numFmtId="0" fontId="121" fillId="0" borderId="114" xfId="0" applyFont="1" applyBorder="1" applyAlignment="1">
      <alignment horizontal="center" vertical="center" wrapText="1"/>
    </xf>
    <xf numFmtId="0" fontId="121" fillId="0" borderId="105" xfId="0" applyFont="1" applyBorder="1" applyAlignment="1">
      <alignment horizontal="center" vertical="center" wrapText="1"/>
    </xf>
    <xf numFmtId="0" fontId="125" fillId="0" borderId="113" xfId="0" applyFont="1" applyBorder="1" applyAlignment="1">
      <alignment horizontal="center" vertical="center"/>
    </xf>
    <xf numFmtId="0" fontId="122" fillId="0" borderId="113" xfId="0" applyFont="1" applyBorder="1" applyAlignment="1">
      <alignment horizontal="center" vertical="center" wrapText="1"/>
    </xf>
  </cellXfs>
  <cellStyles count="3290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2131" xr:uid="{2A4B14BA-D8D3-4D1F-9311-9675CB83A76E}"/>
    <cellStyle name="Calculation 2 10 2 2 2" xfId="23846" xr:uid="{AC2FBA62-2989-418C-A567-4B1A449B4A4C}"/>
    <cellStyle name="Calculation 2 10 2 2 2 2" xfId="26546" xr:uid="{719A676C-EC8E-46C5-AAC4-2A8F21BE9C9C}"/>
    <cellStyle name="Calculation 2 10 2 2 2 2 2" xfId="31998" xr:uid="{5FD4F9DF-1251-4DAD-B42F-4F6E957D908C}"/>
    <cellStyle name="Calculation 2 10 2 2 2 3" xfId="29786" xr:uid="{ECDCBEBE-ED32-4F3B-B6B0-B9B132CDCA4A}"/>
    <cellStyle name="Calculation 2 10 2 2 3" xfId="25246" xr:uid="{462D9B80-269B-4126-8E45-A5922A1AE6EC}"/>
    <cellStyle name="Calculation 2 10 2 2 3 2" xfId="27438" xr:uid="{4C665975-9F9A-439C-8B48-FC295F10E4B6}"/>
    <cellStyle name="Calculation 2 10 2 2 3 2 2" xfId="32890" xr:uid="{A3E6ED49-4A04-42CB-8D73-02C2900B5051}"/>
    <cellStyle name="Calculation 2 10 2 2 3 3" xfId="30698" xr:uid="{F530457D-6222-4207-8462-21622E5BDEA2}"/>
    <cellStyle name="Calculation 2 10 2 2 4" xfId="22991" xr:uid="{BB0511CD-3032-4F8B-A2B9-1B5EBC42E059}"/>
    <cellStyle name="Calculation 2 10 2 2 4 2" xfId="28931" xr:uid="{8B88B4F2-E7CB-4884-8EF2-0EA79CABE0EB}"/>
    <cellStyle name="Calculation 2 10 2 2 5" xfId="25691" xr:uid="{78B198B8-AA88-442E-A014-E1C7F1C90978}"/>
    <cellStyle name="Calculation 2 10 2 2 5 2" xfId="31143" xr:uid="{28A999F5-63F8-4CE0-90A0-083ECEE03F63}"/>
    <cellStyle name="Calculation 2 10 2 2 6" xfId="28073" xr:uid="{92262480-47C5-43D9-90CC-330A23F05181}"/>
    <cellStyle name="Calculation 2 10 2 3" xfId="22994" xr:uid="{5403AB13-43C6-4158-845B-151DDF201E2D}"/>
    <cellStyle name="Calculation 2 10 2 3 2" xfId="25694" xr:uid="{81D2C285-198D-4869-BCDC-0A773D15C842}"/>
    <cellStyle name="Calculation 2 10 2 3 2 2" xfId="31146" xr:uid="{F24790A8-A6C5-4D7D-BA67-9FE5A7B79ACC}"/>
    <cellStyle name="Calculation 2 10 2 3 3" xfId="28934" xr:uid="{72613A00-8942-43CB-AFCE-F1610511D7E4}"/>
    <cellStyle name="Calculation 2 10 2 4" xfId="24353" xr:uid="{98A91FD6-AB71-44F7-8A10-A7092631E253}"/>
    <cellStyle name="Calculation 2 10 2 4 2" xfId="26551" xr:uid="{2082E41D-B9FE-4C4B-889A-D8D7CC739AAC}"/>
    <cellStyle name="Calculation 2 10 2 4 2 2" xfId="32003" xr:uid="{E0D29CD2-79A8-4BC7-B89B-31BD39366074}"/>
    <cellStyle name="Calculation 2 10 2 4 3" xfId="29805" xr:uid="{08AE2F3D-6308-49EF-B5D0-49F5723176C2}"/>
    <cellStyle name="Calculation 2 10 2 5" xfId="22136" xr:uid="{4DC8A9C0-ECBC-4DEB-A0BB-61DCA2E183F7}"/>
    <cellStyle name="Calculation 2 10 2 5 2" xfId="28076" xr:uid="{FB7C3609-1591-4131-AA18-905AD411B30C}"/>
    <cellStyle name="Calculation 2 10 2 6" xfId="21054" xr:uid="{16FE1265-7B6E-4E7D-B40A-AAB0CD0EC50F}"/>
    <cellStyle name="Calculation 2 10 2 7" xfId="21422" xr:uid="{4A912951-FA27-497B-8F2E-580B612801F6}"/>
    <cellStyle name="Calculation 2 10 3" xfId="724" xr:uid="{00000000-0005-0000-0000-0000C3020000}"/>
    <cellStyle name="Calculation 2 10 3 2" xfId="22130" xr:uid="{F14F3066-DA33-4AAF-935B-A4E1962BAA22}"/>
    <cellStyle name="Calculation 2 10 3 2 2" xfId="23845" xr:uid="{50620AC5-461D-4D9C-87F8-CD7017AC3699}"/>
    <cellStyle name="Calculation 2 10 3 2 2 2" xfId="26545" xr:uid="{19266D5A-EAAE-4E22-B6DC-71EBCE5070C4}"/>
    <cellStyle name="Calculation 2 10 3 2 2 2 2" xfId="31997" xr:uid="{5D6EEAFF-8B4C-46D6-9A68-0FC3A5EA981C}"/>
    <cellStyle name="Calculation 2 10 3 2 2 3" xfId="29785" xr:uid="{82A3408A-4ADF-4431-9E0E-D3723092D0DC}"/>
    <cellStyle name="Calculation 2 10 3 2 3" xfId="25245" xr:uid="{9C204256-F777-4108-953B-2631B7412C51}"/>
    <cellStyle name="Calculation 2 10 3 2 3 2" xfId="27437" xr:uid="{E8BEE011-E223-4C5B-A621-865BA9368E37}"/>
    <cellStyle name="Calculation 2 10 3 2 3 2 2" xfId="32889" xr:uid="{4A69C271-976B-4464-A262-E8C609A2916F}"/>
    <cellStyle name="Calculation 2 10 3 2 3 3" xfId="30697" xr:uid="{EB74E46A-7D9A-4FB4-ACAD-99DFD6424719}"/>
    <cellStyle name="Calculation 2 10 3 2 4" xfId="22990" xr:uid="{A8671579-59B3-474A-82D5-26E726D77F41}"/>
    <cellStyle name="Calculation 2 10 3 2 4 2" xfId="28930" xr:uid="{32606E3F-27CC-432D-B61C-F7BF8E65074E}"/>
    <cellStyle name="Calculation 2 10 3 2 5" xfId="25690" xr:uid="{FC607A96-0E92-4A34-9805-CEDB02A3BA34}"/>
    <cellStyle name="Calculation 2 10 3 2 5 2" xfId="31142" xr:uid="{864C8E0A-16FD-4042-AF6A-AF2F42CB7B7E}"/>
    <cellStyle name="Calculation 2 10 3 2 6" xfId="28072" xr:uid="{10FEBEA1-AC00-49B3-8ADC-91541D86AC71}"/>
    <cellStyle name="Calculation 2 10 3 3" xfId="22995" xr:uid="{32DEA77F-1982-4D6A-B4C8-85FF40DA462A}"/>
    <cellStyle name="Calculation 2 10 3 3 2" xfId="25695" xr:uid="{0B588A84-94FB-4F4D-972C-36337B7FEC1B}"/>
    <cellStyle name="Calculation 2 10 3 3 2 2" xfId="31147" xr:uid="{F5DE8CFE-ADAC-44E5-BF1F-C7899774FD5C}"/>
    <cellStyle name="Calculation 2 10 3 3 3" xfId="28935" xr:uid="{E2CED482-1BE4-4F07-BE30-E105897EBB2C}"/>
    <cellStyle name="Calculation 2 10 3 4" xfId="24354" xr:uid="{F408EA7B-70BC-401E-9238-ACF33337D989}"/>
    <cellStyle name="Calculation 2 10 3 4 2" xfId="26552" xr:uid="{64125A88-C6C2-40EC-86FE-0700FDE57E59}"/>
    <cellStyle name="Calculation 2 10 3 4 2 2" xfId="32004" xr:uid="{A6A4CE3D-5722-4CA0-BCAA-B9776A7B01BC}"/>
    <cellStyle name="Calculation 2 10 3 4 3" xfId="29806" xr:uid="{07BCCB0A-9CCD-4DC9-B18F-92A93B96E9C5}"/>
    <cellStyle name="Calculation 2 10 3 5" xfId="22137" xr:uid="{FA8C9222-456E-4C88-9675-7177714DB868}"/>
    <cellStyle name="Calculation 2 10 3 5 2" xfId="28077" xr:uid="{1CF00F65-4A69-45FE-B282-74D87A9B7755}"/>
    <cellStyle name="Calculation 2 10 3 6" xfId="21055" xr:uid="{D33621C4-F347-41C8-AAD6-6B7243C38892}"/>
    <cellStyle name="Calculation 2 10 3 7" xfId="21421" xr:uid="{788A28BD-7E94-46B2-8E23-272892930929}"/>
    <cellStyle name="Calculation 2 10 4" xfId="725" xr:uid="{00000000-0005-0000-0000-0000C4020000}"/>
    <cellStyle name="Calculation 2 10 4 2" xfId="22129" xr:uid="{02775212-014A-48F3-B614-07C3AE688BCB}"/>
    <cellStyle name="Calculation 2 10 4 2 2" xfId="23844" xr:uid="{A32C7EE3-001D-439F-A59A-AB35224C4309}"/>
    <cellStyle name="Calculation 2 10 4 2 2 2" xfId="26544" xr:uid="{119E303C-CAD6-4AB3-940B-9E4DC67993F0}"/>
    <cellStyle name="Calculation 2 10 4 2 2 2 2" xfId="31996" xr:uid="{FB53B6A7-4730-4653-A336-BCB2A6434ECD}"/>
    <cellStyle name="Calculation 2 10 4 2 2 3" xfId="29784" xr:uid="{1E48D56F-9306-4B91-8249-DBCA367A2EDA}"/>
    <cellStyle name="Calculation 2 10 4 2 3" xfId="25244" xr:uid="{52F0F2DE-9168-448A-A02B-49BDFF36EF2D}"/>
    <cellStyle name="Calculation 2 10 4 2 3 2" xfId="27436" xr:uid="{B71C8BC8-1F92-4389-B44E-CBF8EF21397F}"/>
    <cellStyle name="Calculation 2 10 4 2 3 2 2" xfId="32888" xr:uid="{A7877D81-E53A-4F6D-AAA8-D2E5935821A1}"/>
    <cellStyle name="Calculation 2 10 4 2 3 3" xfId="30696" xr:uid="{32026D8D-CFFF-403F-958B-6B414FA941A1}"/>
    <cellStyle name="Calculation 2 10 4 2 4" xfId="22989" xr:uid="{5596DBEB-B12B-47BF-A8AD-8758FFE2AFD9}"/>
    <cellStyle name="Calculation 2 10 4 2 4 2" xfId="28929" xr:uid="{656CD7A1-AC6E-490D-AC8F-BBA6F494D791}"/>
    <cellStyle name="Calculation 2 10 4 2 5" xfId="25689" xr:uid="{32BDFB9E-A6C8-490E-B52A-2656AE6FD2F6}"/>
    <cellStyle name="Calculation 2 10 4 2 5 2" xfId="31141" xr:uid="{408A0CB0-008D-403C-BDFA-2D3E285BA549}"/>
    <cellStyle name="Calculation 2 10 4 2 6" xfId="28071" xr:uid="{4CF2F574-5E34-4CB4-8242-2DF63F4383A0}"/>
    <cellStyle name="Calculation 2 10 4 3" xfId="22996" xr:uid="{2EB80DE5-8140-4712-8DAE-D8B6D238F73C}"/>
    <cellStyle name="Calculation 2 10 4 3 2" xfId="25696" xr:uid="{BDDA5BE0-F605-41DD-827E-D6D2A2BFCA0A}"/>
    <cellStyle name="Calculation 2 10 4 3 2 2" xfId="31148" xr:uid="{6DA684E4-D759-456D-B1CF-3EFE4FF1F86B}"/>
    <cellStyle name="Calculation 2 10 4 3 3" xfId="28936" xr:uid="{EA0854CA-9579-420A-9450-6C5BEEB8EDB0}"/>
    <cellStyle name="Calculation 2 10 4 4" xfId="24355" xr:uid="{E6989CA6-CEE7-488C-9CF6-F956B408CFEF}"/>
    <cellStyle name="Calculation 2 10 4 4 2" xfId="26553" xr:uid="{7E7E9370-3CDB-4EA5-ADFC-46C1A97FE2E4}"/>
    <cellStyle name="Calculation 2 10 4 4 2 2" xfId="32005" xr:uid="{6F5A4D87-CC96-4562-9108-8626686342DD}"/>
    <cellStyle name="Calculation 2 10 4 4 3" xfId="29807" xr:uid="{81D1888E-88B1-4798-A7EE-345DEFE4C509}"/>
    <cellStyle name="Calculation 2 10 4 5" xfId="22138" xr:uid="{6ADDDA49-F18B-4273-BF08-651157D54E97}"/>
    <cellStyle name="Calculation 2 10 4 5 2" xfId="28078" xr:uid="{661C7B32-E471-4AC8-B6B5-889A5E1CC252}"/>
    <cellStyle name="Calculation 2 10 4 6" xfId="21056" xr:uid="{BC6EA0BA-BBA0-408F-9273-ECB0D04D1136}"/>
    <cellStyle name="Calculation 2 10 4 7" xfId="21420" xr:uid="{57398330-91CA-46CE-A783-AD07D3636207}"/>
    <cellStyle name="Calculation 2 10 5" xfId="726" xr:uid="{00000000-0005-0000-0000-0000C5020000}"/>
    <cellStyle name="Calculation 2 10 5 2" xfId="22128" xr:uid="{A2F29583-11E4-4AF9-BF42-258F4612C84B}"/>
    <cellStyle name="Calculation 2 10 5 2 2" xfId="23843" xr:uid="{8332F944-9B1F-4EF8-BB6F-FD6B1A9D4936}"/>
    <cellStyle name="Calculation 2 10 5 2 2 2" xfId="26543" xr:uid="{276CC915-CCDF-4A76-9F67-623C8B7BF47A}"/>
    <cellStyle name="Calculation 2 10 5 2 2 2 2" xfId="31995" xr:uid="{A24F3DCB-684E-460F-AC3A-6074B29B2C93}"/>
    <cellStyle name="Calculation 2 10 5 2 2 3" xfId="29783" xr:uid="{19EB68D0-742A-4767-9A88-8F92E5FD720E}"/>
    <cellStyle name="Calculation 2 10 5 2 3" xfId="25243" xr:uid="{76425F1A-3BB6-421A-B225-A00B902170E4}"/>
    <cellStyle name="Calculation 2 10 5 2 3 2" xfId="27435" xr:uid="{A689042A-7011-4AC9-B64F-CC9DD7F1FEA1}"/>
    <cellStyle name="Calculation 2 10 5 2 3 2 2" xfId="32887" xr:uid="{AE75D147-857A-47D1-90D7-CA9138F618D3}"/>
    <cellStyle name="Calculation 2 10 5 2 3 3" xfId="30695" xr:uid="{B0FED1F2-FC57-44EF-BCB1-7A61F80ABF63}"/>
    <cellStyle name="Calculation 2 10 5 2 4" xfId="22988" xr:uid="{FA526140-6E32-41BF-A591-B492B65D0B75}"/>
    <cellStyle name="Calculation 2 10 5 2 4 2" xfId="28928" xr:uid="{C06E83FB-1436-4F79-B0F0-5DBA6417897C}"/>
    <cellStyle name="Calculation 2 10 5 2 5" xfId="25688" xr:uid="{00539D6C-A21C-4027-8507-BDF645447CC3}"/>
    <cellStyle name="Calculation 2 10 5 2 5 2" xfId="31140" xr:uid="{08D4C355-799F-49C8-8DE7-273FBC2DC4CC}"/>
    <cellStyle name="Calculation 2 10 5 2 6" xfId="28070" xr:uid="{81BD7B8A-F9B4-48D6-AD50-CBD5C3BA8F4E}"/>
    <cellStyle name="Calculation 2 10 5 3" xfId="22997" xr:uid="{EF68DE42-06CB-4C0D-9DB8-F73E323AFA4F}"/>
    <cellStyle name="Calculation 2 10 5 3 2" xfId="25697" xr:uid="{C1FFA6A6-4C68-40CB-BB5E-0F8462A9CE86}"/>
    <cellStyle name="Calculation 2 10 5 3 2 2" xfId="31149" xr:uid="{CBAC0C84-4046-4EB1-B93C-D42C98590F8C}"/>
    <cellStyle name="Calculation 2 10 5 3 3" xfId="28937" xr:uid="{32564511-CDA4-40CE-BC27-F84BF2A66C7D}"/>
    <cellStyle name="Calculation 2 10 5 4" xfId="24356" xr:uid="{73107006-8241-4C99-80F7-3ACF6DD9E020}"/>
    <cellStyle name="Calculation 2 10 5 4 2" xfId="26554" xr:uid="{BE5A4B9A-501E-425F-AAB6-C21316FD5764}"/>
    <cellStyle name="Calculation 2 10 5 4 2 2" xfId="32006" xr:uid="{30C5C839-4928-4488-9E66-4DF1CA1A240F}"/>
    <cellStyle name="Calculation 2 10 5 4 3" xfId="29808" xr:uid="{7184554B-7BF9-479A-9145-DE74FEE0159E}"/>
    <cellStyle name="Calculation 2 10 5 5" xfId="22139" xr:uid="{34614D1C-0F76-4C0C-B1AD-79C4B79B5CA3}"/>
    <cellStyle name="Calculation 2 10 5 5 2" xfId="28079" xr:uid="{C357851C-61D4-4041-8932-1E5F408BA5E4}"/>
    <cellStyle name="Calculation 2 10 5 6" xfId="21057" xr:uid="{FB2C3807-3D39-47E5-8307-346ABB334A18}"/>
    <cellStyle name="Calculation 2 10 5 7" xfId="21419" xr:uid="{0370BF58-0FAC-4403-BCC2-F4B08FC9414A}"/>
    <cellStyle name="Calculation 2 11" xfId="727" xr:uid="{00000000-0005-0000-0000-0000C6020000}"/>
    <cellStyle name="Calculation 2 11 10" xfId="21058" xr:uid="{618116C9-E614-423B-8459-F0897D656701}"/>
    <cellStyle name="Calculation 2 11 11" xfId="21418" xr:uid="{E8CB4592-CB39-4EAD-9AAB-6E38AC544FFF}"/>
    <cellStyle name="Calculation 2 11 2" xfId="728" xr:uid="{00000000-0005-0000-0000-0000C7020000}"/>
    <cellStyle name="Calculation 2 11 2 2" xfId="22126" xr:uid="{945BE94D-9EBC-4C47-9E4E-AD36220E0523}"/>
    <cellStyle name="Calculation 2 11 2 2 2" xfId="23841" xr:uid="{A276CA75-CCBC-4856-9258-84830297F842}"/>
    <cellStyle name="Calculation 2 11 2 2 2 2" xfId="26541" xr:uid="{9B8924ED-35DB-4C1B-808C-D67399EEE06A}"/>
    <cellStyle name="Calculation 2 11 2 2 2 2 2" xfId="31993" xr:uid="{DB909BC7-3E51-4A35-85A6-4450DED9AE11}"/>
    <cellStyle name="Calculation 2 11 2 2 2 3" xfId="29781" xr:uid="{4259C4F7-C559-41F1-A3FA-C42BCAF7EDA9}"/>
    <cellStyle name="Calculation 2 11 2 2 3" xfId="25241" xr:uid="{20EE47B2-856A-4050-B14A-DDE76599A7E6}"/>
    <cellStyle name="Calculation 2 11 2 2 3 2" xfId="27433" xr:uid="{F1F99FE2-AAF9-4994-9A0C-3B73104BA655}"/>
    <cellStyle name="Calculation 2 11 2 2 3 2 2" xfId="32885" xr:uid="{EA0146DC-ABCD-4381-ADD6-1E00F1C0CB02}"/>
    <cellStyle name="Calculation 2 11 2 2 3 3" xfId="30693" xr:uid="{B8C375A3-8275-43F7-9C53-32BE8ECFF1AB}"/>
    <cellStyle name="Calculation 2 11 2 2 4" xfId="22986" xr:uid="{38FD2BAE-AB03-4FAA-B603-8A05E8146D5E}"/>
    <cellStyle name="Calculation 2 11 2 2 4 2" xfId="28926" xr:uid="{FEB9307A-4111-4F7A-8480-B7A6F5AFA4B7}"/>
    <cellStyle name="Calculation 2 11 2 2 5" xfId="25686" xr:uid="{B0504395-AB56-458F-B02F-C21CBA12945F}"/>
    <cellStyle name="Calculation 2 11 2 2 5 2" xfId="31138" xr:uid="{F1363506-7A43-4717-8E5C-38EF0702B9CB}"/>
    <cellStyle name="Calculation 2 11 2 2 6" xfId="28068" xr:uid="{049489B7-0392-4A0A-8AB1-45C6DBEB43A5}"/>
    <cellStyle name="Calculation 2 11 2 3" xfId="22999" xr:uid="{A4E1D8DD-921D-408E-8D9B-0E9EC15171E5}"/>
    <cellStyle name="Calculation 2 11 2 3 2" xfId="25699" xr:uid="{8F77D31B-3F5B-4A85-B7A1-336F829CE6DE}"/>
    <cellStyle name="Calculation 2 11 2 3 2 2" xfId="31151" xr:uid="{2BB20368-E16B-48C1-8CBC-9A038ED8E0FE}"/>
    <cellStyle name="Calculation 2 11 2 3 3" xfId="28939" xr:uid="{1A82354A-3752-46F5-99A1-FA4A4C012DBE}"/>
    <cellStyle name="Calculation 2 11 2 4" xfId="24358" xr:uid="{893A79BA-D2D8-4200-B494-B15EDAB76463}"/>
    <cellStyle name="Calculation 2 11 2 4 2" xfId="26556" xr:uid="{9E8F8269-84ED-4489-B3C2-32CBCC4BD4A5}"/>
    <cellStyle name="Calculation 2 11 2 4 2 2" xfId="32008" xr:uid="{BE0D8A8C-E587-4514-98C9-EC87564E4FF4}"/>
    <cellStyle name="Calculation 2 11 2 4 3" xfId="29810" xr:uid="{5F851F97-0C71-40B2-AC2D-864542B4F983}"/>
    <cellStyle name="Calculation 2 11 2 5" xfId="22141" xr:uid="{F6EEF58E-3160-47A1-A023-AB0DA8E4BAA3}"/>
    <cellStyle name="Calculation 2 11 2 5 2" xfId="28081" xr:uid="{1889995E-86F1-4C40-AEAA-4F5F12F6910C}"/>
    <cellStyle name="Calculation 2 11 2 6" xfId="21059" xr:uid="{03AD3B3C-B913-4D4C-BE03-2E771085BD0B}"/>
    <cellStyle name="Calculation 2 11 2 7" xfId="21417" xr:uid="{59AE5C5B-31C7-49FF-91DC-186DDE406739}"/>
    <cellStyle name="Calculation 2 11 3" xfId="729" xr:uid="{00000000-0005-0000-0000-0000C8020000}"/>
    <cellStyle name="Calculation 2 11 3 2" xfId="22125" xr:uid="{6DB087EF-FD8E-4847-849A-B25025B8F6F5}"/>
    <cellStyle name="Calculation 2 11 3 2 2" xfId="23840" xr:uid="{93BA49E6-B979-4D32-BC37-58E10C7C3917}"/>
    <cellStyle name="Calculation 2 11 3 2 2 2" xfId="26540" xr:uid="{33505E5B-AF84-48F2-A65E-2603AAC837EE}"/>
    <cellStyle name="Calculation 2 11 3 2 2 2 2" xfId="31992" xr:uid="{B41CB035-0300-45E5-965F-26721387ACDC}"/>
    <cellStyle name="Calculation 2 11 3 2 2 3" xfId="29780" xr:uid="{9ACD032F-0FEF-48B0-885A-19C3B7393623}"/>
    <cellStyle name="Calculation 2 11 3 2 3" xfId="25240" xr:uid="{C52656CB-4FC4-4C24-8EFD-1CDEEA97FE55}"/>
    <cellStyle name="Calculation 2 11 3 2 3 2" xfId="27432" xr:uid="{F286717E-BC66-46A3-BF59-B45AA99E2B3B}"/>
    <cellStyle name="Calculation 2 11 3 2 3 2 2" xfId="32884" xr:uid="{2562375A-D305-436A-B521-5675DC4CCDC9}"/>
    <cellStyle name="Calculation 2 11 3 2 3 3" xfId="30692" xr:uid="{FD5612F2-741A-411F-BE13-C0D6D7AFFA2B}"/>
    <cellStyle name="Calculation 2 11 3 2 4" xfId="22985" xr:uid="{342B9580-54F7-4D37-8D20-B743109BD6C7}"/>
    <cellStyle name="Calculation 2 11 3 2 4 2" xfId="28925" xr:uid="{C0F83FDC-D0CE-46D4-B430-0C33BF4B236A}"/>
    <cellStyle name="Calculation 2 11 3 2 5" xfId="25685" xr:uid="{CC3B3B95-6E5A-4B19-AFF4-12C3B3E89D4C}"/>
    <cellStyle name="Calculation 2 11 3 2 5 2" xfId="31137" xr:uid="{96CBF265-95A0-4FEE-9C3F-681638B55856}"/>
    <cellStyle name="Calculation 2 11 3 2 6" xfId="28067" xr:uid="{EDDC21FF-8B9E-40D3-9F16-1CD2D03BD82E}"/>
    <cellStyle name="Calculation 2 11 3 3" xfId="23000" xr:uid="{E003E409-6405-4EAE-A8BB-D3B4E74AAA1F}"/>
    <cellStyle name="Calculation 2 11 3 3 2" xfId="25700" xr:uid="{BA988492-F834-4D92-B701-2024EFFCA347}"/>
    <cellStyle name="Calculation 2 11 3 3 2 2" xfId="31152" xr:uid="{DA427816-7D9D-43A6-A2FA-95ED735737A0}"/>
    <cellStyle name="Calculation 2 11 3 3 3" xfId="28940" xr:uid="{BE1D1048-1E27-4234-9D99-032105DD4BDF}"/>
    <cellStyle name="Calculation 2 11 3 4" xfId="24359" xr:uid="{810259DF-2634-4EF5-B037-E9DC16C689E0}"/>
    <cellStyle name="Calculation 2 11 3 4 2" xfId="26557" xr:uid="{9ADF49C6-5EAC-4690-8FB6-E7F944C784AD}"/>
    <cellStyle name="Calculation 2 11 3 4 2 2" xfId="32009" xr:uid="{3AEAFF6F-C8FB-4BED-B2F7-CD75D49FB030}"/>
    <cellStyle name="Calculation 2 11 3 4 3" xfId="29811" xr:uid="{EE67A674-3B7A-4605-8497-3DA871B88E87}"/>
    <cellStyle name="Calculation 2 11 3 5" xfId="22142" xr:uid="{554715D6-00A4-4949-96D4-0DB6AB606A7D}"/>
    <cellStyle name="Calculation 2 11 3 5 2" xfId="28082" xr:uid="{A32C059B-C537-4AC3-AE26-63DFC2F1276D}"/>
    <cellStyle name="Calculation 2 11 3 6" xfId="21060" xr:uid="{BCEB32CB-B7CB-494F-923D-4B8393A1B100}"/>
    <cellStyle name="Calculation 2 11 3 7" xfId="21416" xr:uid="{1B3E035A-F75F-426F-A7F9-D1497C9D514F}"/>
    <cellStyle name="Calculation 2 11 4" xfId="730" xr:uid="{00000000-0005-0000-0000-0000C9020000}"/>
    <cellStyle name="Calculation 2 11 4 2" xfId="22124" xr:uid="{522C7B4B-C55B-44A8-B93B-D5679AD60AAE}"/>
    <cellStyle name="Calculation 2 11 4 2 2" xfId="23839" xr:uid="{14910C09-2595-40B1-9D03-793A7156CC8B}"/>
    <cellStyle name="Calculation 2 11 4 2 2 2" xfId="26539" xr:uid="{FA09E53B-7276-4DAC-91DE-6153152B9588}"/>
    <cellStyle name="Calculation 2 11 4 2 2 2 2" xfId="31991" xr:uid="{4A79D5F0-1309-4323-BE3F-D3B0B4C4B4D7}"/>
    <cellStyle name="Calculation 2 11 4 2 2 3" xfId="29779" xr:uid="{98B0A4C8-C543-4871-AE22-FADEE59F8647}"/>
    <cellStyle name="Calculation 2 11 4 2 3" xfId="25239" xr:uid="{809E82DA-CAA8-4BAE-B333-E727022966B1}"/>
    <cellStyle name="Calculation 2 11 4 2 3 2" xfId="27431" xr:uid="{0873763E-1A1D-4DBF-AEFF-2DED680F1F37}"/>
    <cellStyle name="Calculation 2 11 4 2 3 2 2" xfId="32883" xr:uid="{1273CC5D-DF02-4653-B6FA-A1152C9BE4B8}"/>
    <cellStyle name="Calculation 2 11 4 2 3 3" xfId="30691" xr:uid="{3E5F92E3-F3D2-4DCA-B33F-A5E85DA5D75D}"/>
    <cellStyle name="Calculation 2 11 4 2 4" xfId="22984" xr:uid="{3B0E4C50-00FB-4CC4-BFA1-DFAA1D09DB23}"/>
    <cellStyle name="Calculation 2 11 4 2 4 2" xfId="28924" xr:uid="{D0EC8522-C12C-4D6F-B992-B9506FFF530E}"/>
    <cellStyle name="Calculation 2 11 4 2 5" xfId="25684" xr:uid="{8A10D2CE-0E9D-4AF3-83FB-152DFEE11114}"/>
    <cellStyle name="Calculation 2 11 4 2 5 2" xfId="31136" xr:uid="{3B8F52CB-7684-484A-B165-A829071BEF63}"/>
    <cellStyle name="Calculation 2 11 4 2 6" xfId="28066" xr:uid="{2CB3232A-D259-48BF-8072-83274D1A01A2}"/>
    <cellStyle name="Calculation 2 11 4 3" xfId="23001" xr:uid="{0A729884-9E85-4E76-84B2-3F7982B2E3E4}"/>
    <cellStyle name="Calculation 2 11 4 3 2" xfId="25701" xr:uid="{6FB6CA84-8C9F-45E8-8A3B-B315168CF80F}"/>
    <cellStyle name="Calculation 2 11 4 3 2 2" xfId="31153" xr:uid="{0B381EEB-DF80-4686-9A36-2D1E7871CDF5}"/>
    <cellStyle name="Calculation 2 11 4 3 3" xfId="28941" xr:uid="{7788FED2-EF0A-45FF-B5A4-9FF11EEE7AB8}"/>
    <cellStyle name="Calculation 2 11 4 4" xfId="24360" xr:uid="{C4EE6BB3-3684-4775-945E-AF27FEEA1B91}"/>
    <cellStyle name="Calculation 2 11 4 4 2" xfId="26558" xr:uid="{227869A1-B6FF-4E45-9FBE-77EE3AAD09CC}"/>
    <cellStyle name="Calculation 2 11 4 4 2 2" xfId="32010" xr:uid="{E14C437D-13DE-45F9-9E15-075321A224A4}"/>
    <cellStyle name="Calculation 2 11 4 4 3" xfId="29812" xr:uid="{D3E1A37B-3029-43EC-BA36-22AC63023ABC}"/>
    <cellStyle name="Calculation 2 11 4 5" xfId="22143" xr:uid="{D778E6E1-380C-4401-BB2F-DB868CB25330}"/>
    <cellStyle name="Calculation 2 11 4 5 2" xfId="28083" xr:uid="{6A4FFDD3-8A65-4CE4-AD44-B7BEA39870A1}"/>
    <cellStyle name="Calculation 2 11 4 6" xfId="21061" xr:uid="{4A64A27C-2AFF-4190-B812-9ED1E56F3A0E}"/>
    <cellStyle name="Calculation 2 11 4 7" xfId="21415" xr:uid="{3E853332-5F15-48B2-9369-E018CDD08D9F}"/>
    <cellStyle name="Calculation 2 11 5" xfId="731" xr:uid="{00000000-0005-0000-0000-0000CA020000}"/>
    <cellStyle name="Calculation 2 11 5 2" xfId="22123" xr:uid="{80E70A23-8BFC-4EDF-9685-F16587CE78E3}"/>
    <cellStyle name="Calculation 2 11 5 2 2" xfId="23838" xr:uid="{2D5B65F6-57FD-46D4-8DE2-8FE6B932AFC9}"/>
    <cellStyle name="Calculation 2 11 5 2 2 2" xfId="26538" xr:uid="{E33E2655-D1F4-4B36-A37B-75E4C1575FE4}"/>
    <cellStyle name="Calculation 2 11 5 2 2 2 2" xfId="31990" xr:uid="{EBFDECC6-3210-47E2-B435-AC50A6C61A87}"/>
    <cellStyle name="Calculation 2 11 5 2 2 3" xfId="29778" xr:uid="{2305135C-847D-432E-B908-6BAC152F03C1}"/>
    <cellStyle name="Calculation 2 11 5 2 3" xfId="25238" xr:uid="{A996B910-62A4-42D2-A348-80A15EE9CECE}"/>
    <cellStyle name="Calculation 2 11 5 2 3 2" xfId="27430" xr:uid="{5C6D8D66-20B9-432E-B1CA-5CDAAD6E2BAB}"/>
    <cellStyle name="Calculation 2 11 5 2 3 2 2" xfId="32882" xr:uid="{B52DFA91-7961-4DA4-86FF-0DF8289D4568}"/>
    <cellStyle name="Calculation 2 11 5 2 3 3" xfId="30690" xr:uid="{ED805229-081A-4D8C-8276-5C2A9396729A}"/>
    <cellStyle name="Calculation 2 11 5 2 4" xfId="22983" xr:uid="{361B7667-3E0E-44FE-A765-B8713D63905A}"/>
    <cellStyle name="Calculation 2 11 5 2 4 2" xfId="28923" xr:uid="{E9A6DA16-5B39-4762-A75D-D9C840E68FC2}"/>
    <cellStyle name="Calculation 2 11 5 2 5" xfId="25683" xr:uid="{0EBB079E-288F-4B8E-AAC2-158E1F1A560D}"/>
    <cellStyle name="Calculation 2 11 5 2 5 2" xfId="31135" xr:uid="{A3680695-A08E-4A9E-9B13-90F559E9BC12}"/>
    <cellStyle name="Calculation 2 11 5 2 6" xfId="28065" xr:uid="{29F68AE3-7503-4DFC-9E93-7CEF5FBD5FD0}"/>
    <cellStyle name="Calculation 2 11 5 3" xfId="23002" xr:uid="{AD4E8093-FFA7-48D1-9218-94DCBE883DD2}"/>
    <cellStyle name="Calculation 2 11 5 3 2" xfId="25702" xr:uid="{5CEA8B23-D587-4685-9C9F-D6A4AA97E89D}"/>
    <cellStyle name="Calculation 2 11 5 3 2 2" xfId="31154" xr:uid="{E097BFA9-CBD2-4CD9-829D-C3393AFBDAEE}"/>
    <cellStyle name="Calculation 2 11 5 3 3" xfId="28942" xr:uid="{0294F8F2-E4DF-4BC0-930E-3630E7249FEC}"/>
    <cellStyle name="Calculation 2 11 5 4" xfId="24361" xr:uid="{4DBB615E-96AC-4EB7-ABBE-C2295DB23B1B}"/>
    <cellStyle name="Calculation 2 11 5 4 2" xfId="26559" xr:uid="{0FC92DFE-8254-4512-A3A9-CFD38DF7B928}"/>
    <cellStyle name="Calculation 2 11 5 4 2 2" xfId="32011" xr:uid="{F606BC90-207E-486A-BDC7-3997F450A58B}"/>
    <cellStyle name="Calculation 2 11 5 4 3" xfId="29813" xr:uid="{CDE89592-8440-4596-ACEA-49E5DC531DEA}"/>
    <cellStyle name="Calculation 2 11 5 5" xfId="22144" xr:uid="{3AAA982D-E716-47B1-BBC3-B597D8C8FC1D}"/>
    <cellStyle name="Calculation 2 11 5 5 2" xfId="28084" xr:uid="{032621AF-7763-45B4-9C27-08CD8B701085}"/>
    <cellStyle name="Calculation 2 11 5 6" xfId="21062" xr:uid="{C6A84A23-4E4A-496C-A630-A6F33469718D}"/>
    <cellStyle name="Calculation 2 11 5 7" xfId="21414" xr:uid="{9EF3C132-B573-4317-966D-D5B45FB99AC8}"/>
    <cellStyle name="Calculation 2 11 6" xfId="22127" xr:uid="{D5A64FA7-3F20-45DE-9834-D77D00672B6B}"/>
    <cellStyle name="Calculation 2 11 6 2" xfId="23842" xr:uid="{916D3D6D-809C-4FE4-93E8-262CC97C76E4}"/>
    <cellStyle name="Calculation 2 11 6 2 2" xfId="26542" xr:uid="{B406ACA9-17FB-4F7D-A40F-FC092B6FF69C}"/>
    <cellStyle name="Calculation 2 11 6 2 2 2" xfId="31994" xr:uid="{FD8A16BA-2067-49D4-BEDC-D253DD464EDE}"/>
    <cellStyle name="Calculation 2 11 6 2 3" xfId="29782" xr:uid="{C2A9725B-4101-450E-8FF9-A757CB22EDEE}"/>
    <cellStyle name="Calculation 2 11 6 3" xfId="25242" xr:uid="{DC3AB39D-D4FA-4177-931A-97410F0D31A7}"/>
    <cellStyle name="Calculation 2 11 6 3 2" xfId="27434" xr:uid="{52620BAF-4804-4FE2-9748-CFC9521B50D1}"/>
    <cellStyle name="Calculation 2 11 6 3 2 2" xfId="32886" xr:uid="{7F11708B-C65B-411F-AB35-78D0F86C68C4}"/>
    <cellStyle name="Calculation 2 11 6 3 3" xfId="30694" xr:uid="{F9517EF9-3AB2-4211-BAD5-2C67ECB6BBFD}"/>
    <cellStyle name="Calculation 2 11 6 4" xfId="22987" xr:uid="{71C22E91-2248-40B4-B6B1-E1CDFB6A9763}"/>
    <cellStyle name="Calculation 2 11 6 4 2" xfId="28927" xr:uid="{D13F7651-69A0-4ADC-95E5-E136F1C2B935}"/>
    <cellStyle name="Calculation 2 11 6 5" xfId="25687" xr:uid="{9D0B1BB6-343F-4BD8-ADDE-207AEBF3601D}"/>
    <cellStyle name="Calculation 2 11 6 5 2" xfId="31139" xr:uid="{B4980527-BC64-42E0-9DBB-FEB80AAC06D2}"/>
    <cellStyle name="Calculation 2 11 6 6" xfId="28069" xr:uid="{2503DA20-202D-49C0-BE49-62AE8C78B788}"/>
    <cellStyle name="Calculation 2 11 7" xfId="22998" xr:uid="{5633AACF-B184-44A6-98F7-E651BC9B637B}"/>
    <cellStyle name="Calculation 2 11 7 2" xfId="25698" xr:uid="{712FA93B-3035-4362-B4C6-CFBEB1D17F02}"/>
    <cellStyle name="Calculation 2 11 7 2 2" xfId="31150" xr:uid="{0217B662-9644-4E34-8C5A-756492946736}"/>
    <cellStyle name="Calculation 2 11 7 3" xfId="28938" xr:uid="{0E23E437-93B1-453C-842C-4AE392194BD3}"/>
    <cellStyle name="Calculation 2 11 8" xfId="24357" xr:uid="{2ACBCC9B-B3BD-4C09-A118-77BAC1E428FB}"/>
    <cellStyle name="Calculation 2 11 8 2" xfId="26555" xr:uid="{E034E7C5-F595-4933-B857-3257C503089F}"/>
    <cellStyle name="Calculation 2 11 8 2 2" xfId="32007" xr:uid="{BE84A2F5-9030-4516-B816-2B1D056DB34D}"/>
    <cellStyle name="Calculation 2 11 8 3" xfId="29809" xr:uid="{2671B863-62EB-45B1-81DF-8A2C0903E8EA}"/>
    <cellStyle name="Calculation 2 11 9" xfId="22140" xr:uid="{3557A128-0EE8-467F-A01D-5FE06B94130C}"/>
    <cellStyle name="Calculation 2 11 9 2" xfId="28080" xr:uid="{B9EA8085-7FB3-406C-8CE5-B82DB82713EB}"/>
    <cellStyle name="Calculation 2 12" xfId="732" xr:uid="{00000000-0005-0000-0000-0000CB020000}"/>
    <cellStyle name="Calculation 2 12 10" xfId="21063" xr:uid="{2D99431A-D6E6-469B-80C0-227C65A69920}"/>
    <cellStyle name="Calculation 2 12 11" xfId="21413" xr:uid="{6333593A-4AAD-4BF4-89C0-92B62657DC03}"/>
    <cellStyle name="Calculation 2 12 2" xfId="733" xr:uid="{00000000-0005-0000-0000-0000CC020000}"/>
    <cellStyle name="Calculation 2 12 2 2" xfId="22121" xr:uid="{F875F101-A514-4D5A-B3C4-245825DF5A6E}"/>
    <cellStyle name="Calculation 2 12 2 2 2" xfId="23836" xr:uid="{8536DF9B-B0F8-4460-80EF-D98C53450A41}"/>
    <cellStyle name="Calculation 2 12 2 2 2 2" xfId="26536" xr:uid="{E93B40AA-BD4F-46AF-BFBD-3D3BF2B190C9}"/>
    <cellStyle name="Calculation 2 12 2 2 2 2 2" xfId="31988" xr:uid="{47DEFBBC-2080-47D9-876D-21FF1FD20CA3}"/>
    <cellStyle name="Calculation 2 12 2 2 2 3" xfId="29776" xr:uid="{195835FD-81D6-40B0-905D-00C572629BB7}"/>
    <cellStyle name="Calculation 2 12 2 2 3" xfId="25236" xr:uid="{152702AF-2D64-4C4F-84A8-BABD9612356B}"/>
    <cellStyle name="Calculation 2 12 2 2 3 2" xfId="27428" xr:uid="{EC6A0834-6DEB-4E5F-96E5-ECA07ED1DA07}"/>
    <cellStyle name="Calculation 2 12 2 2 3 2 2" xfId="32880" xr:uid="{7D016160-FCA3-4ED2-AD95-79E28DF76D10}"/>
    <cellStyle name="Calculation 2 12 2 2 3 3" xfId="30688" xr:uid="{B2F77776-A234-4CA0-A6E5-F4B7180BD479}"/>
    <cellStyle name="Calculation 2 12 2 2 4" xfId="22981" xr:uid="{DD05E1C0-F5BC-4419-95CC-564562233B58}"/>
    <cellStyle name="Calculation 2 12 2 2 4 2" xfId="28921" xr:uid="{F51FD04C-306A-46E6-A396-403310CBC279}"/>
    <cellStyle name="Calculation 2 12 2 2 5" xfId="25681" xr:uid="{BECC7859-7424-496B-9DC3-68ED90948A1D}"/>
    <cellStyle name="Calculation 2 12 2 2 5 2" xfId="31133" xr:uid="{99717D42-EB43-418D-95CE-BCA93A5646FB}"/>
    <cellStyle name="Calculation 2 12 2 2 6" xfId="28063" xr:uid="{040224E7-F745-4364-996C-0B202587A5E6}"/>
    <cellStyle name="Calculation 2 12 2 3" xfId="23004" xr:uid="{7D5D05EB-4FAE-49CC-A807-6AC9201DF5F8}"/>
    <cellStyle name="Calculation 2 12 2 3 2" xfId="25704" xr:uid="{6C7801E9-1764-484C-842A-099565048C5C}"/>
    <cellStyle name="Calculation 2 12 2 3 2 2" xfId="31156" xr:uid="{B0F9796A-B7A6-4364-8175-49634DCD0073}"/>
    <cellStyle name="Calculation 2 12 2 3 3" xfId="28944" xr:uid="{BE0EB48E-DBA2-4E6C-95BB-1646F65F9F16}"/>
    <cellStyle name="Calculation 2 12 2 4" xfId="24363" xr:uid="{3788E46A-8DBF-4B20-BCAC-6A69C58786D6}"/>
    <cellStyle name="Calculation 2 12 2 4 2" xfId="26561" xr:uid="{BFC8B7F1-3CB7-43B9-AFC6-5FACA67D0A07}"/>
    <cellStyle name="Calculation 2 12 2 4 2 2" xfId="32013" xr:uid="{F53FAE40-56E7-432E-8CB7-B28FE2E6FE3D}"/>
    <cellStyle name="Calculation 2 12 2 4 3" xfId="29815" xr:uid="{B68A59F1-E141-422D-B217-CFE29007911C}"/>
    <cellStyle name="Calculation 2 12 2 5" xfId="22146" xr:uid="{52EB809C-3190-4154-9376-F3C3C5DA38B0}"/>
    <cellStyle name="Calculation 2 12 2 5 2" xfId="28086" xr:uid="{481FF75F-57C1-4A07-87A1-E22092EB64F0}"/>
    <cellStyle name="Calculation 2 12 2 6" xfId="21064" xr:uid="{1B7FF676-0D13-4D10-A37E-AFD53D090D4B}"/>
    <cellStyle name="Calculation 2 12 2 7" xfId="21412" xr:uid="{171DF847-7224-409C-B7FE-C037427D0F21}"/>
    <cellStyle name="Calculation 2 12 3" xfId="734" xr:uid="{00000000-0005-0000-0000-0000CD020000}"/>
    <cellStyle name="Calculation 2 12 3 2" xfId="22120" xr:uid="{4B441AD6-6E84-445B-98C7-25217CEA8547}"/>
    <cellStyle name="Calculation 2 12 3 2 2" xfId="23835" xr:uid="{63409296-7EFE-402A-8E05-6ECBEBEBFBD6}"/>
    <cellStyle name="Calculation 2 12 3 2 2 2" xfId="26535" xr:uid="{6484A9E0-323E-4A0D-9467-6569419ED850}"/>
    <cellStyle name="Calculation 2 12 3 2 2 2 2" xfId="31987" xr:uid="{43AD13EA-E3EF-4E60-BBBB-6255EC9F40BB}"/>
    <cellStyle name="Calculation 2 12 3 2 2 3" xfId="29775" xr:uid="{991713C6-1156-4B28-8135-02E7946665DC}"/>
    <cellStyle name="Calculation 2 12 3 2 3" xfId="25235" xr:uid="{A6032437-9188-4DD5-BF21-8D380EE705E5}"/>
    <cellStyle name="Calculation 2 12 3 2 3 2" xfId="27427" xr:uid="{CDE3445A-D113-41F5-A19D-9F4CC58E6CC1}"/>
    <cellStyle name="Calculation 2 12 3 2 3 2 2" xfId="32879" xr:uid="{AEEC82AE-37D8-404A-83F8-18776028E752}"/>
    <cellStyle name="Calculation 2 12 3 2 3 3" xfId="30687" xr:uid="{99EE870D-293F-4881-88C7-83728342E7D3}"/>
    <cellStyle name="Calculation 2 12 3 2 4" xfId="22980" xr:uid="{CC5CB75C-80D3-4DA4-8476-ADAD9C1FF702}"/>
    <cellStyle name="Calculation 2 12 3 2 4 2" xfId="28920" xr:uid="{93756AB2-CBCA-4657-9605-259249AD4AAB}"/>
    <cellStyle name="Calculation 2 12 3 2 5" xfId="25680" xr:uid="{B5EBB559-EECE-4D67-819F-4A076FD752FC}"/>
    <cellStyle name="Calculation 2 12 3 2 5 2" xfId="31132" xr:uid="{AE1C9F09-A78E-447A-858D-81FC49CC1865}"/>
    <cellStyle name="Calculation 2 12 3 2 6" xfId="28062" xr:uid="{972E678B-F75A-46A2-8294-10063E39F3F3}"/>
    <cellStyle name="Calculation 2 12 3 3" xfId="23005" xr:uid="{8BCBB3B0-1015-4679-ACA7-06A23258B25B}"/>
    <cellStyle name="Calculation 2 12 3 3 2" xfId="25705" xr:uid="{F3D81F23-5D15-4A0B-B617-CAA463FEDDDD}"/>
    <cellStyle name="Calculation 2 12 3 3 2 2" xfId="31157" xr:uid="{D76FC78C-F1C1-446B-93ED-2163CFA4CA0F}"/>
    <cellStyle name="Calculation 2 12 3 3 3" xfId="28945" xr:uid="{FF821ABA-7496-4673-9003-A3C02FE1365A}"/>
    <cellStyle name="Calculation 2 12 3 4" xfId="24364" xr:uid="{E27111F7-762C-431D-B8CE-83B514F2A0E2}"/>
    <cellStyle name="Calculation 2 12 3 4 2" xfId="26562" xr:uid="{30A7E49A-97E8-466D-9954-6499CF4FBD3E}"/>
    <cellStyle name="Calculation 2 12 3 4 2 2" xfId="32014" xr:uid="{ED5A95E0-481C-4321-8EA7-F50909A16CC6}"/>
    <cellStyle name="Calculation 2 12 3 4 3" xfId="29816" xr:uid="{AEB71CB4-8CEF-4098-A6E8-6FF3F300DEC4}"/>
    <cellStyle name="Calculation 2 12 3 5" xfId="22147" xr:uid="{A2CD797F-3151-476F-9388-FAFA70DB86EE}"/>
    <cellStyle name="Calculation 2 12 3 5 2" xfId="28087" xr:uid="{7423366F-3AF3-4B46-A80D-B7BE687E3DA4}"/>
    <cellStyle name="Calculation 2 12 3 6" xfId="21065" xr:uid="{B37D25A2-A4B9-4FD5-9447-90CED3168611}"/>
    <cellStyle name="Calculation 2 12 3 7" xfId="21411" xr:uid="{595A5FC2-D0A5-445A-A9E2-CACA4AB2A0CF}"/>
    <cellStyle name="Calculation 2 12 4" xfId="735" xr:uid="{00000000-0005-0000-0000-0000CE020000}"/>
    <cellStyle name="Calculation 2 12 4 2" xfId="22119" xr:uid="{31EB7276-DC2A-4D44-98DE-4AD47F699E4B}"/>
    <cellStyle name="Calculation 2 12 4 2 2" xfId="23834" xr:uid="{AB32217D-36A2-4084-AEE7-958E27322B33}"/>
    <cellStyle name="Calculation 2 12 4 2 2 2" xfId="26534" xr:uid="{CDCF23B3-A2D1-4AEA-98E2-3FBF4C0D4494}"/>
    <cellStyle name="Calculation 2 12 4 2 2 2 2" xfId="31986" xr:uid="{F7E6AFCE-35F2-4E27-9F44-61C139B2EBEB}"/>
    <cellStyle name="Calculation 2 12 4 2 2 3" xfId="29774" xr:uid="{DEE7BC50-7406-471B-88C4-EC426D1E4EF7}"/>
    <cellStyle name="Calculation 2 12 4 2 3" xfId="25234" xr:uid="{4D2B32ED-75AC-4916-994B-C3A6B2D54CC1}"/>
    <cellStyle name="Calculation 2 12 4 2 3 2" xfId="27426" xr:uid="{10E27432-439D-4033-AE7F-79633D24AA39}"/>
    <cellStyle name="Calculation 2 12 4 2 3 2 2" xfId="32878" xr:uid="{260DD2DF-FB9F-468B-B826-27BBB538EA15}"/>
    <cellStyle name="Calculation 2 12 4 2 3 3" xfId="30686" xr:uid="{22E7CC2C-CC24-416A-81CF-0CE2D20995C9}"/>
    <cellStyle name="Calculation 2 12 4 2 4" xfId="22979" xr:uid="{DAFD4B10-3C51-40B7-9407-1EC5DBBCDA24}"/>
    <cellStyle name="Calculation 2 12 4 2 4 2" xfId="28919" xr:uid="{E62268A2-EBC7-4EA7-BC2C-B0BBD0F5414E}"/>
    <cellStyle name="Calculation 2 12 4 2 5" xfId="25679" xr:uid="{6AA154BF-7014-4D7A-B08D-6827E3F726DC}"/>
    <cellStyle name="Calculation 2 12 4 2 5 2" xfId="31131" xr:uid="{C568F7E9-37E2-4B48-873E-05AE0B376D58}"/>
    <cellStyle name="Calculation 2 12 4 2 6" xfId="28061" xr:uid="{5CCEEBD6-392A-425B-B1AF-BE681ABA671D}"/>
    <cellStyle name="Calculation 2 12 4 3" xfId="23006" xr:uid="{4CC0F0DC-ACC0-4501-A216-A96FC8A59CAA}"/>
    <cellStyle name="Calculation 2 12 4 3 2" xfId="25706" xr:uid="{C8770CFB-816C-41C5-ABE6-906AE78DC2F5}"/>
    <cellStyle name="Calculation 2 12 4 3 2 2" xfId="31158" xr:uid="{689BFD2C-F6E4-4F96-83BF-F37F5441B353}"/>
    <cellStyle name="Calculation 2 12 4 3 3" xfId="28946" xr:uid="{AFFF8497-8F5F-40D6-875B-72B3D6FAEDCA}"/>
    <cellStyle name="Calculation 2 12 4 4" xfId="24365" xr:uid="{6B378AA2-6306-4B10-9971-28F2BB243E39}"/>
    <cellStyle name="Calculation 2 12 4 4 2" xfId="26563" xr:uid="{AC5B6EEE-E4F4-461E-A234-989160B7A0F2}"/>
    <cellStyle name="Calculation 2 12 4 4 2 2" xfId="32015" xr:uid="{37ABA0C0-3E91-409B-899C-1111F2D6CDA3}"/>
    <cellStyle name="Calculation 2 12 4 4 3" xfId="29817" xr:uid="{DA715105-4D91-4D50-833E-1D90E6CF57F5}"/>
    <cellStyle name="Calculation 2 12 4 5" xfId="22148" xr:uid="{D8E05715-E80D-448A-9D13-38CE1E5E16EC}"/>
    <cellStyle name="Calculation 2 12 4 5 2" xfId="28088" xr:uid="{D7F881DC-CFE5-4A3E-9C26-5B6834DC8ABC}"/>
    <cellStyle name="Calculation 2 12 4 6" xfId="21066" xr:uid="{9192B0CE-0960-49E9-B477-4E19202547B1}"/>
    <cellStyle name="Calculation 2 12 4 7" xfId="21410" xr:uid="{FAB15043-5E4E-4689-A6AE-3241C6329427}"/>
    <cellStyle name="Calculation 2 12 5" xfId="736" xr:uid="{00000000-0005-0000-0000-0000CF020000}"/>
    <cellStyle name="Calculation 2 12 5 2" xfId="22118" xr:uid="{94B1890E-D892-42A9-8618-39AB33F5BE1C}"/>
    <cellStyle name="Calculation 2 12 5 2 2" xfId="23833" xr:uid="{95350E20-1FCB-454D-A933-A5F7B872D3FC}"/>
    <cellStyle name="Calculation 2 12 5 2 2 2" xfId="26533" xr:uid="{6C531C7D-51B6-47CD-BD5E-7C8FFB647823}"/>
    <cellStyle name="Calculation 2 12 5 2 2 2 2" xfId="31985" xr:uid="{04147A17-A536-4983-84EC-6525FA98FFAC}"/>
    <cellStyle name="Calculation 2 12 5 2 2 3" xfId="29773" xr:uid="{1D0EFC06-27D7-48E7-AFB2-956D04D0F246}"/>
    <cellStyle name="Calculation 2 12 5 2 3" xfId="25233" xr:uid="{C9106A0E-57A6-48DE-BA81-196CEB4F136C}"/>
    <cellStyle name="Calculation 2 12 5 2 3 2" xfId="27425" xr:uid="{50808A39-C9B2-4DEE-ADBA-DF580A8C53D0}"/>
    <cellStyle name="Calculation 2 12 5 2 3 2 2" xfId="32877" xr:uid="{05F8B2FA-DE01-49BA-BF14-87A62E6A8FAF}"/>
    <cellStyle name="Calculation 2 12 5 2 3 3" xfId="30685" xr:uid="{8A03DDF6-ED35-4359-B699-051104BA508C}"/>
    <cellStyle name="Calculation 2 12 5 2 4" xfId="22978" xr:uid="{D1A3CF7D-0B4D-4448-B33E-CB84F021324C}"/>
    <cellStyle name="Calculation 2 12 5 2 4 2" xfId="28918" xr:uid="{09F73D83-6BCF-4567-9DCE-B1669DE7D98A}"/>
    <cellStyle name="Calculation 2 12 5 2 5" xfId="25678" xr:uid="{2E451BAC-45D4-4359-AF9E-578FEBF855BF}"/>
    <cellStyle name="Calculation 2 12 5 2 5 2" xfId="31130" xr:uid="{29A75FEA-6791-48A6-8839-4B4306F3F303}"/>
    <cellStyle name="Calculation 2 12 5 2 6" xfId="28060" xr:uid="{CAB9C742-C194-49EF-808D-24E370FD66FF}"/>
    <cellStyle name="Calculation 2 12 5 3" xfId="23007" xr:uid="{870CAF95-0368-46AA-8592-096EF2B7419C}"/>
    <cellStyle name="Calculation 2 12 5 3 2" xfId="25707" xr:uid="{DB29A871-4C39-462F-AABD-89D6E63EA3A4}"/>
    <cellStyle name="Calculation 2 12 5 3 2 2" xfId="31159" xr:uid="{F86E64AB-BB3E-4B06-B6DD-F5B2553F7E6F}"/>
    <cellStyle name="Calculation 2 12 5 3 3" xfId="28947" xr:uid="{9D311C75-31F7-4D7A-9A1E-3DA3340E1394}"/>
    <cellStyle name="Calculation 2 12 5 4" xfId="24366" xr:uid="{ACC24739-F836-4DE1-80D0-6C3F053C3541}"/>
    <cellStyle name="Calculation 2 12 5 4 2" xfId="26564" xr:uid="{F079E692-40C3-42F0-9DB3-9B2A2940528E}"/>
    <cellStyle name="Calculation 2 12 5 4 2 2" xfId="32016" xr:uid="{3A42D609-93FF-4C6E-85D6-D1639BB99162}"/>
    <cellStyle name="Calculation 2 12 5 4 3" xfId="29818" xr:uid="{62285665-4317-49C1-8CC8-A62E91055266}"/>
    <cellStyle name="Calculation 2 12 5 5" xfId="22149" xr:uid="{58F53045-6D2C-4669-84DD-3E6575C7C2CD}"/>
    <cellStyle name="Calculation 2 12 5 5 2" xfId="28089" xr:uid="{62C94B19-417D-4683-9CC5-3C44AC3FE618}"/>
    <cellStyle name="Calculation 2 12 5 6" xfId="21067" xr:uid="{A0BE6C9E-94D9-427B-B47D-1264254E9238}"/>
    <cellStyle name="Calculation 2 12 5 7" xfId="21409" xr:uid="{DD255723-90A0-4BAC-8BDA-9AA0F86168B8}"/>
    <cellStyle name="Calculation 2 12 6" xfId="22122" xr:uid="{4D2AC39A-759E-4389-8E6D-C196AFE2DDF6}"/>
    <cellStyle name="Calculation 2 12 6 2" xfId="23837" xr:uid="{3D86B884-31AB-4AC2-B8B8-775A1A906AEA}"/>
    <cellStyle name="Calculation 2 12 6 2 2" xfId="26537" xr:uid="{A112D8DA-A6E8-4477-987C-988A99B5AF4E}"/>
    <cellStyle name="Calculation 2 12 6 2 2 2" xfId="31989" xr:uid="{967BECF4-91E3-4992-8F2C-B213FBBBF2EA}"/>
    <cellStyle name="Calculation 2 12 6 2 3" xfId="29777" xr:uid="{129E6631-8AB4-447D-B511-057E2569ED98}"/>
    <cellStyle name="Calculation 2 12 6 3" xfId="25237" xr:uid="{6ED2A650-FD27-4B4F-9C44-410070E9C0DE}"/>
    <cellStyle name="Calculation 2 12 6 3 2" xfId="27429" xr:uid="{A1767035-FFF4-446E-B155-8872ED0C1DA1}"/>
    <cellStyle name="Calculation 2 12 6 3 2 2" xfId="32881" xr:uid="{CF68CD33-8795-4785-9AEA-FB445EF5177A}"/>
    <cellStyle name="Calculation 2 12 6 3 3" xfId="30689" xr:uid="{A079A405-5B4D-455D-8F60-DD67B809063F}"/>
    <cellStyle name="Calculation 2 12 6 4" xfId="22982" xr:uid="{E0A67307-B387-4119-9AB3-39DD08010268}"/>
    <cellStyle name="Calculation 2 12 6 4 2" xfId="28922" xr:uid="{D469A13F-0001-4FD9-AD24-C9239BF0802A}"/>
    <cellStyle name="Calculation 2 12 6 5" xfId="25682" xr:uid="{B34B7525-C14F-46B9-96B6-FF3D1B206729}"/>
    <cellStyle name="Calculation 2 12 6 5 2" xfId="31134" xr:uid="{B834569E-2371-48E9-8CA1-8ECCD5413562}"/>
    <cellStyle name="Calculation 2 12 6 6" xfId="28064" xr:uid="{372E252D-84AC-4C55-830E-462D536132ED}"/>
    <cellStyle name="Calculation 2 12 7" xfId="23003" xr:uid="{B3904E1F-43E4-4AD1-BC2C-D82F690CED89}"/>
    <cellStyle name="Calculation 2 12 7 2" xfId="25703" xr:uid="{ADF2EFF6-0539-43DE-9B9C-C47EC4F7329B}"/>
    <cellStyle name="Calculation 2 12 7 2 2" xfId="31155" xr:uid="{F493D7B7-BBDC-427D-B170-E638DA91767C}"/>
    <cellStyle name="Calculation 2 12 7 3" xfId="28943" xr:uid="{85C5C560-C685-44E9-AB07-A4A4E78F87D6}"/>
    <cellStyle name="Calculation 2 12 8" xfId="24362" xr:uid="{7958B6DD-71D9-4B2A-A64A-C9DD6A98F962}"/>
    <cellStyle name="Calculation 2 12 8 2" xfId="26560" xr:uid="{78AB034F-C27A-4FA7-B4B2-C3FA31601C7E}"/>
    <cellStyle name="Calculation 2 12 8 2 2" xfId="32012" xr:uid="{D1B3A58F-B1EB-486A-AADE-2A7D9040AD3D}"/>
    <cellStyle name="Calculation 2 12 8 3" xfId="29814" xr:uid="{8097B6E5-EE0A-4CE8-BE27-FFE1C7A68FDE}"/>
    <cellStyle name="Calculation 2 12 9" xfId="22145" xr:uid="{FD13444D-4038-4996-B778-F20FCECA1164}"/>
    <cellStyle name="Calculation 2 12 9 2" xfId="28085" xr:uid="{E8ACE44B-F988-4C42-B25C-7FA6B3F8087B}"/>
    <cellStyle name="Calculation 2 13" xfId="737" xr:uid="{00000000-0005-0000-0000-0000D0020000}"/>
    <cellStyle name="Calculation 2 13 10" xfId="21408" xr:uid="{DE4D8864-26FE-4EB6-B026-719C804E2A93}"/>
    <cellStyle name="Calculation 2 13 2" xfId="738" xr:uid="{00000000-0005-0000-0000-0000D1020000}"/>
    <cellStyle name="Calculation 2 13 2 2" xfId="22116" xr:uid="{5B2A90A4-A301-4346-BA30-CC9BF43F6CF0}"/>
    <cellStyle name="Calculation 2 13 2 2 2" xfId="23831" xr:uid="{05E5553C-9E36-4033-B7C9-FFB6A0F7E959}"/>
    <cellStyle name="Calculation 2 13 2 2 2 2" xfId="26531" xr:uid="{E4795DE3-468A-47D9-B4FD-3D3409DFB14A}"/>
    <cellStyle name="Calculation 2 13 2 2 2 2 2" xfId="31983" xr:uid="{B5836922-3A94-4C72-B059-97F64BD1A129}"/>
    <cellStyle name="Calculation 2 13 2 2 2 3" xfId="29771" xr:uid="{187922FC-A434-4C92-BF4E-6CC960DC6454}"/>
    <cellStyle name="Calculation 2 13 2 2 3" xfId="25231" xr:uid="{0D6E9286-1F99-40A0-A1C3-8A0F2981E6C7}"/>
    <cellStyle name="Calculation 2 13 2 2 3 2" xfId="27423" xr:uid="{2C219AE4-910B-47EB-9102-49091B1046CC}"/>
    <cellStyle name="Calculation 2 13 2 2 3 2 2" xfId="32875" xr:uid="{D80D5E6C-6962-4097-8DE8-56E59C5491D4}"/>
    <cellStyle name="Calculation 2 13 2 2 3 3" xfId="30683" xr:uid="{BAFE826A-48E1-4969-9256-6EA54BBBE454}"/>
    <cellStyle name="Calculation 2 13 2 2 4" xfId="22976" xr:uid="{4B3CB8EB-E4CA-425C-BD25-4ABA587FAE23}"/>
    <cellStyle name="Calculation 2 13 2 2 4 2" xfId="28916" xr:uid="{827BDEF8-A9F1-46F5-8512-2CCC21F85D3A}"/>
    <cellStyle name="Calculation 2 13 2 2 5" xfId="25676" xr:uid="{E44DD0BE-2AD7-478E-BCD9-828C52BD3BEF}"/>
    <cellStyle name="Calculation 2 13 2 2 5 2" xfId="31128" xr:uid="{971152EE-F5DE-417C-9E8C-BE158CB89FB6}"/>
    <cellStyle name="Calculation 2 13 2 2 6" xfId="28058" xr:uid="{7BFA04D9-4403-4B8A-AC4D-F12A09C8FB29}"/>
    <cellStyle name="Calculation 2 13 2 3" xfId="23009" xr:uid="{E6EC91F8-7CC2-4EB0-9452-8F7F6569D1A8}"/>
    <cellStyle name="Calculation 2 13 2 3 2" xfId="25709" xr:uid="{2BD287D5-F438-432C-A58B-8AA2EEC3E9A9}"/>
    <cellStyle name="Calculation 2 13 2 3 2 2" xfId="31161" xr:uid="{82C0068D-3CF7-488D-B568-760147FFCDAE}"/>
    <cellStyle name="Calculation 2 13 2 3 3" xfId="28949" xr:uid="{B1DB7190-95F9-47D8-896E-5449265AF7D7}"/>
    <cellStyle name="Calculation 2 13 2 4" xfId="24368" xr:uid="{493A4825-0180-4190-84EF-F80BB99CA412}"/>
    <cellStyle name="Calculation 2 13 2 4 2" xfId="26566" xr:uid="{1F34E17D-4908-4F2E-85D6-D80FCB13AE48}"/>
    <cellStyle name="Calculation 2 13 2 4 2 2" xfId="32018" xr:uid="{28B21E88-0F02-40D7-95C4-AC2778376842}"/>
    <cellStyle name="Calculation 2 13 2 4 3" xfId="29820" xr:uid="{18D7129D-7920-426B-A110-EA42370F386A}"/>
    <cellStyle name="Calculation 2 13 2 5" xfId="22151" xr:uid="{4DC8C030-4D17-40C6-8023-CE05203BD42E}"/>
    <cellStyle name="Calculation 2 13 2 5 2" xfId="28091" xr:uid="{D5043D19-3D1D-40C7-9F31-70909D549794}"/>
    <cellStyle name="Calculation 2 13 2 6" xfId="21069" xr:uid="{1C5F0365-6760-45FB-B075-579420C9BAD4}"/>
    <cellStyle name="Calculation 2 13 2 7" xfId="21407" xr:uid="{7C1830D1-9EEC-4961-AE6E-ADE8945A407E}"/>
    <cellStyle name="Calculation 2 13 3" xfId="739" xr:uid="{00000000-0005-0000-0000-0000D2020000}"/>
    <cellStyle name="Calculation 2 13 3 2" xfId="22115" xr:uid="{74D6B6F4-07CB-4C8C-AF52-D130BF27E976}"/>
    <cellStyle name="Calculation 2 13 3 2 2" xfId="23830" xr:uid="{9D1204EF-90A3-40B0-9C0E-2CA9A3FE79CE}"/>
    <cellStyle name="Calculation 2 13 3 2 2 2" xfId="26530" xr:uid="{D738A857-CDB9-442F-97F9-2ABC4CE556CE}"/>
    <cellStyle name="Calculation 2 13 3 2 2 2 2" xfId="31982" xr:uid="{7FD5424D-576F-46BF-A32B-0B59213F5EFD}"/>
    <cellStyle name="Calculation 2 13 3 2 2 3" xfId="29770" xr:uid="{6CD4304F-F7D0-45B0-A2D5-5FC07CAF20B3}"/>
    <cellStyle name="Calculation 2 13 3 2 3" xfId="25230" xr:uid="{C120B6BF-3D2E-49CD-8251-FE7343AAE58F}"/>
    <cellStyle name="Calculation 2 13 3 2 3 2" xfId="27422" xr:uid="{50DD548E-C499-4D58-87BF-4203F7B3A4C6}"/>
    <cellStyle name="Calculation 2 13 3 2 3 2 2" xfId="32874" xr:uid="{5F757D7B-D075-4B04-AA27-C90422DDB189}"/>
    <cellStyle name="Calculation 2 13 3 2 3 3" xfId="30682" xr:uid="{E38EF117-87E2-4460-8DEC-CF45ABEA1845}"/>
    <cellStyle name="Calculation 2 13 3 2 4" xfId="22975" xr:uid="{14042792-CC42-4F3E-B914-17523DB001F6}"/>
    <cellStyle name="Calculation 2 13 3 2 4 2" xfId="28915" xr:uid="{B3DC00DB-7398-42B1-BFAA-C5E5CB5C3219}"/>
    <cellStyle name="Calculation 2 13 3 2 5" xfId="25675" xr:uid="{3BCA4399-A1CF-4849-9137-42B11D8D04BF}"/>
    <cellStyle name="Calculation 2 13 3 2 5 2" xfId="31127" xr:uid="{E2663348-E1BD-45C2-8F15-4729F1AB2B6A}"/>
    <cellStyle name="Calculation 2 13 3 2 6" xfId="28057" xr:uid="{E2853FA2-2930-4F71-BFED-5727DB039B3A}"/>
    <cellStyle name="Calculation 2 13 3 3" xfId="23010" xr:uid="{23C6C9B6-C681-406B-A180-88543E2BB75C}"/>
    <cellStyle name="Calculation 2 13 3 3 2" xfId="25710" xr:uid="{847D68D8-AB1D-4844-8B83-AC58DD117D8E}"/>
    <cellStyle name="Calculation 2 13 3 3 2 2" xfId="31162" xr:uid="{DAE46025-5F6B-417E-A518-FA976CEC4491}"/>
    <cellStyle name="Calculation 2 13 3 3 3" xfId="28950" xr:uid="{F1DB4FBC-B20B-44B6-B6F9-69930D9BCDDF}"/>
    <cellStyle name="Calculation 2 13 3 4" xfId="24369" xr:uid="{CD0F8844-E2CF-480A-9D5D-E1A5EEE30A82}"/>
    <cellStyle name="Calculation 2 13 3 4 2" xfId="26567" xr:uid="{FFA0E506-858B-4C99-8A3B-B6C299399523}"/>
    <cellStyle name="Calculation 2 13 3 4 2 2" xfId="32019" xr:uid="{D3BDFC11-76A5-4F5F-B1C3-EF5743A1E5B6}"/>
    <cellStyle name="Calculation 2 13 3 4 3" xfId="29821" xr:uid="{31B17C97-4396-4BE4-9591-F90BEE0CBCAA}"/>
    <cellStyle name="Calculation 2 13 3 5" xfId="22152" xr:uid="{2FB78980-7270-44BA-B666-81DBF22B01A7}"/>
    <cellStyle name="Calculation 2 13 3 5 2" xfId="28092" xr:uid="{D2A8A8EF-A5CA-479A-AF55-B7E4E4D09C7E}"/>
    <cellStyle name="Calculation 2 13 3 6" xfId="21070" xr:uid="{348CF13D-3D82-46F0-BD49-55221E40AE4F}"/>
    <cellStyle name="Calculation 2 13 3 7" xfId="21406" xr:uid="{59940E31-800B-4AA9-8125-0ACB6FFFAF3B}"/>
    <cellStyle name="Calculation 2 13 4" xfId="740" xr:uid="{00000000-0005-0000-0000-0000D3020000}"/>
    <cellStyle name="Calculation 2 13 4 2" xfId="22114" xr:uid="{FD378F95-4C38-4C9C-9F67-9D1B8E7ADF7C}"/>
    <cellStyle name="Calculation 2 13 4 2 2" xfId="23829" xr:uid="{FC6ABEFA-0E91-44DE-8051-5E58470218AD}"/>
    <cellStyle name="Calculation 2 13 4 2 2 2" xfId="26529" xr:uid="{D02A98D8-389F-4F41-8C19-EF87AFE18766}"/>
    <cellStyle name="Calculation 2 13 4 2 2 2 2" xfId="31981" xr:uid="{2EAA1F4C-D9DA-425C-9312-CED4963F7491}"/>
    <cellStyle name="Calculation 2 13 4 2 2 3" xfId="29769" xr:uid="{502224B9-4BCE-494B-A4A7-B6383CFE4E23}"/>
    <cellStyle name="Calculation 2 13 4 2 3" xfId="25229" xr:uid="{9A370F45-1242-47C0-B0B5-F89127EE8367}"/>
    <cellStyle name="Calculation 2 13 4 2 3 2" xfId="27421" xr:uid="{EB4DC1D7-53A7-40F5-9BC3-8C245DC69B4E}"/>
    <cellStyle name="Calculation 2 13 4 2 3 2 2" xfId="32873" xr:uid="{0FD1B37B-9D01-48CC-B5C1-889E5A656AF1}"/>
    <cellStyle name="Calculation 2 13 4 2 3 3" xfId="30681" xr:uid="{4043FD3C-769B-4761-BE96-F46C29492DC0}"/>
    <cellStyle name="Calculation 2 13 4 2 4" xfId="22974" xr:uid="{EFFA600D-F975-48E2-8DF8-AB1251B7F704}"/>
    <cellStyle name="Calculation 2 13 4 2 4 2" xfId="28914" xr:uid="{7D6E3A64-2F6C-42AC-8798-3354E408E653}"/>
    <cellStyle name="Calculation 2 13 4 2 5" xfId="25674" xr:uid="{D39408F5-355F-45DC-B881-8DE17DF34A8A}"/>
    <cellStyle name="Calculation 2 13 4 2 5 2" xfId="31126" xr:uid="{5C380085-B753-4B53-A26A-A029946A68A3}"/>
    <cellStyle name="Calculation 2 13 4 2 6" xfId="28056" xr:uid="{DA33AC20-69E5-4FC5-8DFB-B66B4D4F88AC}"/>
    <cellStyle name="Calculation 2 13 4 3" xfId="23011" xr:uid="{6BFEBFFC-C105-4862-AB26-24828F9ED2FF}"/>
    <cellStyle name="Calculation 2 13 4 3 2" xfId="25711" xr:uid="{0B5CF006-6D13-4821-8287-C55CDFAB3E69}"/>
    <cellStyle name="Calculation 2 13 4 3 2 2" xfId="31163" xr:uid="{45EE00F9-9643-4162-A43D-EF692056AAEC}"/>
    <cellStyle name="Calculation 2 13 4 3 3" xfId="28951" xr:uid="{5C3CF54D-3330-41AE-83DE-67B0C10C5BE7}"/>
    <cellStyle name="Calculation 2 13 4 4" xfId="24370" xr:uid="{904C7353-10FD-4B0E-B016-13E4E02484BF}"/>
    <cellStyle name="Calculation 2 13 4 4 2" xfId="26568" xr:uid="{5CB4ECD5-E943-4679-95FA-DB1D014C9B64}"/>
    <cellStyle name="Calculation 2 13 4 4 2 2" xfId="32020" xr:uid="{AE922DD3-42D9-4146-B5B6-F08EB604132A}"/>
    <cellStyle name="Calculation 2 13 4 4 3" xfId="29822" xr:uid="{0E83D253-F315-4357-8E20-2EA33C615F63}"/>
    <cellStyle name="Calculation 2 13 4 5" xfId="22153" xr:uid="{10E7936D-28D2-4838-9BCE-5404E4FF492D}"/>
    <cellStyle name="Calculation 2 13 4 5 2" xfId="28093" xr:uid="{FE4CF26B-8A7D-49CE-8583-B54DFCB59B3B}"/>
    <cellStyle name="Calculation 2 13 4 6" xfId="21071" xr:uid="{45248D52-2E30-41CF-BE2B-A81357B9A0AC}"/>
    <cellStyle name="Calculation 2 13 4 7" xfId="21405" xr:uid="{62D2B47A-3CB6-4246-96BD-5007D9F1123D}"/>
    <cellStyle name="Calculation 2 13 5" xfId="22117" xr:uid="{6D6DC3E3-E338-45C7-A036-90A0D3C0E12A}"/>
    <cellStyle name="Calculation 2 13 5 2" xfId="23832" xr:uid="{22C83EF0-6492-4ACC-BEBF-A33DA670B664}"/>
    <cellStyle name="Calculation 2 13 5 2 2" xfId="26532" xr:uid="{F7E38EFD-B545-4F43-9BC1-FA1625886367}"/>
    <cellStyle name="Calculation 2 13 5 2 2 2" xfId="31984" xr:uid="{E185849B-C71E-4517-AA69-2AB52C7F2D14}"/>
    <cellStyle name="Calculation 2 13 5 2 3" xfId="29772" xr:uid="{292E3DBC-47DD-4C93-ACCA-7068EB7553B5}"/>
    <cellStyle name="Calculation 2 13 5 3" xfId="25232" xr:uid="{A4A02DE3-C17A-4C7D-9023-034FAD28B7BB}"/>
    <cellStyle name="Calculation 2 13 5 3 2" xfId="27424" xr:uid="{169109A8-4114-44C9-87E6-53F239AAC5EA}"/>
    <cellStyle name="Calculation 2 13 5 3 2 2" xfId="32876" xr:uid="{B67A0CA1-1BA6-4D56-BB44-4207DCF1F1B4}"/>
    <cellStyle name="Calculation 2 13 5 3 3" xfId="30684" xr:uid="{0648320C-2E19-4228-AE36-A841B5173D25}"/>
    <cellStyle name="Calculation 2 13 5 4" xfId="22977" xr:uid="{354DA8C3-9427-48FA-A946-8129F147CE62}"/>
    <cellStyle name="Calculation 2 13 5 4 2" xfId="28917" xr:uid="{7AD70540-BFC7-4875-8108-55E61F5AC92C}"/>
    <cellStyle name="Calculation 2 13 5 5" xfId="25677" xr:uid="{5A0E4035-AC41-4B0D-959F-4CA4D59D1F0A}"/>
    <cellStyle name="Calculation 2 13 5 5 2" xfId="31129" xr:uid="{761697B3-6370-4ACA-BF8C-FBE10882BCCD}"/>
    <cellStyle name="Calculation 2 13 5 6" xfId="28059" xr:uid="{7C8119D5-75E1-4C32-8681-99A9A0CAAE9C}"/>
    <cellStyle name="Calculation 2 13 6" xfId="23008" xr:uid="{74D185F3-54E7-424F-AF41-4A242A049495}"/>
    <cellStyle name="Calculation 2 13 6 2" xfId="25708" xr:uid="{0EB27D61-156A-42E3-A08B-C60F37687ED4}"/>
    <cellStyle name="Calculation 2 13 6 2 2" xfId="31160" xr:uid="{A79E7D5C-52F7-497F-B341-768245BF8A9B}"/>
    <cellStyle name="Calculation 2 13 6 3" xfId="28948" xr:uid="{55FDA8FA-F6AD-4164-AF76-45C11EF35D1C}"/>
    <cellStyle name="Calculation 2 13 7" xfId="24367" xr:uid="{4CF68A7E-4DF9-4784-9E5E-DEE96D25C07C}"/>
    <cellStyle name="Calculation 2 13 7 2" xfId="26565" xr:uid="{BD5F13C5-91D3-46A1-9785-5AF9E6678DCE}"/>
    <cellStyle name="Calculation 2 13 7 2 2" xfId="32017" xr:uid="{F158FB6E-AA2A-4C8C-A349-1DF746512673}"/>
    <cellStyle name="Calculation 2 13 7 3" xfId="29819" xr:uid="{87D8FCDB-DA79-45BB-848F-E4CB5DBA1109}"/>
    <cellStyle name="Calculation 2 13 8" xfId="22150" xr:uid="{002AEA50-41B5-4237-BBE3-A6B322C035B1}"/>
    <cellStyle name="Calculation 2 13 8 2" xfId="28090" xr:uid="{06E6ED50-48EA-44CE-B77A-E6AB4B6B131C}"/>
    <cellStyle name="Calculation 2 13 9" xfId="21068" xr:uid="{46B6D47A-F6E3-41FE-ABC6-34E9F4C3A803}"/>
    <cellStyle name="Calculation 2 14" xfId="741" xr:uid="{00000000-0005-0000-0000-0000D4020000}"/>
    <cellStyle name="Calculation 2 14 2" xfId="22113" xr:uid="{F6B78646-B220-438D-85A2-EAF238C4029B}"/>
    <cellStyle name="Calculation 2 14 2 2" xfId="23828" xr:uid="{A3999DB6-C326-4DEF-828F-C64F8A182A6C}"/>
    <cellStyle name="Calculation 2 14 2 2 2" xfId="26528" xr:uid="{6D5B786C-F6CA-4DF8-8408-66E8F392A2FA}"/>
    <cellStyle name="Calculation 2 14 2 2 2 2" xfId="31980" xr:uid="{F45F6FA1-E844-4005-8C44-3D47C38EE019}"/>
    <cellStyle name="Calculation 2 14 2 2 3" xfId="29768" xr:uid="{B9E97FC4-6936-4409-AE30-48BADC301B98}"/>
    <cellStyle name="Calculation 2 14 2 3" xfId="25228" xr:uid="{1A4B3B3A-5DAB-40A6-8167-DEA4768003E3}"/>
    <cellStyle name="Calculation 2 14 2 3 2" xfId="27420" xr:uid="{184AF216-F93F-44ED-9BB9-39C93B42380E}"/>
    <cellStyle name="Calculation 2 14 2 3 2 2" xfId="32872" xr:uid="{B02E524D-AE28-4D1E-8022-7A5E1759F84A}"/>
    <cellStyle name="Calculation 2 14 2 3 3" xfId="30680" xr:uid="{EF596037-B4A6-4EAF-A743-DDB8F576C8E2}"/>
    <cellStyle name="Calculation 2 14 2 4" xfId="22973" xr:uid="{35F013C6-8EAF-4DDC-A98D-25BD72F4217A}"/>
    <cellStyle name="Calculation 2 14 2 4 2" xfId="28913" xr:uid="{A70507B7-48D0-4338-A8A1-DAA8964CEBA9}"/>
    <cellStyle name="Calculation 2 14 2 5" xfId="25673" xr:uid="{BA68B531-03D3-4C68-80AD-AD448FA095C3}"/>
    <cellStyle name="Calculation 2 14 2 5 2" xfId="31125" xr:uid="{DF69FE96-E50B-4970-A8B7-CE2F8204EA4A}"/>
    <cellStyle name="Calculation 2 14 2 6" xfId="28055" xr:uid="{6E9AB593-20DD-4E7F-AE75-8D0400CA1398}"/>
    <cellStyle name="Calculation 2 14 3" xfId="23012" xr:uid="{C52D865A-A0E8-4CC3-823F-BBE255BF4A51}"/>
    <cellStyle name="Calculation 2 14 3 2" xfId="25712" xr:uid="{307C97BA-1275-48E3-8DE6-5FC3864779DC}"/>
    <cellStyle name="Calculation 2 14 3 2 2" xfId="31164" xr:uid="{5BAA466D-925E-4FB9-924A-59422FE14561}"/>
    <cellStyle name="Calculation 2 14 3 3" xfId="28952" xr:uid="{09ECB28A-13F2-468C-AE53-61512CFA75A9}"/>
    <cellStyle name="Calculation 2 14 4" xfId="24371" xr:uid="{F594FF21-0134-4150-8EAB-C2BF2AA7940C}"/>
    <cellStyle name="Calculation 2 14 4 2" xfId="26569" xr:uid="{B2AB5498-E6CE-4890-8156-52951995D3E0}"/>
    <cellStyle name="Calculation 2 14 4 2 2" xfId="32021" xr:uid="{4837E5C8-A9C1-4EF7-8618-1AACFA14C81D}"/>
    <cellStyle name="Calculation 2 14 4 3" xfId="29823" xr:uid="{054D807E-64CD-4FD0-B68D-BD2C693CEA6D}"/>
    <cellStyle name="Calculation 2 14 5" xfId="22154" xr:uid="{67F18447-B4E8-4597-8D5F-8BE6E4FC0CCE}"/>
    <cellStyle name="Calculation 2 14 5 2" xfId="28094" xr:uid="{8156CEEF-6955-4B74-9DC2-2E8E3702C343}"/>
    <cellStyle name="Calculation 2 14 6" xfId="21072" xr:uid="{52977794-BB73-42C2-BE42-F61B73946C33}"/>
    <cellStyle name="Calculation 2 14 7" xfId="21404" xr:uid="{69DBE295-0A9E-414D-83EB-FD5E07D4E902}"/>
    <cellStyle name="Calculation 2 15" xfId="742" xr:uid="{00000000-0005-0000-0000-0000D5020000}"/>
    <cellStyle name="Calculation 2 15 2" xfId="22112" xr:uid="{3B105038-D1A2-4044-9877-A724EE769630}"/>
    <cellStyle name="Calculation 2 15 2 2" xfId="23827" xr:uid="{BF9E987B-D368-4A0E-A282-7D65C35209E8}"/>
    <cellStyle name="Calculation 2 15 2 2 2" xfId="26527" xr:uid="{B90D732C-E726-44E2-972F-DF793F6791B6}"/>
    <cellStyle name="Calculation 2 15 2 2 2 2" xfId="31979" xr:uid="{29CF1D33-F2B2-44DB-93AA-5E86240E73FB}"/>
    <cellStyle name="Calculation 2 15 2 2 3" xfId="29767" xr:uid="{351964F6-A9D0-4B42-B950-7CC029FE02B2}"/>
    <cellStyle name="Calculation 2 15 2 3" xfId="25227" xr:uid="{85B0A334-41D7-4FDF-9468-B1DCFB7F2CF3}"/>
    <cellStyle name="Calculation 2 15 2 3 2" xfId="27419" xr:uid="{BB6D42BC-4B4B-4724-A1ED-B8FE2450E44E}"/>
    <cellStyle name="Calculation 2 15 2 3 2 2" xfId="32871" xr:uid="{22ACA62F-5AC6-419C-9473-DDB16CC36EBE}"/>
    <cellStyle name="Calculation 2 15 2 3 3" xfId="30679" xr:uid="{50CF817B-C9B6-434C-98A4-E636C5B60633}"/>
    <cellStyle name="Calculation 2 15 2 4" xfId="22972" xr:uid="{8B8C0AE6-1C4E-4802-8B41-30132FD6B3B8}"/>
    <cellStyle name="Calculation 2 15 2 4 2" xfId="28912" xr:uid="{EC0E2155-3706-4DD8-B7A0-B007E111F2B4}"/>
    <cellStyle name="Calculation 2 15 2 5" xfId="25672" xr:uid="{E23BA48D-37E2-4A48-8CBB-FEDBA8A64FCD}"/>
    <cellStyle name="Calculation 2 15 2 5 2" xfId="31124" xr:uid="{6496EF9A-5337-4465-B8A7-06A1EA6F2AA4}"/>
    <cellStyle name="Calculation 2 15 2 6" xfId="28054" xr:uid="{35150B7B-30D4-4474-B0A4-8F2045583B7A}"/>
    <cellStyle name="Calculation 2 15 3" xfId="23013" xr:uid="{85A9418A-8025-41DF-BF79-1233E7DFA6F5}"/>
    <cellStyle name="Calculation 2 15 3 2" xfId="25713" xr:uid="{3D6720D5-BC5A-40D5-AEF2-D6DF41B97569}"/>
    <cellStyle name="Calculation 2 15 3 2 2" xfId="31165" xr:uid="{BDC5665C-D915-4D9C-9CD3-3BF23F34B6A7}"/>
    <cellStyle name="Calculation 2 15 3 3" xfId="28953" xr:uid="{75921C39-F591-4ECB-9270-E349838744F9}"/>
    <cellStyle name="Calculation 2 15 4" xfId="24372" xr:uid="{AEF3B800-C73E-4F81-B5D8-D5A92F9ED8C8}"/>
    <cellStyle name="Calculation 2 15 4 2" xfId="26570" xr:uid="{B376A4C6-1B32-472C-89FC-DD03888623CF}"/>
    <cellStyle name="Calculation 2 15 4 2 2" xfId="32022" xr:uid="{01414407-E17B-496F-8989-F17169242FB4}"/>
    <cellStyle name="Calculation 2 15 4 3" xfId="29824" xr:uid="{103A42CA-7C66-4EA3-B4E6-B5B743FD3ADA}"/>
    <cellStyle name="Calculation 2 15 5" xfId="22155" xr:uid="{989C04A8-ABB3-4C68-B836-DFF16A9520C4}"/>
    <cellStyle name="Calculation 2 15 5 2" xfId="28095" xr:uid="{60ADC22E-21C5-4F79-9527-E90346A1AC72}"/>
    <cellStyle name="Calculation 2 15 6" xfId="21073" xr:uid="{02A3C7BE-6707-4DBE-BDC2-E3BD02C2E3FE}"/>
    <cellStyle name="Calculation 2 15 7" xfId="21403" xr:uid="{44520DD5-C444-4E88-816B-85A87092FCFD}"/>
    <cellStyle name="Calculation 2 16" xfId="743" xr:uid="{00000000-0005-0000-0000-0000D6020000}"/>
    <cellStyle name="Calculation 2 16 2" xfId="22111" xr:uid="{4F27B704-BB0C-4B0B-8119-E273DCFD97AD}"/>
    <cellStyle name="Calculation 2 16 2 2" xfId="23826" xr:uid="{B6BD3250-7A8E-4F40-8322-FF583F11596E}"/>
    <cellStyle name="Calculation 2 16 2 2 2" xfId="26526" xr:uid="{019323AA-FB14-42DD-B94D-E757982C43D4}"/>
    <cellStyle name="Calculation 2 16 2 2 2 2" xfId="31978" xr:uid="{003EC849-1F45-412D-9AA6-70C468CE1877}"/>
    <cellStyle name="Calculation 2 16 2 2 3" xfId="29766" xr:uid="{2D6964AB-F8A1-4B2B-B3A9-1CF19064CFFC}"/>
    <cellStyle name="Calculation 2 16 2 3" xfId="25226" xr:uid="{DF690C1F-CB53-4F62-87B0-6FF322394C12}"/>
    <cellStyle name="Calculation 2 16 2 3 2" xfId="27418" xr:uid="{90B83BCD-4EFD-46C1-8476-C39DEA599F7C}"/>
    <cellStyle name="Calculation 2 16 2 3 2 2" xfId="32870" xr:uid="{972260B7-7D1D-421B-A373-4028156B04BC}"/>
    <cellStyle name="Calculation 2 16 2 3 3" xfId="30678" xr:uid="{D2C8C2B4-448C-4598-AB6F-0D93FBBCE85A}"/>
    <cellStyle name="Calculation 2 16 2 4" xfId="22971" xr:uid="{4AF9166E-705C-425F-BD9D-71A79A3FFBC8}"/>
    <cellStyle name="Calculation 2 16 2 4 2" xfId="28911" xr:uid="{119790FC-371B-4877-8A1A-FBE1712B8992}"/>
    <cellStyle name="Calculation 2 16 2 5" xfId="25671" xr:uid="{17A0B3AD-0D3F-46AB-ACD9-D2D24B8436C7}"/>
    <cellStyle name="Calculation 2 16 2 5 2" xfId="31123" xr:uid="{4E80D33A-9CFD-4DBB-8103-48868E724988}"/>
    <cellStyle name="Calculation 2 16 2 6" xfId="28053" xr:uid="{4843EE82-6425-46AB-9FF2-78FBCDAB1EEA}"/>
    <cellStyle name="Calculation 2 16 3" xfId="23014" xr:uid="{18786AAA-0787-42E7-8A38-F260BD79BE57}"/>
    <cellStyle name="Calculation 2 16 3 2" xfId="25714" xr:uid="{ED2A07A0-7534-4BCC-A250-C24DE97454F8}"/>
    <cellStyle name="Calculation 2 16 3 2 2" xfId="31166" xr:uid="{A19D5917-5F9B-4420-8D91-28A7EB7B0881}"/>
    <cellStyle name="Calculation 2 16 3 3" xfId="28954" xr:uid="{196F1AD6-2093-4545-8370-2590C2920688}"/>
    <cellStyle name="Calculation 2 16 4" xfId="24373" xr:uid="{FC5AF80F-7B95-4977-A83A-8204E7874D31}"/>
    <cellStyle name="Calculation 2 16 4 2" xfId="26571" xr:uid="{0532DFC8-A2A7-4BEA-B632-F52CE598BD83}"/>
    <cellStyle name="Calculation 2 16 4 2 2" xfId="32023" xr:uid="{E64C5097-510F-4EF3-A134-E6107AFCF9D3}"/>
    <cellStyle name="Calculation 2 16 4 3" xfId="29825" xr:uid="{E699EFF1-474D-4A4D-911F-4DFD321A0192}"/>
    <cellStyle name="Calculation 2 16 5" xfId="22156" xr:uid="{0081C97F-07EF-4C19-8743-8AB96C377076}"/>
    <cellStyle name="Calculation 2 16 5 2" xfId="28096" xr:uid="{30D73873-524B-4393-8882-08B04E0E1CE6}"/>
    <cellStyle name="Calculation 2 16 6" xfId="21074" xr:uid="{2E41853D-CEAF-4179-B958-597085C921E2}"/>
    <cellStyle name="Calculation 2 16 7" xfId="21402" xr:uid="{FE88FE74-0DD7-450F-822A-752A2A5D03AA}"/>
    <cellStyle name="Calculation 2 17" xfId="22132" xr:uid="{F75F5712-528B-4B30-846B-4C5431D1ED1F}"/>
    <cellStyle name="Calculation 2 17 2" xfId="23847" xr:uid="{B9C2CB94-E3C5-4800-95C2-24EA72136BF2}"/>
    <cellStyle name="Calculation 2 17 2 2" xfId="26547" xr:uid="{8EBDC12D-A752-4147-8EEB-12F7244164B0}"/>
    <cellStyle name="Calculation 2 17 2 2 2" xfId="31999" xr:uid="{43A90FDF-EBC3-42B2-ADDC-CF95453EACBD}"/>
    <cellStyle name="Calculation 2 17 2 3" xfId="29787" xr:uid="{31A13FD9-5E72-41F6-AAA9-814BC53ED7FD}"/>
    <cellStyle name="Calculation 2 17 3" xfId="25247" xr:uid="{4367880B-047B-4B0F-A084-CCF609727DBA}"/>
    <cellStyle name="Calculation 2 17 3 2" xfId="27439" xr:uid="{149F17CC-9CA0-4483-8A9F-6C408F3B2A83}"/>
    <cellStyle name="Calculation 2 17 3 2 2" xfId="32891" xr:uid="{4C60990E-E3B0-4635-BAE0-FA7396790B19}"/>
    <cellStyle name="Calculation 2 17 3 3" xfId="30699" xr:uid="{90A4144D-DAFB-4E13-BA70-B23233DD5765}"/>
    <cellStyle name="Calculation 2 17 4" xfId="22992" xr:uid="{6A57F103-A597-41F8-BD07-427D737BAF3D}"/>
    <cellStyle name="Calculation 2 17 4 2" xfId="28932" xr:uid="{5773351E-9262-4ECC-9DED-D51305221114}"/>
    <cellStyle name="Calculation 2 17 5" xfId="25692" xr:uid="{21CE8032-9D51-4A80-8326-4AA0FD4946E3}"/>
    <cellStyle name="Calculation 2 17 5 2" xfId="31144" xr:uid="{ADCE1D0B-C2E5-4186-958C-DF6BB5E3D00A}"/>
    <cellStyle name="Calculation 2 17 6" xfId="28074" xr:uid="{966CED3E-C724-4F51-A9FB-F9E722FE0BDE}"/>
    <cellStyle name="Calculation 2 18" xfId="22993" xr:uid="{F942F0E6-6416-47C6-8E96-3F309F5B1DDD}"/>
    <cellStyle name="Calculation 2 18 2" xfId="25693" xr:uid="{8BA4A259-D73A-49AE-A021-749D8F67ED3C}"/>
    <cellStyle name="Calculation 2 18 2 2" xfId="31145" xr:uid="{FF6C6893-62B7-4460-8659-E0D0066B149F}"/>
    <cellStyle name="Calculation 2 18 3" xfId="28933" xr:uid="{B9491B7D-DA63-4C2D-B54E-7E07D2860CA0}"/>
    <cellStyle name="Calculation 2 19" xfId="24352" xr:uid="{1F0E4A94-66B8-4908-ADD4-ADE906311BB9}"/>
    <cellStyle name="Calculation 2 19 2" xfId="26550" xr:uid="{2B9F3858-C513-43F1-8BE1-ED8655CFAA97}"/>
    <cellStyle name="Calculation 2 19 2 2" xfId="32002" xr:uid="{55B99E0B-70E7-4EAF-B7E3-389259786B0C}"/>
    <cellStyle name="Calculation 2 19 3" xfId="29804" xr:uid="{4A7F3824-BAC1-49F7-B8CF-0AA6FF724945}"/>
    <cellStyle name="Calculation 2 2" xfId="744" xr:uid="{00000000-0005-0000-0000-0000D7020000}"/>
    <cellStyle name="Calculation 2 2 10" xfId="22110" xr:uid="{14EF0874-D17B-46D3-B212-C7C15EEE02F4}"/>
    <cellStyle name="Calculation 2 2 10 2" xfId="23825" xr:uid="{296872BF-793C-44CC-B29C-33D4AC1D6043}"/>
    <cellStyle name="Calculation 2 2 10 2 2" xfId="26525" xr:uid="{5401A6E0-EB21-4733-83B8-0E3245A76909}"/>
    <cellStyle name="Calculation 2 2 10 2 2 2" xfId="31977" xr:uid="{93DD6118-9E83-4EC7-A403-5692AA61944A}"/>
    <cellStyle name="Calculation 2 2 10 2 3" xfId="29765" xr:uid="{DA6EA810-2A5F-445A-9EFC-9F67F51540BB}"/>
    <cellStyle name="Calculation 2 2 10 3" xfId="25225" xr:uid="{B5DC4588-EB43-4E97-8CA9-093B9BA038C2}"/>
    <cellStyle name="Calculation 2 2 10 3 2" xfId="27417" xr:uid="{4A14C25D-37B3-43A5-A765-4568F4AC3E06}"/>
    <cellStyle name="Calculation 2 2 10 3 2 2" xfId="32869" xr:uid="{CAF8F41C-40DD-43C4-B391-B4690A28BDEF}"/>
    <cellStyle name="Calculation 2 2 10 3 3" xfId="30677" xr:uid="{FCC52F5C-2AC7-44CB-A190-C5E32BEE07A4}"/>
    <cellStyle name="Calculation 2 2 10 4" xfId="22970" xr:uid="{865C3043-9546-4210-BF42-D852091C2D64}"/>
    <cellStyle name="Calculation 2 2 10 4 2" xfId="28910" xr:uid="{52506159-EEF8-4175-88F5-9CCB82DB7389}"/>
    <cellStyle name="Calculation 2 2 10 5" xfId="25670" xr:uid="{E0482FEC-FEFF-4A7B-A356-6A6791230A71}"/>
    <cellStyle name="Calculation 2 2 10 5 2" xfId="31122" xr:uid="{452A7323-E874-4D14-AF4C-8ACADC14D36E}"/>
    <cellStyle name="Calculation 2 2 10 6" xfId="28052" xr:uid="{49C615BF-D5D9-4CD7-AF2F-1D292B11C740}"/>
    <cellStyle name="Calculation 2 2 11" xfId="23015" xr:uid="{85BF0967-C29A-4C66-8841-5F4068AC395C}"/>
    <cellStyle name="Calculation 2 2 11 2" xfId="25715" xr:uid="{C6403460-C7D9-4A74-9BB0-A0E7A0282916}"/>
    <cellStyle name="Calculation 2 2 11 2 2" xfId="31167" xr:uid="{8212FCD6-72AC-4183-99C9-BB9149873F22}"/>
    <cellStyle name="Calculation 2 2 11 3" xfId="28955" xr:uid="{D1601B1E-E0F3-49DA-9458-D1513A340B90}"/>
    <cellStyle name="Calculation 2 2 12" xfId="24374" xr:uid="{E13A565B-8487-4DF7-9D09-3457BED152E4}"/>
    <cellStyle name="Calculation 2 2 12 2" xfId="26572" xr:uid="{1A4E64D3-E229-4DB3-8AEF-D97E323D6FAA}"/>
    <cellStyle name="Calculation 2 2 12 2 2" xfId="32024" xr:uid="{16C88221-853A-43F3-898A-DBACAA90E460}"/>
    <cellStyle name="Calculation 2 2 12 3" xfId="29826" xr:uid="{5FF6068D-2A52-44B4-88C4-77DA04972AE3}"/>
    <cellStyle name="Calculation 2 2 13" xfId="22157" xr:uid="{6B3B6B49-18FC-4212-8815-A3FC728476BA}"/>
    <cellStyle name="Calculation 2 2 13 2" xfId="28097" xr:uid="{6F6E4C28-15DF-4167-BEC9-4284CB2E5333}"/>
    <cellStyle name="Calculation 2 2 14" xfId="21075" xr:uid="{44AA95EA-BC8F-46A4-A22A-3A7B6D2610FA}"/>
    <cellStyle name="Calculation 2 2 15" xfId="21401" xr:uid="{152232CE-5F3D-4F42-A6FD-0BB82828020B}"/>
    <cellStyle name="Calculation 2 2 2" xfId="745" xr:uid="{00000000-0005-0000-0000-0000D8020000}"/>
    <cellStyle name="Calculation 2 2 2 10" xfId="21400" xr:uid="{3EFCA8A5-AFC0-47DD-919D-BCF1180D5878}"/>
    <cellStyle name="Calculation 2 2 2 2" xfId="746" xr:uid="{00000000-0005-0000-0000-0000D9020000}"/>
    <cellStyle name="Calculation 2 2 2 2 2" xfId="22108" xr:uid="{97E52486-A10C-4D9E-8C3A-217483B6716C}"/>
    <cellStyle name="Calculation 2 2 2 2 2 2" xfId="23823" xr:uid="{BDBF761D-20A5-464F-9EAB-1CEA653F714B}"/>
    <cellStyle name="Calculation 2 2 2 2 2 2 2" xfId="26523" xr:uid="{8C8B4CAE-2D00-4287-9F2C-1E42CEFD059C}"/>
    <cellStyle name="Calculation 2 2 2 2 2 2 2 2" xfId="31975" xr:uid="{57748DBE-7906-4240-9017-3D1D8B219E30}"/>
    <cellStyle name="Calculation 2 2 2 2 2 2 3" xfId="29763" xr:uid="{4243E48D-0DA2-4A01-A1DE-AA263D9F79BF}"/>
    <cellStyle name="Calculation 2 2 2 2 2 3" xfId="25223" xr:uid="{75FA3F7A-F375-4C68-9E65-6D58AA08B822}"/>
    <cellStyle name="Calculation 2 2 2 2 2 3 2" xfId="27415" xr:uid="{4695A4A9-3107-44C8-97E7-3774EFDFCBF3}"/>
    <cellStyle name="Calculation 2 2 2 2 2 3 2 2" xfId="32867" xr:uid="{9112FBCD-E89D-44DE-A7FE-75C39DE1F7B7}"/>
    <cellStyle name="Calculation 2 2 2 2 2 3 3" xfId="30675" xr:uid="{4C46F805-18B1-4376-BCC2-21E98FCA24BF}"/>
    <cellStyle name="Calculation 2 2 2 2 2 4" xfId="22968" xr:uid="{D74072B6-49C6-467F-AD46-1906B55ED50E}"/>
    <cellStyle name="Calculation 2 2 2 2 2 4 2" xfId="28908" xr:uid="{0DE14480-46C7-4217-A326-5CA1ACE2FB00}"/>
    <cellStyle name="Calculation 2 2 2 2 2 5" xfId="25668" xr:uid="{7A8D3E8A-2FAB-42EF-A274-3A8C193342A2}"/>
    <cellStyle name="Calculation 2 2 2 2 2 5 2" xfId="31120" xr:uid="{3D4F01E2-CD9E-4CDD-8B55-C4D1CF4F85B6}"/>
    <cellStyle name="Calculation 2 2 2 2 2 6" xfId="28050" xr:uid="{45E1B1A9-CF36-4C4A-8541-DF207903BC7E}"/>
    <cellStyle name="Calculation 2 2 2 2 3" xfId="23017" xr:uid="{8C152659-05A1-4861-9DFB-A3C9C2204B87}"/>
    <cellStyle name="Calculation 2 2 2 2 3 2" xfId="25717" xr:uid="{68E1D7A2-0D15-4BC8-BB5A-AD29479C6BDA}"/>
    <cellStyle name="Calculation 2 2 2 2 3 2 2" xfId="31169" xr:uid="{2E9CE687-90CB-4142-A2D2-4ABA24259D43}"/>
    <cellStyle name="Calculation 2 2 2 2 3 3" xfId="28957" xr:uid="{FD6727FA-C85D-4D58-8DCD-E4AF4995DFA0}"/>
    <cellStyle name="Calculation 2 2 2 2 4" xfId="24376" xr:uid="{FA70564C-6F95-4A90-9011-E94E4F455E57}"/>
    <cellStyle name="Calculation 2 2 2 2 4 2" xfId="26574" xr:uid="{E03AB414-B69D-462E-8F4E-ABDE7F6C251E}"/>
    <cellStyle name="Calculation 2 2 2 2 4 2 2" xfId="32026" xr:uid="{CFA79E92-FEC4-4000-81E5-FAC29B2110B1}"/>
    <cellStyle name="Calculation 2 2 2 2 4 3" xfId="29828" xr:uid="{35E8ECD9-6B9A-45D0-99C1-814830141DEC}"/>
    <cellStyle name="Calculation 2 2 2 2 5" xfId="22159" xr:uid="{8BDD4A95-3C01-46B9-B1C7-E7ADFE2ECAAF}"/>
    <cellStyle name="Calculation 2 2 2 2 5 2" xfId="28099" xr:uid="{04125190-C75F-4A1D-A42C-5E0F3FCDAD52}"/>
    <cellStyle name="Calculation 2 2 2 2 6" xfId="21077" xr:uid="{58E764C6-D68A-4FF5-90B5-A70E0D5A14B8}"/>
    <cellStyle name="Calculation 2 2 2 2 7" xfId="21399" xr:uid="{AEBC0DC2-FA44-48ED-A1B5-5322F54BB235}"/>
    <cellStyle name="Calculation 2 2 2 3" xfId="747" xr:uid="{00000000-0005-0000-0000-0000DA020000}"/>
    <cellStyle name="Calculation 2 2 2 3 2" xfId="22107" xr:uid="{973A38D1-FDB7-4F86-B274-87106BCE99B0}"/>
    <cellStyle name="Calculation 2 2 2 3 2 2" xfId="23822" xr:uid="{AE0AFF92-691B-443E-89F7-7B25C76EF4CE}"/>
    <cellStyle name="Calculation 2 2 2 3 2 2 2" xfId="26522" xr:uid="{FA6A8326-FA1E-4201-8AE4-3870744A2324}"/>
    <cellStyle name="Calculation 2 2 2 3 2 2 2 2" xfId="31974" xr:uid="{B9FFBEF3-E850-49BF-84AD-C2765CF2FD36}"/>
    <cellStyle name="Calculation 2 2 2 3 2 2 3" xfId="29762" xr:uid="{61C81AEB-5544-44D3-A0E9-3EED1C926175}"/>
    <cellStyle name="Calculation 2 2 2 3 2 3" xfId="25222" xr:uid="{57450CB8-658A-4A39-9462-851B2F512018}"/>
    <cellStyle name="Calculation 2 2 2 3 2 3 2" xfId="27414" xr:uid="{E203DE4D-D3BD-4848-BAB8-F4BFC2EA35C8}"/>
    <cellStyle name="Calculation 2 2 2 3 2 3 2 2" xfId="32866" xr:uid="{41875FC9-65FA-44F7-A5D6-5591C717D08C}"/>
    <cellStyle name="Calculation 2 2 2 3 2 3 3" xfId="30674" xr:uid="{4549D916-6504-4087-A950-2DA4E56EC780}"/>
    <cellStyle name="Calculation 2 2 2 3 2 4" xfId="22967" xr:uid="{F53FAFD0-CA49-4638-94BF-34DA2FF9C352}"/>
    <cellStyle name="Calculation 2 2 2 3 2 4 2" xfId="28907" xr:uid="{8BB72FF5-75AE-49FD-97A9-5FBEDF2D55D3}"/>
    <cellStyle name="Calculation 2 2 2 3 2 5" xfId="25667" xr:uid="{53E4FED1-4F38-4A62-9A56-B04C17B2D1A6}"/>
    <cellStyle name="Calculation 2 2 2 3 2 5 2" xfId="31119" xr:uid="{53D0D89F-38DB-4400-8A5D-5104E774B5BD}"/>
    <cellStyle name="Calculation 2 2 2 3 2 6" xfId="28049" xr:uid="{F5FEF649-69F8-465F-A396-C53D77ADB0D7}"/>
    <cellStyle name="Calculation 2 2 2 3 3" xfId="23018" xr:uid="{B7583F9A-53ED-4690-8593-33329FC6F3B7}"/>
    <cellStyle name="Calculation 2 2 2 3 3 2" xfId="25718" xr:uid="{86FB8C29-267C-4165-BC9C-34910F2C1D01}"/>
    <cellStyle name="Calculation 2 2 2 3 3 2 2" xfId="31170" xr:uid="{D262480E-9F77-47C5-A44E-B3651A44407B}"/>
    <cellStyle name="Calculation 2 2 2 3 3 3" xfId="28958" xr:uid="{2053A89B-1EFC-42F7-B982-E36C5BA98F7E}"/>
    <cellStyle name="Calculation 2 2 2 3 4" xfId="24377" xr:uid="{0691DF58-04EA-4BA2-971A-0377E1C36A49}"/>
    <cellStyle name="Calculation 2 2 2 3 4 2" xfId="26575" xr:uid="{A6AA5721-C620-4224-A1ED-6A68E0B4B933}"/>
    <cellStyle name="Calculation 2 2 2 3 4 2 2" xfId="32027" xr:uid="{EAB3020F-FF51-4370-A5DC-3F5FDBDD5984}"/>
    <cellStyle name="Calculation 2 2 2 3 4 3" xfId="29829" xr:uid="{0801406D-5ED1-4390-9286-73D8AD33D0CC}"/>
    <cellStyle name="Calculation 2 2 2 3 5" xfId="22160" xr:uid="{19F08C32-B343-41C2-99EA-643C2C7AD59D}"/>
    <cellStyle name="Calculation 2 2 2 3 5 2" xfId="28100" xr:uid="{F9FF8FA3-E314-4AEB-BDF7-23DAB48BA13E}"/>
    <cellStyle name="Calculation 2 2 2 3 6" xfId="21078" xr:uid="{61D08099-397E-4D4D-8071-AA0FF867C854}"/>
    <cellStyle name="Calculation 2 2 2 3 7" xfId="21398" xr:uid="{1D722C5A-927F-4531-9CC0-9A1EA341BF5B}"/>
    <cellStyle name="Calculation 2 2 2 4" xfId="748" xr:uid="{00000000-0005-0000-0000-0000DB020000}"/>
    <cellStyle name="Calculation 2 2 2 4 2" xfId="22106" xr:uid="{D2BD4FCE-AEE2-4CCD-B7CA-5C8F44ADF3C0}"/>
    <cellStyle name="Calculation 2 2 2 4 2 2" xfId="23821" xr:uid="{BD721167-5D0C-4BAA-84B2-4480C858D1CF}"/>
    <cellStyle name="Calculation 2 2 2 4 2 2 2" xfId="26521" xr:uid="{91B6E93F-C343-4CB6-8521-364A7419D63D}"/>
    <cellStyle name="Calculation 2 2 2 4 2 2 2 2" xfId="31973" xr:uid="{5951D06A-F1C2-406F-91AA-7FFDFF476854}"/>
    <cellStyle name="Calculation 2 2 2 4 2 2 3" xfId="29761" xr:uid="{D2524C65-5CD1-4A36-90EA-23A48276B4AA}"/>
    <cellStyle name="Calculation 2 2 2 4 2 3" xfId="25221" xr:uid="{6708C275-8257-4E02-9A83-95B739DA409E}"/>
    <cellStyle name="Calculation 2 2 2 4 2 3 2" xfId="27413" xr:uid="{75911FD9-4FDD-4D0C-B784-FC65323D1DAA}"/>
    <cellStyle name="Calculation 2 2 2 4 2 3 2 2" xfId="32865" xr:uid="{B0B9DE2E-591F-432D-AE63-A16A7D62A5DB}"/>
    <cellStyle name="Calculation 2 2 2 4 2 3 3" xfId="30673" xr:uid="{ED39216F-9AA1-4D52-BADF-108453BBC4E5}"/>
    <cellStyle name="Calculation 2 2 2 4 2 4" xfId="22966" xr:uid="{733FE26F-F748-4023-97F3-E15A02530D7F}"/>
    <cellStyle name="Calculation 2 2 2 4 2 4 2" xfId="28906" xr:uid="{B60EDAFE-6535-46A8-BE45-7D722C0C7AA1}"/>
    <cellStyle name="Calculation 2 2 2 4 2 5" xfId="25666" xr:uid="{8ED3845F-5623-47E0-9B09-79869BE0080D}"/>
    <cellStyle name="Calculation 2 2 2 4 2 5 2" xfId="31118" xr:uid="{F17236AD-E883-4CCE-AB47-B582DB6B9D58}"/>
    <cellStyle name="Calculation 2 2 2 4 2 6" xfId="28048" xr:uid="{4A068947-C2CD-4FF3-8437-9FAD221D49AC}"/>
    <cellStyle name="Calculation 2 2 2 4 3" xfId="23019" xr:uid="{F3340C7D-676D-4F17-9F8B-3CB931183EDD}"/>
    <cellStyle name="Calculation 2 2 2 4 3 2" xfId="25719" xr:uid="{17CB515C-CF31-4823-B562-09041781ED3B}"/>
    <cellStyle name="Calculation 2 2 2 4 3 2 2" xfId="31171" xr:uid="{A1632A9A-2010-40AA-BE4D-2961AA8EE049}"/>
    <cellStyle name="Calculation 2 2 2 4 3 3" xfId="28959" xr:uid="{8F78298F-470B-49D4-9B2E-C8CAEC9797A7}"/>
    <cellStyle name="Calculation 2 2 2 4 4" xfId="24378" xr:uid="{A3C6EF30-D4C4-4595-90E1-719522B10060}"/>
    <cellStyle name="Calculation 2 2 2 4 4 2" xfId="26576" xr:uid="{B4E97BA0-89D1-4FEE-B563-0236BDBF1C82}"/>
    <cellStyle name="Calculation 2 2 2 4 4 2 2" xfId="32028" xr:uid="{155DB7BC-9EB0-4970-9B83-1F3EB25BE26A}"/>
    <cellStyle name="Calculation 2 2 2 4 4 3" xfId="29830" xr:uid="{45EB7E47-5847-413D-89D4-E912F3DDA8C2}"/>
    <cellStyle name="Calculation 2 2 2 4 5" xfId="22161" xr:uid="{854A0D9F-20AB-4384-B834-6C06428A4BF0}"/>
    <cellStyle name="Calculation 2 2 2 4 5 2" xfId="28101" xr:uid="{08A47360-2C9E-4939-AE3F-A7552566B0E3}"/>
    <cellStyle name="Calculation 2 2 2 4 6" xfId="21079" xr:uid="{8763F02D-B278-4900-BF05-5D13B856988D}"/>
    <cellStyle name="Calculation 2 2 2 4 7" xfId="21397" xr:uid="{11BBBFCF-CED2-4424-AC88-5F92DE120873}"/>
    <cellStyle name="Calculation 2 2 2 5" xfId="22109" xr:uid="{363EFC14-7E34-4121-B3C4-385C3B11C69C}"/>
    <cellStyle name="Calculation 2 2 2 5 2" xfId="23824" xr:uid="{572CF2A3-EC15-4773-BBC9-7C6F3EC29824}"/>
    <cellStyle name="Calculation 2 2 2 5 2 2" xfId="26524" xr:uid="{53C73E57-5C02-464E-AC8A-C8B5494135EF}"/>
    <cellStyle name="Calculation 2 2 2 5 2 2 2" xfId="31976" xr:uid="{AA757620-3447-48C7-93AB-8367C034F9ED}"/>
    <cellStyle name="Calculation 2 2 2 5 2 3" xfId="29764" xr:uid="{17D51A51-82E9-43DA-AE14-DEEA49B80750}"/>
    <cellStyle name="Calculation 2 2 2 5 3" xfId="25224" xr:uid="{54A35E17-7AA0-49B8-B60F-C1F1864F0546}"/>
    <cellStyle name="Calculation 2 2 2 5 3 2" xfId="27416" xr:uid="{5A80DEEB-7B3E-4DD5-9784-4BAC70408D51}"/>
    <cellStyle name="Calculation 2 2 2 5 3 2 2" xfId="32868" xr:uid="{6B55C33E-24AD-4DDB-BB60-F671A7D5BDB7}"/>
    <cellStyle name="Calculation 2 2 2 5 3 3" xfId="30676" xr:uid="{C740CADD-6636-4F17-B556-A4DCAB00401D}"/>
    <cellStyle name="Calculation 2 2 2 5 4" xfId="22969" xr:uid="{A3C9D153-E95A-4B9E-81EE-5A1A51912B46}"/>
    <cellStyle name="Calculation 2 2 2 5 4 2" xfId="28909" xr:uid="{87CF0E75-9628-4E84-B566-6F3AA67AA95F}"/>
    <cellStyle name="Calculation 2 2 2 5 5" xfId="25669" xr:uid="{C94B270B-DCF7-4C59-A35A-0820763008CD}"/>
    <cellStyle name="Calculation 2 2 2 5 5 2" xfId="31121" xr:uid="{73E80F53-640A-4DC6-9514-20DB5E275786}"/>
    <cellStyle name="Calculation 2 2 2 5 6" xfId="28051" xr:uid="{14C1CF1F-0E98-49E6-8198-7E9196CC587B}"/>
    <cellStyle name="Calculation 2 2 2 6" xfId="23016" xr:uid="{2B28C91A-A38D-4C31-AEF2-2F9FDCAE8CB4}"/>
    <cellStyle name="Calculation 2 2 2 6 2" xfId="25716" xr:uid="{B357967C-9369-40E6-965C-920D24AD086E}"/>
    <cellStyle name="Calculation 2 2 2 6 2 2" xfId="31168" xr:uid="{19830F63-ECC4-4054-A07A-9386295F3FF6}"/>
    <cellStyle name="Calculation 2 2 2 6 3" xfId="28956" xr:uid="{ACEC6070-1CFD-48CD-85B7-BD5C09EDEAEA}"/>
    <cellStyle name="Calculation 2 2 2 7" xfId="24375" xr:uid="{07CB5F38-9167-4686-9003-4F3C0B7D57A7}"/>
    <cellStyle name="Calculation 2 2 2 7 2" xfId="26573" xr:uid="{10519CF4-1E66-4FBE-ADDA-9508E5E05BED}"/>
    <cellStyle name="Calculation 2 2 2 7 2 2" xfId="32025" xr:uid="{268C4863-A8AC-4E3A-9E18-A7E4899C072F}"/>
    <cellStyle name="Calculation 2 2 2 7 3" xfId="29827" xr:uid="{8E709F85-03E3-4FFC-94DF-CD035022B4D4}"/>
    <cellStyle name="Calculation 2 2 2 8" xfId="22158" xr:uid="{577EBF02-AF67-4ED7-A54B-345A2D55AAE8}"/>
    <cellStyle name="Calculation 2 2 2 8 2" xfId="28098" xr:uid="{D496258D-373D-447C-A14A-7A00C1755A4A}"/>
    <cellStyle name="Calculation 2 2 2 9" xfId="21076" xr:uid="{EE670BFC-E6FC-4F82-BC0B-4EEC7C920B37}"/>
    <cellStyle name="Calculation 2 2 3" xfId="749" xr:uid="{00000000-0005-0000-0000-0000DC020000}"/>
    <cellStyle name="Calculation 2 2 3 10" xfId="21396" xr:uid="{4CF408B2-F77C-44D4-9681-212E458C76A6}"/>
    <cellStyle name="Calculation 2 2 3 2" xfId="750" xr:uid="{00000000-0005-0000-0000-0000DD020000}"/>
    <cellStyle name="Calculation 2 2 3 2 2" xfId="22104" xr:uid="{B5943176-7446-4FF5-8C02-AA70984F0796}"/>
    <cellStyle name="Calculation 2 2 3 2 2 2" xfId="23819" xr:uid="{71259E69-8884-4BCD-B29A-137C46B836F8}"/>
    <cellStyle name="Calculation 2 2 3 2 2 2 2" xfId="26519" xr:uid="{70ADC286-DE49-4E43-9C24-91AE956258CD}"/>
    <cellStyle name="Calculation 2 2 3 2 2 2 2 2" xfId="31971" xr:uid="{2AA70CDA-F3F9-43FE-82A6-5CA217C31C5A}"/>
    <cellStyle name="Calculation 2 2 3 2 2 2 3" xfId="29759" xr:uid="{4E2D410B-F09B-4126-BCF0-3E14125B8440}"/>
    <cellStyle name="Calculation 2 2 3 2 2 3" xfId="25219" xr:uid="{88A4112E-B532-4B72-8590-C588F30FDEA5}"/>
    <cellStyle name="Calculation 2 2 3 2 2 3 2" xfId="27411" xr:uid="{25D7E3EF-92EF-427A-9616-42B1C064CF6D}"/>
    <cellStyle name="Calculation 2 2 3 2 2 3 2 2" xfId="32863" xr:uid="{E590785A-76B9-4A3B-8A6F-CC969244C910}"/>
    <cellStyle name="Calculation 2 2 3 2 2 3 3" xfId="30671" xr:uid="{E1ACA8C9-80C9-4EFA-905E-6D47C20C376B}"/>
    <cellStyle name="Calculation 2 2 3 2 2 4" xfId="22964" xr:uid="{DC1B9425-BF9C-433E-8E7C-DB6E135111BD}"/>
    <cellStyle name="Calculation 2 2 3 2 2 4 2" xfId="28904" xr:uid="{439CA14D-A2CD-439A-8F6E-2D878EA8F08C}"/>
    <cellStyle name="Calculation 2 2 3 2 2 5" xfId="25664" xr:uid="{3EA65C3E-BC5F-4A30-8C48-C28D337CA936}"/>
    <cellStyle name="Calculation 2 2 3 2 2 5 2" xfId="31116" xr:uid="{4545A214-B23A-42AD-987E-2EB313F97670}"/>
    <cellStyle name="Calculation 2 2 3 2 2 6" xfId="28046" xr:uid="{262AA464-EA7A-4F10-AF4B-627884339683}"/>
    <cellStyle name="Calculation 2 2 3 2 3" xfId="23021" xr:uid="{8976659E-CE8F-4D06-BAB5-AD2306DED4D8}"/>
    <cellStyle name="Calculation 2 2 3 2 3 2" xfId="25721" xr:uid="{95AA66AE-E00D-487E-8958-ED8E540097CB}"/>
    <cellStyle name="Calculation 2 2 3 2 3 2 2" xfId="31173" xr:uid="{2109A0BA-AB2F-4BE1-B7EB-96FB5ABF5FA9}"/>
    <cellStyle name="Calculation 2 2 3 2 3 3" xfId="28961" xr:uid="{97A9210D-78E1-40F2-B592-A1B84468F2BA}"/>
    <cellStyle name="Calculation 2 2 3 2 4" xfId="24380" xr:uid="{2C25F4C4-14EC-4CF3-83EF-5F459FE1AABA}"/>
    <cellStyle name="Calculation 2 2 3 2 4 2" xfId="26578" xr:uid="{D5D3814E-C849-4B54-9DC0-17EA9E5AE31C}"/>
    <cellStyle name="Calculation 2 2 3 2 4 2 2" xfId="32030" xr:uid="{6BD030DC-2F89-4D2F-AAEA-25648280D6DE}"/>
    <cellStyle name="Calculation 2 2 3 2 4 3" xfId="29832" xr:uid="{592A50A1-8D21-4ECF-A3F0-1BF303BF6013}"/>
    <cellStyle name="Calculation 2 2 3 2 5" xfId="22163" xr:uid="{2688E5A5-D0AF-4055-B7F0-393D273BBD3E}"/>
    <cellStyle name="Calculation 2 2 3 2 5 2" xfId="28103" xr:uid="{A63DC2D5-F027-4255-B6DC-FB083C9EC8B7}"/>
    <cellStyle name="Calculation 2 2 3 2 6" xfId="21081" xr:uid="{D3B0158E-5942-498F-AAA4-42702A0800A4}"/>
    <cellStyle name="Calculation 2 2 3 2 7" xfId="21395" xr:uid="{93384BFE-A37C-4623-BD47-D45905E60A9C}"/>
    <cellStyle name="Calculation 2 2 3 3" xfId="751" xr:uid="{00000000-0005-0000-0000-0000DE020000}"/>
    <cellStyle name="Calculation 2 2 3 3 2" xfId="22103" xr:uid="{90C330AD-9C7C-4E5F-BDA0-E258151B986D}"/>
    <cellStyle name="Calculation 2 2 3 3 2 2" xfId="23818" xr:uid="{C142DACA-1A93-4BFB-B5D1-A6EB03A9CD3C}"/>
    <cellStyle name="Calculation 2 2 3 3 2 2 2" xfId="26518" xr:uid="{6A6816AD-5F1D-4DB4-9355-E1361AF58B7A}"/>
    <cellStyle name="Calculation 2 2 3 3 2 2 2 2" xfId="31970" xr:uid="{4E2C9A7A-0689-4832-86F9-C884C8833320}"/>
    <cellStyle name="Calculation 2 2 3 3 2 2 3" xfId="29758" xr:uid="{D2431AC7-D7F8-4070-A981-5143082350A1}"/>
    <cellStyle name="Calculation 2 2 3 3 2 3" xfId="25218" xr:uid="{33D1C0DA-F452-4714-A732-7D638DCCF47A}"/>
    <cellStyle name="Calculation 2 2 3 3 2 3 2" xfId="27410" xr:uid="{932B7041-BE06-4FBA-B750-E695A8110772}"/>
    <cellStyle name="Calculation 2 2 3 3 2 3 2 2" xfId="32862" xr:uid="{7A2553FC-6D84-4D26-BAC7-1A73220C36E2}"/>
    <cellStyle name="Calculation 2 2 3 3 2 3 3" xfId="30670" xr:uid="{029E5951-A3CB-473B-ABFE-32E3912669BF}"/>
    <cellStyle name="Calculation 2 2 3 3 2 4" xfId="22963" xr:uid="{70048C52-7B55-435C-AF86-D9B3BE2303C2}"/>
    <cellStyle name="Calculation 2 2 3 3 2 4 2" xfId="28903" xr:uid="{85EACFE0-CF3D-4EDD-ABAF-CEAEE3D80227}"/>
    <cellStyle name="Calculation 2 2 3 3 2 5" xfId="25663" xr:uid="{2D36A709-849D-4F53-92D8-7BDBC845EA31}"/>
    <cellStyle name="Calculation 2 2 3 3 2 5 2" xfId="31115" xr:uid="{C3B6FBC3-50F3-44A2-9D8D-B5EE3307D2D6}"/>
    <cellStyle name="Calculation 2 2 3 3 2 6" xfId="28045" xr:uid="{394EC760-E045-461A-9678-ECD01D13EC5B}"/>
    <cellStyle name="Calculation 2 2 3 3 3" xfId="23022" xr:uid="{EF361147-BFA3-4E56-9EDB-202FCC0438BF}"/>
    <cellStyle name="Calculation 2 2 3 3 3 2" xfId="25722" xr:uid="{350D0643-9A9D-4E19-A1D6-AF696161A7DA}"/>
    <cellStyle name="Calculation 2 2 3 3 3 2 2" xfId="31174" xr:uid="{2627F046-E297-4F71-94AA-5BC06195B62E}"/>
    <cellStyle name="Calculation 2 2 3 3 3 3" xfId="28962" xr:uid="{1C161ACD-454E-40E9-89C2-E30A4E1E7FB2}"/>
    <cellStyle name="Calculation 2 2 3 3 4" xfId="24381" xr:uid="{861A3F1B-747B-472D-9518-261CFEDD6C45}"/>
    <cellStyle name="Calculation 2 2 3 3 4 2" xfId="26579" xr:uid="{A532D808-93C0-4064-9DDF-93381DACF8A4}"/>
    <cellStyle name="Calculation 2 2 3 3 4 2 2" xfId="32031" xr:uid="{28D26787-2B61-4EF3-AA8B-64887B34A57F}"/>
    <cellStyle name="Calculation 2 2 3 3 4 3" xfId="29833" xr:uid="{D53145A7-DB0E-44F7-8BD1-296CFF3486E4}"/>
    <cellStyle name="Calculation 2 2 3 3 5" xfId="22164" xr:uid="{C6ADDBF2-48EB-4A01-A0FB-15BA156903D6}"/>
    <cellStyle name="Calculation 2 2 3 3 5 2" xfId="28104" xr:uid="{F170790E-3FD5-4C9A-8E6A-C912CFF3D890}"/>
    <cellStyle name="Calculation 2 2 3 3 6" xfId="21082" xr:uid="{93C70612-97C0-49FA-8F6B-1DA51FD70ADF}"/>
    <cellStyle name="Calculation 2 2 3 3 7" xfId="21394" xr:uid="{DBE8FF08-C457-41B3-8A74-BDD5B22ED5DE}"/>
    <cellStyle name="Calculation 2 2 3 4" xfId="752" xr:uid="{00000000-0005-0000-0000-0000DF020000}"/>
    <cellStyle name="Calculation 2 2 3 4 2" xfId="22102" xr:uid="{6451D6B5-C4CA-464C-AFE8-52EB20717C31}"/>
    <cellStyle name="Calculation 2 2 3 4 2 2" xfId="23817" xr:uid="{63DCA5F7-818D-4EAC-8716-E80423377012}"/>
    <cellStyle name="Calculation 2 2 3 4 2 2 2" xfId="26517" xr:uid="{E7072542-2037-4BE3-AE72-1F2EE651E34C}"/>
    <cellStyle name="Calculation 2 2 3 4 2 2 2 2" xfId="31969" xr:uid="{5FCF9649-3975-44E6-B5F3-02C03B813708}"/>
    <cellStyle name="Calculation 2 2 3 4 2 2 3" xfId="29757" xr:uid="{1A911322-E82F-4874-93F6-7BDAF62D185C}"/>
    <cellStyle name="Calculation 2 2 3 4 2 3" xfId="25217" xr:uid="{72C69DCE-DF48-4A50-96AF-5F43B7DC49B2}"/>
    <cellStyle name="Calculation 2 2 3 4 2 3 2" xfId="27409" xr:uid="{8EC58A85-9DB0-4137-9067-49120467ADA0}"/>
    <cellStyle name="Calculation 2 2 3 4 2 3 2 2" xfId="32861" xr:uid="{64757221-CFC3-4DD1-9ED4-12990D728043}"/>
    <cellStyle name="Calculation 2 2 3 4 2 3 3" xfId="30669" xr:uid="{73DB0D81-11D3-4EEA-AC7A-ACB9D9444086}"/>
    <cellStyle name="Calculation 2 2 3 4 2 4" xfId="22962" xr:uid="{C64855F7-0EC7-43EA-AA57-407C9E4CDC5B}"/>
    <cellStyle name="Calculation 2 2 3 4 2 4 2" xfId="28902" xr:uid="{7940790D-9EEA-40BC-9CB8-49FA215955BB}"/>
    <cellStyle name="Calculation 2 2 3 4 2 5" xfId="25662" xr:uid="{F827610D-10D2-468D-B8C6-6E7C875BEAFB}"/>
    <cellStyle name="Calculation 2 2 3 4 2 5 2" xfId="31114" xr:uid="{77F0FE51-8F30-4B14-A6F5-51887B6EF7C3}"/>
    <cellStyle name="Calculation 2 2 3 4 2 6" xfId="28044" xr:uid="{06AD58FA-BC4A-4190-82FD-FD82F6A8FCC0}"/>
    <cellStyle name="Calculation 2 2 3 4 3" xfId="23023" xr:uid="{9E829086-22CB-4D9C-8943-D1B5AA0A8464}"/>
    <cellStyle name="Calculation 2 2 3 4 3 2" xfId="25723" xr:uid="{D84005C4-21AE-403D-9929-54B3D8D8C00A}"/>
    <cellStyle name="Calculation 2 2 3 4 3 2 2" xfId="31175" xr:uid="{CB96A2B7-B662-4A7B-B1A1-C4764463E350}"/>
    <cellStyle name="Calculation 2 2 3 4 3 3" xfId="28963" xr:uid="{E5550270-4853-4F17-922F-0C390972AB20}"/>
    <cellStyle name="Calculation 2 2 3 4 4" xfId="24382" xr:uid="{B795C140-486A-4DCF-BE5C-CFB20C9D2397}"/>
    <cellStyle name="Calculation 2 2 3 4 4 2" xfId="26580" xr:uid="{B8EBC6F2-6409-4F88-8B24-8EA430399DDB}"/>
    <cellStyle name="Calculation 2 2 3 4 4 2 2" xfId="32032" xr:uid="{4AEF0A28-80DB-488D-91BF-54FFDB338EB8}"/>
    <cellStyle name="Calculation 2 2 3 4 4 3" xfId="29834" xr:uid="{E190A7B4-D02B-4AA0-ACBC-0060B214FEE9}"/>
    <cellStyle name="Calculation 2 2 3 4 5" xfId="22165" xr:uid="{3E1E4299-561A-43A2-9D95-F9A6AFBFEFC2}"/>
    <cellStyle name="Calculation 2 2 3 4 5 2" xfId="28105" xr:uid="{CBB94538-C22A-40EE-8E25-78D14853DD73}"/>
    <cellStyle name="Calculation 2 2 3 4 6" xfId="21083" xr:uid="{4B731B50-E9D4-4E07-ABAB-9FD23E5AA794}"/>
    <cellStyle name="Calculation 2 2 3 4 7" xfId="21393" xr:uid="{B413684F-6EFE-4A14-9D38-142938067733}"/>
    <cellStyle name="Calculation 2 2 3 5" xfId="22105" xr:uid="{F2B3BDC2-2F56-4B39-948A-6911A99B34C3}"/>
    <cellStyle name="Calculation 2 2 3 5 2" xfId="23820" xr:uid="{74E74B20-CD60-420E-824F-138DB7BFF085}"/>
    <cellStyle name="Calculation 2 2 3 5 2 2" xfId="26520" xr:uid="{9F5891D6-911F-4A5E-9843-83C490F928BB}"/>
    <cellStyle name="Calculation 2 2 3 5 2 2 2" xfId="31972" xr:uid="{8B456212-0664-40DB-B825-77969CBEEDF2}"/>
    <cellStyle name="Calculation 2 2 3 5 2 3" xfId="29760" xr:uid="{09D4DDFB-8356-4373-AD00-E982F35EC2BE}"/>
    <cellStyle name="Calculation 2 2 3 5 3" xfId="25220" xr:uid="{D58C14CB-2017-4B59-95C0-544224CEC515}"/>
    <cellStyle name="Calculation 2 2 3 5 3 2" xfId="27412" xr:uid="{94DACDA4-DE65-4A57-8C54-7636AF8C429E}"/>
    <cellStyle name="Calculation 2 2 3 5 3 2 2" xfId="32864" xr:uid="{EA7B03D5-EB07-4956-B123-26C82DA6A45A}"/>
    <cellStyle name="Calculation 2 2 3 5 3 3" xfId="30672" xr:uid="{0DE43B4B-91E8-4931-A6A3-2F74060047E2}"/>
    <cellStyle name="Calculation 2 2 3 5 4" xfId="22965" xr:uid="{840D63D9-8EA0-40E2-9C17-6794A6C3B724}"/>
    <cellStyle name="Calculation 2 2 3 5 4 2" xfId="28905" xr:uid="{1FFEF668-3F86-4463-A832-CB4175B3E682}"/>
    <cellStyle name="Calculation 2 2 3 5 5" xfId="25665" xr:uid="{3559764C-11AD-40D4-867F-4386E09C370E}"/>
    <cellStyle name="Calculation 2 2 3 5 5 2" xfId="31117" xr:uid="{9090CB80-25CD-4B38-99C0-0CDBD61B90ED}"/>
    <cellStyle name="Calculation 2 2 3 5 6" xfId="28047" xr:uid="{C323B139-7208-4B2F-999B-3403BAD6FC0F}"/>
    <cellStyle name="Calculation 2 2 3 6" xfId="23020" xr:uid="{CEAF135E-CC5D-4761-978F-DA060CDFB681}"/>
    <cellStyle name="Calculation 2 2 3 6 2" xfId="25720" xr:uid="{F6651AD7-26F6-47C9-AD47-1FB0C612B426}"/>
    <cellStyle name="Calculation 2 2 3 6 2 2" xfId="31172" xr:uid="{E80D9300-485C-41B1-8598-22B95066B083}"/>
    <cellStyle name="Calculation 2 2 3 6 3" xfId="28960" xr:uid="{01C0C2B0-B5CC-4EE3-9366-E15443CA7743}"/>
    <cellStyle name="Calculation 2 2 3 7" xfId="24379" xr:uid="{22553537-8B0D-4EEC-86F7-6381BBE2302C}"/>
    <cellStyle name="Calculation 2 2 3 7 2" xfId="26577" xr:uid="{B52466AE-977D-43D1-8289-504ACE863F7B}"/>
    <cellStyle name="Calculation 2 2 3 7 2 2" xfId="32029" xr:uid="{47BC7E0B-5810-4AFF-9F58-9B85C35AD89B}"/>
    <cellStyle name="Calculation 2 2 3 7 3" xfId="29831" xr:uid="{DB6B6063-8008-49F5-846E-119408ADE0CB}"/>
    <cellStyle name="Calculation 2 2 3 8" xfId="22162" xr:uid="{41298310-EE1B-4765-9D7A-10C15CB14322}"/>
    <cellStyle name="Calculation 2 2 3 8 2" xfId="28102" xr:uid="{1227B37D-7816-4A44-918F-31511F674ACA}"/>
    <cellStyle name="Calculation 2 2 3 9" xfId="21080" xr:uid="{480E1869-F331-4AC0-87F5-65F226A340A8}"/>
    <cellStyle name="Calculation 2 2 4" xfId="753" xr:uid="{00000000-0005-0000-0000-0000E0020000}"/>
    <cellStyle name="Calculation 2 2 4 10" xfId="21392" xr:uid="{073BCA4A-AE4D-492A-AB9C-581FDA23087E}"/>
    <cellStyle name="Calculation 2 2 4 2" xfId="754" xr:uid="{00000000-0005-0000-0000-0000E1020000}"/>
    <cellStyle name="Calculation 2 2 4 2 2" xfId="22100" xr:uid="{389EE378-20D3-4DCE-A55C-F291F410F9A2}"/>
    <cellStyle name="Calculation 2 2 4 2 2 2" xfId="23815" xr:uid="{06544422-D621-4526-B725-C7753B3BB5E0}"/>
    <cellStyle name="Calculation 2 2 4 2 2 2 2" xfId="26515" xr:uid="{5DC632B2-F20D-4A59-8DC0-5DD930C361E7}"/>
    <cellStyle name="Calculation 2 2 4 2 2 2 2 2" xfId="31967" xr:uid="{887B157F-80A3-4D7B-90AD-4BD8919CE6CB}"/>
    <cellStyle name="Calculation 2 2 4 2 2 2 3" xfId="29755" xr:uid="{4B27FD9A-F50E-4667-9D51-93D65F412A38}"/>
    <cellStyle name="Calculation 2 2 4 2 2 3" xfId="25215" xr:uid="{94F16D65-C2A0-419E-98E7-7BFFA174FED2}"/>
    <cellStyle name="Calculation 2 2 4 2 2 3 2" xfId="27407" xr:uid="{78486F77-5E31-41B3-9E7A-7DE545B268C5}"/>
    <cellStyle name="Calculation 2 2 4 2 2 3 2 2" xfId="32859" xr:uid="{61EABFDB-49C5-44E6-BFB8-249F3C3E3272}"/>
    <cellStyle name="Calculation 2 2 4 2 2 3 3" xfId="30667" xr:uid="{7427FED0-D2A0-4872-8192-927EF714AA97}"/>
    <cellStyle name="Calculation 2 2 4 2 2 4" xfId="22960" xr:uid="{7FF12D32-1C16-43C9-A223-8EDC55ED00FD}"/>
    <cellStyle name="Calculation 2 2 4 2 2 4 2" xfId="28900" xr:uid="{1C2D4926-4EBB-40A9-B147-5223706473E1}"/>
    <cellStyle name="Calculation 2 2 4 2 2 5" xfId="25660" xr:uid="{78EDB5C2-2D25-4861-9668-6825A586184B}"/>
    <cellStyle name="Calculation 2 2 4 2 2 5 2" xfId="31112" xr:uid="{ED98EBC0-C74D-43F1-ADDB-6B02D382AD76}"/>
    <cellStyle name="Calculation 2 2 4 2 2 6" xfId="28042" xr:uid="{A54865A1-557D-4C88-98A1-2099C3E2209D}"/>
    <cellStyle name="Calculation 2 2 4 2 3" xfId="23025" xr:uid="{E0252BC7-4334-4B3D-A837-A4F46E90B1ED}"/>
    <cellStyle name="Calculation 2 2 4 2 3 2" xfId="25725" xr:uid="{E3E46FE5-2462-452F-A7AA-316C99BFC74C}"/>
    <cellStyle name="Calculation 2 2 4 2 3 2 2" xfId="31177" xr:uid="{987AD4F8-1FA0-4372-9178-22657B06963D}"/>
    <cellStyle name="Calculation 2 2 4 2 3 3" xfId="28965" xr:uid="{664FE381-C523-4F5E-BF71-941E30518980}"/>
    <cellStyle name="Calculation 2 2 4 2 4" xfId="24384" xr:uid="{0D991B4A-EFA2-42B0-AC7C-7F7215147B3D}"/>
    <cellStyle name="Calculation 2 2 4 2 4 2" xfId="26582" xr:uid="{71F75F1D-B64C-46E4-BA9E-2C5BC9BF75E6}"/>
    <cellStyle name="Calculation 2 2 4 2 4 2 2" xfId="32034" xr:uid="{39CF05BB-DF5C-406D-9A66-B8ECB9A83885}"/>
    <cellStyle name="Calculation 2 2 4 2 4 3" xfId="29836" xr:uid="{42148550-BDDD-41E9-A402-716F39A3E2A3}"/>
    <cellStyle name="Calculation 2 2 4 2 5" xfId="22167" xr:uid="{9817EFB5-55B3-4C95-9CEC-8BE0984A2330}"/>
    <cellStyle name="Calculation 2 2 4 2 5 2" xfId="28107" xr:uid="{A742056C-63E3-43D3-9EAE-432752FB6B23}"/>
    <cellStyle name="Calculation 2 2 4 2 6" xfId="21085" xr:uid="{8A2D6B4F-214A-47B0-8496-929A667D28E2}"/>
    <cellStyle name="Calculation 2 2 4 2 7" xfId="21391" xr:uid="{515D92F1-67D5-42AE-9199-851CE3D4177A}"/>
    <cellStyle name="Calculation 2 2 4 3" xfId="755" xr:uid="{00000000-0005-0000-0000-0000E2020000}"/>
    <cellStyle name="Calculation 2 2 4 3 2" xfId="22099" xr:uid="{6D32FB94-E4FE-46C1-9E04-E72B4DF1027D}"/>
    <cellStyle name="Calculation 2 2 4 3 2 2" xfId="23814" xr:uid="{C4F7D4EF-E1D7-4420-BFA2-0B9F8105DFBF}"/>
    <cellStyle name="Calculation 2 2 4 3 2 2 2" xfId="26514" xr:uid="{677AE9F4-D1E2-440C-972A-3BECDD6A941C}"/>
    <cellStyle name="Calculation 2 2 4 3 2 2 2 2" xfId="31966" xr:uid="{88CDB6BF-330E-4617-A2E3-5FDE741DFB3E}"/>
    <cellStyle name="Calculation 2 2 4 3 2 2 3" xfId="29754" xr:uid="{EEAACA93-864D-4FE6-B33B-9B293F3436DF}"/>
    <cellStyle name="Calculation 2 2 4 3 2 3" xfId="25214" xr:uid="{F2FAB97F-3508-4E99-A019-14079393D404}"/>
    <cellStyle name="Calculation 2 2 4 3 2 3 2" xfId="27406" xr:uid="{02A40ADF-F8D5-4F70-8D39-2AD89A5455FA}"/>
    <cellStyle name="Calculation 2 2 4 3 2 3 2 2" xfId="32858" xr:uid="{58CB69D7-1CA8-4636-B616-04C1F7EE800C}"/>
    <cellStyle name="Calculation 2 2 4 3 2 3 3" xfId="30666" xr:uid="{20D9A4D7-CDBC-43C8-8986-423D7B154220}"/>
    <cellStyle name="Calculation 2 2 4 3 2 4" xfId="22959" xr:uid="{9E93FC87-2520-45DA-B141-686E3295429D}"/>
    <cellStyle name="Calculation 2 2 4 3 2 4 2" xfId="28899" xr:uid="{BE80A54C-F29F-4103-97FB-1AAA0E409D9C}"/>
    <cellStyle name="Calculation 2 2 4 3 2 5" xfId="25659" xr:uid="{8D80C4FE-FFA0-4469-85EB-B6656C483835}"/>
    <cellStyle name="Calculation 2 2 4 3 2 5 2" xfId="31111" xr:uid="{EB2E1692-20F0-454D-B06D-27527DDB96C1}"/>
    <cellStyle name="Calculation 2 2 4 3 2 6" xfId="28041" xr:uid="{FBACAB88-F4C6-48A8-86CA-354A428879D7}"/>
    <cellStyle name="Calculation 2 2 4 3 3" xfId="23026" xr:uid="{A1FBA529-1178-4B8F-AA85-1586FB91692F}"/>
    <cellStyle name="Calculation 2 2 4 3 3 2" xfId="25726" xr:uid="{2BAD514A-DA23-4D01-B839-7588CBF0BD48}"/>
    <cellStyle name="Calculation 2 2 4 3 3 2 2" xfId="31178" xr:uid="{7BEA4155-F145-4502-8F5F-2A9568B3F737}"/>
    <cellStyle name="Calculation 2 2 4 3 3 3" xfId="28966" xr:uid="{794F84E1-4AD9-40E9-92AA-772C722BDAE5}"/>
    <cellStyle name="Calculation 2 2 4 3 4" xfId="24385" xr:uid="{B30FE64C-78EF-49D8-B791-B219D42F3BFB}"/>
    <cellStyle name="Calculation 2 2 4 3 4 2" xfId="26583" xr:uid="{62CF8503-8728-424E-9D10-7F0D259F2ACC}"/>
    <cellStyle name="Calculation 2 2 4 3 4 2 2" xfId="32035" xr:uid="{BEA3F929-263E-4B89-BFFD-022CF9B9E69C}"/>
    <cellStyle name="Calculation 2 2 4 3 4 3" xfId="29837" xr:uid="{68252291-E24D-4F7E-8469-06A87C0759D6}"/>
    <cellStyle name="Calculation 2 2 4 3 5" xfId="22168" xr:uid="{1DE773C3-D9E6-494F-BEB6-D267C5FFCEBA}"/>
    <cellStyle name="Calculation 2 2 4 3 5 2" xfId="28108" xr:uid="{D985D19A-CA39-44B3-8211-1424897DCEDE}"/>
    <cellStyle name="Calculation 2 2 4 3 6" xfId="21086" xr:uid="{8CCB4BD6-4877-49AC-999C-CA633C3FF886}"/>
    <cellStyle name="Calculation 2 2 4 3 7" xfId="21390" xr:uid="{7A8CF584-9BF3-404B-A74E-F432C8C84BF6}"/>
    <cellStyle name="Calculation 2 2 4 4" xfId="756" xr:uid="{00000000-0005-0000-0000-0000E3020000}"/>
    <cellStyle name="Calculation 2 2 4 4 2" xfId="22098" xr:uid="{DE81942E-80A8-48C0-9A14-788134F3A2D3}"/>
    <cellStyle name="Calculation 2 2 4 4 2 2" xfId="23813" xr:uid="{D8B329BC-A9B8-461A-A299-CF6781EFE05F}"/>
    <cellStyle name="Calculation 2 2 4 4 2 2 2" xfId="26513" xr:uid="{078BED0A-D2F2-44D2-92E6-1627926F7F45}"/>
    <cellStyle name="Calculation 2 2 4 4 2 2 2 2" xfId="31965" xr:uid="{6CC1FDC8-B1DF-4333-B67D-7E3E787EB748}"/>
    <cellStyle name="Calculation 2 2 4 4 2 2 3" xfId="29753" xr:uid="{19095416-104B-4921-9F50-9F9D8C1478A1}"/>
    <cellStyle name="Calculation 2 2 4 4 2 3" xfId="25213" xr:uid="{AF61AF26-8276-4F8E-BA74-98B0AFC4238F}"/>
    <cellStyle name="Calculation 2 2 4 4 2 3 2" xfId="27405" xr:uid="{075E13FA-0FEA-4A01-8F9D-5F919B4CA00E}"/>
    <cellStyle name="Calculation 2 2 4 4 2 3 2 2" xfId="32857" xr:uid="{C11AD487-3CFE-4FE1-B3FF-DDBD5D2D6D83}"/>
    <cellStyle name="Calculation 2 2 4 4 2 3 3" xfId="30665" xr:uid="{EE2B5F71-85F5-40B3-B066-986E025179CC}"/>
    <cellStyle name="Calculation 2 2 4 4 2 4" xfId="22958" xr:uid="{64AD2A93-33D7-4A1B-927E-C841D4931D97}"/>
    <cellStyle name="Calculation 2 2 4 4 2 4 2" xfId="28898" xr:uid="{0A271C8A-8694-4194-B690-11A740C423C2}"/>
    <cellStyle name="Calculation 2 2 4 4 2 5" xfId="25658" xr:uid="{5A58A71B-6266-44C1-8858-3AFEC01F6C94}"/>
    <cellStyle name="Calculation 2 2 4 4 2 5 2" xfId="31110" xr:uid="{E4B2CA84-BF1E-489F-B1F6-5A9A5FE2F029}"/>
    <cellStyle name="Calculation 2 2 4 4 2 6" xfId="28040" xr:uid="{45AA5BF6-C885-465B-A1E9-4D1BA1220382}"/>
    <cellStyle name="Calculation 2 2 4 4 3" xfId="23027" xr:uid="{3905B913-D336-4BD9-8413-2F0E0580C220}"/>
    <cellStyle name="Calculation 2 2 4 4 3 2" xfId="25727" xr:uid="{C0D64113-6006-4E7C-9C8B-93DA0507490D}"/>
    <cellStyle name="Calculation 2 2 4 4 3 2 2" xfId="31179" xr:uid="{1E529A93-F01A-4DA5-AE0E-4EF1043ED03C}"/>
    <cellStyle name="Calculation 2 2 4 4 3 3" xfId="28967" xr:uid="{69D3D4A4-5842-450F-94D3-0924067163B3}"/>
    <cellStyle name="Calculation 2 2 4 4 4" xfId="24386" xr:uid="{F812FAB9-D003-4ECF-A1DE-21DFB772381E}"/>
    <cellStyle name="Calculation 2 2 4 4 4 2" xfId="26584" xr:uid="{80991B32-E6B5-4E3E-94BC-8E21AA392C0E}"/>
    <cellStyle name="Calculation 2 2 4 4 4 2 2" xfId="32036" xr:uid="{2E21A90C-2F1A-47CB-B7A7-422C8D2608CD}"/>
    <cellStyle name="Calculation 2 2 4 4 4 3" xfId="29838" xr:uid="{2BEA3AD2-C4DF-415E-86A0-AAB3E78F13D0}"/>
    <cellStyle name="Calculation 2 2 4 4 5" xfId="22169" xr:uid="{96724038-062D-4374-8E13-EAA0CCA5667F}"/>
    <cellStyle name="Calculation 2 2 4 4 5 2" xfId="28109" xr:uid="{86F42247-11C0-487F-8540-C5885A27E761}"/>
    <cellStyle name="Calculation 2 2 4 4 6" xfId="21087" xr:uid="{F64A6DD8-785D-4735-8D25-43D44B242085}"/>
    <cellStyle name="Calculation 2 2 4 4 7" xfId="21389" xr:uid="{762145C5-E0FD-4F7B-B8F4-EE6D8A65F7CE}"/>
    <cellStyle name="Calculation 2 2 4 5" xfId="22101" xr:uid="{DB91B265-A9AD-4806-B456-178040424F18}"/>
    <cellStyle name="Calculation 2 2 4 5 2" xfId="23816" xr:uid="{77B5B4B0-C775-4093-8245-3B8D051E6753}"/>
    <cellStyle name="Calculation 2 2 4 5 2 2" xfId="26516" xr:uid="{BF84A6E5-31B9-409F-82DB-3B3668F9341C}"/>
    <cellStyle name="Calculation 2 2 4 5 2 2 2" xfId="31968" xr:uid="{A0EA39E3-5063-4B55-9E70-F51E783FB393}"/>
    <cellStyle name="Calculation 2 2 4 5 2 3" xfId="29756" xr:uid="{4D2E208F-31D0-4A45-B3A3-BB4006C23989}"/>
    <cellStyle name="Calculation 2 2 4 5 3" xfId="25216" xr:uid="{38381275-7960-4DFD-A2DA-A0C671E7599A}"/>
    <cellStyle name="Calculation 2 2 4 5 3 2" xfId="27408" xr:uid="{B9342900-75BD-4618-85FF-1024A3C332EC}"/>
    <cellStyle name="Calculation 2 2 4 5 3 2 2" xfId="32860" xr:uid="{B036E7CF-A0E7-4BA0-B5DA-1359D30A7117}"/>
    <cellStyle name="Calculation 2 2 4 5 3 3" xfId="30668" xr:uid="{7B9397C7-7055-4B5D-9AF8-2B532A31AF94}"/>
    <cellStyle name="Calculation 2 2 4 5 4" xfId="22961" xr:uid="{887B85FE-B2B2-4B50-9D0A-D29B8A21A206}"/>
    <cellStyle name="Calculation 2 2 4 5 4 2" xfId="28901" xr:uid="{FF4F070A-80A4-4F12-9986-891F16226B66}"/>
    <cellStyle name="Calculation 2 2 4 5 5" xfId="25661" xr:uid="{C47988D1-9D31-4583-9DA5-AFF55DDAD5D3}"/>
    <cellStyle name="Calculation 2 2 4 5 5 2" xfId="31113" xr:uid="{D7872B6F-0307-45AF-BA66-3278F10EF284}"/>
    <cellStyle name="Calculation 2 2 4 5 6" xfId="28043" xr:uid="{514E9479-23B2-4BCF-B389-9A581D8CCC0D}"/>
    <cellStyle name="Calculation 2 2 4 6" xfId="23024" xr:uid="{714FF34B-399D-4621-8AE3-B88996E60AD9}"/>
    <cellStyle name="Calculation 2 2 4 6 2" xfId="25724" xr:uid="{86EC4A0A-3905-414F-BEA6-BCA343D8206C}"/>
    <cellStyle name="Calculation 2 2 4 6 2 2" xfId="31176" xr:uid="{713BA144-86A0-46F3-881A-CDCD8C2C54D6}"/>
    <cellStyle name="Calculation 2 2 4 6 3" xfId="28964" xr:uid="{A8DC3FAB-56FD-42DB-B849-8070A3D49163}"/>
    <cellStyle name="Calculation 2 2 4 7" xfId="24383" xr:uid="{A6460EBD-18A1-436F-8AB0-4B1C0CF10980}"/>
    <cellStyle name="Calculation 2 2 4 7 2" xfId="26581" xr:uid="{A3C7A9F8-3DE2-412F-B800-5C645BAABF07}"/>
    <cellStyle name="Calculation 2 2 4 7 2 2" xfId="32033" xr:uid="{B94F0275-7508-4ECE-9466-6916E8844CBB}"/>
    <cellStyle name="Calculation 2 2 4 7 3" xfId="29835" xr:uid="{069FC809-3A39-4914-A8D0-443FC2E9AB9A}"/>
    <cellStyle name="Calculation 2 2 4 8" xfId="22166" xr:uid="{08EB9F7C-7B5E-420D-B74F-C0266D24B46C}"/>
    <cellStyle name="Calculation 2 2 4 8 2" xfId="28106" xr:uid="{86E96A7C-799F-42BB-8F8D-C062E3EFBE1B}"/>
    <cellStyle name="Calculation 2 2 4 9" xfId="21084" xr:uid="{1A5D8AC5-B579-4E5D-BC21-ACB7184876C3}"/>
    <cellStyle name="Calculation 2 2 5" xfId="757" xr:uid="{00000000-0005-0000-0000-0000E4020000}"/>
    <cellStyle name="Calculation 2 2 5 10" xfId="21388" xr:uid="{48448832-1395-4D75-9186-D1444418FE01}"/>
    <cellStyle name="Calculation 2 2 5 2" xfId="758" xr:uid="{00000000-0005-0000-0000-0000E5020000}"/>
    <cellStyle name="Calculation 2 2 5 2 2" xfId="22096" xr:uid="{55483E26-5DE7-4BA7-A9DF-35945B3B6B4C}"/>
    <cellStyle name="Calculation 2 2 5 2 2 2" xfId="23811" xr:uid="{072B0422-5205-4AF8-8A3C-FDFA5838421B}"/>
    <cellStyle name="Calculation 2 2 5 2 2 2 2" xfId="26511" xr:uid="{3931A7F9-F2DA-4EFB-997F-523B258AF195}"/>
    <cellStyle name="Calculation 2 2 5 2 2 2 2 2" xfId="31963" xr:uid="{33024796-673A-410A-B2A3-93758F56B128}"/>
    <cellStyle name="Calculation 2 2 5 2 2 2 3" xfId="29751" xr:uid="{F518AE98-6597-43B4-8C4B-1992EAD94E15}"/>
    <cellStyle name="Calculation 2 2 5 2 2 3" xfId="25211" xr:uid="{4180AA28-B4B3-4A4B-BB97-FE83D30D27F1}"/>
    <cellStyle name="Calculation 2 2 5 2 2 3 2" xfId="27403" xr:uid="{E278DD72-A0A6-4957-9A17-91A618645F1C}"/>
    <cellStyle name="Calculation 2 2 5 2 2 3 2 2" xfId="32855" xr:uid="{D3084575-0AE6-4E58-81CF-E14F959386D2}"/>
    <cellStyle name="Calculation 2 2 5 2 2 3 3" xfId="30663" xr:uid="{8272B1E2-86AF-4F5D-B988-14FE2296C920}"/>
    <cellStyle name="Calculation 2 2 5 2 2 4" xfId="22956" xr:uid="{CE3AD7C4-9461-48C9-A800-FC34339E3CD7}"/>
    <cellStyle name="Calculation 2 2 5 2 2 4 2" xfId="28896" xr:uid="{0061756E-A2FE-474D-8DAE-48144D9B630F}"/>
    <cellStyle name="Calculation 2 2 5 2 2 5" xfId="25656" xr:uid="{A3831F17-D42A-4CA1-9C50-850338F1DA4A}"/>
    <cellStyle name="Calculation 2 2 5 2 2 5 2" xfId="31108" xr:uid="{AB0ADECE-DF8A-4C0C-83C2-288A0E93A58A}"/>
    <cellStyle name="Calculation 2 2 5 2 2 6" xfId="28038" xr:uid="{573D2E55-B68A-4BC1-80E4-85582AE354ED}"/>
    <cellStyle name="Calculation 2 2 5 2 3" xfId="23029" xr:uid="{FDED0E4C-C72E-4AC8-868F-894D584B4C37}"/>
    <cellStyle name="Calculation 2 2 5 2 3 2" xfId="25729" xr:uid="{5D3430AF-017C-493F-A914-16A85931401F}"/>
    <cellStyle name="Calculation 2 2 5 2 3 2 2" xfId="31181" xr:uid="{9B0AD648-78ED-47A1-BC78-26431EBB457B}"/>
    <cellStyle name="Calculation 2 2 5 2 3 3" xfId="28969" xr:uid="{FED0C16B-3E03-43BB-839D-4F4D8F5024FC}"/>
    <cellStyle name="Calculation 2 2 5 2 4" xfId="24388" xr:uid="{78329207-4BA3-4F45-B9CA-7E4C8E77CBA5}"/>
    <cellStyle name="Calculation 2 2 5 2 4 2" xfId="26586" xr:uid="{D651DAEB-9946-4C58-AEF2-99B0786BA0E2}"/>
    <cellStyle name="Calculation 2 2 5 2 4 2 2" xfId="32038" xr:uid="{40557EC9-FCFE-4264-8963-C1C68EDF4B10}"/>
    <cellStyle name="Calculation 2 2 5 2 4 3" xfId="29840" xr:uid="{494FD910-7600-4D67-B247-9849E087E009}"/>
    <cellStyle name="Calculation 2 2 5 2 5" xfId="22171" xr:uid="{06747FD0-E522-44C2-BAA7-55FA54947EF0}"/>
    <cellStyle name="Calculation 2 2 5 2 5 2" xfId="28111" xr:uid="{0C607D70-688E-4D54-9CE8-DADC67F345D3}"/>
    <cellStyle name="Calculation 2 2 5 2 6" xfId="21089" xr:uid="{5521D460-C11D-4BAD-A769-AC02F36A04F3}"/>
    <cellStyle name="Calculation 2 2 5 2 7" xfId="21387" xr:uid="{DC91B4ED-3389-4D68-B30D-628E899AADC4}"/>
    <cellStyle name="Calculation 2 2 5 3" xfId="759" xr:uid="{00000000-0005-0000-0000-0000E6020000}"/>
    <cellStyle name="Calculation 2 2 5 3 2" xfId="22095" xr:uid="{BAEF6471-08CB-4BDE-8F6C-A3574E28CBCB}"/>
    <cellStyle name="Calculation 2 2 5 3 2 2" xfId="23810" xr:uid="{0A9F9EAA-F4AC-4CD5-A13F-3277719F24A7}"/>
    <cellStyle name="Calculation 2 2 5 3 2 2 2" xfId="26510" xr:uid="{DE4FAEA9-8F07-43B4-BB3A-0D1BF1DD8BED}"/>
    <cellStyle name="Calculation 2 2 5 3 2 2 2 2" xfId="31962" xr:uid="{78C74288-A0E4-49BC-A2B6-60F3C46542A8}"/>
    <cellStyle name="Calculation 2 2 5 3 2 2 3" xfId="29750" xr:uid="{AC1C14A7-7311-40C9-9C72-95B235FE46C8}"/>
    <cellStyle name="Calculation 2 2 5 3 2 3" xfId="25210" xr:uid="{2D790472-506B-4EC4-A047-9C90D13B0A17}"/>
    <cellStyle name="Calculation 2 2 5 3 2 3 2" xfId="27402" xr:uid="{86DF476E-B3DB-47FA-ADFB-A048CD3582E4}"/>
    <cellStyle name="Calculation 2 2 5 3 2 3 2 2" xfId="32854" xr:uid="{B56814C5-68B8-474F-8ABB-7F66B400E0F7}"/>
    <cellStyle name="Calculation 2 2 5 3 2 3 3" xfId="30662" xr:uid="{0CAF7BA4-9E51-4BA2-B602-5B96F9984073}"/>
    <cellStyle name="Calculation 2 2 5 3 2 4" xfId="22955" xr:uid="{AA325DB0-5FE8-4986-9CA7-9B395FE0D343}"/>
    <cellStyle name="Calculation 2 2 5 3 2 4 2" xfId="28895" xr:uid="{4E4AA24F-C355-4337-9680-22733924CB13}"/>
    <cellStyle name="Calculation 2 2 5 3 2 5" xfId="25655" xr:uid="{DC28B828-FB03-4541-9A38-8C23837A30BD}"/>
    <cellStyle name="Calculation 2 2 5 3 2 5 2" xfId="31107" xr:uid="{CB4B2AE5-2F84-4C53-83B5-E2AF3CFEBDA0}"/>
    <cellStyle name="Calculation 2 2 5 3 2 6" xfId="28037" xr:uid="{C170C10C-ADC2-4BFD-A1A7-0D2239AB20E5}"/>
    <cellStyle name="Calculation 2 2 5 3 3" xfId="23030" xr:uid="{C72A8B32-B47D-4461-97C4-DD67B986EDE1}"/>
    <cellStyle name="Calculation 2 2 5 3 3 2" xfId="25730" xr:uid="{53ADBED9-B307-4DED-AC88-0E6313D6AE12}"/>
    <cellStyle name="Calculation 2 2 5 3 3 2 2" xfId="31182" xr:uid="{729026AD-70F7-4378-9AD1-22A9144413CC}"/>
    <cellStyle name="Calculation 2 2 5 3 3 3" xfId="28970" xr:uid="{8514102E-C193-49F7-B6C2-00D304EA301B}"/>
    <cellStyle name="Calculation 2 2 5 3 4" xfId="24389" xr:uid="{52601808-17EA-432A-8B0C-6347BACD7034}"/>
    <cellStyle name="Calculation 2 2 5 3 4 2" xfId="26587" xr:uid="{82F6E677-6A52-4887-BC4C-61C49FC64F72}"/>
    <cellStyle name="Calculation 2 2 5 3 4 2 2" xfId="32039" xr:uid="{5118724D-EE07-4BF5-95D0-F19941E9C13A}"/>
    <cellStyle name="Calculation 2 2 5 3 4 3" xfId="29841" xr:uid="{24859E19-4A65-4A16-A3B1-6E17A82FD2B2}"/>
    <cellStyle name="Calculation 2 2 5 3 5" xfId="22172" xr:uid="{453BC93F-D0A8-46E8-848F-A6BD6885BE66}"/>
    <cellStyle name="Calculation 2 2 5 3 5 2" xfId="28112" xr:uid="{2B8A5C96-0511-4B5D-912B-9AA6F9588F55}"/>
    <cellStyle name="Calculation 2 2 5 3 6" xfId="21090" xr:uid="{2A3C8BE2-4BEE-4486-AE9A-C37D2A9CF618}"/>
    <cellStyle name="Calculation 2 2 5 3 7" xfId="21386" xr:uid="{D98863DE-5185-4DE0-A756-14AABAACFF78}"/>
    <cellStyle name="Calculation 2 2 5 4" xfId="760" xr:uid="{00000000-0005-0000-0000-0000E7020000}"/>
    <cellStyle name="Calculation 2 2 5 4 2" xfId="22094" xr:uid="{B18559EF-512B-49E4-9A24-E4F5876FD82F}"/>
    <cellStyle name="Calculation 2 2 5 4 2 2" xfId="23809" xr:uid="{EDCF205E-F54C-498D-9E6E-BE486ADF9D82}"/>
    <cellStyle name="Calculation 2 2 5 4 2 2 2" xfId="26509" xr:uid="{24DD444A-1669-4394-B1A5-5963B4293E85}"/>
    <cellStyle name="Calculation 2 2 5 4 2 2 2 2" xfId="31961" xr:uid="{3D267FC6-F32E-47A1-8C7B-B304E0766B00}"/>
    <cellStyle name="Calculation 2 2 5 4 2 2 3" xfId="29749" xr:uid="{7893A4AA-6A2B-4867-8404-9F5DF9E573A9}"/>
    <cellStyle name="Calculation 2 2 5 4 2 3" xfId="25209" xr:uid="{30452E35-AD0D-4591-8C02-882631DD8CA6}"/>
    <cellStyle name="Calculation 2 2 5 4 2 3 2" xfId="27401" xr:uid="{F3700C04-2088-429E-812B-CC6E898702A0}"/>
    <cellStyle name="Calculation 2 2 5 4 2 3 2 2" xfId="32853" xr:uid="{5B5D82DB-DA02-4542-A389-B6B6CF7FECEF}"/>
    <cellStyle name="Calculation 2 2 5 4 2 3 3" xfId="30661" xr:uid="{AB47838E-7526-4B43-93CE-9A68F419A961}"/>
    <cellStyle name="Calculation 2 2 5 4 2 4" xfId="22954" xr:uid="{D673F355-95CB-456A-860E-7FAD59A53FA0}"/>
    <cellStyle name="Calculation 2 2 5 4 2 4 2" xfId="28894" xr:uid="{8D9F656B-5A78-4C3E-B6E4-9366B81DB40E}"/>
    <cellStyle name="Calculation 2 2 5 4 2 5" xfId="25654" xr:uid="{BF85172B-2DDF-44A6-8667-33C9F3211BC6}"/>
    <cellStyle name="Calculation 2 2 5 4 2 5 2" xfId="31106" xr:uid="{8D19E0FE-3BE6-4091-96D5-D57D7301DD63}"/>
    <cellStyle name="Calculation 2 2 5 4 2 6" xfId="28036" xr:uid="{6842959A-BDBE-4C1D-A7EC-829D16D804DA}"/>
    <cellStyle name="Calculation 2 2 5 4 3" xfId="23031" xr:uid="{EAE18428-D7F0-4E28-B20A-DD837BB05B66}"/>
    <cellStyle name="Calculation 2 2 5 4 3 2" xfId="25731" xr:uid="{5F712A05-C50B-4681-844F-2C411794FF15}"/>
    <cellStyle name="Calculation 2 2 5 4 3 2 2" xfId="31183" xr:uid="{62C6E712-EC07-47D6-B7CE-1E10F31DEBA1}"/>
    <cellStyle name="Calculation 2 2 5 4 3 3" xfId="28971" xr:uid="{4B7238FE-285D-4458-AD57-B2AB809E5123}"/>
    <cellStyle name="Calculation 2 2 5 4 4" xfId="24390" xr:uid="{7EC42ED9-260C-4E59-9BDE-B0FA46978AD1}"/>
    <cellStyle name="Calculation 2 2 5 4 4 2" xfId="26588" xr:uid="{D39499D3-0D62-49FF-927D-38C0970055E2}"/>
    <cellStyle name="Calculation 2 2 5 4 4 2 2" xfId="32040" xr:uid="{A2AA78B2-A561-4911-80FF-6855C3141A1F}"/>
    <cellStyle name="Calculation 2 2 5 4 4 3" xfId="29842" xr:uid="{719C460B-2986-42CA-A415-FAF0AFFB7625}"/>
    <cellStyle name="Calculation 2 2 5 4 5" xfId="22173" xr:uid="{81FE1533-A6D4-4B4D-A08B-D53E0122CF9C}"/>
    <cellStyle name="Calculation 2 2 5 4 5 2" xfId="28113" xr:uid="{E66AA1BF-08FF-48FC-89B0-9094909C9B01}"/>
    <cellStyle name="Calculation 2 2 5 4 6" xfId="21091" xr:uid="{9CC1694F-5BEF-4C94-8AFF-B6FA7C01568C}"/>
    <cellStyle name="Calculation 2 2 5 4 7" xfId="21385" xr:uid="{007752A1-BD03-43C3-AEC9-808E1B52CA6B}"/>
    <cellStyle name="Calculation 2 2 5 5" xfId="22097" xr:uid="{74C1781D-C96A-4665-A8B9-56CF59E6D98F}"/>
    <cellStyle name="Calculation 2 2 5 5 2" xfId="23812" xr:uid="{B7900F72-E17A-4E51-803B-CE5609FED6C2}"/>
    <cellStyle name="Calculation 2 2 5 5 2 2" xfId="26512" xr:uid="{ECC63888-CF44-4A8C-BED7-967950BEFB3A}"/>
    <cellStyle name="Calculation 2 2 5 5 2 2 2" xfId="31964" xr:uid="{11DBA790-92E9-4249-8A75-178150F317F8}"/>
    <cellStyle name="Calculation 2 2 5 5 2 3" xfId="29752" xr:uid="{FC4CDC3E-39DA-44DB-9E68-F0C60155256D}"/>
    <cellStyle name="Calculation 2 2 5 5 3" xfId="25212" xr:uid="{D19B0AF2-FD74-468B-B7F8-1E883EFDD549}"/>
    <cellStyle name="Calculation 2 2 5 5 3 2" xfId="27404" xr:uid="{B874A618-2AA4-4A06-B782-16403B6138FB}"/>
    <cellStyle name="Calculation 2 2 5 5 3 2 2" xfId="32856" xr:uid="{79B2DAA2-559E-466C-8E02-A1C24D141EDC}"/>
    <cellStyle name="Calculation 2 2 5 5 3 3" xfId="30664" xr:uid="{D77BCB6A-6F70-4663-8247-280207BBD84B}"/>
    <cellStyle name="Calculation 2 2 5 5 4" xfId="22957" xr:uid="{6DFE732C-D926-45EE-82CF-FE76D88858B0}"/>
    <cellStyle name="Calculation 2 2 5 5 4 2" xfId="28897" xr:uid="{CF89B0ED-C7B4-462D-B419-DC14862341CE}"/>
    <cellStyle name="Calculation 2 2 5 5 5" xfId="25657" xr:uid="{32F1E8BE-1361-4BF7-9F49-E4A162C53BF9}"/>
    <cellStyle name="Calculation 2 2 5 5 5 2" xfId="31109" xr:uid="{23A4276A-2393-4AE2-B0C1-D9E18BE08212}"/>
    <cellStyle name="Calculation 2 2 5 5 6" xfId="28039" xr:uid="{DB58F8C2-5DC6-42D4-99AC-2FF327FEDE89}"/>
    <cellStyle name="Calculation 2 2 5 6" xfId="23028" xr:uid="{D9165891-609C-453F-A1C9-54C39595DC90}"/>
    <cellStyle name="Calculation 2 2 5 6 2" xfId="25728" xr:uid="{12D2FCEE-7BB1-449B-81ED-08B084002EFA}"/>
    <cellStyle name="Calculation 2 2 5 6 2 2" xfId="31180" xr:uid="{F5BD5C63-5F6A-4341-BDFE-81F0F21DB12D}"/>
    <cellStyle name="Calculation 2 2 5 6 3" xfId="28968" xr:uid="{13786B79-04CE-48B4-9DE8-CE15F42DEC3F}"/>
    <cellStyle name="Calculation 2 2 5 7" xfId="24387" xr:uid="{6956ACBB-4B56-4072-BFF7-151BCE21CB24}"/>
    <cellStyle name="Calculation 2 2 5 7 2" xfId="26585" xr:uid="{4D2A538F-0151-4B95-A506-9DE6AE19AF80}"/>
    <cellStyle name="Calculation 2 2 5 7 2 2" xfId="32037" xr:uid="{5A25D7F7-B531-4A4D-AC8C-10691BB8C956}"/>
    <cellStyle name="Calculation 2 2 5 7 3" xfId="29839" xr:uid="{E360E8A4-B7EC-4E93-8D37-9667839F223B}"/>
    <cellStyle name="Calculation 2 2 5 8" xfId="22170" xr:uid="{70FB89B6-90C0-4350-B04E-49B1354AD910}"/>
    <cellStyle name="Calculation 2 2 5 8 2" xfId="28110" xr:uid="{15026F47-B2EE-4971-A0DD-9733BE4D2349}"/>
    <cellStyle name="Calculation 2 2 5 9" xfId="21088" xr:uid="{84CBE26F-5292-431D-A5A0-0B9C1D6D739D}"/>
    <cellStyle name="Calculation 2 2 6" xfId="761" xr:uid="{00000000-0005-0000-0000-0000E8020000}"/>
    <cellStyle name="Calculation 2 2 6 2" xfId="22093" xr:uid="{175C2053-C9EE-45BD-98C4-F5DDE844621B}"/>
    <cellStyle name="Calculation 2 2 6 2 2" xfId="23808" xr:uid="{95BB3C21-45F6-4FA4-954C-A0790906BBFA}"/>
    <cellStyle name="Calculation 2 2 6 2 2 2" xfId="26508" xr:uid="{2E598417-8C57-405B-9757-1BD3369E23C6}"/>
    <cellStyle name="Calculation 2 2 6 2 2 2 2" xfId="31960" xr:uid="{DCE9244F-B867-4DA4-890B-52DD1DF9344F}"/>
    <cellStyle name="Calculation 2 2 6 2 2 3" xfId="29748" xr:uid="{1AB1F7B1-2CBB-4DAC-8B50-34AA2B7883AE}"/>
    <cellStyle name="Calculation 2 2 6 2 3" xfId="25208" xr:uid="{A528A8F2-A13F-4150-B00C-C4D2F2ACC4CF}"/>
    <cellStyle name="Calculation 2 2 6 2 3 2" xfId="27400" xr:uid="{827763F0-BB3D-4A2C-8625-ED872F9B6168}"/>
    <cellStyle name="Calculation 2 2 6 2 3 2 2" xfId="32852" xr:uid="{15FEB079-5D43-4ECC-9D86-FC7079C457A9}"/>
    <cellStyle name="Calculation 2 2 6 2 3 3" xfId="30660" xr:uid="{532718E5-A3D0-4116-AC37-9E73B2B034B4}"/>
    <cellStyle name="Calculation 2 2 6 2 4" xfId="22953" xr:uid="{792D66AF-9A7A-416D-8007-336BDA32AAAB}"/>
    <cellStyle name="Calculation 2 2 6 2 4 2" xfId="28893" xr:uid="{FEB18A4A-00D6-4AA5-8B1D-6415B8948E17}"/>
    <cellStyle name="Calculation 2 2 6 2 5" xfId="25653" xr:uid="{ED734E64-0112-4DB0-9C9E-D533EC435E79}"/>
    <cellStyle name="Calculation 2 2 6 2 5 2" xfId="31105" xr:uid="{5245B377-53CE-4644-BC80-DABE26160BD1}"/>
    <cellStyle name="Calculation 2 2 6 2 6" xfId="28035" xr:uid="{A6E6C1BC-0629-48F3-903F-F970AE1C3333}"/>
    <cellStyle name="Calculation 2 2 6 3" xfId="23032" xr:uid="{E26A3DEC-5A46-486F-8B62-744BAFED87D0}"/>
    <cellStyle name="Calculation 2 2 6 3 2" xfId="25732" xr:uid="{A8F99A8C-1273-4679-8708-06FA7CB83C7D}"/>
    <cellStyle name="Calculation 2 2 6 3 2 2" xfId="31184" xr:uid="{CAD7673A-10B4-4120-90C1-3702F378AF7A}"/>
    <cellStyle name="Calculation 2 2 6 3 3" xfId="28972" xr:uid="{4464DC7E-C9D2-455C-81FE-5E80C39FF11A}"/>
    <cellStyle name="Calculation 2 2 6 4" xfId="24391" xr:uid="{F2D09790-B7BC-4670-8B19-14DCABA7D8D4}"/>
    <cellStyle name="Calculation 2 2 6 4 2" xfId="26589" xr:uid="{B3AB03FF-0B08-4D8D-A2D1-78805B438D97}"/>
    <cellStyle name="Calculation 2 2 6 4 2 2" xfId="32041" xr:uid="{85481864-622F-4137-96EE-772AB4C2870E}"/>
    <cellStyle name="Calculation 2 2 6 4 3" xfId="29843" xr:uid="{13228F0C-1631-46A2-8171-06EFA4FD9EE1}"/>
    <cellStyle name="Calculation 2 2 6 5" xfId="22174" xr:uid="{E809AC03-FCC4-40AC-BC13-40CB15912955}"/>
    <cellStyle name="Calculation 2 2 6 5 2" xfId="28114" xr:uid="{7016B632-0E10-42F2-8FC2-68CDB47A1AC9}"/>
    <cellStyle name="Calculation 2 2 6 6" xfId="21092" xr:uid="{765813E6-15F5-421B-8260-4A836DF0430E}"/>
    <cellStyle name="Calculation 2 2 6 7" xfId="21384" xr:uid="{47B5FD5C-949D-467B-8C33-B7739874DFB6}"/>
    <cellStyle name="Calculation 2 2 7" xfId="762" xr:uid="{00000000-0005-0000-0000-0000E9020000}"/>
    <cellStyle name="Calculation 2 2 7 2" xfId="22092" xr:uid="{EA2596B3-D7B5-45FC-9AD8-B0C503F5BBB6}"/>
    <cellStyle name="Calculation 2 2 7 2 2" xfId="23807" xr:uid="{007FC667-0147-4DDE-AFD0-FF5BBC1AF6C9}"/>
    <cellStyle name="Calculation 2 2 7 2 2 2" xfId="26507" xr:uid="{30D7A8C3-B300-4383-9CA4-25868455C0E8}"/>
    <cellStyle name="Calculation 2 2 7 2 2 2 2" xfId="31959" xr:uid="{F91E24A4-B39A-48BC-98F3-338578C8582C}"/>
    <cellStyle name="Calculation 2 2 7 2 2 3" xfId="29747" xr:uid="{858FDD79-884C-4C60-A970-56B9C44F3174}"/>
    <cellStyle name="Calculation 2 2 7 2 3" xfId="25207" xr:uid="{562754B4-B129-493E-AC61-DC4741A87371}"/>
    <cellStyle name="Calculation 2 2 7 2 3 2" xfId="27399" xr:uid="{E732C1A9-9244-4FD4-B017-855BC6A023A6}"/>
    <cellStyle name="Calculation 2 2 7 2 3 2 2" xfId="32851" xr:uid="{98A7118C-6B90-4EEF-A6A1-C7B64EA49364}"/>
    <cellStyle name="Calculation 2 2 7 2 3 3" xfId="30659" xr:uid="{B52880A8-018C-4114-AC0F-A974E57BE574}"/>
    <cellStyle name="Calculation 2 2 7 2 4" xfId="22952" xr:uid="{B7220068-B1B4-4F82-BF15-9CA0BF4F6B64}"/>
    <cellStyle name="Calculation 2 2 7 2 4 2" xfId="28892" xr:uid="{83584767-E876-4FC6-9639-4FB4A74CEEB8}"/>
    <cellStyle name="Calculation 2 2 7 2 5" xfId="25652" xr:uid="{11B09789-4115-4B84-863C-F4A42DB224CE}"/>
    <cellStyle name="Calculation 2 2 7 2 5 2" xfId="31104" xr:uid="{37933955-0F26-45EC-8272-9E6626794D77}"/>
    <cellStyle name="Calculation 2 2 7 2 6" xfId="28034" xr:uid="{9E5D6DA3-FF9C-45FE-B994-0CE98EBA84CF}"/>
    <cellStyle name="Calculation 2 2 7 3" xfId="23033" xr:uid="{69092915-0382-474B-9A20-87D80B3A2965}"/>
    <cellStyle name="Calculation 2 2 7 3 2" xfId="25733" xr:uid="{2C30F1FB-AB57-4188-9901-6894D1AC6640}"/>
    <cellStyle name="Calculation 2 2 7 3 2 2" xfId="31185" xr:uid="{F0DC8282-36D8-45AA-A00E-5E60CFB4BAF7}"/>
    <cellStyle name="Calculation 2 2 7 3 3" xfId="28973" xr:uid="{CC44BF83-199A-4C16-BED7-95CA109D9CAC}"/>
    <cellStyle name="Calculation 2 2 7 4" xfId="24392" xr:uid="{15C8DED4-1343-465D-8BCF-50D4FB50AB00}"/>
    <cellStyle name="Calculation 2 2 7 4 2" xfId="26590" xr:uid="{16EC5FAC-2775-409F-8E2F-0CF21975CF30}"/>
    <cellStyle name="Calculation 2 2 7 4 2 2" xfId="32042" xr:uid="{D6DEA1D1-7221-4D05-99F7-01C4FB22ED64}"/>
    <cellStyle name="Calculation 2 2 7 4 3" xfId="29844" xr:uid="{44DA4A28-FC73-4E77-9B20-5DEA0E478629}"/>
    <cellStyle name="Calculation 2 2 7 5" xfId="22175" xr:uid="{B232AC89-DA75-48E6-9552-5CC9AA38FAD0}"/>
    <cellStyle name="Calculation 2 2 7 5 2" xfId="28115" xr:uid="{3DE9EE89-76CF-46E5-A019-C067C47A6643}"/>
    <cellStyle name="Calculation 2 2 7 6" xfId="21093" xr:uid="{2FC31775-D3A1-444F-9519-0D219C29F3EE}"/>
    <cellStyle name="Calculation 2 2 7 7" xfId="21383" xr:uid="{47E41552-7F36-4A36-99BC-62182E2E91E1}"/>
    <cellStyle name="Calculation 2 2 8" xfId="763" xr:uid="{00000000-0005-0000-0000-0000EA020000}"/>
    <cellStyle name="Calculation 2 2 8 2" xfId="22091" xr:uid="{142EB072-7048-4DA1-B0A8-747AA0B0B99F}"/>
    <cellStyle name="Calculation 2 2 8 2 2" xfId="23806" xr:uid="{AB02A65C-636C-4D09-825B-756F36517948}"/>
    <cellStyle name="Calculation 2 2 8 2 2 2" xfId="26506" xr:uid="{3B3D44AD-B180-407A-9B45-898315F3F19B}"/>
    <cellStyle name="Calculation 2 2 8 2 2 2 2" xfId="31958" xr:uid="{A91BF9E8-917D-40A6-9B34-27B83C036161}"/>
    <cellStyle name="Calculation 2 2 8 2 2 3" xfId="29746" xr:uid="{C4AB02CC-0B7B-4F02-AA5D-EEE8B9D0312A}"/>
    <cellStyle name="Calculation 2 2 8 2 3" xfId="25206" xr:uid="{0DA06168-2DD0-4D50-ACAD-30B0BA6D10B5}"/>
    <cellStyle name="Calculation 2 2 8 2 3 2" xfId="27398" xr:uid="{61994836-1813-4670-B2A2-88E9A1DE308B}"/>
    <cellStyle name="Calculation 2 2 8 2 3 2 2" xfId="32850" xr:uid="{F52EBB0B-3136-4557-AB6F-81B84FBF67D9}"/>
    <cellStyle name="Calculation 2 2 8 2 3 3" xfId="30658" xr:uid="{D8BC990B-780F-4C0B-AE4F-7A89D3487996}"/>
    <cellStyle name="Calculation 2 2 8 2 4" xfId="22951" xr:uid="{5C433128-6749-4FBE-B342-9B6BFBB253BF}"/>
    <cellStyle name="Calculation 2 2 8 2 4 2" xfId="28891" xr:uid="{726DDBAB-6B03-4937-A085-8B52B9E890B8}"/>
    <cellStyle name="Calculation 2 2 8 2 5" xfId="25651" xr:uid="{D656087C-92C6-4A67-9F18-E4EDAEC37A03}"/>
    <cellStyle name="Calculation 2 2 8 2 5 2" xfId="31103" xr:uid="{D44AC31B-FC2B-4668-A023-48E42A6CEF26}"/>
    <cellStyle name="Calculation 2 2 8 2 6" xfId="28033" xr:uid="{2311755E-73ED-4472-BDD8-E48335060921}"/>
    <cellStyle name="Calculation 2 2 8 3" xfId="23034" xr:uid="{2993FA60-AFE9-4419-8F36-F77310979F1B}"/>
    <cellStyle name="Calculation 2 2 8 3 2" xfId="25734" xr:uid="{54CB00D9-D448-457D-969B-7653447E94DC}"/>
    <cellStyle name="Calculation 2 2 8 3 2 2" xfId="31186" xr:uid="{BED1711A-5CD2-48D0-9FF9-64E7DF696443}"/>
    <cellStyle name="Calculation 2 2 8 3 3" xfId="28974" xr:uid="{57E3D4E5-AE2C-4F5A-A580-FB6C9E501F5F}"/>
    <cellStyle name="Calculation 2 2 8 4" xfId="24393" xr:uid="{B270F1AB-C306-45A9-9A13-3CCCA51BDE26}"/>
    <cellStyle name="Calculation 2 2 8 4 2" xfId="26591" xr:uid="{F71C3441-EECB-4237-B1F4-7F97BE7115B0}"/>
    <cellStyle name="Calculation 2 2 8 4 2 2" xfId="32043" xr:uid="{98B47C0E-9A94-41A6-B7FC-F9B724E3A1B2}"/>
    <cellStyle name="Calculation 2 2 8 4 3" xfId="29845" xr:uid="{CFD4FAD7-7AD6-4F13-B053-E66DADA62E09}"/>
    <cellStyle name="Calculation 2 2 8 5" xfId="22176" xr:uid="{2E6F0CC2-1F16-405A-A2A4-BF55AA527C91}"/>
    <cellStyle name="Calculation 2 2 8 5 2" xfId="28116" xr:uid="{BD320685-2A2B-4D51-8D1B-9CEE0BF2DA78}"/>
    <cellStyle name="Calculation 2 2 8 6" xfId="21094" xr:uid="{FF0A6031-66DB-4129-A3BC-E6CD00A07874}"/>
    <cellStyle name="Calculation 2 2 8 7" xfId="21382" xr:uid="{1AF1D53F-EE02-42AD-9319-4185E97F8EE9}"/>
    <cellStyle name="Calculation 2 2 9" xfId="764" xr:uid="{00000000-0005-0000-0000-0000EB020000}"/>
    <cellStyle name="Calculation 2 2 9 2" xfId="22090" xr:uid="{96D920E0-6BC3-4AB3-8233-0F564A527C1F}"/>
    <cellStyle name="Calculation 2 2 9 2 2" xfId="23805" xr:uid="{07409569-1BFF-4B64-BB19-549CE1B246C2}"/>
    <cellStyle name="Calculation 2 2 9 2 2 2" xfId="26505" xr:uid="{DDAF0CBF-2353-40EA-AE52-E61C00DEF1E6}"/>
    <cellStyle name="Calculation 2 2 9 2 2 2 2" xfId="31957" xr:uid="{5AD3B1D2-B670-4618-8CCF-31BCD1DD7A5F}"/>
    <cellStyle name="Calculation 2 2 9 2 2 3" xfId="29745" xr:uid="{059B3D05-0AC6-43D6-82ED-E47ED2EDF564}"/>
    <cellStyle name="Calculation 2 2 9 2 3" xfId="25205" xr:uid="{88A30BA1-9AE1-4771-9FB5-3187C81F54CA}"/>
    <cellStyle name="Calculation 2 2 9 2 3 2" xfId="27397" xr:uid="{CD059E96-1ED8-47CB-B10A-630E7BCB2A35}"/>
    <cellStyle name="Calculation 2 2 9 2 3 2 2" xfId="32849" xr:uid="{1A742B83-5B4B-4697-A5C2-1AA9796E21A7}"/>
    <cellStyle name="Calculation 2 2 9 2 3 3" xfId="30657" xr:uid="{73AAF50B-566F-4771-A937-569A8BF5F7E9}"/>
    <cellStyle name="Calculation 2 2 9 2 4" xfId="22950" xr:uid="{E114AD3B-8281-488A-B797-F5D257FD449C}"/>
    <cellStyle name="Calculation 2 2 9 2 4 2" xfId="28890" xr:uid="{68A45A89-4FE0-49CB-9E50-04EC062B5225}"/>
    <cellStyle name="Calculation 2 2 9 2 5" xfId="25650" xr:uid="{5BE00C20-A39E-422A-A82E-73F48DA3E9F9}"/>
    <cellStyle name="Calculation 2 2 9 2 5 2" xfId="31102" xr:uid="{DC9927AF-497C-4B07-9D67-334777F065EB}"/>
    <cellStyle name="Calculation 2 2 9 2 6" xfId="28032" xr:uid="{25C1B41E-3E64-462D-8D0B-8FC433FBB5F0}"/>
    <cellStyle name="Calculation 2 2 9 3" xfId="23035" xr:uid="{75597AF9-3387-44F6-8AEF-DD62E32CBE82}"/>
    <cellStyle name="Calculation 2 2 9 3 2" xfId="25735" xr:uid="{945DE02C-ECD9-4B5B-95AF-DCBC4FBA992D}"/>
    <cellStyle name="Calculation 2 2 9 3 2 2" xfId="31187" xr:uid="{62EE9F6B-566F-4C3E-B9FB-3754D53B401A}"/>
    <cellStyle name="Calculation 2 2 9 3 3" xfId="28975" xr:uid="{AAAC7A25-2D0A-465A-ABAE-05E3EF99446C}"/>
    <cellStyle name="Calculation 2 2 9 4" xfId="24394" xr:uid="{1409C9B5-7767-4A1D-AD04-83FD0EE9EA14}"/>
    <cellStyle name="Calculation 2 2 9 4 2" xfId="26592" xr:uid="{DDF3C547-C6DE-4BBB-A394-856EE70A5F42}"/>
    <cellStyle name="Calculation 2 2 9 4 2 2" xfId="32044" xr:uid="{95B62911-D821-45FF-95FB-CD1A307E905F}"/>
    <cellStyle name="Calculation 2 2 9 4 3" xfId="29846" xr:uid="{7FBA688A-616E-4D9F-8170-29226CAA67BC}"/>
    <cellStyle name="Calculation 2 2 9 5" xfId="22177" xr:uid="{6931399B-42BB-4394-A59E-629ABA8D0E56}"/>
    <cellStyle name="Calculation 2 2 9 5 2" xfId="28117" xr:uid="{EE036397-B71C-4ED6-BA6B-F07E25FD3714}"/>
    <cellStyle name="Calculation 2 2 9 6" xfId="21095" xr:uid="{6DAD222A-6B3E-429C-A009-146F10A0EA28}"/>
    <cellStyle name="Calculation 2 2 9 7" xfId="21381" xr:uid="{7B073CAD-DF1C-4AE2-A432-8B413A8C93B8}"/>
    <cellStyle name="Calculation 2 20" xfId="22135" xr:uid="{F6E0001B-EABE-4466-B502-AB36CCDD1567}"/>
    <cellStyle name="Calculation 2 20 2" xfId="28075" xr:uid="{680BD288-1D8A-424E-8FA7-4F5272D0148F}"/>
    <cellStyle name="Calculation 2 21" xfId="21053" xr:uid="{BE889D9D-136D-4FEA-989C-0D560809CBE3}"/>
    <cellStyle name="Calculation 2 22" xfId="21423" xr:uid="{40BBDAF0-8D2D-44C5-91CA-B16F6ED52148}"/>
    <cellStyle name="Calculation 2 3" xfId="765" xr:uid="{00000000-0005-0000-0000-0000EC020000}"/>
    <cellStyle name="Calculation 2 3 2" xfId="766" xr:uid="{00000000-0005-0000-0000-0000ED020000}"/>
    <cellStyle name="Calculation 2 3 2 2" xfId="22089" xr:uid="{0E91BCD8-C1B6-40F9-B06A-E79F530894C5}"/>
    <cellStyle name="Calculation 2 3 2 2 2" xfId="23804" xr:uid="{C46FB75B-784A-458B-ACCE-62D7FC58CDBF}"/>
    <cellStyle name="Calculation 2 3 2 2 2 2" xfId="26504" xr:uid="{83017A2B-819E-4DBE-BC9C-94508B6F9AC4}"/>
    <cellStyle name="Calculation 2 3 2 2 2 2 2" xfId="31956" xr:uid="{5BF1F7A1-4678-4304-BD16-934EAA38AE07}"/>
    <cellStyle name="Calculation 2 3 2 2 2 3" xfId="29744" xr:uid="{355DEB2E-A548-4E9B-AB09-ADB3367F2D4A}"/>
    <cellStyle name="Calculation 2 3 2 2 3" xfId="25204" xr:uid="{48E02159-6184-400F-8749-7B88E5CBCA1A}"/>
    <cellStyle name="Calculation 2 3 2 2 3 2" xfId="27396" xr:uid="{3BB162FB-10C3-47B3-AC5E-1B2FA6B9E51D}"/>
    <cellStyle name="Calculation 2 3 2 2 3 2 2" xfId="32848" xr:uid="{8BEE9484-DF5A-4F60-BA4D-855B23CC855E}"/>
    <cellStyle name="Calculation 2 3 2 2 3 3" xfId="30656" xr:uid="{1D9821FB-4BB0-494A-96E7-A3B991CDF6A1}"/>
    <cellStyle name="Calculation 2 3 2 2 4" xfId="22949" xr:uid="{E1C32E84-2DFF-4DF9-9C93-FB5793573E4C}"/>
    <cellStyle name="Calculation 2 3 2 2 4 2" xfId="28889" xr:uid="{8754CC3F-B20F-4FC6-AE1A-688AB66D4B97}"/>
    <cellStyle name="Calculation 2 3 2 2 5" xfId="25649" xr:uid="{4A8055C9-004B-4DD0-9887-26F909E8571B}"/>
    <cellStyle name="Calculation 2 3 2 2 5 2" xfId="31101" xr:uid="{A005A78C-41E3-43BD-9E09-2B2645E3DA54}"/>
    <cellStyle name="Calculation 2 3 2 2 6" xfId="28031" xr:uid="{302F0D96-4481-4307-A9B3-D9310032C812}"/>
    <cellStyle name="Calculation 2 3 2 3" xfId="23036" xr:uid="{8CD712A1-56A7-4F15-A733-3030A4F32CEB}"/>
    <cellStyle name="Calculation 2 3 2 3 2" xfId="25736" xr:uid="{05219244-2519-4B82-AC8B-E870CDC9C176}"/>
    <cellStyle name="Calculation 2 3 2 3 2 2" xfId="31188" xr:uid="{C56CF11D-96B0-42FA-A6BC-965BD60BB790}"/>
    <cellStyle name="Calculation 2 3 2 3 3" xfId="28976" xr:uid="{EC5A420E-6D8B-4F40-8C38-01FD924AC00D}"/>
    <cellStyle name="Calculation 2 3 2 4" xfId="24395" xr:uid="{8CF309DD-4ECB-4547-9250-B7360FC38412}"/>
    <cellStyle name="Calculation 2 3 2 4 2" xfId="26593" xr:uid="{A8D85680-1051-4D66-8CC9-A5F08BCC3F85}"/>
    <cellStyle name="Calculation 2 3 2 4 2 2" xfId="32045" xr:uid="{C4F97F0A-4CA9-40A0-97E2-6FAEBAA465AC}"/>
    <cellStyle name="Calculation 2 3 2 4 3" xfId="29847" xr:uid="{F083E24D-040A-406A-B95D-46D240063030}"/>
    <cellStyle name="Calculation 2 3 2 5" xfId="22178" xr:uid="{5561EE0B-6AAF-481A-96E3-2F2046873ABB}"/>
    <cellStyle name="Calculation 2 3 2 5 2" xfId="28118" xr:uid="{05694ACD-F9DD-419C-AFBD-23A80777E41E}"/>
    <cellStyle name="Calculation 2 3 2 6" xfId="21096" xr:uid="{24F9747C-8361-4E6A-870D-91B43995EA45}"/>
    <cellStyle name="Calculation 2 3 2 7" xfId="21380" xr:uid="{686E0ECD-F603-42EA-A872-1DAE65EA4FA0}"/>
    <cellStyle name="Calculation 2 3 3" xfId="767" xr:uid="{00000000-0005-0000-0000-0000EE020000}"/>
    <cellStyle name="Calculation 2 3 3 2" xfId="22088" xr:uid="{76502952-CF63-43EF-B149-087AE1796E54}"/>
    <cellStyle name="Calculation 2 3 3 2 2" xfId="23803" xr:uid="{065BC079-31B1-4C30-B496-DDDBB122B62D}"/>
    <cellStyle name="Calculation 2 3 3 2 2 2" xfId="26503" xr:uid="{2FDA0A61-E655-40BA-AD34-B301FDEF602C}"/>
    <cellStyle name="Calculation 2 3 3 2 2 2 2" xfId="31955" xr:uid="{642C4EAE-68CD-496E-8478-073F456A7272}"/>
    <cellStyle name="Calculation 2 3 3 2 2 3" xfId="29743" xr:uid="{7D45DC17-4D76-44A3-9FF1-EFA4CDD202CA}"/>
    <cellStyle name="Calculation 2 3 3 2 3" xfId="25203" xr:uid="{49A35E3E-AE6E-4B7A-B82D-0C4E23A16F5D}"/>
    <cellStyle name="Calculation 2 3 3 2 3 2" xfId="27395" xr:uid="{64F967E8-6DA2-4A0F-9714-31C5D81FE2E1}"/>
    <cellStyle name="Calculation 2 3 3 2 3 2 2" xfId="32847" xr:uid="{36B6C9BB-EDC7-45BA-BCDB-2FC2021B3DDD}"/>
    <cellStyle name="Calculation 2 3 3 2 3 3" xfId="30655" xr:uid="{45EF2141-DA3F-4482-ABD8-DBA5D8622A0A}"/>
    <cellStyle name="Calculation 2 3 3 2 4" xfId="22948" xr:uid="{F3A052BB-5507-41F9-9AC7-9583658B23F0}"/>
    <cellStyle name="Calculation 2 3 3 2 4 2" xfId="28888" xr:uid="{E58E8D0B-6067-4EE2-B68B-397A42D3CC6D}"/>
    <cellStyle name="Calculation 2 3 3 2 5" xfId="25648" xr:uid="{1DE7C183-6BAD-4EE0-8E8D-0F7B025A97B4}"/>
    <cellStyle name="Calculation 2 3 3 2 5 2" xfId="31100" xr:uid="{DA8855B9-A2C9-4AB9-BAE8-D5F996B46255}"/>
    <cellStyle name="Calculation 2 3 3 2 6" xfId="28030" xr:uid="{3A1CEE3D-5A09-4960-B63F-E4AF74F068F3}"/>
    <cellStyle name="Calculation 2 3 3 3" xfId="23037" xr:uid="{75B53FC0-19E6-41DA-B235-DCC68A48A061}"/>
    <cellStyle name="Calculation 2 3 3 3 2" xfId="25737" xr:uid="{BA971F31-07E1-48F3-A361-178583F22199}"/>
    <cellStyle name="Calculation 2 3 3 3 2 2" xfId="31189" xr:uid="{43483DB1-38E5-4E12-B2D4-D3DC3F185D37}"/>
    <cellStyle name="Calculation 2 3 3 3 3" xfId="28977" xr:uid="{DCF756DF-91F7-4FAF-8B6B-A7C6C48C1E71}"/>
    <cellStyle name="Calculation 2 3 3 4" xfId="24396" xr:uid="{E10C80EB-B457-4768-94BD-5C4AC3012CCA}"/>
    <cellStyle name="Calculation 2 3 3 4 2" xfId="26594" xr:uid="{EAF3919F-3742-4C39-8C29-CEFF7F36F053}"/>
    <cellStyle name="Calculation 2 3 3 4 2 2" xfId="32046" xr:uid="{B2B2CE15-71E3-4CCB-9CDD-D210F4A39916}"/>
    <cellStyle name="Calculation 2 3 3 4 3" xfId="29848" xr:uid="{A4A7329D-73CF-4E06-8719-BFCF0D541B2B}"/>
    <cellStyle name="Calculation 2 3 3 5" xfId="22179" xr:uid="{7FE39A1C-54B6-4ACD-B062-01CA9109D02C}"/>
    <cellStyle name="Calculation 2 3 3 5 2" xfId="28119" xr:uid="{52146C03-36CF-402E-A626-3AD2BB4608C2}"/>
    <cellStyle name="Calculation 2 3 3 6" xfId="21097" xr:uid="{F9A9EBC7-9C55-42E0-A93E-B1CEB5175761}"/>
    <cellStyle name="Calculation 2 3 3 7" xfId="21379" xr:uid="{A0E8202F-761F-4910-84FE-699A544D69F7}"/>
    <cellStyle name="Calculation 2 3 4" xfId="768" xr:uid="{00000000-0005-0000-0000-0000EF020000}"/>
    <cellStyle name="Calculation 2 3 4 2" xfId="22087" xr:uid="{1197E0DE-C03A-43A8-968D-80F6E829D8AE}"/>
    <cellStyle name="Calculation 2 3 4 2 2" xfId="23802" xr:uid="{B75A22CF-0EF2-4682-83B6-4F7548B91D03}"/>
    <cellStyle name="Calculation 2 3 4 2 2 2" xfId="26502" xr:uid="{5958B95A-90E5-48B7-9B0A-F9729EAC6F4B}"/>
    <cellStyle name="Calculation 2 3 4 2 2 2 2" xfId="31954" xr:uid="{977B4232-4532-4DBC-82B8-708A0B551885}"/>
    <cellStyle name="Calculation 2 3 4 2 2 3" xfId="29742" xr:uid="{29822432-780D-4EF2-897A-95CC0A72E723}"/>
    <cellStyle name="Calculation 2 3 4 2 3" xfId="25202" xr:uid="{36AFEFDD-7394-405A-A3FF-62E5170E1B7C}"/>
    <cellStyle name="Calculation 2 3 4 2 3 2" xfId="27394" xr:uid="{F632268D-FA9D-4FE0-974B-3E5EAC3555BC}"/>
    <cellStyle name="Calculation 2 3 4 2 3 2 2" xfId="32846" xr:uid="{5EBDCC6D-E16C-4C55-99E9-C3EAF03F6C5B}"/>
    <cellStyle name="Calculation 2 3 4 2 3 3" xfId="30654" xr:uid="{75BBA78B-BEBC-4FB2-945B-E8685ADC2B37}"/>
    <cellStyle name="Calculation 2 3 4 2 4" xfId="22947" xr:uid="{D6F4B0BA-2446-4FF3-BC55-CE2EE92D8C97}"/>
    <cellStyle name="Calculation 2 3 4 2 4 2" xfId="28887" xr:uid="{912AD6E0-75B7-4951-AA18-3060D8B9379B}"/>
    <cellStyle name="Calculation 2 3 4 2 5" xfId="25647" xr:uid="{BA6F36C9-BBD2-4B8B-B110-AE9BF0847BE6}"/>
    <cellStyle name="Calculation 2 3 4 2 5 2" xfId="31099" xr:uid="{A2965F77-44C0-4BEC-9223-90CC64B8EF62}"/>
    <cellStyle name="Calculation 2 3 4 2 6" xfId="28029" xr:uid="{E0F31A58-01C2-423E-A544-899774F8E926}"/>
    <cellStyle name="Calculation 2 3 4 3" xfId="23038" xr:uid="{2A5FD47B-DD43-4B2E-8659-AB0B35F21FB1}"/>
    <cellStyle name="Calculation 2 3 4 3 2" xfId="25738" xr:uid="{F26C99B6-F1AD-455C-ACFE-9132091AF437}"/>
    <cellStyle name="Calculation 2 3 4 3 2 2" xfId="31190" xr:uid="{6ECCA29E-78E4-4294-83B7-2B319C275CF6}"/>
    <cellStyle name="Calculation 2 3 4 3 3" xfId="28978" xr:uid="{48417F68-8441-40BC-B21E-1ED79FBFA2AE}"/>
    <cellStyle name="Calculation 2 3 4 4" xfId="24397" xr:uid="{4709E0F8-625C-4E38-B18C-5CA875A75345}"/>
    <cellStyle name="Calculation 2 3 4 4 2" xfId="26595" xr:uid="{243746D6-F89C-442F-9F46-FB95AFDF42F8}"/>
    <cellStyle name="Calculation 2 3 4 4 2 2" xfId="32047" xr:uid="{CF02F6CC-174B-493F-99CC-045E5E3F2C92}"/>
    <cellStyle name="Calculation 2 3 4 4 3" xfId="29849" xr:uid="{6856E337-B903-4720-AB88-B6AF93A8EA27}"/>
    <cellStyle name="Calculation 2 3 4 5" xfId="22180" xr:uid="{1E29B36C-D62A-4595-AE0A-58D3C511FA1D}"/>
    <cellStyle name="Calculation 2 3 4 5 2" xfId="28120" xr:uid="{EEADBE09-8E51-4925-BB29-BBC25F9F8BBC}"/>
    <cellStyle name="Calculation 2 3 4 6" xfId="21098" xr:uid="{45BD0CD5-1600-4C06-B356-A31AEBEA745D}"/>
    <cellStyle name="Calculation 2 3 4 7" xfId="21378" xr:uid="{A2FB58BA-4DF9-4D5C-895C-C9C306E7A4D9}"/>
    <cellStyle name="Calculation 2 3 5" xfId="769" xr:uid="{00000000-0005-0000-0000-0000F0020000}"/>
    <cellStyle name="Calculation 2 3 5 2" xfId="22086" xr:uid="{0D85C0B7-629C-4B48-A7B0-A24DC7951F78}"/>
    <cellStyle name="Calculation 2 3 5 2 2" xfId="23801" xr:uid="{B551FBCE-021F-4DAD-94D6-91765CEE6944}"/>
    <cellStyle name="Calculation 2 3 5 2 2 2" xfId="26501" xr:uid="{E0FDF48E-8A60-4A26-B58E-EEB1BB5DBC01}"/>
    <cellStyle name="Calculation 2 3 5 2 2 2 2" xfId="31953" xr:uid="{2D7798EA-A73B-4D2A-9A90-EF4CE171213E}"/>
    <cellStyle name="Calculation 2 3 5 2 2 3" xfId="29741" xr:uid="{5B801B02-194E-4731-AB97-504920CF455A}"/>
    <cellStyle name="Calculation 2 3 5 2 3" xfId="25201" xr:uid="{DF76B4CD-F8EF-4445-8AF3-87A401A75E38}"/>
    <cellStyle name="Calculation 2 3 5 2 3 2" xfId="27393" xr:uid="{CB99406D-EDB4-438F-931F-C99E6476A043}"/>
    <cellStyle name="Calculation 2 3 5 2 3 2 2" xfId="32845" xr:uid="{263EE952-FD42-4643-9D59-54A15E57F030}"/>
    <cellStyle name="Calculation 2 3 5 2 3 3" xfId="30653" xr:uid="{B98EE1D0-5633-4014-A50E-E2B4B2F81E7E}"/>
    <cellStyle name="Calculation 2 3 5 2 4" xfId="22946" xr:uid="{542869C8-B8B6-4D48-AB96-B8A0AEC08035}"/>
    <cellStyle name="Calculation 2 3 5 2 4 2" xfId="28886" xr:uid="{2865CB58-258D-457B-AAAA-D64D0937F49F}"/>
    <cellStyle name="Calculation 2 3 5 2 5" xfId="25646" xr:uid="{2AABFF00-863D-43FA-9DA2-7C936F0C9936}"/>
    <cellStyle name="Calculation 2 3 5 2 5 2" xfId="31098" xr:uid="{FD0EB4AE-B53E-4040-9BF3-59FCBFEDBFB4}"/>
    <cellStyle name="Calculation 2 3 5 2 6" xfId="28028" xr:uid="{8F65E969-0ACC-4048-B5B3-883F4F0801C8}"/>
    <cellStyle name="Calculation 2 3 5 3" xfId="23039" xr:uid="{3BD0396B-E7ED-4A66-A3D0-7AD013AD50C0}"/>
    <cellStyle name="Calculation 2 3 5 3 2" xfId="25739" xr:uid="{4578F4B1-0ECD-4A18-8936-755E0C437956}"/>
    <cellStyle name="Calculation 2 3 5 3 2 2" xfId="31191" xr:uid="{7BE7C418-2BC8-4E84-848A-BD93493E569D}"/>
    <cellStyle name="Calculation 2 3 5 3 3" xfId="28979" xr:uid="{33DBA1C5-9F0C-43DC-BFA3-8A25CE20783B}"/>
    <cellStyle name="Calculation 2 3 5 4" xfId="24398" xr:uid="{D12A583C-6068-4FCE-A17F-C413738861F7}"/>
    <cellStyle name="Calculation 2 3 5 4 2" xfId="26596" xr:uid="{9503C123-1C15-4CC8-9062-0EF10EE1AB91}"/>
    <cellStyle name="Calculation 2 3 5 4 2 2" xfId="32048" xr:uid="{92E6EA66-F45D-460D-8BEC-0AFD279EC4EC}"/>
    <cellStyle name="Calculation 2 3 5 4 3" xfId="29850" xr:uid="{251A95FF-7C3F-4D4E-9A2F-53685D5801B7}"/>
    <cellStyle name="Calculation 2 3 5 5" xfId="22181" xr:uid="{B18BAE13-37C6-4C26-8EF0-D80F63F3AA52}"/>
    <cellStyle name="Calculation 2 3 5 5 2" xfId="28121" xr:uid="{6AA6DD3A-60E0-4B4D-ABCC-8A6D25720EC6}"/>
    <cellStyle name="Calculation 2 3 5 6" xfId="21099" xr:uid="{88FA6240-B4B1-47AF-8420-3F17E3DBE625}"/>
    <cellStyle name="Calculation 2 3 5 7" xfId="21377" xr:uid="{0D921066-69C7-47F6-A845-7A73F23CE03C}"/>
    <cellStyle name="Calculation 2 4" xfId="770" xr:uid="{00000000-0005-0000-0000-0000F1020000}"/>
    <cellStyle name="Calculation 2 4 2" xfId="771" xr:uid="{00000000-0005-0000-0000-0000F2020000}"/>
    <cellStyle name="Calculation 2 4 2 2" xfId="22085" xr:uid="{6778DC80-DCF7-49E6-9AEC-5E25F885167D}"/>
    <cellStyle name="Calculation 2 4 2 2 2" xfId="23800" xr:uid="{06D59CE1-52F7-4A48-8D97-B287542096E1}"/>
    <cellStyle name="Calculation 2 4 2 2 2 2" xfId="26500" xr:uid="{69131C5D-4B46-4148-8A49-8E88C6355F49}"/>
    <cellStyle name="Calculation 2 4 2 2 2 2 2" xfId="31952" xr:uid="{18038607-5978-40F8-9202-38AE6646C4C0}"/>
    <cellStyle name="Calculation 2 4 2 2 2 3" xfId="29740" xr:uid="{81B2EE1C-C154-4718-9B4D-0B464C1B2E95}"/>
    <cellStyle name="Calculation 2 4 2 2 3" xfId="25200" xr:uid="{EA767B53-AF1A-4ECB-87B3-DA3AE8CC687B}"/>
    <cellStyle name="Calculation 2 4 2 2 3 2" xfId="27392" xr:uid="{E7D61D47-2E6D-4FD7-A33F-C15CB095C238}"/>
    <cellStyle name="Calculation 2 4 2 2 3 2 2" xfId="32844" xr:uid="{0D4ED3BA-1507-4353-9AD1-8ECA405A647A}"/>
    <cellStyle name="Calculation 2 4 2 2 3 3" xfId="30652" xr:uid="{DB6EF0B9-C513-415B-9591-7C0455A080E1}"/>
    <cellStyle name="Calculation 2 4 2 2 4" xfId="22945" xr:uid="{F6DA29CD-5B9B-4834-A23C-8BC9E88E1695}"/>
    <cellStyle name="Calculation 2 4 2 2 4 2" xfId="28885" xr:uid="{53261B82-3F72-473E-9D76-38CE4675130F}"/>
    <cellStyle name="Calculation 2 4 2 2 5" xfId="25645" xr:uid="{C306CEAF-7BBF-4348-A00D-12A4E4A86E2F}"/>
    <cellStyle name="Calculation 2 4 2 2 5 2" xfId="31097" xr:uid="{1AA89DFE-3F22-487B-BE67-3B2F6AD27BD8}"/>
    <cellStyle name="Calculation 2 4 2 2 6" xfId="28027" xr:uid="{7BF56D6C-C7B2-4014-AE00-355B5DB62E06}"/>
    <cellStyle name="Calculation 2 4 2 3" xfId="23040" xr:uid="{66B55FE8-69A6-424C-A881-D4B3FFD32DD7}"/>
    <cellStyle name="Calculation 2 4 2 3 2" xfId="25740" xr:uid="{765B9C96-E5CA-4DDF-B40F-865BB127328C}"/>
    <cellStyle name="Calculation 2 4 2 3 2 2" xfId="31192" xr:uid="{4B5C1678-5E17-40EE-BD4B-3ABAA3C38B4B}"/>
    <cellStyle name="Calculation 2 4 2 3 3" xfId="28980" xr:uid="{53AE051A-4C69-4E52-919D-2596D263C3E0}"/>
    <cellStyle name="Calculation 2 4 2 4" xfId="24399" xr:uid="{9110D957-17F1-4E93-93D8-474C98D126AC}"/>
    <cellStyle name="Calculation 2 4 2 4 2" xfId="26597" xr:uid="{1B0614AC-3422-4C7A-AA27-C7105761C812}"/>
    <cellStyle name="Calculation 2 4 2 4 2 2" xfId="32049" xr:uid="{6AB3F1C4-A106-4320-BBA4-445A78D3A318}"/>
    <cellStyle name="Calculation 2 4 2 4 3" xfId="29851" xr:uid="{3586E7F8-A11D-4981-85CD-81A95EF431DA}"/>
    <cellStyle name="Calculation 2 4 2 5" xfId="22182" xr:uid="{94A56B2F-18BF-4D33-A8BA-1C01ECF49661}"/>
    <cellStyle name="Calculation 2 4 2 5 2" xfId="28122" xr:uid="{792B126C-54CF-4599-BBEB-0899E8B5BF67}"/>
    <cellStyle name="Calculation 2 4 2 6" xfId="21100" xr:uid="{40BC50D0-28A6-49DD-B339-1B46B79DD56D}"/>
    <cellStyle name="Calculation 2 4 2 7" xfId="21376" xr:uid="{10C2859E-FDC0-4C75-A6F3-02DB92B0AFA0}"/>
    <cellStyle name="Calculation 2 4 3" xfId="772" xr:uid="{00000000-0005-0000-0000-0000F3020000}"/>
    <cellStyle name="Calculation 2 4 3 2" xfId="22084" xr:uid="{4A26BE4C-C165-408B-9EEE-FB1F74EDA76E}"/>
    <cellStyle name="Calculation 2 4 3 2 2" xfId="23799" xr:uid="{FD1CEE56-063C-4598-B4C9-DE54BB69D7E7}"/>
    <cellStyle name="Calculation 2 4 3 2 2 2" xfId="26499" xr:uid="{4A6D5BDD-3E87-46DE-9D07-776629AB6C95}"/>
    <cellStyle name="Calculation 2 4 3 2 2 2 2" xfId="31951" xr:uid="{9362D626-310D-4BA5-81EF-C0C124956741}"/>
    <cellStyle name="Calculation 2 4 3 2 2 3" xfId="29739" xr:uid="{41629E5F-0493-4DC6-BCE4-CFB8416ADBDD}"/>
    <cellStyle name="Calculation 2 4 3 2 3" xfId="25199" xr:uid="{3A3053E0-CBA5-496C-AD82-2A9A9A3C8D66}"/>
    <cellStyle name="Calculation 2 4 3 2 3 2" xfId="27391" xr:uid="{4031F2BC-BED6-4BFF-81DE-E9B5AB18748D}"/>
    <cellStyle name="Calculation 2 4 3 2 3 2 2" xfId="32843" xr:uid="{A9954A79-70C2-47B0-BA35-9C7BCEB28642}"/>
    <cellStyle name="Calculation 2 4 3 2 3 3" xfId="30651" xr:uid="{C22DC90E-B96E-45EB-9BDB-1B179DBA06FD}"/>
    <cellStyle name="Calculation 2 4 3 2 4" xfId="22944" xr:uid="{DDFD6D04-37FE-4AC2-8B85-479D24677967}"/>
    <cellStyle name="Calculation 2 4 3 2 4 2" xfId="28884" xr:uid="{AD1F009F-8D90-4DFD-AB59-A1F88AF95F0F}"/>
    <cellStyle name="Calculation 2 4 3 2 5" xfId="25644" xr:uid="{5A7BEC11-1ADC-46D0-B862-FA58200ABC9C}"/>
    <cellStyle name="Calculation 2 4 3 2 5 2" xfId="31096" xr:uid="{D138FB4C-C66A-41AC-B951-2A726C7EFA8D}"/>
    <cellStyle name="Calculation 2 4 3 2 6" xfId="28026" xr:uid="{6E1C1E8F-57E5-4EBC-B98F-B710CD79D1D9}"/>
    <cellStyle name="Calculation 2 4 3 3" xfId="23041" xr:uid="{E2E07420-A6F9-4038-B871-6489794983F4}"/>
    <cellStyle name="Calculation 2 4 3 3 2" xfId="25741" xr:uid="{91ACA920-FFA6-4C06-AC3A-986F1AEF05EC}"/>
    <cellStyle name="Calculation 2 4 3 3 2 2" xfId="31193" xr:uid="{C39B9751-83FC-4C7D-BB2F-06D643C9D9AE}"/>
    <cellStyle name="Calculation 2 4 3 3 3" xfId="28981" xr:uid="{49D95DD3-7DD8-44F2-88FF-19ADC6F5C393}"/>
    <cellStyle name="Calculation 2 4 3 4" xfId="24400" xr:uid="{9BBFA0B7-D317-43B0-93AE-EEE2EB422CFF}"/>
    <cellStyle name="Calculation 2 4 3 4 2" xfId="26598" xr:uid="{0DEDA186-17F9-44AB-ADA1-52172BCF41B3}"/>
    <cellStyle name="Calculation 2 4 3 4 2 2" xfId="32050" xr:uid="{55FB8908-1BE5-4674-9084-862416C87B58}"/>
    <cellStyle name="Calculation 2 4 3 4 3" xfId="29852" xr:uid="{93E9C6F5-2275-4F73-A4D0-9F1D0B6EF789}"/>
    <cellStyle name="Calculation 2 4 3 5" xfId="22183" xr:uid="{40B5A73A-6E32-484B-8657-B6EF36F02826}"/>
    <cellStyle name="Calculation 2 4 3 5 2" xfId="28123" xr:uid="{8C3E8832-9BC0-4103-85F4-2CFDBF5759ED}"/>
    <cellStyle name="Calculation 2 4 3 6" xfId="21101" xr:uid="{484CE12C-4D3C-47F8-B411-DE4B05A31B77}"/>
    <cellStyle name="Calculation 2 4 3 7" xfId="21375" xr:uid="{C7FCF7D1-4B80-4694-9FF3-2214CF3A6919}"/>
    <cellStyle name="Calculation 2 4 4" xfId="773" xr:uid="{00000000-0005-0000-0000-0000F4020000}"/>
    <cellStyle name="Calculation 2 4 4 2" xfId="22083" xr:uid="{EAD6E920-B94B-4FFB-84DF-8346856D7371}"/>
    <cellStyle name="Calculation 2 4 4 2 2" xfId="23798" xr:uid="{2D6E611B-55F6-44F4-8530-6D2BB0D9E7D3}"/>
    <cellStyle name="Calculation 2 4 4 2 2 2" xfId="26498" xr:uid="{D2F1E356-E72F-413E-A100-ED6547201C3A}"/>
    <cellStyle name="Calculation 2 4 4 2 2 2 2" xfId="31950" xr:uid="{2FAD8CBB-2D64-4CD0-B4CA-2EF3EC0FF432}"/>
    <cellStyle name="Calculation 2 4 4 2 2 3" xfId="29738" xr:uid="{CD8E8D3B-DBE8-4A15-96B4-177EE269878A}"/>
    <cellStyle name="Calculation 2 4 4 2 3" xfId="25198" xr:uid="{14A340D4-384A-467E-ADAE-E036720A3220}"/>
    <cellStyle name="Calculation 2 4 4 2 3 2" xfId="27390" xr:uid="{60965013-2DFE-4639-91B2-4A0F6EA2680D}"/>
    <cellStyle name="Calculation 2 4 4 2 3 2 2" xfId="32842" xr:uid="{69A80DDD-E514-459A-9C32-FF9D006B495F}"/>
    <cellStyle name="Calculation 2 4 4 2 3 3" xfId="30650" xr:uid="{49634133-D698-4BEC-93BD-C461BB967BFC}"/>
    <cellStyle name="Calculation 2 4 4 2 4" xfId="22943" xr:uid="{85748F20-A1DE-4EE6-A68D-5E614EE4ED6A}"/>
    <cellStyle name="Calculation 2 4 4 2 4 2" xfId="28883" xr:uid="{485E0878-4B8C-4419-A201-0D105B1DADD0}"/>
    <cellStyle name="Calculation 2 4 4 2 5" xfId="25643" xr:uid="{A48AB6CA-E5AA-4BB5-8434-D0DC11DA47A2}"/>
    <cellStyle name="Calculation 2 4 4 2 5 2" xfId="31095" xr:uid="{AE8C9F9D-B2D8-4874-B892-5D25B558764F}"/>
    <cellStyle name="Calculation 2 4 4 2 6" xfId="28025" xr:uid="{4E79DA5C-BA7B-4FEE-9808-11EEBD2661E7}"/>
    <cellStyle name="Calculation 2 4 4 3" xfId="23042" xr:uid="{49096C54-8E1F-45D8-B029-D8910E89EA93}"/>
    <cellStyle name="Calculation 2 4 4 3 2" xfId="25742" xr:uid="{54D10DBF-28B7-4AD4-8B35-EEC5841EF074}"/>
    <cellStyle name="Calculation 2 4 4 3 2 2" xfId="31194" xr:uid="{507AFA2A-1230-4382-BE26-606FD35CA754}"/>
    <cellStyle name="Calculation 2 4 4 3 3" xfId="28982" xr:uid="{51205156-488B-4336-903E-6F14E6195283}"/>
    <cellStyle name="Calculation 2 4 4 4" xfId="24401" xr:uid="{C09831D6-B9BD-463A-B89E-9F7436426D0E}"/>
    <cellStyle name="Calculation 2 4 4 4 2" xfId="26599" xr:uid="{2B581AB1-D1B8-4744-982D-CE9651A557CE}"/>
    <cellStyle name="Calculation 2 4 4 4 2 2" xfId="32051" xr:uid="{C8C116B6-6FBF-479B-9790-D404A2BE9B10}"/>
    <cellStyle name="Calculation 2 4 4 4 3" xfId="29853" xr:uid="{0EF20BF2-020B-46E8-8BE2-19095228CB92}"/>
    <cellStyle name="Calculation 2 4 4 5" xfId="22184" xr:uid="{A1F113EE-3B5D-431F-B575-D26FF847E069}"/>
    <cellStyle name="Calculation 2 4 4 5 2" xfId="28124" xr:uid="{E2F8CF77-0F4D-4558-9C1F-B13BC35DAC59}"/>
    <cellStyle name="Calculation 2 4 4 6" xfId="21102" xr:uid="{C2E6A456-36FA-4DBA-A19D-F482BAEF49C3}"/>
    <cellStyle name="Calculation 2 4 4 7" xfId="21374" xr:uid="{2A4462DC-9DD4-4642-96E6-19C90F0CED70}"/>
    <cellStyle name="Calculation 2 4 5" xfId="774" xr:uid="{00000000-0005-0000-0000-0000F5020000}"/>
    <cellStyle name="Calculation 2 4 5 2" xfId="22082" xr:uid="{59C98929-0B32-4082-9922-80DA04093AE1}"/>
    <cellStyle name="Calculation 2 4 5 2 2" xfId="23797" xr:uid="{325E7454-9F4C-4756-8168-BCCDD14B3F7F}"/>
    <cellStyle name="Calculation 2 4 5 2 2 2" xfId="26497" xr:uid="{E4A57BED-41BF-44B2-9164-D6708F7E5FD2}"/>
    <cellStyle name="Calculation 2 4 5 2 2 2 2" xfId="31949" xr:uid="{44A4D2AB-2C25-4465-AAD6-9B15DDA701B4}"/>
    <cellStyle name="Calculation 2 4 5 2 2 3" xfId="29737" xr:uid="{6A8EE1CF-1770-4461-9079-ECEB2D3AB07D}"/>
    <cellStyle name="Calculation 2 4 5 2 3" xfId="25197" xr:uid="{15F2D418-1E1A-4B82-97DF-EB9CE9A2FA6C}"/>
    <cellStyle name="Calculation 2 4 5 2 3 2" xfId="27389" xr:uid="{5FF0A8B5-2AC5-45DA-AF23-9F3F4F53F2DC}"/>
    <cellStyle name="Calculation 2 4 5 2 3 2 2" xfId="32841" xr:uid="{F82AE087-9014-4585-8C55-47234D15397F}"/>
    <cellStyle name="Calculation 2 4 5 2 3 3" xfId="30649" xr:uid="{7D84E4F5-3EEA-4FFB-8E8A-E75FE1465EED}"/>
    <cellStyle name="Calculation 2 4 5 2 4" xfId="22942" xr:uid="{BD6D3D75-9583-4E43-A6A8-19879A13CB08}"/>
    <cellStyle name="Calculation 2 4 5 2 4 2" xfId="28882" xr:uid="{F9D83D2A-AB54-4AD8-92E2-BCEFF04B990C}"/>
    <cellStyle name="Calculation 2 4 5 2 5" xfId="25642" xr:uid="{FA4A10D8-64D6-41CF-84AD-DB4BCB886CEF}"/>
    <cellStyle name="Calculation 2 4 5 2 5 2" xfId="31094" xr:uid="{DE8C3501-D7A8-4645-ABCF-470B2C9D2B7B}"/>
    <cellStyle name="Calculation 2 4 5 2 6" xfId="28024" xr:uid="{10AC0FFF-4869-4915-904E-3E8345BFBB75}"/>
    <cellStyle name="Calculation 2 4 5 3" xfId="23043" xr:uid="{5B842657-9E01-4A86-B5DD-F083B39A79CE}"/>
    <cellStyle name="Calculation 2 4 5 3 2" xfId="25743" xr:uid="{2AB7AA46-B691-4935-B3EE-707DBB177587}"/>
    <cellStyle name="Calculation 2 4 5 3 2 2" xfId="31195" xr:uid="{356D2C8A-A160-46A9-97F1-A771FF72CABD}"/>
    <cellStyle name="Calculation 2 4 5 3 3" xfId="28983" xr:uid="{4C3A015B-2FCA-4972-9EB0-18DE5DFA712D}"/>
    <cellStyle name="Calculation 2 4 5 4" xfId="24402" xr:uid="{368805BC-FB22-4D21-8205-B8BE25F6FBF1}"/>
    <cellStyle name="Calculation 2 4 5 4 2" xfId="26600" xr:uid="{F33DE638-5F04-4B22-9F51-0CBE95FC1E0E}"/>
    <cellStyle name="Calculation 2 4 5 4 2 2" xfId="32052" xr:uid="{73C32F47-F57E-4050-944F-E325D02F7557}"/>
    <cellStyle name="Calculation 2 4 5 4 3" xfId="29854" xr:uid="{9D8382DA-8B02-4DF7-B09E-0CF33AA5C9CC}"/>
    <cellStyle name="Calculation 2 4 5 5" xfId="22185" xr:uid="{3C944B66-4363-46FE-A9BD-5A903E81982F}"/>
    <cellStyle name="Calculation 2 4 5 5 2" xfId="28125" xr:uid="{6040E8EC-3A82-401D-95D9-489284D750A0}"/>
    <cellStyle name="Calculation 2 4 5 6" xfId="21103" xr:uid="{E44942F8-A9DB-4AF1-9039-B901ECDA68E1}"/>
    <cellStyle name="Calculation 2 4 5 7" xfId="21373" xr:uid="{E44364B4-43B0-40E1-B097-652DEEB2A788}"/>
    <cellStyle name="Calculation 2 5" xfId="775" xr:uid="{00000000-0005-0000-0000-0000F6020000}"/>
    <cellStyle name="Calculation 2 5 2" xfId="776" xr:uid="{00000000-0005-0000-0000-0000F7020000}"/>
    <cellStyle name="Calculation 2 5 2 2" xfId="22081" xr:uid="{C32400E9-E91D-4F45-B1A8-8C9E30110C9D}"/>
    <cellStyle name="Calculation 2 5 2 2 2" xfId="23796" xr:uid="{A41E9D00-9D69-4662-ABC5-7E66F4E29DD5}"/>
    <cellStyle name="Calculation 2 5 2 2 2 2" xfId="26496" xr:uid="{0B9B2DEA-23EE-4B2C-A054-C457235CA251}"/>
    <cellStyle name="Calculation 2 5 2 2 2 2 2" xfId="31948" xr:uid="{A087C4FA-7F39-4379-8D6C-C9B176B79B4C}"/>
    <cellStyle name="Calculation 2 5 2 2 2 3" xfId="29736" xr:uid="{2CD18C1F-D1D4-4B8F-ACF9-8A5F870C0A73}"/>
    <cellStyle name="Calculation 2 5 2 2 3" xfId="25196" xr:uid="{8EBD260C-986B-4BED-AAE1-7547D8FCB064}"/>
    <cellStyle name="Calculation 2 5 2 2 3 2" xfId="27388" xr:uid="{6A82A3C6-331E-4212-BAF5-66E406175E0A}"/>
    <cellStyle name="Calculation 2 5 2 2 3 2 2" xfId="32840" xr:uid="{C79BC482-5788-4B0C-94BA-14104EF95FDE}"/>
    <cellStyle name="Calculation 2 5 2 2 3 3" xfId="30648" xr:uid="{DE3967DA-5AC4-4114-A7FF-76ED823BD7EF}"/>
    <cellStyle name="Calculation 2 5 2 2 4" xfId="22941" xr:uid="{48EE870F-053F-4A37-82B4-B8AE09210BB5}"/>
    <cellStyle name="Calculation 2 5 2 2 4 2" xfId="28881" xr:uid="{F3C8DBC2-C4E4-4190-AF9E-F199B82C6381}"/>
    <cellStyle name="Calculation 2 5 2 2 5" xfId="25641" xr:uid="{5DF36DA5-847F-4510-9815-5A27A63DE020}"/>
    <cellStyle name="Calculation 2 5 2 2 5 2" xfId="31093" xr:uid="{3385EB65-F09F-4AF1-90A3-AC9A6D8E600B}"/>
    <cellStyle name="Calculation 2 5 2 2 6" xfId="28023" xr:uid="{70008667-AC9D-4CA3-B15F-22B3C46A73EB}"/>
    <cellStyle name="Calculation 2 5 2 3" xfId="23044" xr:uid="{9812E464-BD5F-4510-BD98-E21AF3AB6507}"/>
    <cellStyle name="Calculation 2 5 2 3 2" xfId="25744" xr:uid="{6C126A07-50AF-4978-AA84-C8EEC90A654F}"/>
    <cellStyle name="Calculation 2 5 2 3 2 2" xfId="31196" xr:uid="{7A26B9E4-E4FB-42D5-9B12-3D4DFDEE70D5}"/>
    <cellStyle name="Calculation 2 5 2 3 3" xfId="28984" xr:uid="{9E6743B3-3872-4044-AEE2-EA14D137E408}"/>
    <cellStyle name="Calculation 2 5 2 4" xfId="24403" xr:uid="{9087B869-C90F-438B-A615-FF237C107206}"/>
    <cellStyle name="Calculation 2 5 2 4 2" xfId="26601" xr:uid="{6F4315F1-39CB-4962-804D-5B26A6F5287B}"/>
    <cellStyle name="Calculation 2 5 2 4 2 2" xfId="32053" xr:uid="{DCB23345-3D21-4922-A279-CB676CB4614D}"/>
    <cellStyle name="Calculation 2 5 2 4 3" xfId="29855" xr:uid="{F4A534BA-A961-46CC-88CF-0CB6CBC71F82}"/>
    <cellStyle name="Calculation 2 5 2 5" xfId="22186" xr:uid="{B73C81E6-EB47-4808-8508-9093A77446B9}"/>
    <cellStyle name="Calculation 2 5 2 5 2" xfId="28126" xr:uid="{ADEF89C3-F7E2-4CA6-8701-47067D7B7B6D}"/>
    <cellStyle name="Calculation 2 5 2 6" xfId="21104" xr:uid="{1BFE5B69-90C8-49B7-8D05-90C37B09844C}"/>
    <cellStyle name="Calculation 2 5 2 7" xfId="21372" xr:uid="{B2FE8BFF-4F62-47F2-838B-00DAFBF997DE}"/>
    <cellStyle name="Calculation 2 5 3" xfId="777" xr:uid="{00000000-0005-0000-0000-0000F8020000}"/>
    <cellStyle name="Calculation 2 5 3 2" xfId="22080" xr:uid="{307BB442-7EC5-4300-8560-7EB8FD685FC5}"/>
    <cellStyle name="Calculation 2 5 3 2 2" xfId="23795" xr:uid="{09FCC4A2-98BB-415E-835B-C33047A507DC}"/>
    <cellStyle name="Calculation 2 5 3 2 2 2" xfId="26495" xr:uid="{A404B597-289E-45DB-9896-91C0395DFF9C}"/>
    <cellStyle name="Calculation 2 5 3 2 2 2 2" xfId="31947" xr:uid="{71FA57F1-3A77-4EE5-A388-A79F5C07F3CF}"/>
    <cellStyle name="Calculation 2 5 3 2 2 3" xfId="29735" xr:uid="{C096793D-E8B5-489A-B844-1E8F9382F0FA}"/>
    <cellStyle name="Calculation 2 5 3 2 3" xfId="25195" xr:uid="{1C42756F-90C2-4469-A8A9-07509D4419A6}"/>
    <cellStyle name="Calculation 2 5 3 2 3 2" xfId="27387" xr:uid="{5AAE00FD-52FF-4622-9867-6CC0CD626E18}"/>
    <cellStyle name="Calculation 2 5 3 2 3 2 2" xfId="32839" xr:uid="{97C259DE-FCD7-4435-AF08-8CDA988D0B93}"/>
    <cellStyle name="Calculation 2 5 3 2 3 3" xfId="30647" xr:uid="{A0A00597-DC87-47A6-8496-D9EE2FCB7988}"/>
    <cellStyle name="Calculation 2 5 3 2 4" xfId="22940" xr:uid="{C7CC860A-511F-43DA-B242-785359EE2EA2}"/>
    <cellStyle name="Calculation 2 5 3 2 4 2" xfId="28880" xr:uid="{3B0A9749-534C-4859-93C5-11D5C20D4D5A}"/>
    <cellStyle name="Calculation 2 5 3 2 5" xfId="25640" xr:uid="{77CE7AC3-0777-4226-B0CB-409298DBB323}"/>
    <cellStyle name="Calculation 2 5 3 2 5 2" xfId="31092" xr:uid="{08D06AAD-9332-4908-BC3C-A300FED01C36}"/>
    <cellStyle name="Calculation 2 5 3 2 6" xfId="28022" xr:uid="{7B5F3928-8E58-4DA5-9579-35EFA2ADD9C2}"/>
    <cellStyle name="Calculation 2 5 3 3" xfId="23045" xr:uid="{E9CA47C8-E84C-4EE8-9639-E46D165594EC}"/>
    <cellStyle name="Calculation 2 5 3 3 2" xfId="25745" xr:uid="{59922A51-8537-4565-A70C-0895676F39DD}"/>
    <cellStyle name="Calculation 2 5 3 3 2 2" xfId="31197" xr:uid="{E4BC8F41-B9C9-45CE-B662-EED2514E4B8F}"/>
    <cellStyle name="Calculation 2 5 3 3 3" xfId="28985" xr:uid="{A7ACC7D8-7871-43C2-B8E6-457263C64450}"/>
    <cellStyle name="Calculation 2 5 3 4" xfId="24404" xr:uid="{B244AB6A-ED7F-431E-93B1-2645A7FBEDF4}"/>
    <cellStyle name="Calculation 2 5 3 4 2" xfId="26602" xr:uid="{02572EC1-06B8-49CE-A1AE-E92B1EA6737D}"/>
    <cellStyle name="Calculation 2 5 3 4 2 2" xfId="32054" xr:uid="{F153BA9A-BEC8-4D95-965F-D71214750E26}"/>
    <cellStyle name="Calculation 2 5 3 4 3" xfId="29856" xr:uid="{65B9FB4E-ED38-4647-953B-FA0968E029A7}"/>
    <cellStyle name="Calculation 2 5 3 5" xfId="22187" xr:uid="{7A7F0BF0-715D-4F64-8172-C83868F8BBD9}"/>
    <cellStyle name="Calculation 2 5 3 5 2" xfId="28127" xr:uid="{E8B94460-2177-4BC3-8E07-DB5DE27E591F}"/>
    <cellStyle name="Calculation 2 5 3 6" xfId="21105" xr:uid="{4CAFBA93-CE93-4CC4-BB71-530B28561DC3}"/>
    <cellStyle name="Calculation 2 5 3 7" xfId="21371" xr:uid="{25D2FC0A-8048-4E1E-A7D3-CF30D77B717B}"/>
    <cellStyle name="Calculation 2 5 4" xfId="778" xr:uid="{00000000-0005-0000-0000-0000F9020000}"/>
    <cellStyle name="Calculation 2 5 4 2" xfId="22079" xr:uid="{612F88F1-0E3B-4A33-AD4D-A73EFB48C5C6}"/>
    <cellStyle name="Calculation 2 5 4 2 2" xfId="23794" xr:uid="{2837C889-F94B-4E7A-A5C2-801D720DC51E}"/>
    <cellStyle name="Calculation 2 5 4 2 2 2" xfId="26494" xr:uid="{C560E49F-3CF2-4FF3-BC22-DCF9D41264F5}"/>
    <cellStyle name="Calculation 2 5 4 2 2 2 2" xfId="31946" xr:uid="{D5AF0E6E-8C6D-44C0-A280-3E0195F403C0}"/>
    <cellStyle name="Calculation 2 5 4 2 2 3" xfId="29734" xr:uid="{8E949998-F533-465E-B39D-7BE8FC13DBF7}"/>
    <cellStyle name="Calculation 2 5 4 2 3" xfId="25194" xr:uid="{6700DBEE-5373-4A28-A308-F08DA969E35F}"/>
    <cellStyle name="Calculation 2 5 4 2 3 2" xfId="27386" xr:uid="{345F6D88-0705-4AA6-83CD-3E51F61F8CBC}"/>
    <cellStyle name="Calculation 2 5 4 2 3 2 2" xfId="32838" xr:uid="{439A7861-8F05-4AB8-9F25-5A34DBCDB7B9}"/>
    <cellStyle name="Calculation 2 5 4 2 3 3" xfId="30646" xr:uid="{10805145-7188-422E-98AF-DAAD099C120D}"/>
    <cellStyle name="Calculation 2 5 4 2 4" xfId="22939" xr:uid="{5FE539C5-8E58-45FA-BBE5-07DD6A314E53}"/>
    <cellStyle name="Calculation 2 5 4 2 4 2" xfId="28879" xr:uid="{1C4D271B-6D7D-4790-B76B-000CD7D85A77}"/>
    <cellStyle name="Calculation 2 5 4 2 5" xfId="25639" xr:uid="{2633DE86-427A-4320-909A-8B8F837CAFCB}"/>
    <cellStyle name="Calculation 2 5 4 2 5 2" xfId="31091" xr:uid="{ED25E77F-4B2B-41EC-95BA-B673F12AD534}"/>
    <cellStyle name="Calculation 2 5 4 2 6" xfId="28021" xr:uid="{14C70162-6293-49C5-BABB-E01F0858E262}"/>
    <cellStyle name="Calculation 2 5 4 3" xfId="23046" xr:uid="{6B595461-CA2D-4914-9C87-A80F92ECE8C6}"/>
    <cellStyle name="Calculation 2 5 4 3 2" xfId="25746" xr:uid="{637EC350-260E-4408-ACF5-2FF7E5672C07}"/>
    <cellStyle name="Calculation 2 5 4 3 2 2" xfId="31198" xr:uid="{BB5B8A3E-E255-4438-AB8A-9DB3114B590E}"/>
    <cellStyle name="Calculation 2 5 4 3 3" xfId="28986" xr:uid="{C78DEAA9-1486-4A63-A77C-FEF2D8A22B5A}"/>
    <cellStyle name="Calculation 2 5 4 4" xfId="24405" xr:uid="{F299C018-7B57-433E-B7F1-B4153A410F71}"/>
    <cellStyle name="Calculation 2 5 4 4 2" xfId="26603" xr:uid="{18D511E6-A635-4EB1-8293-644B7ED1FB4A}"/>
    <cellStyle name="Calculation 2 5 4 4 2 2" xfId="32055" xr:uid="{D2CDACC9-C733-4768-BCF8-7C5F08F58360}"/>
    <cellStyle name="Calculation 2 5 4 4 3" xfId="29857" xr:uid="{A011990D-1016-4079-8956-EB9FC5CD45A4}"/>
    <cellStyle name="Calculation 2 5 4 5" xfId="22188" xr:uid="{E382927C-3C32-48C9-8410-56EAE19598D4}"/>
    <cellStyle name="Calculation 2 5 4 5 2" xfId="28128" xr:uid="{87C647D6-AC10-44D8-9443-54219198D7D5}"/>
    <cellStyle name="Calculation 2 5 4 6" xfId="21106" xr:uid="{5B90E789-3DCE-4174-BE3C-514D00B7FED5}"/>
    <cellStyle name="Calculation 2 5 4 7" xfId="21370" xr:uid="{BAE52C31-F228-4412-BD06-F5283D74A74C}"/>
    <cellStyle name="Calculation 2 5 5" xfId="779" xr:uid="{00000000-0005-0000-0000-0000FA020000}"/>
    <cellStyle name="Calculation 2 5 5 2" xfId="22078" xr:uid="{EA9C74D3-30B0-48B7-BDAA-E1C4A890F7DD}"/>
    <cellStyle name="Calculation 2 5 5 2 2" xfId="23793" xr:uid="{DFB122AD-8C7C-4B08-84D3-62D797F1A489}"/>
    <cellStyle name="Calculation 2 5 5 2 2 2" xfId="26493" xr:uid="{4D60BE7C-4967-4599-9A27-4C33A75498F6}"/>
    <cellStyle name="Calculation 2 5 5 2 2 2 2" xfId="31945" xr:uid="{428A53CB-8084-43BF-81C2-B62430848527}"/>
    <cellStyle name="Calculation 2 5 5 2 2 3" xfId="29733" xr:uid="{420EFA2E-18BE-405A-8FB4-E3147C33E4B9}"/>
    <cellStyle name="Calculation 2 5 5 2 3" xfId="25193" xr:uid="{350F7B2F-851D-4EF9-B9D6-B3DC5C018A57}"/>
    <cellStyle name="Calculation 2 5 5 2 3 2" xfId="27385" xr:uid="{EEE1009E-19A3-47D6-B42E-B4309C169E2B}"/>
    <cellStyle name="Calculation 2 5 5 2 3 2 2" xfId="32837" xr:uid="{FFD2129F-6976-4A63-BD35-B1CCC7419B9F}"/>
    <cellStyle name="Calculation 2 5 5 2 3 3" xfId="30645" xr:uid="{099BA7AA-73BC-4660-BEAE-F6C25F2DDE60}"/>
    <cellStyle name="Calculation 2 5 5 2 4" xfId="22938" xr:uid="{320C6E3D-0AB9-47BD-B323-752987FA87A6}"/>
    <cellStyle name="Calculation 2 5 5 2 4 2" xfId="28878" xr:uid="{AB653E37-38BC-43C3-9C7F-62C9F7687E8F}"/>
    <cellStyle name="Calculation 2 5 5 2 5" xfId="25638" xr:uid="{4517A487-1E82-4440-8F4D-6FED22DEB282}"/>
    <cellStyle name="Calculation 2 5 5 2 5 2" xfId="31090" xr:uid="{84DC6777-0A18-4127-8679-BE0B5FF338A9}"/>
    <cellStyle name="Calculation 2 5 5 2 6" xfId="28020" xr:uid="{73B0FFA6-E932-4DCF-ABCA-A8E587AF370F}"/>
    <cellStyle name="Calculation 2 5 5 3" xfId="23047" xr:uid="{21F95BF1-069E-4630-B58B-B87733230E47}"/>
    <cellStyle name="Calculation 2 5 5 3 2" xfId="25747" xr:uid="{E0F81322-B273-46AE-8B98-0628A8A304D7}"/>
    <cellStyle name="Calculation 2 5 5 3 2 2" xfId="31199" xr:uid="{F8A6493F-F566-4D7A-A8E7-79DDAA10A98E}"/>
    <cellStyle name="Calculation 2 5 5 3 3" xfId="28987" xr:uid="{DC69E6F2-9C0A-4346-B6BD-8AC821182D07}"/>
    <cellStyle name="Calculation 2 5 5 4" xfId="24406" xr:uid="{6B406043-EA5A-436A-8787-84E2014516E2}"/>
    <cellStyle name="Calculation 2 5 5 4 2" xfId="26604" xr:uid="{143FF4F8-67CC-4F65-8FC3-6EA86BE8AAAD}"/>
    <cellStyle name="Calculation 2 5 5 4 2 2" xfId="32056" xr:uid="{5614E653-8ACB-440E-B3B3-808A3F829D53}"/>
    <cellStyle name="Calculation 2 5 5 4 3" xfId="29858" xr:uid="{257C2753-14D8-47AE-BC3A-BC1402B88538}"/>
    <cellStyle name="Calculation 2 5 5 5" xfId="22189" xr:uid="{F2ECB294-CFDB-4ED2-A07D-363FB04A4BD9}"/>
    <cellStyle name="Calculation 2 5 5 5 2" xfId="28129" xr:uid="{96E387E4-FAE0-4778-ADCD-7C9654F27EEF}"/>
    <cellStyle name="Calculation 2 5 5 6" xfId="21107" xr:uid="{628087A1-92D6-4CE8-91FB-E08FD0381A28}"/>
    <cellStyle name="Calculation 2 5 5 7" xfId="21369" xr:uid="{CA12A4C9-793A-4BCC-96DE-09D034CE781F}"/>
    <cellStyle name="Calculation 2 6" xfId="780" xr:uid="{00000000-0005-0000-0000-0000FB020000}"/>
    <cellStyle name="Calculation 2 6 2" xfId="781" xr:uid="{00000000-0005-0000-0000-0000FC020000}"/>
    <cellStyle name="Calculation 2 6 2 2" xfId="22077" xr:uid="{E4E55060-B70A-4D81-808E-658628371C18}"/>
    <cellStyle name="Calculation 2 6 2 2 2" xfId="23792" xr:uid="{F93C9350-3456-42CC-9AC1-92958F05EA05}"/>
    <cellStyle name="Calculation 2 6 2 2 2 2" xfId="26492" xr:uid="{2E1CBEB1-9B36-4D9F-BA7C-400FCE38AFDE}"/>
    <cellStyle name="Calculation 2 6 2 2 2 2 2" xfId="31944" xr:uid="{3E5C1572-C967-422B-9BE6-C82BB00AD600}"/>
    <cellStyle name="Calculation 2 6 2 2 2 3" xfId="29732" xr:uid="{99BB40A7-4C05-455A-B23F-381EF65A6C3B}"/>
    <cellStyle name="Calculation 2 6 2 2 3" xfId="25192" xr:uid="{F43666C6-A0BD-47BA-8404-7A36EDC02924}"/>
    <cellStyle name="Calculation 2 6 2 2 3 2" xfId="27384" xr:uid="{1A405838-653B-46C6-A7F3-7EDBF2387758}"/>
    <cellStyle name="Calculation 2 6 2 2 3 2 2" xfId="32836" xr:uid="{E870C2F9-A2A9-44D8-885B-A248167397C0}"/>
    <cellStyle name="Calculation 2 6 2 2 3 3" xfId="30644" xr:uid="{87BDCC90-9C3D-4EDD-BD2F-3AB84DA58999}"/>
    <cellStyle name="Calculation 2 6 2 2 4" xfId="22937" xr:uid="{8EF8B104-0EA7-4002-9ED3-845A8CF260D1}"/>
    <cellStyle name="Calculation 2 6 2 2 4 2" xfId="28877" xr:uid="{741B20F2-4F52-4865-BF3A-4A2BA2A0786E}"/>
    <cellStyle name="Calculation 2 6 2 2 5" xfId="25637" xr:uid="{522197FA-621D-4FB9-95E4-6CC34EBC974A}"/>
    <cellStyle name="Calculation 2 6 2 2 5 2" xfId="31089" xr:uid="{6761E430-B6E5-4FE6-B970-E0A95121F6B7}"/>
    <cellStyle name="Calculation 2 6 2 2 6" xfId="28019" xr:uid="{D66FC9F2-D3EC-4A8A-A7D9-10755B3DA34B}"/>
    <cellStyle name="Calculation 2 6 2 3" xfId="23048" xr:uid="{3F20DFFF-8758-4581-B0F8-463736E96FF5}"/>
    <cellStyle name="Calculation 2 6 2 3 2" xfId="25748" xr:uid="{1D964DB3-73E3-4DD0-A56A-40D1F48E70AA}"/>
    <cellStyle name="Calculation 2 6 2 3 2 2" xfId="31200" xr:uid="{3B9177E7-0141-4E35-9DB8-FB9C77503857}"/>
    <cellStyle name="Calculation 2 6 2 3 3" xfId="28988" xr:uid="{1CA073CB-DD17-43C3-B540-9154BE45996A}"/>
    <cellStyle name="Calculation 2 6 2 4" xfId="24407" xr:uid="{C93504D4-07A1-4CF5-A517-D9A68B0E4202}"/>
    <cellStyle name="Calculation 2 6 2 4 2" xfId="26605" xr:uid="{C9A04337-7C18-4248-BC27-B38E13F38EE1}"/>
    <cellStyle name="Calculation 2 6 2 4 2 2" xfId="32057" xr:uid="{6911DA32-C981-476C-880D-F34357A74D9D}"/>
    <cellStyle name="Calculation 2 6 2 4 3" xfId="29859" xr:uid="{8EA4907E-DBC0-4ACF-9545-7EC19D753744}"/>
    <cellStyle name="Calculation 2 6 2 5" xfId="22190" xr:uid="{6AF29AE2-B26F-4893-8D53-68C92ADCC5FC}"/>
    <cellStyle name="Calculation 2 6 2 5 2" xfId="28130" xr:uid="{85A69590-7662-4F9A-B0C5-E9610205EA12}"/>
    <cellStyle name="Calculation 2 6 2 6" xfId="21108" xr:uid="{84489D08-B5FA-48E4-98C2-68DFA776F6FB}"/>
    <cellStyle name="Calculation 2 6 2 7" xfId="21368" xr:uid="{B5DBC332-3CE8-442A-B41A-91013C3CC59A}"/>
    <cellStyle name="Calculation 2 6 3" xfId="782" xr:uid="{00000000-0005-0000-0000-0000FD020000}"/>
    <cellStyle name="Calculation 2 6 3 2" xfId="22076" xr:uid="{39946BD3-B09E-4BEA-AEC5-FA8DF07CDA37}"/>
    <cellStyle name="Calculation 2 6 3 2 2" xfId="23791" xr:uid="{4916C63D-22F6-4655-9623-F3D3C69EACFE}"/>
    <cellStyle name="Calculation 2 6 3 2 2 2" xfId="26491" xr:uid="{1B2FDF30-34A7-4366-B861-A64C2675ECFA}"/>
    <cellStyle name="Calculation 2 6 3 2 2 2 2" xfId="31943" xr:uid="{828AB0D8-001B-47E6-A0EF-80796165E978}"/>
    <cellStyle name="Calculation 2 6 3 2 2 3" xfId="29731" xr:uid="{75523E39-70C3-4647-AEA5-4E769779B994}"/>
    <cellStyle name="Calculation 2 6 3 2 3" xfId="25191" xr:uid="{8282CA6A-58F3-4167-8E4B-BCD02DF4ACA3}"/>
    <cellStyle name="Calculation 2 6 3 2 3 2" xfId="27383" xr:uid="{9FF284FD-99E0-4C0F-AEBD-79778ADAE422}"/>
    <cellStyle name="Calculation 2 6 3 2 3 2 2" xfId="32835" xr:uid="{752302B0-69F7-4E3D-893F-4520A71B1DBC}"/>
    <cellStyle name="Calculation 2 6 3 2 3 3" xfId="30643" xr:uid="{E19F98EE-B0F5-4493-93BF-B71ECDEA923C}"/>
    <cellStyle name="Calculation 2 6 3 2 4" xfId="22936" xr:uid="{5F571CE4-A4CF-4745-9BF3-6071EC8A2889}"/>
    <cellStyle name="Calculation 2 6 3 2 4 2" xfId="28876" xr:uid="{9D155393-812A-430E-A9D7-B5058243BD5A}"/>
    <cellStyle name="Calculation 2 6 3 2 5" xfId="25636" xr:uid="{B17E8740-220E-4998-8C84-0501714F4C0D}"/>
    <cellStyle name="Calculation 2 6 3 2 5 2" xfId="31088" xr:uid="{E29113D2-C1BA-405F-8064-53D462A75CDD}"/>
    <cellStyle name="Calculation 2 6 3 2 6" xfId="28018" xr:uid="{E4249A5C-172B-4B35-B39C-EA85D026A5AE}"/>
    <cellStyle name="Calculation 2 6 3 3" xfId="23049" xr:uid="{6CAE20B3-9DB3-46A8-BD72-C8EC83717C2B}"/>
    <cellStyle name="Calculation 2 6 3 3 2" xfId="25749" xr:uid="{B142D9FD-B02D-49FD-99DF-B223CEF6450F}"/>
    <cellStyle name="Calculation 2 6 3 3 2 2" xfId="31201" xr:uid="{1AB6CD26-9A2B-48CF-9B89-581BF8687EB1}"/>
    <cellStyle name="Calculation 2 6 3 3 3" xfId="28989" xr:uid="{460F052B-0013-42A9-98A0-E7CB0776627E}"/>
    <cellStyle name="Calculation 2 6 3 4" xfId="24408" xr:uid="{6C38C186-9CC6-4E5E-81E1-5C5D0D11D8B0}"/>
    <cellStyle name="Calculation 2 6 3 4 2" xfId="26606" xr:uid="{94392EAB-6823-4AA7-BF34-975266A4D1BA}"/>
    <cellStyle name="Calculation 2 6 3 4 2 2" xfId="32058" xr:uid="{A3DEDFF6-2783-4AD7-BE6B-0701909C630D}"/>
    <cellStyle name="Calculation 2 6 3 4 3" xfId="29860" xr:uid="{00A145F5-8804-4D62-95FC-E655837A52A7}"/>
    <cellStyle name="Calculation 2 6 3 5" xfId="22191" xr:uid="{63849D05-35EA-4E4D-BEA6-2B321FD9BD92}"/>
    <cellStyle name="Calculation 2 6 3 5 2" xfId="28131" xr:uid="{3AC870D3-7A01-4457-990F-6810883C3AF7}"/>
    <cellStyle name="Calculation 2 6 3 6" xfId="21109" xr:uid="{BCADDFC3-695B-4369-8B62-837AF488DB18}"/>
    <cellStyle name="Calculation 2 6 3 7" xfId="21367" xr:uid="{11A45147-75F6-4C25-B4E7-4564C71CAE01}"/>
    <cellStyle name="Calculation 2 6 4" xfId="783" xr:uid="{00000000-0005-0000-0000-0000FE020000}"/>
    <cellStyle name="Calculation 2 6 4 2" xfId="22075" xr:uid="{1C360663-C57F-42FD-A0E9-C2D2CEB7E9ED}"/>
    <cellStyle name="Calculation 2 6 4 2 2" xfId="23790" xr:uid="{FAB80E07-F770-4171-928D-04215138C7BA}"/>
    <cellStyle name="Calculation 2 6 4 2 2 2" xfId="26490" xr:uid="{69EEE648-C4D5-448A-ACF7-C07C10BE57AC}"/>
    <cellStyle name="Calculation 2 6 4 2 2 2 2" xfId="31942" xr:uid="{4FA8DC52-2391-4085-AAF6-06080133E3B4}"/>
    <cellStyle name="Calculation 2 6 4 2 2 3" xfId="29730" xr:uid="{0DF2540C-FEF4-408D-8D9F-3A38BF56B09E}"/>
    <cellStyle name="Calculation 2 6 4 2 3" xfId="25190" xr:uid="{D2F7FA0D-A5B1-474F-8A39-ACD91B25C104}"/>
    <cellStyle name="Calculation 2 6 4 2 3 2" xfId="27382" xr:uid="{A4356B78-B3E2-4F8E-84F6-4B78B247BF02}"/>
    <cellStyle name="Calculation 2 6 4 2 3 2 2" xfId="32834" xr:uid="{CDCD808E-D8C3-4DE2-829D-63E6DD12D819}"/>
    <cellStyle name="Calculation 2 6 4 2 3 3" xfId="30642" xr:uid="{965CB3D3-C5DA-4BC4-91C9-119BDEF852B8}"/>
    <cellStyle name="Calculation 2 6 4 2 4" xfId="22935" xr:uid="{C6CAFC8E-D4AF-4A05-8590-D4682E029931}"/>
    <cellStyle name="Calculation 2 6 4 2 4 2" xfId="28875" xr:uid="{D800A883-D21F-4A6B-A95F-F4B520DE7836}"/>
    <cellStyle name="Calculation 2 6 4 2 5" xfId="25635" xr:uid="{282EB5AF-3765-46C7-BF2E-6307C7962772}"/>
    <cellStyle name="Calculation 2 6 4 2 5 2" xfId="31087" xr:uid="{A013C1CA-6F2E-4298-A4BA-B6409E4551C8}"/>
    <cellStyle name="Calculation 2 6 4 2 6" xfId="28017" xr:uid="{0ACF4189-CF6D-4718-B877-EC338BF070D4}"/>
    <cellStyle name="Calculation 2 6 4 3" xfId="23050" xr:uid="{E1E86E63-FD96-4D30-8584-B81A6087AC94}"/>
    <cellStyle name="Calculation 2 6 4 3 2" xfId="25750" xr:uid="{45499BBC-CCB7-46AD-9175-58AB155EBC3E}"/>
    <cellStyle name="Calculation 2 6 4 3 2 2" xfId="31202" xr:uid="{8C2B106E-087C-4205-9DA7-EF0D7E7665F1}"/>
    <cellStyle name="Calculation 2 6 4 3 3" xfId="28990" xr:uid="{C6FF1C17-0D66-4F0D-AE92-791B99161E2E}"/>
    <cellStyle name="Calculation 2 6 4 4" xfId="24409" xr:uid="{745E2922-5EAD-4ED9-B424-81CB29EA66BC}"/>
    <cellStyle name="Calculation 2 6 4 4 2" xfId="26607" xr:uid="{43917A54-018D-4C05-8569-779623512720}"/>
    <cellStyle name="Calculation 2 6 4 4 2 2" xfId="32059" xr:uid="{91A37317-62E2-4195-9AB6-9628B80523E1}"/>
    <cellStyle name="Calculation 2 6 4 4 3" xfId="29861" xr:uid="{4F0DD945-F75C-4A66-B9EA-273C2C1DE1A5}"/>
    <cellStyle name="Calculation 2 6 4 5" xfId="22192" xr:uid="{C5E833F7-6027-4451-906E-21A46DB3AA6B}"/>
    <cellStyle name="Calculation 2 6 4 5 2" xfId="28132" xr:uid="{FBCF332A-58A0-495D-88C1-6734941328BA}"/>
    <cellStyle name="Calculation 2 6 4 6" xfId="21110" xr:uid="{0CA45156-45B3-420D-B90E-C1582B6664B1}"/>
    <cellStyle name="Calculation 2 6 4 7" xfId="21366" xr:uid="{7FE9D448-0E28-4727-9CEA-92DEC4EBACE8}"/>
    <cellStyle name="Calculation 2 6 5" xfId="784" xr:uid="{00000000-0005-0000-0000-0000FF020000}"/>
    <cellStyle name="Calculation 2 6 5 2" xfId="22074" xr:uid="{68F1F669-F701-4BD2-8CD5-2A576760AEC6}"/>
    <cellStyle name="Calculation 2 6 5 2 2" xfId="23789" xr:uid="{62A14C62-81C1-427C-BB64-0F7E279C36FC}"/>
    <cellStyle name="Calculation 2 6 5 2 2 2" xfId="26489" xr:uid="{287FFCF1-432C-44E9-BB00-72A7E703D2A2}"/>
    <cellStyle name="Calculation 2 6 5 2 2 2 2" xfId="31941" xr:uid="{3472C77A-31D2-428D-8B5D-9147B77C6429}"/>
    <cellStyle name="Calculation 2 6 5 2 2 3" xfId="29729" xr:uid="{0A6AD128-7224-4C07-B578-82AF866713ED}"/>
    <cellStyle name="Calculation 2 6 5 2 3" xfId="25189" xr:uid="{07097605-21BE-40A0-AC7D-E94B35127205}"/>
    <cellStyle name="Calculation 2 6 5 2 3 2" xfId="27381" xr:uid="{88B0892F-ACCE-4354-A60C-CA36C816BF5E}"/>
    <cellStyle name="Calculation 2 6 5 2 3 2 2" xfId="32833" xr:uid="{BB563866-E7A3-440E-9B70-51B85B0DC009}"/>
    <cellStyle name="Calculation 2 6 5 2 3 3" xfId="30641" xr:uid="{FA25B7F1-E2A3-4543-8990-A96FA87399D7}"/>
    <cellStyle name="Calculation 2 6 5 2 4" xfId="22934" xr:uid="{1C68E6F2-0992-4A7D-B55D-C098437FBE56}"/>
    <cellStyle name="Calculation 2 6 5 2 4 2" xfId="28874" xr:uid="{9EE5BA06-D05F-4459-B698-BD5256A68C11}"/>
    <cellStyle name="Calculation 2 6 5 2 5" xfId="25634" xr:uid="{6FE25CEB-976B-466E-BE63-A8C202384C33}"/>
    <cellStyle name="Calculation 2 6 5 2 5 2" xfId="31086" xr:uid="{3B6A24C6-92D1-4EB0-845D-288C3E922EA4}"/>
    <cellStyle name="Calculation 2 6 5 2 6" xfId="28016" xr:uid="{9562C34F-35AC-48C0-88AB-1B4D424D41DE}"/>
    <cellStyle name="Calculation 2 6 5 3" xfId="23051" xr:uid="{386CE74C-7F0B-4602-9161-B7E54FC25A7F}"/>
    <cellStyle name="Calculation 2 6 5 3 2" xfId="25751" xr:uid="{584C0EF9-D5F0-4FBE-86AE-EF2BE2419794}"/>
    <cellStyle name="Calculation 2 6 5 3 2 2" xfId="31203" xr:uid="{FFE6A10F-BB6F-4B33-9724-31035F9016A7}"/>
    <cellStyle name="Calculation 2 6 5 3 3" xfId="28991" xr:uid="{F0B22DEA-63DA-4736-9003-06BEE7022501}"/>
    <cellStyle name="Calculation 2 6 5 4" xfId="24410" xr:uid="{C60FB4B1-E332-401B-8E14-4470227D23CA}"/>
    <cellStyle name="Calculation 2 6 5 4 2" xfId="26608" xr:uid="{98F1011F-187E-488B-8472-FA06EDDDABC2}"/>
    <cellStyle name="Calculation 2 6 5 4 2 2" xfId="32060" xr:uid="{FAE387CA-CDF5-4F0A-8D63-1E4B233479C1}"/>
    <cellStyle name="Calculation 2 6 5 4 3" xfId="29862" xr:uid="{A336FF67-6FC1-4DD6-B173-07248F146140}"/>
    <cellStyle name="Calculation 2 6 5 5" xfId="22193" xr:uid="{009C0F1A-916D-4AA2-A36D-45542C02E7F2}"/>
    <cellStyle name="Calculation 2 6 5 5 2" xfId="28133" xr:uid="{809934D0-B1DB-483F-830B-5D4B38241746}"/>
    <cellStyle name="Calculation 2 6 5 6" xfId="21111" xr:uid="{722E8648-299B-437B-A191-2CB35D3C5B28}"/>
    <cellStyle name="Calculation 2 6 5 7" xfId="21365" xr:uid="{0425B314-8307-478B-BA28-8311420C5F55}"/>
    <cellStyle name="Calculation 2 7" xfId="785" xr:uid="{00000000-0005-0000-0000-000000030000}"/>
    <cellStyle name="Calculation 2 7 2" xfId="786" xr:uid="{00000000-0005-0000-0000-000001030000}"/>
    <cellStyle name="Calculation 2 7 2 2" xfId="22073" xr:uid="{C4CB1A7D-879E-4939-8749-D66CE402FBDF}"/>
    <cellStyle name="Calculation 2 7 2 2 2" xfId="23788" xr:uid="{DE545CAB-557F-4BE2-9277-E66C5E6B985D}"/>
    <cellStyle name="Calculation 2 7 2 2 2 2" xfId="26488" xr:uid="{BC2BD4A9-E3B1-4DD3-BF3D-CBA304EEEDB1}"/>
    <cellStyle name="Calculation 2 7 2 2 2 2 2" xfId="31940" xr:uid="{0E06E08C-8ABC-4E44-81EC-9584399E1011}"/>
    <cellStyle name="Calculation 2 7 2 2 2 3" xfId="29728" xr:uid="{D3948D65-D26C-4ACC-B21C-B71A8B063921}"/>
    <cellStyle name="Calculation 2 7 2 2 3" xfId="25188" xr:uid="{3CD9232A-D442-4EA6-9249-B57F7817C4E3}"/>
    <cellStyle name="Calculation 2 7 2 2 3 2" xfId="27380" xr:uid="{22F6887C-48AB-4A1F-905D-880DF08FFBF7}"/>
    <cellStyle name="Calculation 2 7 2 2 3 2 2" xfId="32832" xr:uid="{AE128903-288C-437E-8D4D-0415A1685CB7}"/>
    <cellStyle name="Calculation 2 7 2 2 3 3" xfId="30640" xr:uid="{AC9256CA-4463-4002-964D-6BDBCB70E3CA}"/>
    <cellStyle name="Calculation 2 7 2 2 4" xfId="22933" xr:uid="{A1638B33-E3B6-4D3E-9603-DDD59B1D1B54}"/>
    <cellStyle name="Calculation 2 7 2 2 4 2" xfId="28873" xr:uid="{AB3BE35A-E43C-439C-9D7D-90ACBA64FBE9}"/>
    <cellStyle name="Calculation 2 7 2 2 5" xfId="25633" xr:uid="{7840C94A-32DC-4265-B327-419D3BD64FF2}"/>
    <cellStyle name="Calculation 2 7 2 2 5 2" xfId="31085" xr:uid="{05DB703D-5EE8-4839-8BEE-3DACD858F95D}"/>
    <cellStyle name="Calculation 2 7 2 2 6" xfId="28015" xr:uid="{52D4AFC8-2E80-450B-8611-9C684D2DDD73}"/>
    <cellStyle name="Calculation 2 7 2 3" xfId="23052" xr:uid="{9AE18875-955A-4C17-B22F-DBD707EB2A6B}"/>
    <cellStyle name="Calculation 2 7 2 3 2" xfId="25752" xr:uid="{D2E8B91C-D4E7-4F7C-96BD-F0CEE3893476}"/>
    <cellStyle name="Calculation 2 7 2 3 2 2" xfId="31204" xr:uid="{B74E1024-D082-4474-B4C6-9D91DAD4B47B}"/>
    <cellStyle name="Calculation 2 7 2 3 3" xfId="28992" xr:uid="{E862F17E-E51D-41A3-8C03-A5C6A733CBDA}"/>
    <cellStyle name="Calculation 2 7 2 4" xfId="24411" xr:uid="{7A521554-0F12-42CA-A557-BFA85DB2C899}"/>
    <cellStyle name="Calculation 2 7 2 4 2" xfId="26609" xr:uid="{1C996F4B-908F-4F38-8E60-54ECDF0BC8E4}"/>
    <cellStyle name="Calculation 2 7 2 4 2 2" xfId="32061" xr:uid="{D38AD1E4-46C0-4911-A92C-6D417C1893FE}"/>
    <cellStyle name="Calculation 2 7 2 4 3" xfId="29863" xr:uid="{F57B670D-88A0-40FC-A016-E64EF33FD34D}"/>
    <cellStyle name="Calculation 2 7 2 5" xfId="22194" xr:uid="{A64751EC-FEC1-4D5A-AC4F-490D901C21E9}"/>
    <cellStyle name="Calculation 2 7 2 5 2" xfId="28134" xr:uid="{B86B4F03-94FE-4FF9-8E22-37867EB0F800}"/>
    <cellStyle name="Calculation 2 7 2 6" xfId="21112" xr:uid="{0B3ED3BA-A4D4-4D8B-8DAA-61473A137A92}"/>
    <cellStyle name="Calculation 2 7 2 7" xfId="21364" xr:uid="{44D3D80A-90AB-4717-B442-D376FFAE81B1}"/>
    <cellStyle name="Calculation 2 7 3" xfId="787" xr:uid="{00000000-0005-0000-0000-000002030000}"/>
    <cellStyle name="Calculation 2 7 3 2" xfId="22072" xr:uid="{A0B71B47-D41C-4955-960A-E05D17C21E94}"/>
    <cellStyle name="Calculation 2 7 3 2 2" xfId="23787" xr:uid="{4315753D-56C1-400A-B43A-736971DE6706}"/>
    <cellStyle name="Calculation 2 7 3 2 2 2" xfId="26487" xr:uid="{DD64B4CF-F4A3-450A-82D3-1AB27F0B46B3}"/>
    <cellStyle name="Calculation 2 7 3 2 2 2 2" xfId="31939" xr:uid="{7E89F439-6398-42C1-B061-EC5C34FA5F3D}"/>
    <cellStyle name="Calculation 2 7 3 2 2 3" xfId="29727" xr:uid="{E1ED855B-D5F4-4B98-B62A-F69567419B39}"/>
    <cellStyle name="Calculation 2 7 3 2 3" xfId="25187" xr:uid="{132CE061-040B-45BC-9285-3BC5B19918A0}"/>
    <cellStyle name="Calculation 2 7 3 2 3 2" xfId="27379" xr:uid="{728D7AD0-2EA6-4A37-82D8-18513D897F26}"/>
    <cellStyle name="Calculation 2 7 3 2 3 2 2" xfId="32831" xr:uid="{9D8E9830-9A27-4A1B-AACA-1B0A61A8DA3D}"/>
    <cellStyle name="Calculation 2 7 3 2 3 3" xfId="30639" xr:uid="{72B8E03A-5830-46A6-8E26-DC4348A101BD}"/>
    <cellStyle name="Calculation 2 7 3 2 4" xfId="22932" xr:uid="{3563FCB9-88A4-4C0E-B5EF-E1D7DD946FAD}"/>
    <cellStyle name="Calculation 2 7 3 2 4 2" xfId="28872" xr:uid="{4FF4FB32-C00B-42BA-B2C3-4C8EBC251358}"/>
    <cellStyle name="Calculation 2 7 3 2 5" xfId="25632" xr:uid="{B4D8C7A6-F72D-4B93-80BC-A71AB0EF4C40}"/>
    <cellStyle name="Calculation 2 7 3 2 5 2" xfId="31084" xr:uid="{C34A3468-EE0F-463E-8745-7F1410471A63}"/>
    <cellStyle name="Calculation 2 7 3 2 6" xfId="28014" xr:uid="{6FC503EC-FD63-406C-8DA7-16D34AF77DD3}"/>
    <cellStyle name="Calculation 2 7 3 3" xfId="23053" xr:uid="{6E676321-EB3B-4140-9631-90DD49325CBC}"/>
    <cellStyle name="Calculation 2 7 3 3 2" xfId="25753" xr:uid="{EAD1EACE-D1B7-4343-8415-2D59DD78FABF}"/>
    <cellStyle name="Calculation 2 7 3 3 2 2" xfId="31205" xr:uid="{D3515DCC-F63C-4DEA-9A7A-EC75F0CC70B3}"/>
    <cellStyle name="Calculation 2 7 3 3 3" xfId="28993" xr:uid="{82EE9C37-E7B8-4E10-A2FF-3622D6046AAF}"/>
    <cellStyle name="Calculation 2 7 3 4" xfId="24412" xr:uid="{D8C5BEBF-3B51-4AF4-A68F-7B4E60FC07DF}"/>
    <cellStyle name="Calculation 2 7 3 4 2" xfId="26610" xr:uid="{41548534-CAE2-4AE5-8DF8-1D274440D7F8}"/>
    <cellStyle name="Calculation 2 7 3 4 2 2" xfId="32062" xr:uid="{9FDECD78-633C-4DA1-A252-2AEDC8AF6C3F}"/>
    <cellStyle name="Calculation 2 7 3 4 3" xfId="29864" xr:uid="{918B3B7F-AECC-47E0-84EA-AA1B0F909037}"/>
    <cellStyle name="Calculation 2 7 3 5" xfId="22195" xr:uid="{E1DDF533-FB7D-4D41-8BE7-6A85B220CCDA}"/>
    <cellStyle name="Calculation 2 7 3 5 2" xfId="28135" xr:uid="{38152CCE-6EA5-4449-A919-C1FF51A83E2E}"/>
    <cellStyle name="Calculation 2 7 3 6" xfId="21113" xr:uid="{7980606E-E906-43C6-B6AE-DC8BBA925283}"/>
    <cellStyle name="Calculation 2 7 3 7" xfId="21363" xr:uid="{4AADF70D-5A70-4E34-8091-6E1FC9A0D18E}"/>
    <cellStyle name="Calculation 2 7 4" xfId="788" xr:uid="{00000000-0005-0000-0000-000003030000}"/>
    <cellStyle name="Calculation 2 7 4 2" xfId="22071" xr:uid="{244D939B-3A3A-4FA4-ACBE-F41883A61F5D}"/>
    <cellStyle name="Calculation 2 7 4 2 2" xfId="23786" xr:uid="{425E6DBB-A4F7-4D7D-BC66-410159B0702A}"/>
    <cellStyle name="Calculation 2 7 4 2 2 2" xfId="26486" xr:uid="{B22DED22-45DB-4A80-925F-5A916C7570B0}"/>
    <cellStyle name="Calculation 2 7 4 2 2 2 2" xfId="31938" xr:uid="{E72000E2-D4E1-4580-9E7A-807636FECA6F}"/>
    <cellStyle name="Calculation 2 7 4 2 2 3" xfId="29726" xr:uid="{DF415FE6-0916-411C-B534-8E02DE915926}"/>
    <cellStyle name="Calculation 2 7 4 2 3" xfId="25186" xr:uid="{EA554908-1DF2-4C5D-B0F4-922D8AEF5E62}"/>
    <cellStyle name="Calculation 2 7 4 2 3 2" xfId="27378" xr:uid="{36A94E67-82B3-4074-8D85-169B37A712C3}"/>
    <cellStyle name="Calculation 2 7 4 2 3 2 2" xfId="32830" xr:uid="{F984FC58-E9B3-45F2-A028-F59C24A3BAA8}"/>
    <cellStyle name="Calculation 2 7 4 2 3 3" xfId="30638" xr:uid="{B6F1723B-B92B-4BDD-B7E8-03D8C21142A9}"/>
    <cellStyle name="Calculation 2 7 4 2 4" xfId="22931" xr:uid="{7AAC8E62-3D4A-436F-9500-83CA97F403B0}"/>
    <cellStyle name="Calculation 2 7 4 2 4 2" xfId="28871" xr:uid="{C372F5CC-9668-4B85-9272-B2020A5E76FD}"/>
    <cellStyle name="Calculation 2 7 4 2 5" xfId="25631" xr:uid="{B9F8BD8A-8BFA-4856-8403-5B49D8AAC410}"/>
    <cellStyle name="Calculation 2 7 4 2 5 2" xfId="31083" xr:uid="{283923EB-96C2-4020-BA8F-31138C229CC4}"/>
    <cellStyle name="Calculation 2 7 4 2 6" xfId="28013" xr:uid="{BB69E9B6-87B0-412D-BA69-83A1F9A60F82}"/>
    <cellStyle name="Calculation 2 7 4 3" xfId="23054" xr:uid="{DC8A98E8-D734-489B-996C-5154EE5FDE85}"/>
    <cellStyle name="Calculation 2 7 4 3 2" xfId="25754" xr:uid="{E1F1F2B8-D45F-4E6D-869D-158970CC589D}"/>
    <cellStyle name="Calculation 2 7 4 3 2 2" xfId="31206" xr:uid="{5242B5D4-E609-4478-B84E-9492F42C626A}"/>
    <cellStyle name="Calculation 2 7 4 3 3" xfId="28994" xr:uid="{63DEB573-C689-42FA-90C4-0B4ADB56F3B7}"/>
    <cellStyle name="Calculation 2 7 4 4" xfId="24413" xr:uid="{C76E9DB8-83E8-4610-857E-F1A7EB37D535}"/>
    <cellStyle name="Calculation 2 7 4 4 2" xfId="26611" xr:uid="{69C7797C-7239-4A77-A60A-CEF5AEC50A8A}"/>
    <cellStyle name="Calculation 2 7 4 4 2 2" xfId="32063" xr:uid="{F240720A-6B5F-488A-B6B6-67F9ECA0B665}"/>
    <cellStyle name="Calculation 2 7 4 4 3" xfId="29865" xr:uid="{E610463F-8082-4454-B3BA-614BCE47CAF5}"/>
    <cellStyle name="Calculation 2 7 4 5" xfId="22196" xr:uid="{1A4F4486-8FEF-43B5-B2B0-694E4D1B2B0C}"/>
    <cellStyle name="Calculation 2 7 4 5 2" xfId="28136" xr:uid="{616A4A5D-4C64-457A-A986-7152839B6524}"/>
    <cellStyle name="Calculation 2 7 4 6" xfId="21114" xr:uid="{D68C4553-78CA-48EB-A92D-7F12A79DC178}"/>
    <cellStyle name="Calculation 2 7 4 7" xfId="21362" xr:uid="{30893403-F65E-453A-9655-3835E57DBBA0}"/>
    <cellStyle name="Calculation 2 7 5" xfId="789" xr:uid="{00000000-0005-0000-0000-000004030000}"/>
    <cellStyle name="Calculation 2 7 5 2" xfId="22070" xr:uid="{A067CB92-3263-4038-997E-D6479E0F38E8}"/>
    <cellStyle name="Calculation 2 7 5 2 2" xfId="23785" xr:uid="{49438F45-C3B5-4C65-A86B-43FA25A002DC}"/>
    <cellStyle name="Calculation 2 7 5 2 2 2" xfId="26485" xr:uid="{25714541-620D-48DE-96F2-2C6CECF42BB2}"/>
    <cellStyle name="Calculation 2 7 5 2 2 2 2" xfId="31937" xr:uid="{ECB7CC11-3C32-4F17-B200-FA757FBF50C1}"/>
    <cellStyle name="Calculation 2 7 5 2 2 3" xfId="29725" xr:uid="{E3ECEA30-9B32-44A0-9EE7-4C24E9152E80}"/>
    <cellStyle name="Calculation 2 7 5 2 3" xfId="25185" xr:uid="{A9D3F9D8-BAB4-4D28-B660-3A056F817A7C}"/>
    <cellStyle name="Calculation 2 7 5 2 3 2" xfId="27377" xr:uid="{0C4E6AA2-427C-4D32-BB05-089AB86BAA4D}"/>
    <cellStyle name="Calculation 2 7 5 2 3 2 2" xfId="32829" xr:uid="{5FAC9077-22C2-4EBE-98B5-5FEEBD4F612C}"/>
    <cellStyle name="Calculation 2 7 5 2 3 3" xfId="30637" xr:uid="{1C402BED-AE62-4ADC-A807-90F7368DFCB3}"/>
    <cellStyle name="Calculation 2 7 5 2 4" xfId="22930" xr:uid="{7B6BA16D-884A-459A-AB7E-2B563D8C8263}"/>
    <cellStyle name="Calculation 2 7 5 2 4 2" xfId="28870" xr:uid="{8A061C5F-5E69-4AD7-9BD6-B26242133825}"/>
    <cellStyle name="Calculation 2 7 5 2 5" xfId="25630" xr:uid="{6C325D17-F3B8-4EA1-990D-D27A0F6F67FD}"/>
    <cellStyle name="Calculation 2 7 5 2 5 2" xfId="31082" xr:uid="{35E4AF42-B2A5-4DA5-BC09-E80850956A83}"/>
    <cellStyle name="Calculation 2 7 5 2 6" xfId="28012" xr:uid="{FB94098C-D5E7-4EFC-AFFE-CD2368565B48}"/>
    <cellStyle name="Calculation 2 7 5 3" xfId="23055" xr:uid="{9076A1F4-7A3A-42CB-AAEC-F52113207FA4}"/>
    <cellStyle name="Calculation 2 7 5 3 2" xfId="25755" xr:uid="{14DD5766-1071-4D1B-913A-33FD2CB0877D}"/>
    <cellStyle name="Calculation 2 7 5 3 2 2" xfId="31207" xr:uid="{4AF64352-D916-4014-9784-25F1E9A05E5E}"/>
    <cellStyle name="Calculation 2 7 5 3 3" xfId="28995" xr:uid="{6D2D9026-B374-4AE5-BA9C-F0B98A7446CD}"/>
    <cellStyle name="Calculation 2 7 5 4" xfId="24414" xr:uid="{9FDE653D-48ED-473A-AEC3-3546C733FFA2}"/>
    <cellStyle name="Calculation 2 7 5 4 2" xfId="26612" xr:uid="{A392B36A-5892-4062-AA1C-6A0023AFDF0A}"/>
    <cellStyle name="Calculation 2 7 5 4 2 2" xfId="32064" xr:uid="{26951E1D-C31B-4B2C-8608-920E94BE4B39}"/>
    <cellStyle name="Calculation 2 7 5 4 3" xfId="29866" xr:uid="{EF75F6A1-89C0-4C0F-B77B-2F03EB9479EA}"/>
    <cellStyle name="Calculation 2 7 5 5" xfId="22197" xr:uid="{2879C954-BE49-4F54-8F8A-EDFDA90DED0C}"/>
    <cellStyle name="Calculation 2 7 5 5 2" xfId="28137" xr:uid="{90E93516-6E8A-4113-867A-431C86131C3F}"/>
    <cellStyle name="Calculation 2 7 5 6" xfId="21115" xr:uid="{CA157A28-F163-4CD8-B189-652AE72E6598}"/>
    <cellStyle name="Calculation 2 7 5 7" xfId="21361" xr:uid="{46F75763-7968-496F-B88F-EFEF6F8E3302}"/>
    <cellStyle name="Calculation 2 8" xfId="790" xr:uid="{00000000-0005-0000-0000-000005030000}"/>
    <cellStyle name="Calculation 2 8 2" xfId="791" xr:uid="{00000000-0005-0000-0000-000006030000}"/>
    <cellStyle name="Calculation 2 8 2 2" xfId="22069" xr:uid="{87B15618-B0B7-4647-957D-02B3E7C8727D}"/>
    <cellStyle name="Calculation 2 8 2 2 2" xfId="23784" xr:uid="{7BC5D4A0-1B8C-40C5-BB97-BB160D617204}"/>
    <cellStyle name="Calculation 2 8 2 2 2 2" xfId="26484" xr:uid="{3AC43B45-27BB-48BF-922C-CD3E3DF6AD78}"/>
    <cellStyle name="Calculation 2 8 2 2 2 2 2" xfId="31936" xr:uid="{1B589624-8B61-4670-8E4B-ED79E5CDAAFD}"/>
    <cellStyle name="Calculation 2 8 2 2 2 3" xfId="29724" xr:uid="{FF0DED0D-4B9D-4B34-BA58-DC342918FE9B}"/>
    <cellStyle name="Calculation 2 8 2 2 3" xfId="25184" xr:uid="{D1D84AB7-CEA0-4E50-8A66-7AAF91EA36B5}"/>
    <cellStyle name="Calculation 2 8 2 2 3 2" xfId="27376" xr:uid="{C2E855EE-0404-43D4-8B25-4DDF6A96F281}"/>
    <cellStyle name="Calculation 2 8 2 2 3 2 2" xfId="32828" xr:uid="{7C381694-D7F3-4068-B2B9-ABC205AC745C}"/>
    <cellStyle name="Calculation 2 8 2 2 3 3" xfId="30636" xr:uid="{E5EF8C67-4B8C-4F58-9485-4A9A25D99D04}"/>
    <cellStyle name="Calculation 2 8 2 2 4" xfId="22929" xr:uid="{7A495B31-B310-4127-BA72-7D02876CD281}"/>
    <cellStyle name="Calculation 2 8 2 2 4 2" xfId="28869" xr:uid="{56ABB9EE-3AC9-4B51-A861-FED071D6CB55}"/>
    <cellStyle name="Calculation 2 8 2 2 5" xfId="25629" xr:uid="{783E84F0-B6E5-4BF1-ADF9-DA7610F466C8}"/>
    <cellStyle name="Calculation 2 8 2 2 5 2" xfId="31081" xr:uid="{732A434B-7CAE-45FE-B63A-84FB4DED0A30}"/>
    <cellStyle name="Calculation 2 8 2 2 6" xfId="28011" xr:uid="{95ACA65E-912E-4B5A-B037-16C7FD33FF32}"/>
    <cellStyle name="Calculation 2 8 2 3" xfId="23056" xr:uid="{63E56016-D340-40B3-B51A-0E0B249709F0}"/>
    <cellStyle name="Calculation 2 8 2 3 2" xfId="25756" xr:uid="{7F9FE64F-A971-4E9E-A3C6-57BACC8AB4D0}"/>
    <cellStyle name="Calculation 2 8 2 3 2 2" xfId="31208" xr:uid="{5C29F7B8-37C1-4B2C-BAA9-8DD6C348593A}"/>
    <cellStyle name="Calculation 2 8 2 3 3" xfId="28996" xr:uid="{98DBBF71-233E-4AA5-A776-F0170D574779}"/>
    <cellStyle name="Calculation 2 8 2 4" xfId="24415" xr:uid="{1317958B-1806-4209-AEE6-1BAD4DF437C3}"/>
    <cellStyle name="Calculation 2 8 2 4 2" xfId="26613" xr:uid="{CE9B7143-2563-4256-86CD-6534AEFE6E06}"/>
    <cellStyle name="Calculation 2 8 2 4 2 2" xfId="32065" xr:uid="{00EA2863-8363-4FD6-8DD2-C5D0AB0F322C}"/>
    <cellStyle name="Calculation 2 8 2 4 3" xfId="29867" xr:uid="{B1F8A922-8952-4231-9D44-777DFD5D0996}"/>
    <cellStyle name="Calculation 2 8 2 5" xfId="22198" xr:uid="{1669281B-DF95-410B-8482-7AAB43B5B6E1}"/>
    <cellStyle name="Calculation 2 8 2 5 2" xfId="28138" xr:uid="{EAD36B4D-74A1-45EC-8C90-984FD73F41F9}"/>
    <cellStyle name="Calculation 2 8 2 6" xfId="21116" xr:uid="{2C7AD953-C34E-4513-853A-E79C9CADA684}"/>
    <cellStyle name="Calculation 2 8 2 7" xfId="21360" xr:uid="{0FE4B457-8D87-4C97-92BA-C826CB95EFC7}"/>
    <cellStyle name="Calculation 2 8 3" xfId="792" xr:uid="{00000000-0005-0000-0000-000007030000}"/>
    <cellStyle name="Calculation 2 8 3 2" xfId="22068" xr:uid="{3A0FFB08-B19C-40BB-A5DF-F9463C8501C0}"/>
    <cellStyle name="Calculation 2 8 3 2 2" xfId="23783" xr:uid="{CB47F208-A6BE-46E9-A303-00BE8554005B}"/>
    <cellStyle name="Calculation 2 8 3 2 2 2" xfId="26483" xr:uid="{8A7F83B5-55F2-45D9-9854-E26FEB310FA1}"/>
    <cellStyle name="Calculation 2 8 3 2 2 2 2" xfId="31935" xr:uid="{64C20224-331B-4767-9378-C475177B5167}"/>
    <cellStyle name="Calculation 2 8 3 2 2 3" xfId="29723" xr:uid="{504FC218-8FE2-4FEC-9652-FB64AC34F884}"/>
    <cellStyle name="Calculation 2 8 3 2 3" xfId="25183" xr:uid="{8A0B6FC9-2190-4772-9BCA-34DBE5193E0E}"/>
    <cellStyle name="Calculation 2 8 3 2 3 2" xfId="27375" xr:uid="{F4E7C9C2-0C7C-4ECC-92E9-184808E79AF7}"/>
    <cellStyle name="Calculation 2 8 3 2 3 2 2" xfId="32827" xr:uid="{FD0A18D1-BA93-458A-AB45-5B63A23CAF0A}"/>
    <cellStyle name="Calculation 2 8 3 2 3 3" xfId="30635" xr:uid="{C257CEE8-EF60-4220-99C6-D2B97D7E5179}"/>
    <cellStyle name="Calculation 2 8 3 2 4" xfId="22928" xr:uid="{8CC75990-0609-4202-BAE1-BD8F34F8CC91}"/>
    <cellStyle name="Calculation 2 8 3 2 4 2" xfId="28868" xr:uid="{8B186F36-85E8-4B09-823B-AE8E48505C5A}"/>
    <cellStyle name="Calculation 2 8 3 2 5" xfId="25628" xr:uid="{C9CEB5B3-F56B-47E0-BD95-5BAE6EA50CB0}"/>
    <cellStyle name="Calculation 2 8 3 2 5 2" xfId="31080" xr:uid="{166B2C35-73CB-48DE-8CD4-2B9219605383}"/>
    <cellStyle name="Calculation 2 8 3 2 6" xfId="28010" xr:uid="{6495802C-10C9-4593-8F4E-118C9F65B7A0}"/>
    <cellStyle name="Calculation 2 8 3 3" xfId="23057" xr:uid="{DD62FA16-9272-4811-B3A6-76DD4965C853}"/>
    <cellStyle name="Calculation 2 8 3 3 2" xfId="25757" xr:uid="{1EA75C2D-7C43-467D-ACC2-7CCCD3D6E5A7}"/>
    <cellStyle name="Calculation 2 8 3 3 2 2" xfId="31209" xr:uid="{1199E630-5A66-4828-A6AA-905FA4EA73D6}"/>
    <cellStyle name="Calculation 2 8 3 3 3" xfId="28997" xr:uid="{E082443D-C82E-4ADF-BB4A-B2B007A693F7}"/>
    <cellStyle name="Calculation 2 8 3 4" xfId="24416" xr:uid="{B1F257B8-DFC9-462C-ACE7-4983037870E5}"/>
    <cellStyle name="Calculation 2 8 3 4 2" xfId="26614" xr:uid="{55AB3B56-1291-47D6-AFCA-4F4449A92D3B}"/>
    <cellStyle name="Calculation 2 8 3 4 2 2" xfId="32066" xr:uid="{0C5DA4FB-D150-4C32-87A6-96510D5C761A}"/>
    <cellStyle name="Calculation 2 8 3 4 3" xfId="29868" xr:uid="{6E226BF1-433C-42F6-AB8C-AB2B24FBB02F}"/>
    <cellStyle name="Calculation 2 8 3 5" xfId="22199" xr:uid="{3513D2D7-21BC-4165-AF05-DDF2D944A1A0}"/>
    <cellStyle name="Calculation 2 8 3 5 2" xfId="28139" xr:uid="{73436DC8-B2E0-4728-AE10-127F41F6C1B4}"/>
    <cellStyle name="Calculation 2 8 3 6" xfId="21117" xr:uid="{3F58FB60-844A-445F-9B6F-DEE856A48961}"/>
    <cellStyle name="Calculation 2 8 3 7" xfId="21359" xr:uid="{9ECBADDD-4476-4DBC-8824-35F29691E4A8}"/>
    <cellStyle name="Calculation 2 8 4" xfId="793" xr:uid="{00000000-0005-0000-0000-000008030000}"/>
    <cellStyle name="Calculation 2 8 4 2" xfId="22067" xr:uid="{AC79F928-EC02-4FDA-9ACC-F8F0610E603D}"/>
    <cellStyle name="Calculation 2 8 4 2 2" xfId="23782" xr:uid="{97872642-4A6F-4D6E-9BFD-F19D049809B0}"/>
    <cellStyle name="Calculation 2 8 4 2 2 2" xfId="26482" xr:uid="{EF985915-7C71-41A0-9E15-32E5FAC27AA6}"/>
    <cellStyle name="Calculation 2 8 4 2 2 2 2" xfId="31934" xr:uid="{1BFB53DB-65AB-409E-AF9A-78DE44C78CF9}"/>
    <cellStyle name="Calculation 2 8 4 2 2 3" xfId="29722" xr:uid="{702D5345-19AE-44BC-987A-4648A0224C46}"/>
    <cellStyle name="Calculation 2 8 4 2 3" xfId="25182" xr:uid="{04E04D55-C52B-4B55-88A2-23205D681C16}"/>
    <cellStyle name="Calculation 2 8 4 2 3 2" xfId="27374" xr:uid="{06BC22F5-0548-4DA9-B514-76DC4D25E2F1}"/>
    <cellStyle name="Calculation 2 8 4 2 3 2 2" xfId="32826" xr:uid="{D2057A44-6FB6-40D5-A15F-39306EFC904B}"/>
    <cellStyle name="Calculation 2 8 4 2 3 3" xfId="30634" xr:uid="{B378E4C1-CC08-4B62-8256-041617227F8A}"/>
    <cellStyle name="Calculation 2 8 4 2 4" xfId="22927" xr:uid="{EAE4BB11-793B-4B3D-9705-5F6ED0191B10}"/>
    <cellStyle name="Calculation 2 8 4 2 4 2" xfId="28867" xr:uid="{E5F3A77C-8881-44E7-83B7-EC135EE44C4B}"/>
    <cellStyle name="Calculation 2 8 4 2 5" xfId="25627" xr:uid="{95FAB19E-82D0-4365-BFDD-8A327D4BEC1A}"/>
    <cellStyle name="Calculation 2 8 4 2 5 2" xfId="31079" xr:uid="{18EF347A-66BF-4597-A268-7D2FDB58FED2}"/>
    <cellStyle name="Calculation 2 8 4 2 6" xfId="28009" xr:uid="{4BB229C8-F78D-4811-9E1A-2926917C78F3}"/>
    <cellStyle name="Calculation 2 8 4 3" xfId="23058" xr:uid="{8ADDDFE0-D21B-414C-9822-FCBE731EA76A}"/>
    <cellStyle name="Calculation 2 8 4 3 2" xfId="25758" xr:uid="{7977696F-EF4C-4547-95C5-075462425321}"/>
    <cellStyle name="Calculation 2 8 4 3 2 2" xfId="31210" xr:uid="{FC0CEF67-7295-49B9-956A-EC66F8E156B6}"/>
    <cellStyle name="Calculation 2 8 4 3 3" xfId="28998" xr:uid="{659377FC-3FA1-418A-AEF8-5D6C197902FE}"/>
    <cellStyle name="Calculation 2 8 4 4" xfId="24417" xr:uid="{BD8EB609-917E-4C54-B3BB-C7EF8EEF0CB0}"/>
    <cellStyle name="Calculation 2 8 4 4 2" xfId="26615" xr:uid="{24586D4F-C84D-41F7-9740-BEFA3A00B1DD}"/>
    <cellStyle name="Calculation 2 8 4 4 2 2" xfId="32067" xr:uid="{2D251516-DCCE-459F-8F58-B878374ED27A}"/>
    <cellStyle name="Calculation 2 8 4 4 3" xfId="29869" xr:uid="{6293B3E2-85D5-4D42-A1F9-8D9898054D23}"/>
    <cellStyle name="Calculation 2 8 4 5" xfId="22200" xr:uid="{A7FC44BC-C0C3-43C3-8468-661626428CE2}"/>
    <cellStyle name="Calculation 2 8 4 5 2" xfId="28140" xr:uid="{CC52F48E-FEAB-40A4-8C3A-F42E70EB437C}"/>
    <cellStyle name="Calculation 2 8 4 6" xfId="21118" xr:uid="{7983BA47-C7B0-4CF0-BDBA-F430846B3F75}"/>
    <cellStyle name="Calculation 2 8 4 7" xfId="21358" xr:uid="{2E2097DC-A573-4186-90FC-C0D0388BA32E}"/>
    <cellStyle name="Calculation 2 8 5" xfId="794" xr:uid="{00000000-0005-0000-0000-000009030000}"/>
    <cellStyle name="Calculation 2 8 5 2" xfId="22066" xr:uid="{59149A2A-9B5B-4D0D-BE62-C359DA945088}"/>
    <cellStyle name="Calculation 2 8 5 2 2" xfId="23781" xr:uid="{6EDB293E-CB5A-41A3-A54E-9D41E20F1B72}"/>
    <cellStyle name="Calculation 2 8 5 2 2 2" xfId="26481" xr:uid="{BE159150-3F2F-4748-9A75-D608B1ACD211}"/>
    <cellStyle name="Calculation 2 8 5 2 2 2 2" xfId="31933" xr:uid="{BCECB144-3774-41B1-A268-478B417B04D3}"/>
    <cellStyle name="Calculation 2 8 5 2 2 3" xfId="29721" xr:uid="{8481EFCA-4B44-401C-9140-B2E8B64F7150}"/>
    <cellStyle name="Calculation 2 8 5 2 3" xfId="25181" xr:uid="{2F8B2881-AF18-4F7B-968B-622B37AFEBCB}"/>
    <cellStyle name="Calculation 2 8 5 2 3 2" xfId="27373" xr:uid="{5A576894-BAEE-4EE9-8068-0B7CEF8A62C8}"/>
    <cellStyle name="Calculation 2 8 5 2 3 2 2" xfId="32825" xr:uid="{A5440B14-72C5-457A-A841-5E889CB53BAC}"/>
    <cellStyle name="Calculation 2 8 5 2 3 3" xfId="30633" xr:uid="{8EC6BB3F-40FE-43DC-9316-8641993A0818}"/>
    <cellStyle name="Calculation 2 8 5 2 4" xfId="22926" xr:uid="{5F102A64-A04D-4500-99A7-BD62346F8E11}"/>
    <cellStyle name="Calculation 2 8 5 2 4 2" xfId="28866" xr:uid="{DFB995A5-4573-4017-A408-49216ADF124C}"/>
    <cellStyle name="Calculation 2 8 5 2 5" xfId="25626" xr:uid="{6C243EFB-A1CF-481F-B9CE-6B105CB21856}"/>
    <cellStyle name="Calculation 2 8 5 2 5 2" xfId="31078" xr:uid="{C620B8D5-7252-4181-912C-273D01B901F1}"/>
    <cellStyle name="Calculation 2 8 5 2 6" xfId="28008" xr:uid="{58731582-A4E9-4DD7-AFFF-77A946B9228C}"/>
    <cellStyle name="Calculation 2 8 5 3" xfId="23059" xr:uid="{EDE830BA-F453-442D-8D95-5F82AA8D7E7B}"/>
    <cellStyle name="Calculation 2 8 5 3 2" xfId="25759" xr:uid="{3C947E24-E005-4E6A-AAF0-B0852946871E}"/>
    <cellStyle name="Calculation 2 8 5 3 2 2" xfId="31211" xr:uid="{5DE91869-CD8C-4693-9227-E131A458C34E}"/>
    <cellStyle name="Calculation 2 8 5 3 3" xfId="28999" xr:uid="{7AF8FEA0-FA44-4230-A543-649D50C50420}"/>
    <cellStyle name="Calculation 2 8 5 4" xfId="24418" xr:uid="{9771C97E-3149-433C-A117-6D7E6D888D5C}"/>
    <cellStyle name="Calculation 2 8 5 4 2" xfId="26616" xr:uid="{FAAECCC2-6BB1-4AC0-87E0-372E855FFBDD}"/>
    <cellStyle name="Calculation 2 8 5 4 2 2" xfId="32068" xr:uid="{9DA48633-4663-437C-ACB4-A84EF4241C7C}"/>
    <cellStyle name="Calculation 2 8 5 4 3" xfId="29870" xr:uid="{C4CBCEBE-04F7-4C23-8202-FC71861F504C}"/>
    <cellStyle name="Calculation 2 8 5 5" xfId="22201" xr:uid="{BE7197F1-2170-4039-BAB1-A0AF2886A4A4}"/>
    <cellStyle name="Calculation 2 8 5 5 2" xfId="28141" xr:uid="{71917CBA-0D67-4787-8256-1AB515EA2F56}"/>
    <cellStyle name="Calculation 2 8 5 6" xfId="21119" xr:uid="{56DF7D96-6E02-4F50-B653-BC57676C408A}"/>
    <cellStyle name="Calculation 2 8 5 7" xfId="21357" xr:uid="{8A88C728-BE34-4BB6-BD49-883C1EF6BAE9}"/>
    <cellStyle name="Calculation 2 9" xfId="795" xr:uid="{00000000-0005-0000-0000-00000A030000}"/>
    <cellStyle name="Calculation 2 9 2" xfId="796" xr:uid="{00000000-0005-0000-0000-00000B030000}"/>
    <cellStyle name="Calculation 2 9 2 2" xfId="22065" xr:uid="{3A656BF2-C12F-4FA0-99C5-1F61B3D51198}"/>
    <cellStyle name="Calculation 2 9 2 2 2" xfId="23780" xr:uid="{253068A9-9673-4FB2-80C1-C568688116CB}"/>
    <cellStyle name="Calculation 2 9 2 2 2 2" xfId="26480" xr:uid="{808FCA91-9118-4339-9CE3-73D40B3E11ED}"/>
    <cellStyle name="Calculation 2 9 2 2 2 2 2" xfId="31932" xr:uid="{1BCB5489-16FF-4945-8AD7-7B03CA743F01}"/>
    <cellStyle name="Calculation 2 9 2 2 2 3" xfId="29720" xr:uid="{370A8C5B-4C88-42E1-B02C-19467F05E707}"/>
    <cellStyle name="Calculation 2 9 2 2 3" xfId="25180" xr:uid="{63B28D82-B9DD-469C-9C6A-0508FD3BBBEA}"/>
    <cellStyle name="Calculation 2 9 2 2 3 2" xfId="27372" xr:uid="{B51DD309-9792-476C-A6C1-FE91F618379D}"/>
    <cellStyle name="Calculation 2 9 2 2 3 2 2" xfId="32824" xr:uid="{E3F2E075-FD6F-4F7F-BFA3-EA376C736FA6}"/>
    <cellStyle name="Calculation 2 9 2 2 3 3" xfId="30632" xr:uid="{DCF6C2E0-23F4-46C8-87EF-303F2C00E06D}"/>
    <cellStyle name="Calculation 2 9 2 2 4" xfId="22925" xr:uid="{393030FB-1EE9-4D73-B3F8-76C8D91462C1}"/>
    <cellStyle name="Calculation 2 9 2 2 4 2" xfId="28865" xr:uid="{EB3ACC77-CE13-4F48-A45C-9C3B008AC97A}"/>
    <cellStyle name="Calculation 2 9 2 2 5" xfId="25625" xr:uid="{9FAE52D2-2999-4927-92BE-DBC92029E150}"/>
    <cellStyle name="Calculation 2 9 2 2 5 2" xfId="31077" xr:uid="{801982A5-523B-4610-B18E-F7FDBE94572F}"/>
    <cellStyle name="Calculation 2 9 2 2 6" xfId="28007" xr:uid="{51293859-7252-42FE-B27A-FC10BAE80763}"/>
    <cellStyle name="Calculation 2 9 2 3" xfId="23060" xr:uid="{D155276A-50C3-4BE6-9F48-8F1C7245EA3A}"/>
    <cellStyle name="Calculation 2 9 2 3 2" xfId="25760" xr:uid="{D7811469-1BF7-4125-B987-54992A1A7500}"/>
    <cellStyle name="Calculation 2 9 2 3 2 2" xfId="31212" xr:uid="{AC980560-A426-489D-B68E-C4CE011C5FBF}"/>
    <cellStyle name="Calculation 2 9 2 3 3" xfId="29000" xr:uid="{AF5CA7BC-2475-4771-A470-AF81F4D23ED5}"/>
    <cellStyle name="Calculation 2 9 2 4" xfId="24419" xr:uid="{E4159BC0-903D-4CCE-AEAB-DBF35337C252}"/>
    <cellStyle name="Calculation 2 9 2 4 2" xfId="26617" xr:uid="{0D8196C1-B2D3-44C4-ADE9-BB57ADBD0EFA}"/>
    <cellStyle name="Calculation 2 9 2 4 2 2" xfId="32069" xr:uid="{2BDD22B4-7CAF-4EDE-9B43-E8BF0A0E530E}"/>
    <cellStyle name="Calculation 2 9 2 4 3" xfId="29871" xr:uid="{6272075B-E9BB-448A-A225-EF4E017E2B45}"/>
    <cellStyle name="Calculation 2 9 2 5" xfId="22202" xr:uid="{3710FCA3-DDBF-4A32-8B74-305C10CA335C}"/>
    <cellStyle name="Calculation 2 9 2 5 2" xfId="28142" xr:uid="{77CBF2CD-4E48-4350-9228-08865FF28D54}"/>
    <cellStyle name="Calculation 2 9 2 6" xfId="21120" xr:uid="{6520B132-A28A-41E8-90A5-92235B3733DC}"/>
    <cellStyle name="Calculation 2 9 2 7" xfId="21356" xr:uid="{43980736-0524-4C34-B107-509A81F62943}"/>
    <cellStyle name="Calculation 2 9 3" xfId="797" xr:uid="{00000000-0005-0000-0000-00000C030000}"/>
    <cellStyle name="Calculation 2 9 3 2" xfId="22064" xr:uid="{E7384454-845B-401F-A82D-361792DB6F4E}"/>
    <cellStyle name="Calculation 2 9 3 2 2" xfId="23779" xr:uid="{2DDBA98D-7F83-4213-9F92-F11143EAB2F6}"/>
    <cellStyle name="Calculation 2 9 3 2 2 2" xfId="26479" xr:uid="{06ED3B06-3AE2-4AB1-B337-2C03FF982048}"/>
    <cellStyle name="Calculation 2 9 3 2 2 2 2" xfId="31931" xr:uid="{B13649BC-B17B-4FBC-BF39-99A0689656BD}"/>
    <cellStyle name="Calculation 2 9 3 2 2 3" xfId="29719" xr:uid="{12EFC759-6E9E-46F6-928C-6FFEE44D6556}"/>
    <cellStyle name="Calculation 2 9 3 2 3" xfId="25179" xr:uid="{A7007C92-2211-4BD7-B42E-36150C9A8763}"/>
    <cellStyle name="Calculation 2 9 3 2 3 2" xfId="27371" xr:uid="{EE71D33D-15CF-4273-AFD4-BD1C0448F194}"/>
    <cellStyle name="Calculation 2 9 3 2 3 2 2" xfId="32823" xr:uid="{801556B9-880E-4A65-8AB7-6A9C25156715}"/>
    <cellStyle name="Calculation 2 9 3 2 3 3" xfId="30631" xr:uid="{625FF744-E26C-4F19-AD84-7F6FC8670646}"/>
    <cellStyle name="Calculation 2 9 3 2 4" xfId="22924" xr:uid="{09E8D74A-D12C-46AD-83E5-4B80ECE2A11C}"/>
    <cellStyle name="Calculation 2 9 3 2 4 2" xfId="28864" xr:uid="{367A87BC-3825-457E-B423-C79E3840489E}"/>
    <cellStyle name="Calculation 2 9 3 2 5" xfId="25624" xr:uid="{B9C39A5F-8AD1-494D-AB73-490A5458E8B2}"/>
    <cellStyle name="Calculation 2 9 3 2 5 2" xfId="31076" xr:uid="{D1BD4CA3-6F4E-4D52-A083-CFBD667A50A6}"/>
    <cellStyle name="Calculation 2 9 3 2 6" xfId="28006" xr:uid="{9AE60C5C-76CF-49D6-9E62-3DE456A18761}"/>
    <cellStyle name="Calculation 2 9 3 3" xfId="23061" xr:uid="{0711185B-4553-4E90-88EE-D0354A710609}"/>
    <cellStyle name="Calculation 2 9 3 3 2" xfId="25761" xr:uid="{0458D1E4-3B9F-48C8-8198-95B81B41CE25}"/>
    <cellStyle name="Calculation 2 9 3 3 2 2" xfId="31213" xr:uid="{1D5A5E6B-C480-420A-96D2-0862C4CA835F}"/>
    <cellStyle name="Calculation 2 9 3 3 3" xfId="29001" xr:uid="{971242F6-889B-4772-ADF0-71A16BB6A2BF}"/>
    <cellStyle name="Calculation 2 9 3 4" xfId="24420" xr:uid="{F7F4FCF6-6EF5-482C-B56E-098AE7190FF3}"/>
    <cellStyle name="Calculation 2 9 3 4 2" xfId="26618" xr:uid="{3BE8EF0A-6662-42C4-95BB-D35C1306A543}"/>
    <cellStyle name="Calculation 2 9 3 4 2 2" xfId="32070" xr:uid="{B5CADA37-D5AB-4611-8B15-7185B54CC950}"/>
    <cellStyle name="Calculation 2 9 3 4 3" xfId="29872" xr:uid="{EE18E69C-F5FF-4239-906D-B69C607D588F}"/>
    <cellStyle name="Calculation 2 9 3 5" xfId="22203" xr:uid="{BB182143-8B7B-4FEE-8C96-AC22846E17BB}"/>
    <cellStyle name="Calculation 2 9 3 5 2" xfId="28143" xr:uid="{0FC3FB5E-916A-45AC-9D60-6C8C64A8B3EA}"/>
    <cellStyle name="Calculation 2 9 3 6" xfId="21121" xr:uid="{31CACF0B-775D-492A-85F7-44EBEB08D324}"/>
    <cellStyle name="Calculation 2 9 3 7" xfId="21355" xr:uid="{47BE0EAC-9292-4410-A3B0-326CDB425DFE}"/>
    <cellStyle name="Calculation 2 9 4" xfId="798" xr:uid="{00000000-0005-0000-0000-00000D030000}"/>
    <cellStyle name="Calculation 2 9 4 2" xfId="22063" xr:uid="{9AC02C2B-6EC6-4336-A7AD-07E7E837775C}"/>
    <cellStyle name="Calculation 2 9 4 2 2" xfId="23778" xr:uid="{B53F4296-65D7-4728-BD88-47F29A490A4A}"/>
    <cellStyle name="Calculation 2 9 4 2 2 2" xfId="26478" xr:uid="{7F8350EE-5D00-4BA5-AB66-0978CA673B3B}"/>
    <cellStyle name="Calculation 2 9 4 2 2 2 2" xfId="31930" xr:uid="{7A7B91B6-6B0C-4E75-86F7-8D502A8AC5EF}"/>
    <cellStyle name="Calculation 2 9 4 2 2 3" xfId="29718" xr:uid="{35188D8B-D964-4C47-B31F-E528DA5CFD1E}"/>
    <cellStyle name="Calculation 2 9 4 2 3" xfId="25178" xr:uid="{8272D38C-D4B3-4175-86BA-10FD9A2BEAD3}"/>
    <cellStyle name="Calculation 2 9 4 2 3 2" xfId="27370" xr:uid="{C88788FD-463E-49A2-842A-03CB0C0539FD}"/>
    <cellStyle name="Calculation 2 9 4 2 3 2 2" xfId="32822" xr:uid="{AF26B7A8-8042-467B-AFE6-471E780C6A2D}"/>
    <cellStyle name="Calculation 2 9 4 2 3 3" xfId="30630" xr:uid="{3C952E4A-D7F0-41D6-A2C6-6070438218B2}"/>
    <cellStyle name="Calculation 2 9 4 2 4" xfId="22923" xr:uid="{5E582F34-0A9B-4D2E-AFC0-20B38F399C1A}"/>
    <cellStyle name="Calculation 2 9 4 2 4 2" xfId="28863" xr:uid="{F27E5723-CC76-451B-8ECE-049FD6B52208}"/>
    <cellStyle name="Calculation 2 9 4 2 5" xfId="25623" xr:uid="{0C8E8F33-9F26-45C8-A191-949F89B42446}"/>
    <cellStyle name="Calculation 2 9 4 2 5 2" xfId="31075" xr:uid="{067250EB-F4AB-4FAA-8BBB-1A937B5BDD46}"/>
    <cellStyle name="Calculation 2 9 4 2 6" xfId="28005" xr:uid="{795141E4-7FFC-4750-9F93-9E7DEBAFAE0D}"/>
    <cellStyle name="Calculation 2 9 4 3" xfId="23062" xr:uid="{02A6DDBA-56D8-472B-9BA7-529FEC8E0368}"/>
    <cellStyle name="Calculation 2 9 4 3 2" xfId="25762" xr:uid="{EE890527-DB7D-4F91-9E0B-9C687C5217C9}"/>
    <cellStyle name="Calculation 2 9 4 3 2 2" xfId="31214" xr:uid="{D9EB97EE-163E-4115-98DA-09948209A64F}"/>
    <cellStyle name="Calculation 2 9 4 3 3" xfId="29002" xr:uid="{393FD4D9-2180-499D-802C-D97EA4B52B9A}"/>
    <cellStyle name="Calculation 2 9 4 4" xfId="24421" xr:uid="{AE1C8832-0E59-4A8C-8765-2736EAF900DF}"/>
    <cellStyle name="Calculation 2 9 4 4 2" xfId="26619" xr:uid="{365F5DEF-34FE-412D-BCE1-EE8DC079BF93}"/>
    <cellStyle name="Calculation 2 9 4 4 2 2" xfId="32071" xr:uid="{23FA5903-05E9-468A-8A2E-A96490F5859B}"/>
    <cellStyle name="Calculation 2 9 4 4 3" xfId="29873" xr:uid="{0EDA602C-BAB0-416F-8E8E-858BAD483C5E}"/>
    <cellStyle name="Calculation 2 9 4 5" xfId="22204" xr:uid="{CA8DB58F-C490-43A3-A43F-EA0660EAC2CD}"/>
    <cellStyle name="Calculation 2 9 4 5 2" xfId="28144" xr:uid="{D975EF3D-F21F-4AE9-A6FB-E06320B26D25}"/>
    <cellStyle name="Calculation 2 9 4 6" xfId="21122" xr:uid="{108259D4-EC23-4106-8576-EB0DC9DE45B6}"/>
    <cellStyle name="Calculation 2 9 4 7" xfId="21354" xr:uid="{B68D2747-E351-48E1-A465-0CBF2BE3E40E}"/>
    <cellStyle name="Calculation 2 9 5" xfId="799" xr:uid="{00000000-0005-0000-0000-00000E030000}"/>
    <cellStyle name="Calculation 2 9 5 2" xfId="22062" xr:uid="{8234D719-186F-4346-A9A5-EA30B3DB841D}"/>
    <cellStyle name="Calculation 2 9 5 2 2" xfId="23777" xr:uid="{2B2E1136-B154-4558-97F3-CF2BEB15D2FA}"/>
    <cellStyle name="Calculation 2 9 5 2 2 2" xfId="26477" xr:uid="{859E86B8-ED4A-40BD-84DE-7A4F9B701FF7}"/>
    <cellStyle name="Calculation 2 9 5 2 2 2 2" xfId="31929" xr:uid="{134A3448-1017-4E49-8C14-71B71A4F87B5}"/>
    <cellStyle name="Calculation 2 9 5 2 2 3" xfId="29717" xr:uid="{9A80CD53-D189-41C3-8286-A92CB4348C17}"/>
    <cellStyle name="Calculation 2 9 5 2 3" xfId="25177" xr:uid="{3E89AD61-4E9E-4BFD-B78E-5C7000C2E7AB}"/>
    <cellStyle name="Calculation 2 9 5 2 3 2" xfId="27369" xr:uid="{E28271D6-3AB9-4F50-8481-50636BADA373}"/>
    <cellStyle name="Calculation 2 9 5 2 3 2 2" xfId="32821" xr:uid="{2CE97FD7-D880-4570-B89A-9B72D823818A}"/>
    <cellStyle name="Calculation 2 9 5 2 3 3" xfId="30629" xr:uid="{390604C1-4ECF-4C40-97B7-06ED8A26620A}"/>
    <cellStyle name="Calculation 2 9 5 2 4" xfId="22922" xr:uid="{74B78CBD-D46B-48AF-9700-F14767B0D86B}"/>
    <cellStyle name="Calculation 2 9 5 2 4 2" xfId="28862" xr:uid="{4C88DDD4-62C4-4F12-8967-9810D4BA5AB8}"/>
    <cellStyle name="Calculation 2 9 5 2 5" xfId="25622" xr:uid="{8B24015E-4B96-4E19-88C7-226234568DD3}"/>
    <cellStyle name="Calculation 2 9 5 2 5 2" xfId="31074" xr:uid="{5AF01FF8-3BBC-4D44-9750-4B755EEC81B6}"/>
    <cellStyle name="Calculation 2 9 5 2 6" xfId="28004" xr:uid="{E3420627-F88A-4EFA-BA94-B6C365BAC0BE}"/>
    <cellStyle name="Calculation 2 9 5 3" xfId="23063" xr:uid="{DAA1F2F5-316B-4D99-A762-FDBC5054B0E7}"/>
    <cellStyle name="Calculation 2 9 5 3 2" xfId="25763" xr:uid="{78CA5FB2-17B0-442C-9096-2C57D338E547}"/>
    <cellStyle name="Calculation 2 9 5 3 2 2" xfId="31215" xr:uid="{C6D59868-411B-492C-BC4D-C75E3BB3EDDC}"/>
    <cellStyle name="Calculation 2 9 5 3 3" xfId="29003" xr:uid="{BDB4244E-57B8-4058-A0B8-89532F29D6A1}"/>
    <cellStyle name="Calculation 2 9 5 4" xfId="24422" xr:uid="{849E4083-E66C-45DF-ACE7-0E0781DECF4F}"/>
    <cellStyle name="Calculation 2 9 5 4 2" xfId="26620" xr:uid="{C15CC107-0F11-43EF-A8AA-00CC7B05238A}"/>
    <cellStyle name="Calculation 2 9 5 4 2 2" xfId="32072" xr:uid="{7C4FBEB2-AED4-4299-A871-DFF191B20F94}"/>
    <cellStyle name="Calculation 2 9 5 4 3" xfId="29874" xr:uid="{31A49F96-D0B2-4044-8929-A9F707C16734}"/>
    <cellStyle name="Calculation 2 9 5 5" xfId="22205" xr:uid="{FC07252D-F418-4FE7-9EC6-587224549B7A}"/>
    <cellStyle name="Calculation 2 9 5 5 2" xfId="28145" xr:uid="{38970A30-40E1-4934-8AA7-4910B0AF1473}"/>
    <cellStyle name="Calculation 2 9 5 6" xfId="21123" xr:uid="{DC79BE3A-09A9-48F2-A07F-E5F3740CC6D6}"/>
    <cellStyle name="Calculation 2 9 5 7" xfId="21353" xr:uid="{581C3913-13D2-4DFF-A736-6E5BE9F22706}"/>
    <cellStyle name="Calculation 3" xfId="800" xr:uid="{00000000-0005-0000-0000-00000F030000}"/>
    <cellStyle name="Calculation 3 2" xfId="801" xr:uid="{00000000-0005-0000-0000-000010030000}"/>
    <cellStyle name="Calculation 3 2 2" xfId="22060" xr:uid="{80D0FE6C-021D-4BAB-84D3-E058EEE9067F}"/>
    <cellStyle name="Calculation 3 2 2 2" xfId="23775" xr:uid="{4A472B8E-58F8-49A7-ACF8-81F69161EA8D}"/>
    <cellStyle name="Calculation 3 2 2 2 2" xfId="26475" xr:uid="{98B79E52-71F4-4261-8CB8-BF6C9D2320D4}"/>
    <cellStyle name="Calculation 3 2 2 2 2 2" xfId="31927" xr:uid="{45FFD02A-C346-453A-BA61-A1504D0E0802}"/>
    <cellStyle name="Calculation 3 2 2 2 3" xfId="29715" xr:uid="{978842F3-9AF9-4133-A308-5233C88A3042}"/>
    <cellStyle name="Calculation 3 2 2 3" xfId="25175" xr:uid="{67063C08-1D5C-4613-A0E8-4F96883E4A24}"/>
    <cellStyle name="Calculation 3 2 2 3 2" xfId="27367" xr:uid="{91DEDB3C-C98D-44D1-A044-87F9350D41A7}"/>
    <cellStyle name="Calculation 3 2 2 3 2 2" xfId="32819" xr:uid="{43D26D31-F3F5-4BAE-8CC1-9B0CB1BD55A7}"/>
    <cellStyle name="Calculation 3 2 2 3 3" xfId="30627" xr:uid="{872BB052-FFC1-474F-B98C-B6F4003BC7AC}"/>
    <cellStyle name="Calculation 3 2 2 4" xfId="22920" xr:uid="{72FE9D32-023F-4F54-9D60-C42143D5928B}"/>
    <cellStyle name="Calculation 3 2 2 4 2" xfId="28860" xr:uid="{30DC7BE0-DF6A-40FA-B2E2-45DB812A64F7}"/>
    <cellStyle name="Calculation 3 2 2 5" xfId="25620" xr:uid="{96DF8092-DAE7-46F6-A92E-BA5542150115}"/>
    <cellStyle name="Calculation 3 2 2 5 2" xfId="31072" xr:uid="{D3754FA5-1F4C-4521-9A21-903DD5A07242}"/>
    <cellStyle name="Calculation 3 2 2 6" xfId="28002" xr:uid="{2A562324-ED78-4ACC-B502-71A9D52C8930}"/>
    <cellStyle name="Calculation 3 2 3" xfId="23065" xr:uid="{0AB965FD-D080-4A61-9783-F06E2A5F25F6}"/>
    <cellStyle name="Calculation 3 2 3 2" xfId="25765" xr:uid="{2B1EB219-C505-4FC1-83EE-F1C1E653FF93}"/>
    <cellStyle name="Calculation 3 2 3 2 2" xfId="31217" xr:uid="{E51361A9-7F65-4B50-95EA-0A4A0743A0D5}"/>
    <cellStyle name="Calculation 3 2 3 3" xfId="29005" xr:uid="{D06159EB-3510-4467-A3C2-97525C0C62D8}"/>
    <cellStyle name="Calculation 3 2 4" xfId="24424" xr:uid="{16A47762-2BAF-4510-8F34-F35F944C8F5D}"/>
    <cellStyle name="Calculation 3 2 4 2" xfId="26622" xr:uid="{D820349C-3E9D-423A-A969-7BD324FA69F3}"/>
    <cellStyle name="Calculation 3 2 4 2 2" xfId="32074" xr:uid="{D4E96CD7-7B93-4BD6-8DE7-7650DB3D2E17}"/>
    <cellStyle name="Calculation 3 2 4 3" xfId="29876" xr:uid="{1D8B1108-F9FC-4148-9684-30997FE919CE}"/>
    <cellStyle name="Calculation 3 2 5" xfId="22207" xr:uid="{2A18BC56-E363-4B66-B133-CE914E10F9D7}"/>
    <cellStyle name="Calculation 3 2 5 2" xfId="28147" xr:uid="{97BE5593-7ED2-4544-889B-9D8F5786D085}"/>
    <cellStyle name="Calculation 3 2 6" xfId="21125" xr:uid="{A5B7B624-651B-4B8B-871D-E6A51D33D153}"/>
    <cellStyle name="Calculation 3 2 7" xfId="21351" xr:uid="{DAE201A3-AC6D-4297-B416-FC2ED52BC092}"/>
    <cellStyle name="Calculation 3 3" xfId="802" xr:uid="{00000000-0005-0000-0000-000011030000}"/>
    <cellStyle name="Calculation 3 3 2" xfId="22059" xr:uid="{7BBB3890-F930-40C0-9501-1B6B22F1EC7B}"/>
    <cellStyle name="Calculation 3 3 2 2" xfId="23774" xr:uid="{93943C91-B87C-4A8E-B895-4B2EEF2CA509}"/>
    <cellStyle name="Calculation 3 3 2 2 2" xfId="26474" xr:uid="{83CEAA35-FA10-43BD-B41F-449F349E9974}"/>
    <cellStyle name="Calculation 3 3 2 2 2 2" xfId="31926" xr:uid="{2FBA9275-A2FE-44E0-83FE-40D2EBA270CA}"/>
    <cellStyle name="Calculation 3 3 2 2 3" xfId="29714" xr:uid="{29964CB7-F4F3-420A-8AFF-68C669AABA3D}"/>
    <cellStyle name="Calculation 3 3 2 3" xfId="25174" xr:uid="{8C22566A-C735-4B27-B617-C117DD9E0471}"/>
    <cellStyle name="Calculation 3 3 2 3 2" xfId="27366" xr:uid="{F1B580B8-1B40-4DED-98E2-655575455303}"/>
    <cellStyle name="Calculation 3 3 2 3 2 2" xfId="32818" xr:uid="{60117D86-DF1D-4CE1-8D20-88A73CA6EB80}"/>
    <cellStyle name="Calculation 3 3 2 3 3" xfId="30626" xr:uid="{72B9F2AA-B317-4F12-8918-437F11C58198}"/>
    <cellStyle name="Calculation 3 3 2 4" xfId="22919" xr:uid="{221377EF-8231-4DED-8A37-01BD88248A27}"/>
    <cellStyle name="Calculation 3 3 2 4 2" xfId="28859" xr:uid="{E3F6A5FA-BDE3-4FA8-8FD7-4771EF671F67}"/>
    <cellStyle name="Calculation 3 3 2 5" xfId="25619" xr:uid="{C145553A-80F7-427D-ACF7-43B212656732}"/>
    <cellStyle name="Calculation 3 3 2 5 2" xfId="31071" xr:uid="{89154301-8C66-4FF4-A9E2-5D89D4551012}"/>
    <cellStyle name="Calculation 3 3 2 6" xfId="28001" xr:uid="{595956DF-24C2-4F0F-A683-7B0FB1BDBF2F}"/>
    <cellStyle name="Calculation 3 3 3" xfId="23066" xr:uid="{B4ABA06B-E78A-47A0-A042-93D4DCF815B8}"/>
    <cellStyle name="Calculation 3 3 3 2" xfId="25766" xr:uid="{EB410E5A-3F70-4B31-A425-57AA351176D1}"/>
    <cellStyle name="Calculation 3 3 3 2 2" xfId="31218" xr:uid="{9F63170E-BFA4-477C-9C6F-412201B6CACF}"/>
    <cellStyle name="Calculation 3 3 3 3" xfId="29006" xr:uid="{7D8E0209-4011-48A7-96A0-0C012816F9FF}"/>
    <cellStyle name="Calculation 3 3 4" xfId="24425" xr:uid="{13F9DBDB-6856-498F-A9CE-E9D59C9BF156}"/>
    <cellStyle name="Calculation 3 3 4 2" xfId="26623" xr:uid="{82C0C789-FF3D-45D0-B33A-6F6EB97B89F9}"/>
    <cellStyle name="Calculation 3 3 4 2 2" xfId="32075" xr:uid="{2F53A909-BC72-442F-B805-1840F89A5540}"/>
    <cellStyle name="Calculation 3 3 4 3" xfId="29877" xr:uid="{B2D1E9C3-5DFA-4AFD-BB51-DE4418AFFB59}"/>
    <cellStyle name="Calculation 3 3 5" xfId="22208" xr:uid="{B579E8AC-9C03-4D3F-85BB-58E8DEC6B262}"/>
    <cellStyle name="Calculation 3 3 5 2" xfId="28148" xr:uid="{3BE1C236-CDE5-4622-B65D-74782486F8EF}"/>
    <cellStyle name="Calculation 3 3 6" xfId="21126" xr:uid="{4D2B6C1B-47F4-44CD-ADA6-CBF73445B171}"/>
    <cellStyle name="Calculation 3 3 7" xfId="21350" xr:uid="{8CBF540F-B692-4EBC-B343-414521024DD0}"/>
    <cellStyle name="Calculation 3 4" xfId="22061" xr:uid="{3433DBF6-AAAC-4C7E-BA43-D33148B5DDFA}"/>
    <cellStyle name="Calculation 3 4 2" xfId="23776" xr:uid="{8E0C12FB-6732-4966-A667-0794376BE953}"/>
    <cellStyle name="Calculation 3 4 2 2" xfId="26476" xr:uid="{F154A872-1C84-4F20-82B0-683D72EF999E}"/>
    <cellStyle name="Calculation 3 4 2 2 2" xfId="31928" xr:uid="{D19830DF-1CD1-4FAC-9A11-4B73593A1B72}"/>
    <cellStyle name="Calculation 3 4 2 3" xfId="29716" xr:uid="{7B77A3F4-F115-41C3-8DAE-F399D3146A75}"/>
    <cellStyle name="Calculation 3 4 3" xfId="25176" xr:uid="{A83F456D-A740-4BC4-BA25-156C34E155D6}"/>
    <cellStyle name="Calculation 3 4 3 2" xfId="27368" xr:uid="{EA7B7F91-14E0-4806-96CF-86973DE1C2D8}"/>
    <cellStyle name="Calculation 3 4 3 2 2" xfId="32820" xr:uid="{A3948407-35EC-4812-9950-BAB2E4406A3B}"/>
    <cellStyle name="Calculation 3 4 3 3" xfId="30628" xr:uid="{BEA2B090-16F8-4AE2-BCAA-9126D41B9D90}"/>
    <cellStyle name="Calculation 3 4 4" xfId="22921" xr:uid="{9AF1F729-1AD6-4479-B358-4B735D73B708}"/>
    <cellStyle name="Calculation 3 4 4 2" xfId="28861" xr:uid="{96C4EF9C-CF6E-43FB-9BCE-4E223F251E80}"/>
    <cellStyle name="Calculation 3 4 5" xfId="25621" xr:uid="{98CA57D0-F396-42D0-9010-2FDEFAF825DD}"/>
    <cellStyle name="Calculation 3 4 5 2" xfId="31073" xr:uid="{BEF68043-6343-4524-B936-4A7846612742}"/>
    <cellStyle name="Calculation 3 4 6" xfId="28003" xr:uid="{2933C48A-E799-4426-A3D9-4CBA00D41050}"/>
    <cellStyle name="Calculation 3 5" xfId="23064" xr:uid="{AB590C1C-E82E-4D73-9C4C-DDFD09C008F6}"/>
    <cellStyle name="Calculation 3 5 2" xfId="25764" xr:uid="{B205DD4F-87D8-4AE6-9E69-25C2CBB4ED6B}"/>
    <cellStyle name="Calculation 3 5 2 2" xfId="31216" xr:uid="{BF883DD0-F6F1-4892-9F81-781A74DA81F4}"/>
    <cellStyle name="Calculation 3 5 3" xfId="29004" xr:uid="{06D3195A-E819-463D-BF9B-28C3F7A5D2A0}"/>
    <cellStyle name="Calculation 3 6" xfId="24423" xr:uid="{AD7BDE03-FF58-462E-AC75-4ADEA78266E4}"/>
    <cellStyle name="Calculation 3 6 2" xfId="26621" xr:uid="{592EEFCB-5255-4F44-9A97-A8F5E3ADE024}"/>
    <cellStyle name="Calculation 3 6 2 2" xfId="32073" xr:uid="{976DA110-95DF-4EE0-B285-751253EB519B}"/>
    <cellStyle name="Calculation 3 6 3" xfId="29875" xr:uid="{3E7D939F-600F-4595-BE27-FE42A9B78582}"/>
    <cellStyle name="Calculation 3 7" xfId="22206" xr:uid="{423B161E-2329-4512-AA58-ABEA2D79557F}"/>
    <cellStyle name="Calculation 3 7 2" xfId="28146" xr:uid="{13B6620B-E566-444F-9E01-F8E0010B83FB}"/>
    <cellStyle name="Calculation 3 8" xfId="21124" xr:uid="{0731E504-2524-480C-A56D-8EF64F00DB88}"/>
    <cellStyle name="Calculation 3 9" xfId="21352" xr:uid="{FF80B2AE-D36B-4701-B04E-C28E9FE301D3}"/>
    <cellStyle name="Calculation 4" xfId="803" xr:uid="{00000000-0005-0000-0000-000012030000}"/>
    <cellStyle name="Calculation 4 2" xfId="804" xr:uid="{00000000-0005-0000-0000-000013030000}"/>
    <cellStyle name="Calculation 4 2 2" xfId="22057" xr:uid="{0A906F4A-22BD-4790-A864-696DA92C858B}"/>
    <cellStyle name="Calculation 4 2 2 2" xfId="23772" xr:uid="{855D5EA4-A897-4A2C-8DF3-834863FB0142}"/>
    <cellStyle name="Calculation 4 2 2 2 2" xfId="26472" xr:uid="{90417C20-2E09-4D94-8AA4-04C5F533103C}"/>
    <cellStyle name="Calculation 4 2 2 2 2 2" xfId="31924" xr:uid="{46002FF7-CA3C-48FD-A510-7AF5F3FED6FB}"/>
    <cellStyle name="Calculation 4 2 2 2 3" xfId="29712" xr:uid="{E54A6DF0-844F-4DB2-B96D-5B9F000F4D89}"/>
    <cellStyle name="Calculation 4 2 2 3" xfId="25172" xr:uid="{11C3F012-177D-4630-B422-6A65F547FCA8}"/>
    <cellStyle name="Calculation 4 2 2 3 2" xfId="27364" xr:uid="{908F14F6-3176-4043-839F-26CBB170AAC5}"/>
    <cellStyle name="Calculation 4 2 2 3 2 2" xfId="32816" xr:uid="{526429CB-A819-4C47-95D6-ECDCD4308540}"/>
    <cellStyle name="Calculation 4 2 2 3 3" xfId="30624" xr:uid="{BCFF90B8-60EE-4481-8F85-6503D25D7B3C}"/>
    <cellStyle name="Calculation 4 2 2 4" xfId="22917" xr:uid="{5D733D3B-08C8-4659-AAF0-7AF24C63083C}"/>
    <cellStyle name="Calculation 4 2 2 4 2" xfId="28857" xr:uid="{251A77E0-9263-4ECB-BAFE-D20670CFB979}"/>
    <cellStyle name="Calculation 4 2 2 5" xfId="25617" xr:uid="{EF12B21D-0A9C-4C1A-B6AF-EE6A3469187C}"/>
    <cellStyle name="Calculation 4 2 2 5 2" xfId="31069" xr:uid="{D08E264B-DF71-4064-9339-125C61E602BE}"/>
    <cellStyle name="Calculation 4 2 2 6" xfId="27999" xr:uid="{2AD199EC-5BCE-437F-98CB-01113ECF52D4}"/>
    <cellStyle name="Calculation 4 2 3" xfId="23068" xr:uid="{8DF4E465-0DDA-4CC5-B973-835C4D0E6F94}"/>
    <cellStyle name="Calculation 4 2 3 2" xfId="25768" xr:uid="{21837B01-3205-4547-A368-B90A501EC2DC}"/>
    <cellStyle name="Calculation 4 2 3 2 2" xfId="31220" xr:uid="{95B05F43-87B6-490B-A88B-87B5E853FBA9}"/>
    <cellStyle name="Calculation 4 2 3 3" xfId="29008" xr:uid="{7029A061-4FAD-4785-8D99-119897350D02}"/>
    <cellStyle name="Calculation 4 2 4" xfId="24427" xr:uid="{7916AC15-2BE8-4C30-9521-08BB6A17514B}"/>
    <cellStyle name="Calculation 4 2 4 2" xfId="26625" xr:uid="{7925C0ED-2A28-48D5-9098-9F5CE79306A0}"/>
    <cellStyle name="Calculation 4 2 4 2 2" xfId="32077" xr:uid="{B25E3AED-361E-4F6F-98C9-FD49DA94B7DA}"/>
    <cellStyle name="Calculation 4 2 4 3" xfId="29879" xr:uid="{A60A1F7E-25B4-4658-8A8D-044A0EAABEB2}"/>
    <cellStyle name="Calculation 4 2 5" xfId="22210" xr:uid="{7EF1ED90-4F74-4D6A-997C-3C1B82F2999A}"/>
    <cellStyle name="Calculation 4 2 5 2" xfId="28150" xr:uid="{0FC4DE4C-BFE9-420E-A0EA-6EB0D0D77BF7}"/>
    <cellStyle name="Calculation 4 2 6" xfId="21128" xr:uid="{D2BBFD1A-E7E2-47CA-9015-4681FF55D214}"/>
    <cellStyle name="Calculation 4 2 7" xfId="21348" xr:uid="{C88BC1E1-EA57-490A-AB5B-8D9BBF3A023D}"/>
    <cellStyle name="Calculation 4 3" xfId="805" xr:uid="{00000000-0005-0000-0000-000014030000}"/>
    <cellStyle name="Calculation 4 3 2" xfId="22056" xr:uid="{91BBB47C-902E-4C28-A305-C3B647E4BE96}"/>
    <cellStyle name="Calculation 4 3 2 2" xfId="23771" xr:uid="{7633AED0-8A60-42EE-BF43-6E8A11F72D9C}"/>
    <cellStyle name="Calculation 4 3 2 2 2" xfId="26471" xr:uid="{A679ECA9-45C7-4490-8121-3285EF87C509}"/>
    <cellStyle name="Calculation 4 3 2 2 2 2" xfId="31923" xr:uid="{0D47D485-33BF-4CCC-8D47-AF8DC01D02A7}"/>
    <cellStyle name="Calculation 4 3 2 2 3" xfId="29711" xr:uid="{142C8485-AA04-4611-9EA7-CD59434EEC84}"/>
    <cellStyle name="Calculation 4 3 2 3" xfId="25171" xr:uid="{2A3CCC43-5595-410E-8355-8CD35472CEF0}"/>
    <cellStyle name="Calculation 4 3 2 3 2" xfId="27363" xr:uid="{A58592C8-9FE6-48B8-A0AC-AE4E8764F3DC}"/>
    <cellStyle name="Calculation 4 3 2 3 2 2" xfId="32815" xr:uid="{49CB5B88-864B-4CC7-9901-C13591F25A64}"/>
    <cellStyle name="Calculation 4 3 2 3 3" xfId="30623" xr:uid="{DC3225E9-C6F1-4DDE-B930-F405499CCABC}"/>
    <cellStyle name="Calculation 4 3 2 4" xfId="22916" xr:uid="{3A3FAED8-C772-4C1D-B8A1-190D5A5B2BA9}"/>
    <cellStyle name="Calculation 4 3 2 4 2" xfId="28856" xr:uid="{E2345DF6-91F4-4428-800D-8BFCA50DE9A5}"/>
    <cellStyle name="Calculation 4 3 2 5" xfId="25616" xr:uid="{0A2D05AE-20D0-4E52-8D44-2B41C6771647}"/>
    <cellStyle name="Calculation 4 3 2 5 2" xfId="31068" xr:uid="{1AED1747-49A0-4F61-9152-333C099637B2}"/>
    <cellStyle name="Calculation 4 3 2 6" xfId="27998" xr:uid="{5E4DFA53-6A19-4D97-A759-7FF3C2C134C3}"/>
    <cellStyle name="Calculation 4 3 3" xfId="23069" xr:uid="{8B01C91B-0889-46E1-B736-F3CF9F68CA68}"/>
    <cellStyle name="Calculation 4 3 3 2" xfId="25769" xr:uid="{BA068D6B-DEDD-49E2-80BD-F562DDF47715}"/>
    <cellStyle name="Calculation 4 3 3 2 2" xfId="31221" xr:uid="{D73F6DAA-96FB-4696-8666-DADE97CB120F}"/>
    <cellStyle name="Calculation 4 3 3 3" xfId="29009" xr:uid="{DC542084-C55C-48C5-927A-EB57B3A322EA}"/>
    <cellStyle name="Calculation 4 3 4" xfId="24428" xr:uid="{43861ED7-2D64-4DD3-9947-D56AA0CF48CC}"/>
    <cellStyle name="Calculation 4 3 4 2" xfId="26626" xr:uid="{1F231255-128D-400F-A671-188F408D8002}"/>
    <cellStyle name="Calculation 4 3 4 2 2" xfId="32078" xr:uid="{D88A1F08-E51D-4C75-9D1D-CD76B91B3085}"/>
    <cellStyle name="Calculation 4 3 4 3" xfId="29880" xr:uid="{97CD63A3-8EFD-40C7-AAFF-29A9CDA6193C}"/>
    <cellStyle name="Calculation 4 3 5" xfId="22211" xr:uid="{57284F6C-985A-4441-B135-897C5108BEA7}"/>
    <cellStyle name="Calculation 4 3 5 2" xfId="28151" xr:uid="{401DF9AE-9272-4182-9864-10F588AC55B2}"/>
    <cellStyle name="Calculation 4 3 6" xfId="21129" xr:uid="{302B561A-0E35-4E91-A187-7DE92AC61E39}"/>
    <cellStyle name="Calculation 4 3 7" xfId="21347" xr:uid="{BFD3A001-BD9F-4932-9E2F-2D51A580CDE8}"/>
    <cellStyle name="Calculation 4 4" xfId="22058" xr:uid="{C63C0378-3F2E-4392-BE69-3DEB09006E28}"/>
    <cellStyle name="Calculation 4 4 2" xfId="23773" xr:uid="{3A3FFD05-2A3F-4F53-B0FE-E88792C1E517}"/>
    <cellStyle name="Calculation 4 4 2 2" xfId="26473" xr:uid="{E26F8F10-D267-436F-9ACC-46B67BBB2E01}"/>
    <cellStyle name="Calculation 4 4 2 2 2" xfId="31925" xr:uid="{28DC9B9F-64C1-44DE-A708-ADA019DE3854}"/>
    <cellStyle name="Calculation 4 4 2 3" xfId="29713" xr:uid="{ACD11766-563A-4185-B37C-19E55DC034E7}"/>
    <cellStyle name="Calculation 4 4 3" xfId="25173" xr:uid="{C12EC963-4A90-40AA-BA5B-92322C905E59}"/>
    <cellStyle name="Calculation 4 4 3 2" xfId="27365" xr:uid="{9D3B4133-C02B-4D33-9B45-C67176EF5712}"/>
    <cellStyle name="Calculation 4 4 3 2 2" xfId="32817" xr:uid="{72094BD6-A811-425C-9895-B903606B62DB}"/>
    <cellStyle name="Calculation 4 4 3 3" xfId="30625" xr:uid="{DF55F9AD-0010-47F1-B3AA-DA3F1FE48717}"/>
    <cellStyle name="Calculation 4 4 4" xfId="22918" xr:uid="{3186E0F4-7103-4270-ACF9-A182C768BE07}"/>
    <cellStyle name="Calculation 4 4 4 2" xfId="28858" xr:uid="{EC728D00-4306-4001-B0E7-6C5CD56C610A}"/>
    <cellStyle name="Calculation 4 4 5" xfId="25618" xr:uid="{6555A0CD-7E4A-4F5B-A65B-ABB0D5938D81}"/>
    <cellStyle name="Calculation 4 4 5 2" xfId="31070" xr:uid="{42AE62CF-D243-494F-B5C7-C5F676E6C224}"/>
    <cellStyle name="Calculation 4 4 6" xfId="28000" xr:uid="{0FB994E1-02CF-48BA-B214-95138A80DA55}"/>
    <cellStyle name="Calculation 4 5" xfId="23067" xr:uid="{35EBF0F3-9D3C-4653-910D-6C46A23D2669}"/>
    <cellStyle name="Calculation 4 5 2" xfId="25767" xr:uid="{18202055-50D5-4633-A025-7B7B4339838A}"/>
    <cellStyle name="Calculation 4 5 2 2" xfId="31219" xr:uid="{9CF012AE-B628-4D0F-8F66-8C5986DD056E}"/>
    <cellStyle name="Calculation 4 5 3" xfId="29007" xr:uid="{D5D1CD07-7435-4E2E-8BD5-6C3A7D35B019}"/>
    <cellStyle name="Calculation 4 6" xfId="24426" xr:uid="{753D590B-829F-4E4D-AA04-901EAD6E2F3A}"/>
    <cellStyle name="Calculation 4 6 2" xfId="26624" xr:uid="{DFB631E7-C61B-4AEC-A540-D00254CA9B2A}"/>
    <cellStyle name="Calculation 4 6 2 2" xfId="32076" xr:uid="{A3F121F6-EA60-43A9-9B0A-BF37D4441A06}"/>
    <cellStyle name="Calculation 4 6 3" xfId="29878" xr:uid="{7BF6F797-0A4F-484A-AC1C-7F85ED7E7569}"/>
    <cellStyle name="Calculation 4 7" xfId="22209" xr:uid="{062EAEC2-E522-464D-8DA4-8CF59F1ECB7A}"/>
    <cellStyle name="Calculation 4 7 2" xfId="28149" xr:uid="{E4380213-237C-42D2-A0F7-CDED8264C664}"/>
    <cellStyle name="Calculation 4 8" xfId="21127" xr:uid="{E929ADAA-7C3F-4154-AFAF-2A966CB16C55}"/>
    <cellStyle name="Calculation 4 9" xfId="21349" xr:uid="{55C28036-1384-481C-AD84-A14C5B603FB9}"/>
    <cellStyle name="Calculation 5" xfId="806" xr:uid="{00000000-0005-0000-0000-000015030000}"/>
    <cellStyle name="Calculation 5 2" xfId="807" xr:uid="{00000000-0005-0000-0000-000016030000}"/>
    <cellStyle name="Calculation 5 2 2" xfId="22054" xr:uid="{395EC52B-F2BC-4EE2-8405-5E82CC9D4A97}"/>
    <cellStyle name="Calculation 5 2 2 2" xfId="23769" xr:uid="{F600DE79-E01F-4C98-A5E2-0B2D2D50B133}"/>
    <cellStyle name="Calculation 5 2 2 2 2" xfId="26469" xr:uid="{2138D535-85C7-4B90-8907-5D7CDEBE97E9}"/>
    <cellStyle name="Calculation 5 2 2 2 2 2" xfId="31921" xr:uid="{A8158039-B246-42B4-8A77-178B936A0F2B}"/>
    <cellStyle name="Calculation 5 2 2 2 3" xfId="29709" xr:uid="{0FE92F73-395E-47F1-AEEA-AF0165BD1969}"/>
    <cellStyle name="Calculation 5 2 2 3" xfId="25169" xr:uid="{4B233D10-56FF-4ECD-AFD7-785CE8DFABCD}"/>
    <cellStyle name="Calculation 5 2 2 3 2" xfId="27361" xr:uid="{46EE8B31-B079-49D5-B03D-A37AD34F950F}"/>
    <cellStyle name="Calculation 5 2 2 3 2 2" xfId="32813" xr:uid="{54E93B0E-FA6A-4FA3-ABAA-B02DF3BF48BA}"/>
    <cellStyle name="Calculation 5 2 2 3 3" xfId="30621" xr:uid="{616F3F4F-A271-4277-A143-87CA250F04FB}"/>
    <cellStyle name="Calculation 5 2 2 4" xfId="22914" xr:uid="{30BD5D86-07E9-4DDF-A8E6-A33B991381C4}"/>
    <cellStyle name="Calculation 5 2 2 4 2" xfId="28854" xr:uid="{330CD55E-6A5A-40AD-A6E4-AD106CC47BBF}"/>
    <cellStyle name="Calculation 5 2 2 5" xfId="25614" xr:uid="{D7D1428F-11DB-4F5F-8523-444BF408EE28}"/>
    <cellStyle name="Calculation 5 2 2 5 2" xfId="31066" xr:uid="{36A150BD-8E09-4363-A8A2-3D2A37382116}"/>
    <cellStyle name="Calculation 5 2 2 6" xfId="27996" xr:uid="{FC5C6EE5-EE79-4EA6-B807-249A3D460912}"/>
    <cellStyle name="Calculation 5 2 3" xfId="23071" xr:uid="{066AE753-27BE-4746-93BE-0E3D93B4B3C1}"/>
    <cellStyle name="Calculation 5 2 3 2" xfId="25771" xr:uid="{8F30171B-2773-440D-BC64-8C4EEB32B611}"/>
    <cellStyle name="Calculation 5 2 3 2 2" xfId="31223" xr:uid="{E8A66278-87F2-495B-B64F-5F1239AC5FB2}"/>
    <cellStyle name="Calculation 5 2 3 3" xfId="29011" xr:uid="{E846A739-5B09-4B02-AC12-840487336E13}"/>
    <cellStyle name="Calculation 5 2 4" xfId="24430" xr:uid="{813CA30B-6134-478F-824D-B07A1571D17C}"/>
    <cellStyle name="Calculation 5 2 4 2" xfId="26628" xr:uid="{A0DDBBB3-460C-4D09-A19B-16185AB6FF2F}"/>
    <cellStyle name="Calculation 5 2 4 2 2" xfId="32080" xr:uid="{825E40D3-F57D-4100-A908-D0B659E56019}"/>
    <cellStyle name="Calculation 5 2 4 3" xfId="29882" xr:uid="{8314201E-2DCE-4807-AD01-5963BEC6A0E1}"/>
    <cellStyle name="Calculation 5 2 5" xfId="22213" xr:uid="{E6BE2363-4BA6-4FE3-BD2F-608EE846BE53}"/>
    <cellStyle name="Calculation 5 2 5 2" xfId="28153" xr:uid="{DEF90D86-8BFF-449C-8CC9-CD4E41778267}"/>
    <cellStyle name="Calculation 5 2 6" xfId="21131" xr:uid="{2209642E-CDBC-45DA-A90C-9056E4A4CB24}"/>
    <cellStyle name="Calculation 5 2 7" xfId="21345" xr:uid="{3DB64E72-E22A-4ABC-89A9-5715B9C3F8F0}"/>
    <cellStyle name="Calculation 5 3" xfId="808" xr:uid="{00000000-0005-0000-0000-000017030000}"/>
    <cellStyle name="Calculation 5 3 2" xfId="22053" xr:uid="{EC35B495-42CB-4125-A598-EF6A82533AB8}"/>
    <cellStyle name="Calculation 5 3 2 2" xfId="23768" xr:uid="{D70EA787-4EA7-43FC-BFAF-60AFA270EBBA}"/>
    <cellStyle name="Calculation 5 3 2 2 2" xfId="26468" xr:uid="{A2631C4A-40DC-4E02-8096-599E7A86A132}"/>
    <cellStyle name="Calculation 5 3 2 2 2 2" xfId="31920" xr:uid="{8FDBFAA8-7FCF-41F6-B8DF-16123C5E6EF7}"/>
    <cellStyle name="Calculation 5 3 2 2 3" xfId="29708" xr:uid="{E809EFE1-98EC-4444-9923-C270460CB383}"/>
    <cellStyle name="Calculation 5 3 2 3" xfId="25168" xr:uid="{B0EFF014-4C50-4A60-84E5-63BB10FD2EBF}"/>
    <cellStyle name="Calculation 5 3 2 3 2" xfId="27360" xr:uid="{1A8B11D0-FC47-4611-9025-6AE952746198}"/>
    <cellStyle name="Calculation 5 3 2 3 2 2" xfId="32812" xr:uid="{979469E9-B7F3-4572-B029-ED22AD326337}"/>
    <cellStyle name="Calculation 5 3 2 3 3" xfId="30620" xr:uid="{D9EFFCE2-9CC0-4D90-8240-8B5E0D9A0152}"/>
    <cellStyle name="Calculation 5 3 2 4" xfId="22913" xr:uid="{4A570F94-0A3D-4A0C-9227-23688BF5E094}"/>
    <cellStyle name="Calculation 5 3 2 4 2" xfId="28853" xr:uid="{699D5CCF-F37E-43FD-8AAE-7BD49E5A4B18}"/>
    <cellStyle name="Calculation 5 3 2 5" xfId="25613" xr:uid="{F080213F-01A4-40D9-89A0-2E1F01BCFD10}"/>
    <cellStyle name="Calculation 5 3 2 5 2" xfId="31065" xr:uid="{BBA740B1-458F-402B-AD40-0D778C2D1E68}"/>
    <cellStyle name="Calculation 5 3 2 6" xfId="27995" xr:uid="{E714A889-3AF6-400F-AB8F-FE22AECAC72C}"/>
    <cellStyle name="Calculation 5 3 3" xfId="23072" xr:uid="{1ADB8BE1-3DD0-4028-A165-226F42B413C9}"/>
    <cellStyle name="Calculation 5 3 3 2" xfId="25772" xr:uid="{A94AEBC8-417E-4CC1-8803-684779C626AF}"/>
    <cellStyle name="Calculation 5 3 3 2 2" xfId="31224" xr:uid="{0C98BA3B-0584-4B67-9D88-91B9E6E72475}"/>
    <cellStyle name="Calculation 5 3 3 3" xfId="29012" xr:uid="{47B94CD2-1602-40DF-83B9-8DF14BC1E97F}"/>
    <cellStyle name="Calculation 5 3 4" xfId="24431" xr:uid="{90D024E4-632A-465E-A305-6A16520AF9E2}"/>
    <cellStyle name="Calculation 5 3 4 2" xfId="26629" xr:uid="{A42E4A25-8A61-4306-B39A-5419D8469497}"/>
    <cellStyle name="Calculation 5 3 4 2 2" xfId="32081" xr:uid="{9BE60BC3-B4BF-4F98-A268-D6AA8566858E}"/>
    <cellStyle name="Calculation 5 3 4 3" xfId="29883" xr:uid="{53529EE3-876D-4B92-BF45-D67581103493}"/>
    <cellStyle name="Calculation 5 3 5" xfId="22214" xr:uid="{DFFDBD84-162C-4F5B-8966-AAB255BD476A}"/>
    <cellStyle name="Calculation 5 3 5 2" xfId="28154" xr:uid="{E4B4EED8-D40D-449B-BC4F-263B91368874}"/>
    <cellStyle name="Calculation 5 3 6" xfId="21132" xr:uid="{A656D58C-D509-486E-A7AF-9145901B923F}"/>
    <cellStyle name="Calculation 5 3 7" xfId="21344" xr:uid="{378DFBC3-53B5-42DA-B0EA-6F76422C9CD5}"/>
    <cellStyle name="Calculation 5 4" xfId="22055" xr:uid="{F27B2510-FF2D-481E-8B84-1C65235CE84B}"/>
    <cellStyle name="Calculation 5 4 2" xfId="23770" xr:uid="{B205D142-D85A-4760-9EB9-5F58A50D3C15}"/>
    <cellStyle name="Calculation 5 4 2 2" xfId="26470" xr:uid="{BA338E00-2623-40D5-B9EA-90B97229B2E8}"/>
    <cellStyle name="Calculation 5 4 2 2 2" xfId="31922" xr:uid="{D1713CF0-A208-4C28-90D9-0C032FAA63EA}"/>
    <cellStyle name="Calculation 5 4 2 3" xfId="29710" xr:uid="{9B8A379C-EB5B-4C8B-B415-3A2D490839CF}"/>
    <cellStyle name="Calculation 5 4 3" xfId="25170" xr:uid="{3BB964A6-4AB2-4FA8-8A2A-D97DD0A81685}"/>
    <cellStyle name="Calculation 5 4 3 2" xfId="27362" xr:uid="{7398D872-6262-40E8-B000-5D36FB2750A1}"/>
    <cellStyle name="Calculation 5 4 3 2 2" xfId="32814" xr:uid="{AA94BA24-5EFA-4C63-8589-A6EB1748D872}"/>
    <cellStyle name="Calculation 5 4 3 3" xfId="30622" xr:uid="{58B7C15F-D004-41DE-B7F7-2FE656B58EC8}"/>
    <cellStyle name="Calculation 5 4 4" xfId="22915" xr:uid="{7FC1B3F4-DB53-4851-8020-D093628FEC65}"/>
    <cellStyle name="Calculation 5 4 4 2" xfId="28855" xr:uid="{4A93BA0F-C589-429F-A84B-E4EE96F78536}"/>
    <cellStyle name="Calculation 5 4 5" xfId="25615" xr:uid="{74E72330-4C46-47A7-BBF0-F3A84E0E6AFE}"/>
    <cellStyle name="Calculation 5 4 5 2" xfId="31067" xr:uid="{7DCDA633-1BCC-48C5-9040-1389DB67B58D}"/>
    <cellStyle name="Calculation 5 4 6" xfId="27997" xr:uid="{F8213C6D-0F65-4C90-A383-5A710C703ED3}"/>
    <cellStyle name="Calculation 5 5" xfId="23070" xr:uid="{53AE3B74-8739-4BC7-A15B-66FF45F0A304}"/>
    <cellStyle name="Calculation 5 5 2" xfId="25770" xr:uid="{5A54DDD9-61B9-466F-B59E-1D95EBAF2713}"/>
    <cellStyle name="Calculation 5 5 2 2" xfId="31222" xr:uid="{C406701E-0927-40F9-8738-81984B03CB64}"/>
    <cellStyle name="Calculation 5 5 3" xfId="29010" xr:uid="{135924D7-C95B-4BA8-B815-859EDD17A24A}"/>
    <cellStyle name="Calculation 5 6" xfId="24429" xr:uid="{240174B6-AD97-44C0-BBCF-C982B872C221}"/>
    <cellStyle name="Calculation 5 6 2" xfId="26627" xr:uid="{F815B285-ED6C-4B9C-8BD7-39487064ED43}"/>
    <cellStyle name="Calculation 5 6 2 2" xfId="32079" xr:uid="{552365D4-3CA5-4650-8280-CB68DE604757}"/>
    <cellStyle name="Calculation 5 6 3" xfId="29881" xr:uid="{7B7C7D8F-E2A1-4EBE-9536-A69C88DF56D4}"/>
    <cellStyle name="Calculation 5 7" xfId="22212" xr:uid="{36C419D8-44DD-487D-9AE2-CF03B552B7A7}"/>
    <cellStyle name="Calculation 5 7 2" xfId="28152" xr:uid="{E2134CA0-0423-4E63-827A-CF3B38762BC2}"/>
    <cellStyle name="Calculation 5 8" xfId="21130" xr:uid="{6CB15742-CA23-4892-BD39-B472542A34CF}"/>
    <cellStyle name="Calculation 5 9" xfId="21346" xr:uid="{C142DC2C-63A4-45F3-B434-8D2A51C8E9C5}"/>
    <cellStyle name="Calculation 6" xfId="809" xr:uid="{00000000-0005-0000-0000-000018030000}"/>
    <cellStyle name="Calculation 6 2" xfId="810" xr:uid="{00000000-0005-0000-0000-000019030000}"/>
    <cellStyle name="Calculation 6 2 2" xfId="22051" xr:uid="{CDD2032D-5940-477A-B39B-C8D7AF03A5D2}"/>
    <cellStyle name="Calculation 6 2 2 2" xfId="23766" xr:uid="{2E74081C-61E7-480E-B218-C395983EFF1B}"/>
    <cellStyle name="Calculation 6 2 2 2 2" xfId="26466" xr:uid="{BD5821D8-3982-4C46-B484-91BF9DA9212C}"/>
    <cellStyle name="Calculation 6 2 2 2 2 2" xfId="31918" xr:uid="{8E8CD8B7-7D13-4F25-9B79-1514B32C7861}"/>
    <cellStyle name="Calculation 6 2 2 2 3" xfId="29706" xr:uid="{43B88DF5-FAF9-494E-814E-4815144A201B}"/>
    <cellStyle name="Calculation 6 2 2 3" xfId="25166" xr:uid="{BBCD4BFF-0436-482D-8C46-205E11B2CCE7}"/>
    <cellStyle name="Calculation 6 2 2 3 2" xfId="27358" xr:uid="{2739B55B-3CFE-47C0-A586-404AE33EB176}"/>
    <cellStyle name="Calculation 6 2 2 3 2 2" xfId="32810" xr:uid="{5D026970-E905-48CD-9A1F-4FF055B2C69C}"/>
    <cellStyle name="Calculation 6 2 2 3 3" xfId="30618" xr:uid="{E1605E1C-DB88-4227-9011-7EFBEAC35C3B}"/>
    <cellStyle name="Calculation 6 2 2 4" xfId="22911" xr:uid="{5D030240-0343-4A01-AFE7-A8D8F81FB41E}"/>
    <cellStyle name="Calculation 6 2 2 4 2" xfId="28851" xr:uid="{00BE997B-896E-4DCE-9747-A425BE04E7F0}"/>
    <cellStyle name="Calculation 6 2 2 5" xfId="25611" xr:uid="{34B2C9F9-97EA-453B-B77C-E729D7DC2308}"/>
    <cellStyle name="Calculation 6 2 2 5 2" xfId="31063" xr:uid="{CBB7CA95-41E9-42F0-80E9-19AA36022BD8}"/>
    <cellStyle name="Calculation 6 2 2 6" xfId="27993" xr:uid="{29E8C154-30BA-472E-A75B-8DFA5B85F53D}"/>
    <cellStyle name="Calculation 6 2 3" xfId="23074" xr:uid="{55373B72-81E7-4B2F-B0E2-424330641CCD}"/>
    <cellStyle name="Calculation 6 2 3 2" xfId="25774" xr:uid="{79F645B7-E8F7-46AA-A60F-450007AD117C}"/>
    <cellStyle name="Calculation 6 2 3 2 2" xfId="31226" xr:uid="{14C506F6-DE47-457F-B6E4-BAC4FA42E307}"/>
    <cellStyle name="Calculation 6 2 3 3" xfId="29014" xr:uid="{90D23BD2-B16A-4ACB-8564-BE197D1C8C5E}"/>
    <cellStyle name="Calculation 6 2 4" xfId="24433" xr:uid="{6C006301-6868-436E-9658-0422DBDA94CF}"/>
    <cellStyle name="Calculation 6 2 4 2" xfId="26631" xr:uid="{9E184917-C17B-4D1A-80D7-9DA96679394B}"/>
    <cellStyle name="Calculation 6 2 4 2 2" xfId="32083" xr:uid="{C7F2BE23-65FE-49A3-8C41-7579C0E86ECB}"/>
    <cellStyle name="Calculation 6 2 4 3" xfId="29885" xr:uid="{94C9076C-574B-466A-9F1E-F9CA421241CA}"/>
    <cellStyle name="Calculation 6 2 5" xfId="22216" xr:uid="{AA917A0C-C294-4257-A5DA-D773DC24D02C}"/>
    <cellStyle name="Calculation 6 2 5 2" xfId="28156" xr:uid="{C7B4BAEE-33D5-435C-9DAE-22A349E023AF}"/>
    <cellStyle name="Calculation 6 2 6" xfId="21134" xr:uid="{999D9F5B-9F71-47ED-8DBD-839EDA1A4F06}"/>
    <cellStyle name="Calculation 6 2 7" xfId="21342" xr:uid="{D2D7089B-479C-492E-9F7D-7E5D19EE4ACA}"/>
    <cellStyle name="Calculation 6 3" xfId="811" xr:uid="{00000000-0005-0000-0000-00001A030000}"/>
    <cellStyle name="Calculation 6 3 2" xfId="22050" xr:uid="{2B96324D-0D4E-408D-BDC3-68E2F38F03A1}"/>
    <cellStyle name="Calculation 6 3 2 2" xfId="23765" xr:uid="{34C4C790-649E-42C8-A3E7-1FD91F701C46}"/>
    <cellStyle name="Calculation 6 3 2 2 2" xfId="26465" xr:uid="{1AD10AB1-C0EC-4108-A577-198297DBBB45}"/>
    <cellStyle name="Calculation 6 3 2 2 2 2" xfId="31917" xr:uid="{032993B6-9DEC-4E1A-947B-74349E932F77}"/>
    <cellStyle name="Calculation 6 3 2 2 3" xfId="29705" xr:uid="{C41F128D-20FE-4E77-AB23-916A14E9ED7B}"/>
    <cellStyle name="Calculation 6 3 2 3" xfId="25165" xr:uid="{5AA6F65C-ECBB-43CD-ADA8-590FA135A3EE}"/>
    <cellStyle name="Calculation 6 3 2 3 2" xfId="27357" xr:uid="{D047B46E-6436-40AA-84AF-D7B94FB757ED}"/>
    <cellStyle name="Calculation 6 3 2 3 2 2" xfId="32809" xr:uid="{0F34379B-A90C-41FA-8427-45792D9AF8D2}"/>
    <cellStyle name="Calculation 6 3 2 3 3" xfId="30617" xr:uid="{E59110AE-6D37-4D8A-BC11-C422C793193B}"/>
    <cellStyle name="Calculation 6 3 2 4" xfId="22910" xr:uid="{87E2F81B-D69F-4682-B3E2-EFAFBD9239FA}"/>
    <cellStyle name="Calculation 6 3 2 4 2" xfId="28850" xr:uid="{ECBBCEE0-E855-41C2-9815-B4B0B5407F3E}"/>
    <cellStyle name="Calculation 6 3 2 5" xfId="25610" xr:uid="{DF5E4B09-CFC2-4A5B-B0FA-9EE268F7BC8B}"/>
    <cellStyle name="Calculation 6 3 2 5 2" xfId="31062" xr:uid="{C8650AF0-8F12-4124-83FF-ED5A0CBDA5E7}"/>
    <cellStyle name="Calculation 6 3 2 6" xfId="27992" xr:uid="{58C979E6-A6E2-4C3B-87DB-90DE84B7E726}"/>
    <cellStyle name="Calculation 6 3 3" xfId="23075" xr:uid="{180D6736-0F1B-42E7-A366-B92F8216D5C2}"/>
    <cellStyle name="Calculation 6 3 3 2" xfId="25775" xr:uid="{E48DE4E0-8277-44F8-B529-A6CB0CE48CCA}"/>
    <cellStyle name="Calculation 6 3 3 2 2" xfId="31227" xr:uid="{9D5F5555-01C3-42B4-BECE-01BC5F2DB2C2}"/>
    <cellStyle name="Calculation 6 3 3 3" xfId="29015" xr:uid="{C0036982-C504-44DA-AAC0-F4CFB7C5FF30}"/>
    <cellStyle name="Calculation 6 3 4" xfId="24434" xr:uid="{236D91E2-F404-41C2-8BB5-A494427058F1}"/>
    <cellStyle name="Calculation 6 3 4 2" xfId="26632" xr:uid="{23C2560E-B5CF-46C9-965A-743D5E524386}"/>
    <cellStyle name="Calculation 6 3 4 2 2" xfId="32084" xr:uid="{66E9B9C0-9EBE-4263-9E0D-9CA30B33924B}"/>
    <cellStyle name="Calculation 6 3 4 3" xfId="29886" xr:uid="{5D154B28-F0A7-4A6D-AB52-A46FFB07C7CC}"/>
    <cellStyle name="Calculation 6 3 5" xfId="22217" xr:uid="{2B21A25D-149B-4F15-A991-0D9F8A1B5FC7}"/>
    <cellStyle name="Calculation 6 3 5 2" xfId="28157" xr:uid="{4694DA1C-2400-419A-A98D-E35319D5DED4}"/>
    <cellStyle name="Calculation 6 3 6" xfId="21135" xr:uid="{47F39D42-AD05-4A10-BF70-B498FF4BA3FB}"/>
    <cellStyle name="Calculation 6 3 7" xfId="21341" xr:uid="{F8502984-00D0-4B21-A644-F85A871A0D89}"/>
    <cellStyle name="Calculation 6 4" xfId="22052" xr:uid="{117B3099-B139-4FF5-9BF3-5EE1C5A3AFD6}"/>
    <cellStyle name="Calculation 6 4 2" xfId="23767" xr:uid="{1844D47B-C277-45AB-930B-FCB35180AD97}"/>
    <cellStyle name="Calculation 6 4 2 2" xfId="26467" xr:uid="{9214A66F-7241-494C-A858-69B91C4DCC4E}"/>
    <cellStyle name="Calculation 6 4 2 2 2" xfId="31919" xr:uid="{4689E197-5661-46B2-8625-FF3AF273C840}"/>
    <cellStyle name="Calculation 6 4 2 3" xfId="29707" xr:uid="{19BF4C03-7663-4E7A-B4B9-D5A450739EC7}"/>
    <cellStyle name="Calculation 6 4 3" xfId="25167" xr:uid="{86759E0D-F36F-45E0-AFA8-6DBDFF38CCDA}"/>
    <cellStyle name="Calculation 6 4 3 2" xfId="27359" xr:uid="{DFCFA6E7-42CF-4B50-85A8-60BDE82C4005}"/>
    <cellStyle name="Calculation 6 4 3 2 2" xfId="32811" xr:uid="{21FCFA36-F22B-4D83-8BD0-311F384DAD19}"/>
    <cellStyle name="Calculation 6 4 3 3" xfId="30619" xr:uid="{913005B4-D2E0-4F91-ADFF-708CC847089F}"/>
    <cellStyle name="Calculation 6 4 4" xfId="22912" xr:uid="{015BAB19-9E07-439A-A04B-B274955E2140}"/>
    <cellStyle name="Calculation 6 4 4 2" xfId="28852" xr:uid="{A0807014-9DEA-40E0-93AD-0308CAD67D59}"/>
    <cellStyle name="Calculation 6 4 5" xfId="25612" xr:uid="{49DA9119-318E-479C-AD1F-E5D7189A7698}"/>
    <cellStyle name="Calculation 6 4 5 2" xfId="31064" xr:uid="{D0EB7CA9-7315-410B-8B35-F21097C58371}"/>
    <cellStyle name="Calculation 6 4 6" xfId="27994" xr:uid="{E289E0B9-6762-418D-BB6C-87260C512384}"/>
    <cellStyle name="Calculation 6 5" xfId="23073" xr:uid="{15329AF7-9085-4688-87CB-0D7067D95403}"/>
    <cellStyle name="Calculation 6 5 2" xfId="25773" xr:uid="{995C7180-2E74-409D-99CF-7CAD074F564D}"/>
    <cellStyle name="Calculation 6 5 2 2" xfId="31225" xr:uid="{96870A91-DA27-4F0F-966D-FF20F7A41C60}"/>
    <cellStyle name="Calculation 6 5 3" xfId="29013" xr:uid="{F7E9AB2E-E481-4652-9E2F-89F9D8D247F8}"/>
    <cellStyle name="Calculation 6 6" xfId="24432" xr:uid="{DEF3A203-1C2E-45F1-B9AE-11B290EDFE39}"/>
    <cellStyle name="Calculation 6 6 2" xfId="26630" xr:uid="{F87FD169-62AE-44A0-8E68-F9D267C17F75}"/>
    <cellStyle name="Calculation 6 6 2 2" xfId="32082" xr:uid="{D263189C-3F46-4F83-B595-1BAC2379A64E}"/>
    <cellStyle name="Calculation 6 6 3" xfId="29884" xr:uid="{A82D1CBD-B0F2-44DA-A2A2-A762F7C8F8E6}"/>
    <cellStyle name="Calculation 6 7" xfId="22215" xr:uid="{ABC97626-1B42-4D85-B9E0-1DEC766B4146}"/>
    <cellStyle name="Calculation 6 7 2" xfId="28155" xr:uid="{2DE4B439-6162-4AF9-AFEA-4E8C26AA8164}"/>
    <cellStyle name="Calculation 6 8" xfId="21133" xr:uid="{2DC85B97-0EEE-4CAE-A6DA-FFFFCAC07A35}"/>
    <cellStyle name="Calculation 6 9" xfId="21343" xr:uid="{B2D43C36-5BBD-4227-8892-6737261F9536}"/>
    <cellStyle name="Calculation 7" xfId="812" xr:uid="{00000000-0005-0000-0000-00001B030000}"/>
    <cellStyle name="Calculation 7 2" xfId="22049" xr:uid="{DE449799-7E04-41B8-9E5A-07C757747A43}"/>
    <cellStyle name="Calculation 7 2 2" xfId="23764" xr:uid="{2CBE3216-CD0B-45F8-BF70-63B003E65BE5}"/>
    <cellStyle name="Calculation 7 2 2 2" xfId="26464" xr:uid="{183FEAE8-4C3D-4D0A-A797-609251021EE8}"/>
    <cellStyle name="Calculation 7 2 2 2 2" xfId="31916" xr:uid="{E9129C80-5952-4D8D-9AC5-BC862DDA8AD3}"/>
    <cellStyle name="Calculation 7 2 2 3" xfId="29704" xr:uid="{E64AF695-99CC-4018-946F-B41B74D6D813}"/>
    <cellStyle name="Calculation 7 2 3" xfId="25164" xr:uid="{E6AB6B44-7ADE-4400-806E-73BB593EA309}"/>
    <cellStyle name="Calculation 7 2 3 2" xfId="27356" xr:uid="{23C75487-FFAD-41EF-BC9A-3CADEBA76B64}"/>
    <cellStyle name="Calculation 7 2 3 2 2" xfId="32808" xr:uid="{4B1806FA-BD7B-4C96-B666-20CC94AEE5DC}"/>
    <cellStyle name="Calculation 7 2 3 3" xfId="30616" xr:uid="{A65E63CA-2749-4FAA-A8ED-737211B24656}"/>
    <cellStyle name="Calculation 7 2 4" xfId="22909" xr:uid="{BF0FEB08-98CA-41E8-BCD8-C7BB1AD3F5B0}"/>
    <cellStyle name="Calculation 7 2 4 2" xfId="28849" xr:uid="{93E0BCC9-E7F4-4925-BAAB-4E4003CE64EC}"/>
    <cellStyle name="Calculation 7 2 5" xfId="25609" xr:uid="{2DF31928-67AF-4D26-BEDB-DAC96169A69F}"/>
    <cellStyle name="Calculation 7 2 5 2" xfId="31061" xr:uid="{94BCE364-71A7-4088-AA7F-DDA4FA2F0D07}"/>
    <cellStyle name="Calculation 7 2 6" xfId="27991" xr:uid="{B4A5082B-A9B8-461A-9C46-6AF6F004DA72}"/>
    <cellStyle name="Calculation 7 3" xfId="23076" xr:uid="{E2BC4C9E-9368-4365-A314-1D29B8488678}"/>
    <cellStyle name="Calculation 7 3 2" xfId="25776" xr:uid="{34D52F9E-E025-4421-98E5-F2AD0DAE8A98}"/>
    <cellStyle name="Calculation 7 3 2 2" xfId="31228" xr:uid="{7B7BF21F-1D44-49C3-BD16-FCAC0DEA1D8F}"/>
    <cellStyle name="Calculation 7 3 3" xfId="29016" xr:uid="{0033B491-DB23-4F63-85CE-03EA4F13CC1F}"/>
    <cellStyle name="Calculation 7 4" xfId="24435" xr:uid="{7AEEABA6-E9CD-48FB-A96B-04F97B2C46AA}"/>
    <cellStyle name="Calculation 7 4 2" xfId="26633" xr:uid="{36427D13-93DD-4BD3-9341-8BD6670A9DA2}"/>
    <cellStyle name="Calculation 7 4 2 2" xfId="32085" xr:uid="{17F377BD-8533-4B92-9D0D-C34007C308C0}"/>
    <cellStyle name="Calculation 7 4 3" xfId="29887" xr:uid="{35E88A38-3D3A-4C11-92E0-10999BA7A774}"/>
    <cellStyle name="Calculation 7 5" xfId="22218" xr:uid="{2CFC80C8-3701-4DE1-82F3-212B29110932}"/>
    <cellStyle name="Calculation 7 5 2" xfId="28158" xr:uid="{F8CB1A6E-B496-4E38-A764-3DF8F9AB5296}"/>
    <cellStyle name="Calculation 7 6" xfId="21136" xr:uid="{48699230-3589-4C72-8F27-3AC3F822880C}"/>
    <cellStyle name="Calculation 7 7" xfId="21340" xr:uid="{DF8F0DED-A804-44DE-9955-A64336A95CDC}"/>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15" xfId="23849" xr:uid="{AE3BF4E1-4A29-4BC9-8F4A-2A46A2679E68}"/>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2 5" xfId="23914" xr:uid="{78367C52-F240-4EB0-AE0E-F9CDFE2EE108}"/>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4 4" xfId="23919" xr:uid="{86AA94DB-EF53-4F49-A82B-71B7D7BD1F43}"/>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11" xfId="23852" xr:uid="{C1AF15FC-F5B2-4479-81CF-AB7EB4F8E21B}"/>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17" xfId="23851" xr:uid="{8B81AF5C-CF5E-45B8-83D2-116AF0BB2495}"/>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 7" xfId="23916" xr:uid="{AA8C016A-3685-4D2C-BD24-B5108E10F262}"/>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85" xfId="23854" xr:uid="{637E50E4-0E5D-40D2-A5CE-FD6B953E6D6C}"/>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 5" xfId="23855" xr:uid="{030B7243-28DE-436F-981C-E16A300402BE}"/>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 6" xfId="23856" xr:uid="{C525C146-7E36-4F19-8152-CADA479F3001}"/>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 5" xfId="23857" xr:uid="{D5F3C987-9FF1-4687-88F2-4788DD6C5326}"/>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12" xfId="23858" xr:uid="{EF23B6A0-9B46-4C6D-AFA9-7CEEE2978BEF}"/>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omma0 - Style3 2" xfId="23859" xr:uid="{82EB1074-EBA5-4B0D-A189-862DB28F241C}"/>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3 3" xfId="23860" xr:uid="{8BC89053-0DDF-4191-A254-1AF2F9467A8B}"/>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LTA 8" xfId="23861" xr:uid="{90C47F82-549B-45AC-9323-57F2D826AD69}"/>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2 2" xfId="23863" xr:uid="{A642951B-1CAA-48E5-A938-21C08F8D65A6}"/>
    <cellStyle name="Euro 2 3" xfId="23913" xr:uid="{CF2E5DC7-DE9F-4DAE-A7DE-BD5F63463623}"/>
    <cellStyle name="Euro 3" xfId="9155" xr:uid="{00000000-0005-0000-0000-0000B7230000}"/>
    <cellStyle name="Euro 4" xfId="23862" xr:uid="{2206CD14-8134-4E2D-9A2D-219A9F7015AB}"/>
    <cellStyle name="Euro 5" xfId="23853" xr:uid="{E48D22D4-2E7B-4AF1-90F1-F7052EF8944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2 2" xfId="23865" xr:uid="{E6D6F718-A496-48E6-A9F4-BD43B7E3EDBD}"/>
    <cellStyle name="Flag 2 3" xfId="23920" xr:uid="{036D1999-05ED-4517-AEA7-9B26DFB6375F}"/>
    <cellStyle name="Flag 3" xfId="9184" xr:uid="{00000000-0005-0000-0000-0000D4230000}"/>
    <cellStyle name="Flag 4" xfId="23864" xr:uid="{556788E9-1BFB-4B99-997E-10D3CC53F636}"/>
    <cellStyle name="Gia's" xfId="9185" xr:uid="{00000000-0005-0000-0000-0000D5230000}"/>
    <cellStyle name="Gia's 10" xfId="9186" xr:uid="{00000000-0005-0000-0000-0000D6230000}"/>
    <cellStyle name="Gia's 10 2" xfId="22047" xr:uid="{762A3180-336A-41A6-8F69-31A13F96A72C}"/>
    <cellStyle name="Gia's 10 2 2" xfId="25162" xr:uid="{D5A36FE5-429D-4B9E-969A-AADFE98EB848}"/>
    <cellStyle name="Gia's 10 2 2 2" xfId="27354" xr:uid="{9BD81140-68A2-4517-A5EA-1E8584E20FCC}"/>
    <cellStyle name="Gia's 10 2 2 2 2" xfId="32806" xr:uid="{589DFC7B-62F8-4A86-B112-986FD5CAD25E}"/>
    <cellStyle name="Gia's 10 2 2 3" xfId="30614" xr:uid="{9F68B4C5-E20C-43E4-89A7-F30B864DE8A0}"/>
    <cellStyle name="Gia's 10 2 3" xfId="27989" xr:uid="{EE60C67C-1F47-43F6-9229-866F197DE417}"/>
    <cellStyle name="Gia's 10 3" xfId="24437" xr:uid="{64CA77DA-CEFF-478A-A026-595954A178CA}"/>
    <cellStyle name="Gia's 10 3 2" xfId="26635" xr:uid="{013B206A-988F-4254-94C5-9B1FFC5839D1}"/>
    <cellStyle name="Gia's 10 3 2 2" xfId="32087" xr:uid="{BA1A214C-B9E8-4F1A-8D63-B57C3866CD05}"/>
    <cellStyle name="Gia's 10 3 3" xfId="29889" xr:uid="{C7F4B961-7859-4211-9848-78C1A327AAC9}"/>
    <cellStyle name="Gia's 10 4" xfId="21138" xr:uid="{FC0CB18D-EE59-4D92-A039-1940C6E03404}"/>
    <cellStyle name="Gia's 10 5" xfId="21338" xr:uid="{BFEDF243-BC34-4FAC-AA17-1ABCEF7F72FE}"/>
    <cellStyle name="Gia's 11" xfId="22048" xr:uid="{B016ECB7-FB55-4AA7-9D62-DFDBFCB26DE5}"/>
    <cellStyle name="Gia's 11 2" xfId="25163" xr:uid="{D4B339B9-3DCB-4203-B49E-DBB784BEAF94}"/>
    <cellStyle name="Gia's 11 2 2" xfId="27355" xr:uid="{49453A31-F1A3-47FF-8D34-CCAD8EDF17AC}"/>
    <cellStyle name="Gia's 11 2 2 2" xfId="32807" xr:uid="{720CA19D-5C90-4609-A16E-4A637B0B3289}"/>
    <cellStyle name="Gia's 11 2 3" xfId="30615" xr:uid="{AF934241-C577-4167-A5A2-845304B958A8}"/>
    <cellStyle name="Gia's 11 3" xfId="27990" xr:uid="{AFAE2567-7F34-4A59-9507-AE6FD6FEF3AB}"/>
    <cellStyle name="Gia's 12" xfId="23866" xr:uid="{7B893963-C506-471A-AD57-B5F1C8B52338}"/>
    <cellStyle name="Gia's 12 2" xfId="25248" xr:uid="{B76C2FB0-F429-4042-B29D-A0B40D781628}"/>
    <cellStyle name="Gia's 12 2 2" xfId="27440" xr:uid="{CF69C333-63BA-47CD-8BBF-E472F72401F8}"/>
    <cellStyle name="Gia's 12 2 2 2" xfId="32892" xr:uid="{064D09A5-F0A5-4EFB-8760-D01735B26A67}"/>
    <cellStyle name="Gia's 12 2 3" xfId="30700" xr:uid="{A942630B-00F5-4CC2-8A31-18FC1B17EDAA}"/>
    <cellStyle name="Gia's 12 3" xfId="29788" xr:uid="{085332AD-5801-4B16-B09A-69B57C029E66}"/>
    <cellStyle name="Gia's 13" xfId="23921" xr:uid="{932A2531-6E8B-48B3-BE60-3F3CFF9F4A92}"/>
    <cellStyle name="Gia's 13 2" xfId="25262" xr:uid="{B997CAAB-76B8-49B2-8C96-A2B9E7E772EA}"/>
    <cellStyle name="Gia's 13 2 2" xfId="27453" xr:uid="{423EB93B-ED53-4590-8345-D4FC5AB33FFF}"/>
    <cellStyle name="Gia's 13 2 2 2" xfId="32905" xr:uid="{73062198-C8DC-40C7-A6DD-6078218172DB}"/>
    <cellStyle name="Gia's 13 2 3" xfId="30714" xr:uid="{1AA9AD46-2F70-440D-994B-7FB6519086F8}"/>
    <cellStyle name="Gia's 13 3" xfId="29802" xr:uid="{7FC12E4B-0748-4AC3-BDED-DF63705DAEE6}"/>
    <cellStyle name="Gia's 14" xfId="24436" xr:uid="{426F79E4-587A-4326-9841-DFD3257D70B8}"/>
    <cellStyle name="Gia's 14 2" xfId="26634" xr:uid="{533F4686-EA0C-4B83-B02F-B7E3C6F6EA7B}"/>
    <cellStyle name="Gia's 14 2 2" xfId="32086" xr:uid="{13C72FAD-10E3-46E7-BC1C-16535B168772}"/>
    <cellStyle name="Gia's 14 3" xfId="29888" xr:uid="{B3BDB9F0-8BC5-4C47-A377-A2820557D6E8}"/>
    <cellStyle name="Gia's 15" xfId="21137" xr:uid="{5098B148-E6F1-48F6-A661-C6C77B721DC3}"/>
    <cellStyle name="Gia's 16" xfId="21339" xr:uid="{0BF8A5B5-B24F-4754-962B-27533FC528BB}"/>
    <cellStyle name="Gia's 2" xfId="9187" xr:uid="{00000000-0005-0000-0000-0000D7230000}"/>
    <cellStyle name="Gia's 2 2" xfId="22046" xr:uid="{E575DA0B-812F-44A8-AC3D-86445D7A8A5D}"/>
    <cellStyle name="Gia's 2 2 2" xfId="25161" xr:uid="{2D1B3F50-ADC8-4692-BFA3-11F3C984E3CD}"/>
    <cellStyle name="Gia's 2 2 2 2" xfId="27353" xr:uid="{F6584ECB-ED92-406F-BA3C-DD840A1B39D2}"/>
    <cellStyle name="Gia's 2 2 2 2 2" xfId="32805" xr:uid="{8F65A349-CD0F-4DD0-A55F-914352AED895}"/>
    <cellStyle name="Gia's 2 2 2 3" xfId="30613" xr:uid="{7BD5972E-9A16-4B05-8FD4-F7A4A9AB7857}"/>
    <cellStyle name="Gia's 2 2 3" xfId="27988" xr:uid="{B21F7C1A-5598-47F3-8475-5F150C9D36B7}"/>
    <cellStyle name="Gia's 2 3" xfId="24438" xr:uid="{66960BAB-AE6C-4E33-8788-2EF2B86777FA}"/>
    <cellStyle name="Gia's 2 3 2" xfId="26636" xr:uid="{2E710E32-D2A6-407C-9BA2-988677370AA8}"/>
    <cellStyle name="Gia's 2 3 2 2" xfId="32088" xr:uid="{E131C2FC-536B-42AE-A004-103E91501BC1}"/>
    <cellStyle name="Gia's 2 3 3" xfId="29890" xr:uid="{8FB14AB1-E328-4B85-B693-93F9FF1E6AF9}"/>
    <cellStyle name="Gia's 2 4" xfId="21139" xr:uid="{BC24A1CE-3724-4C2F-B369-8134D86A76CB}"/>
    <cellStyle name="Gia's 2 5" xfId="21337" xr:uid="{DC530B71-5581-472C-BFB1-3D570A3C04BF}"/>
    <cellStyle name="Gia's 3" xfId="9188" xr:uid="{00000000-0005-0000-0000-0000D8230000}"/>
    <cellStyle name="Gia's 3 2" xfId="22045" xr:uid="{8030F546-B94C-418A-BE03-791632D8C097}"/>
    <cellStyle name="Gia's 3 2 2" xfId="25160" xr:uid="{3A4BD4D5-0619-457F-AA1F-95B223D8AE8B}"/>
    <cellStyle name="Gia's 3 2 2 2" xfId="27352" xr:uid="{391D415E-F9FC-4645-A940-F60B4DD5BAD1}"/>
    <cellStyle name="Gia's 3 2 2 2 2" xfId="32804" xr:uid="{465682A3-25CC-4699-8593-161B15605C0C}"/>
    <cellStyle name="Gia's 3 2 2 3" xfId="30612" xr:uid="{DCA3FF5B-6AB9-4A2E-B47B-77D3D39EEE58}"/>
    <cellStyle name="Gia's 3 2 3" xfId="27987" xr:uid="{96AF0344-1C02-469F-BCA2-369EC7FDC018}"/>
    <cellStyle name="Gia's 3 3" xfId="24439" xr:uid="{FA4FB1BB-59BD-4631-9E7B-017B75464E0F}"/>
    <cellStyle name="Gia's 3 3 2" xfId="26637" xr:uid="{81B0F8FF-D92C-48A8-8B4D-FFED5FE076CA}"/>
    <cellStyle name="Gia's 3 3 2 2" xfId="32089" xr:uid="{0EC6D04F-5C8F-4C1B-931A-6AE50F89A4A3}"/>
    <cellStyle name="Gia's 3 3 3" xfId="29891" xr:uid="{ECDC0288-EC41-46E3-BF23-94A4709AE7DD}"/>
    <cellStyle name="Gia's 3 4" xfId="21140" xr:uid="{8EF1A359-E340-484C-9F07-6FE57DC5B1A8}"/>
    <cellStyle name="Gia's 3 5" xfId="21336" xr:uid="{8BEEEC97-149F-4333-A9D7-5E278688D3F9}"/>
    <cellStyle name="Gia's 4" xfId="9189" xr:uid="{00000000-0005-0000-0000-0000D9230000}"/>
    <cellStyle name="Gia's 4 2" xfId="22044" xr:uid="{775898A2-746E-4632-A86B-B935CB41F6ED}"/>
    <cellStyle name="Gia's 4 2 2" xfId="25159" xr:uid="{2F8F4812-B88F-4C49-8EEA-572892E81D44}"/>
    <cellStyle name="Gia's 4 2 2 2" xfId="27351" xr:uid="{56071131-8B9D-4E23-AE46-A9D2B62948D4}"/>
    <cellStyle name="Gia's 4 2 2 2 2" xfId="32803" xr:uid="{4CFD4D70-67CA-45D4-A8E2-94E77F181388}"/>
    <cellStyle name="Gia's 4 2 2 3" xfId="30611" xr:uid="{C2A2E051-3FD3-470E-9567-27D3798CA66C}"/>
    <cellStyle name="Gia's 4 2 3" xfId="27986" xr:uid="{7B63B13A-830A-4949-8797-4813BAC52D53}"/>
    <cellStyle name="Gia's 4 3" xfId="24440" xr:uid="{F45522DE-1D0B-4DF3-A52E-FB1134E50753}"/>
    <cellStyle name="Gia's 4 3 2" xfId="26638" xr:uid="{579C45F2-F83A-4E27-85C8-1E6812D154A3}"/>
    <cellStyle name="Gia's 4 3 2 2" xfId="32090" xr:uid="{7A392953-610C-402B-841F-4E7C0D5AEB49}"/>
    <cellStyle name="Gia's 4 3 3" xfId="29892" xr:uid="{2131C2BB-F9E7-4787-BC8B-C4BBB79BCAC7}"/>
    <cellStyle name="Gia's 4 4" xfId="21141" xr:uid="{6B03B3E3-33D8-4C4B-ABDC-1921C1236699}"/>
    <cellStyle name="Gia's 4 5" xfId="21335" xr:uid="{421E08DF-FFFB-4719-AC50-183734991FEC}"/>
    <cellStyle name="Gia's 5" xfId="9190" xr:uid="{00000000-0005-0000-0000-0000DA230000}"/>
    <cellStyle name="Gia's 5 2" xfId="22043" xr:uid="{C9F3D12A-A559-4233-9DB5-3A4C010E56BB}"/>
    <cellStyle name="Gia's 5 2 2" xfId="25158" xr:uid="{C0350A2D-5066-420A-9843-1EECC248A300}"/>
    <cellStyle name="Gia's 5 2 2 2" xfId="27350" xr:uid="{3D54EC58-5BA4-4FF6-B66F-1BEAFA01A6EE}"/>
    <cellStyle name="Gia's 5 2 2 2 2" xfId="32802" xr:uid="{E6871B54-7EEF-4E22-9B55-962083F43990}"/>
    <cellStyle name="Gia's 5 2 2 3" xfId="30610" xr:uid="{FCB2FE6A-1EE3-40B3-8F5E-FEFD70B16CD7}"/>
    <cellStyle name="Gia's 5 2 3" xfId="27985" xr:uid="{D530AC7C-F7B7-428E-B4DB-B66770ECC353}"/>
    <cellStyle name="Gia's 5 3" xfId="24441" xr:uid="{2AB3CD97-46D4-4D28-A10C-95CD983B4DCF}"/>
    <cellStyle name="Gia's 5 3 2" xfId="26639" xr:uid="{5AB6B4F9-F34A-4322-AA8D-DC0096DEA47C}"/>
    <cellStyle name="Gia's 5 3 2 2" xfId="32091" xr:uid="{6EB7B5A3-312A-44F9-8E9D-495C0F6F5462}"/>
    <cellStyle name="Gia's 5 3 3" xfId="29893" xr:uid="{C11D32EA-738F-41C6-958C-7DE66E40FF10}"/>
    <cellStyle name="Gia's 5 4" xfId="21142" xr:uid="{AA75093A-02A7-48D3-84FE-975A8445041E}"/>
    <cellStyle name="Gia's 5 5" xfId="21334" xr:uid="{EC6C8B1D-A2BA-446C-97D1-EBB15B4DDD88}"/>
    <cellStyle name="Gia's 6" xfId="9191" xr:uid="{00000000-0005-0000-0000-0000DB230000}"/>
    <cellStyle name="Gia's 6 2" xfId="22042" xr:uid="{810F093D-91DE-454D-A782-675C859CDF8D}"/>
    <cellStyle name="Gia's 6 2 2" xfId="25157" xr:uid="{05C06F34-320C-4076-9AF2-981AB0F7F0D3}"/>
    <cellStyle name="Gia's 6 2 2 2" xfId="27349" xr:uid="{5ACCDBC4-D23E-48C6-9810-4AC8AC47311F}"/>
    <cellStyle name="Gia's 6 2 2 2 2" xfId="32801" xr:uid="{4FDFED1A-F308-416D-91D9-DF117C3E4909}"/>
    <cellStyle name="Gia's 6 2 2 3" xfId="30609" xr:uid="{EDB83BAF-0C01-4753-8CE2-A643EC319CD7}"/>
    <cellStyle name="Gia's 6 2 3" xfId="27984" xr:uid="{3E2135A8-C529-4539-8342-105F00ED178F}"/>
    <cellStyle name="Gia's 6 3" xfId="24442" xr:uid="{F084BAD4-FD1F-4F74-A5EB-50E44BE42BF6}"/>
    <cellStyle name="Gia's 6 3 2" xfId="26640" xr:uid="{FE06B1E3-4A8E-4685-B51B-A7251C4DD278}"/>
    <cellStyle name="Gia's 6 3 2 2" xfId="32092" xr:uid="{42A2072D-56AA-4E22-BDD5-9AFE13BC714F}"/>
    <cellStyle name="Gia's 6 3 3" xfId="29894" xr:uid="{86415597-1777-4F6D-8F8B-85BA309DECDD}"/>
    <cellStyle name="Gia's 6 4" xfId="21143" xr:uid="{AD19D0A7-F05F-45D8-9596-4C665F518DA5}"/>
    <cellStyle name="Gia's 6 5" xfId="21333" xr:uid="{16A0CAE9-6C7C-4853-AAE9-C6CD7BBF30A4}"/>
    <cellStyle name="Gia's 7" xfId="9192" xr:uid="{00000000-0005-0000-0000-0000DC230000}"/>
    <cellStyle name="Gia's 7 2" xfId="22041" xr:uid="{361347E8-F09B-4763-9A75-74FBB943E197}"/>
    <cellStyle name="Gia's 7 2 2" xfId="25156" xr:uid="{112EE8A5-94AF-4643-8649-BB1DA51CDA8F}"/>
    <cellStyle name="Gia's 7 2 2 2" xfId="27348" xr:uid="{D77B9736-19FB-4784-ADA5-0FD403E93628}"/>
    <cellStyle name="Gia's 7 2 2 2 2" xfId="32800" xr:uid="{EDBFCA9A-A9F7-4F66-B3A1-F4CDB7C9C978}"/>
    <cellStyle name="Gia's 7 2 2 3" xfId="30608" xr:uid="{EB0CCBBE-F5F8-499F-B13B-84906CB4B626}"/>
    <cellStyle name="Gia's 7 2 3" xfId="27983" xr:uid="{BA084227-F993-40F8-8CA0-16C3FA635FB4}"/>
    <cellStyle name="Gia's 7 3" xfId="24443" xr:uid="{50F1092D-3444-4DA2-B37F-F2E3F65F41FC}"/>
    <cellStyle name="Gia's 7 3 2" xfId="26641" xr:uid="{E9B5B0F2-6BE8-4BE3-A085-F46A5B80CBB3}"/>
    <cellStyle name="Gia's 7 3 2 2" xfId="32093" xr:uid="{1791A398-B6F0-476D-AF58-1525BE00EEC7}"/>
    <cellStyle name="Gia's 7 3 3" xfId="29895" xr:uid="{E143B9C2-8962-49F8-AB60-B0B8179DA373}"/>
    <cellStyle name="Gia's 7 4" xfId="21144" xr:uid="{0D54673A-5395-4AB6-AEE4-B4C3218158EF}"/>
    <cellStyle name="Gia's 7 5" xfId="21332" xr:uid="{646E5A87-D7BD-42E1-A920-D1B1C1FBFB2C}"/>
    <cellStyle name="Gia's 8" xfId="9193" xr:uid="{00000000-0005-0000-0000-0000DD230000}"/>
    <cellStyle name="Gia's 8 2" xfId="22040" xr:uid="{57FDD92F-DE62-4812-82A9-7D8E4FE2ECBB}"/>
    <cellStyle name="Gia's 8 2 2" xfId="25155" xr:uid="{1C4DFCE2-5D00-4264-B29E-4FC2DEEE4649}"/>
    <cellStyle name="Gia's 8 2 2 2" xfId="27347" xr:uid="{105026B9-03E1-4EAA-866A-812D9DE4AD67}"/>
    <cellStyle name="Gia's 8 2 2 2 2" xfId="32799" xr:uid="{BAF16143-DF80-4E9B-90C6-3235C29F29D9}"/>
    <cellStyle name="Gia's 8 2 2 3" xfId="30607" xr:uid="{A65F8B10-9F78-4EDB-8722-7A017F94467A}"/>
    <cellStyle name="Gia's 8 2 3" xfId="27982" xr:uid="{7382E06B-B88E-438C-9A18-C29E510F232D}"/>
    <cellStyle name="Gia's 8 3" xfId="24444" xr:uid="{795DF8FE-9B23-4EBF-8019-99CF096F0736}"/>
    <cellStyle name="Gia's 8 3 2" xfId="26642" xr:uid="{93992397-49C8-49C2-AB9E-9227715F1438}"/>
    <cellStyle name="Gia's 8 3 2 2" xfId="32094" xr:uid="{1A51BA0F-500E-4749-B727-6B8C27AC2938}"/>
    <cellStyle name="Gia's 8 3 3" xfId="29896" xr:uid="{725507A0-9031-4EC5-9D04-459F254558FF}"/>
    <cellStyle name="Gia's 8 4" xfId="21145" xr:uid="{811EA544-D401-4DB9-929E-31DC27CF7EA3}"/>
    <cellStyle name="Gia's 8 5" xfId="21331" xr:uid="{01F85D18-225E-471E-9E0E-D94487B1AF67}"/>
    <cellStyle name="Gia's 9" xfId="9194" xr:uid="{00000000-0005-0000-0000-0000DE230000}"/>
    <cellStyle name="Gia's 9 2" xfId="22039" xr:uid="{03B427BC-A66B-404E-9384-E3FF8756CF5F}"/>
    <cellStyle name="Gia's 9 2 2" xfId="25154" xr:uid="{27B9E52C-EAD2-4798-B56D-8BECF8E45ACB}"/>
    <cellStyle name="Gia's 9 2 2 2" xfId="27346" xr:uid="{E59D0F1F-840E-479C-B07F-14D042E53CF1}"/>
    <cellStyle name="Gia's 9 2 2 2 2" xfId="32798" xr:uid="{6ABF13B2-6812-4DA9-A2BB-3227A66BCAA5}"/>
    <cellStyle name="Gia's 9 2 2 3" xfId="30606" xr:uid="{9AB24ACE-0B71-4810-80FE-86087A432A46}"/>
    <cellStyle name="Gia's 9 2 3" xfId="27981" xr:uid="{8D9FF15C-2456-4068-8C3C-2A03C4BF7664}"/>
    <cellStyle name="Gia's 9 3" xfId="24445" xr:uid="{DC4F110A-DB14-4A0B-8A6D-0DF90CCB56BE}"/>
    <cellStyle name="Gia's 9 3 2" xfId="26643" xr:uid="{73B53E20-B6CF-482B-A299-543966369EF5}"/>
    <cellStyle name="Gia's 9 3 2 2" xfId="32095" xr:uid="{B76E6694-45CB-42BC-9B9D-673E98DFEE6A}"/>
    <cellStyle name="Gia's 9 3 3" xfId="29897" xr:uid="{4E7D6BAA-A700-4D67-BD43-4DBF0F7CAE05}"/>
    <cellStyle name="Gia's 9 4" xfId="21146" xr:uid="{76BA7804-8819-463E-A3F7-9C5D363925C5}"/>
    <cellStyle name="Gia's 9 5" xfId="21330" xr:uid="{CC1FBA1B-EF41-430F-A1ED-470C6CE9C34D}"/>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greyed 2" xfId="22038" xr:uid="{1CCBEF98-858C-45C6-948C-93BD27200826}"/>
    <cellStyle name="greyed 2 2" xfId="25153" xr:uid="{690AD9E6-88E7-4EED-A6AE-E9EF020EBFE6}"/>
    <cellStyle name="greyed 2 2 2" xfId="27345" xr:uid="{1EF271F9-2A23-4B7F-87EA-9DC528544ED5}"/>
    <cellStyle name="greyed 2 2 2 2" xfId="32797" xr:uid="{91460099-2570-4D2D-A89A-0CDB7FEB1629}"/>
    <cellStyle name="greyed 2 2 3" xfId="30605" xr:uid="{B726F6B6-9792-445A-B608-9C1963BB706F}"/>
    <cellStyle name="greyed 2 3" xfId="27980" xr:uid="{3CFCD2B6-C91C-4617-AEDD-58D39603C051}"/>
    <cellStyle name="greyed 3" xfId="23867" xr:uid="{C3ED8834-7EB9-4452-8CD7-376F76C5166D}"/>
    <cellStyle name="greyed 3 2" xfId="25249" xr:uid="{28E9C753-2B00-4952-AF1E-FABCBB4023A7}"/>
    <cellStyle name="greyed 3 2 2" xfId="27441" xr:uid="{C8ADBE2A-90E3-4894-BDD1-6DF85505A3C3}"/>
    <cellStyle name="greyed 3 2 2 2" xfId="32893" xr:uid="{8975BDD9-6AC8-4943-ABC7-A7513715BB5E}"/>
    <cellStyle name="greyed 3 2 3" xfId="30701" xr:uid="{CFA77333-FB1C-4C2A-A873-189747A6505D}"/>
    <cellStyle name="greyed 3 3" xfId="29789" xr:uid="{C1656FAD-3924-4D81-8B3D-FA928011CB32}"/>
    <cellStyle name="greyed 4" xfId="23903" xr:uid="{032755F3-ECDA-4751-A31A-0C03562D65D5}"/>
    <cellStyle name="greyed 4 2" xfId="25258" xr:uid="{028411C1-F1F8-4458-B354-1724972C213C}"/>
    <cellStyle name="greyed 4 2 2" xfId="27449" xr:uid="{17C30CAC-8A3F-43DD-ABF3-788A89809428}"/>
    <cellStyle name="greyed 4 2 2 2" xfId="32901" xr:uid="{0C536324-1547-4109-8063-BAC566691BF7}"/>
    <cellStyle name="greyed 4 2 3" xfId="30710" xr:uid="{DE1AE8A6-30FA-4FC4-886B-A8874A273575}"/>
    <cellStyle name="greyed 4 3" xfId="29798" xr:uid="{415BC738-857F-487D-9826-671B8AB3F039}"/>
    <cellStyle name="greyed 5" xfId="24446" xr:uid="{842AC00C-79CB-4FEA-BB72-76D852DA396E}"/>
    <cellStyle name="greyed 5 2" xfId="26644" xr:uid="{76B6B459-7E7F-4B6E-8C3B-57568779D186}"/>
    <cellStyle name="greyed 5 2 2" xfId="32096" xr:uid="{06529DBA-CE56-495D-9FB6-189707FB2441}"/>
    <cellStyle name="greyed 5 3" xfId="29898" xr:uid="{6F374E8D-92B4-49E1-A5A3-61172FC92EA7}"/>
    <cellStyle name="greyed 6" xfId="21147" xr:uid="{653350B0-4910-44D6-9EA1-0E56B2650869}"/>
    <cellStyle name="greyed 7" xfId="21329" xr:uid="{DD819841-5EBA-40E4-A455-79C8D753BD61}"/>
    <cellStyle name="Header1" xfId="9222" xr:uid="{00000000-0005-0000-0000-0000FA230000}"/>
    <cellStyle name="Header1 2" xfId="9223" xr:uid="{00000000-0005-0000-0000-0000FB230000}"/>
    <cellStyle name="Header1 3" xfId="9224" xr:uid="{00000000-0005-0000-0000-0000FC230000}"/>
    <cellStyle name="Header1 4" xfId="23868" xr:uid="{8E5F9C47-3966-47A1-AC3E-8E15CCF5825E}"/>
    <cellStyle name="Header2" xfId="9225" xr:uid="{00000000-0005-0000-0000-0000FD230000}"/>
    <cellStyle name="Header2 2" xfId="9226" xr:uid="{00000000-0005-0000-0000-0000FE230000}"/>
    <cellStyle name="Header2 2 2" xfId="22036" xr:uid="{457AF0F1-D9E6-433F-AEF1-507F304C1743}"/>
    <cellStyle name="Header2 2 2 2" xfId="23762" xr:uid="{2FE7E02C-8AD0-416C-B727-185402404CBA}"/>
    <cellStyle name="Header2 2 2 2 2" xfId="26462" xr:uid="{9EA6707B-2281-42BE-9F76-42630D84C601}"/>
    <cellStyle name="Header2 2 2 2 2 2" xfId="31914" xr:uid="{D2FB6309-A2FE-4E6A-900C-55C8599AB1C8}"/>
    <cellStyle name="Header2 2 2 2 3" xfId="29702" xr:uid="{84C664E0-66EC-4222-9A6A-5362AF87043D}"/>
    <cellStyle name="Header2 2 2 3" xfId="25151" xr:uid="{C2E0625B-F693-4C06-BCEF-DF0F3FAC54E5}"/>
    <cellStyle name="Header2 2 2 3 2" xfId="30603" xr:uid="{52B845AF-355A-4998-9AA8-AA2F75EA223F}"/>
    <cellStyle name="Header2 2 2 4" xfId="22907" xr:uid="{9264E663-480D-4286-9D87-7B4471931CF0}"/>
    <cellStyle name="Header2 2 2 4 2" xfId="28847" xr:uid="{921077F1-A361-49D9-B057-05ADFAB9D9B6}"/>
    <cellStyle name="Header2 2 2 5" xfId="25607" xr:uid="{2E7C91FC-2C76-47DC-BE78-3A3D21B3D0D5}"/>
    <cellStyle name="Header2 2 2 5 2" xfId="31059" xr:uid="{D6AC5F73-1E57-4CCD-90AC-B380028B0E1D}"/>
    <cellStyle name="Header2 2 2 6" xfId="27978" xr:uid="{27C308A0-2F11-4734-98D1-1D980A3FDB23}"/>
    <cellStyle name="Header2 2 3" xfId="24448" xr:uid="{5C567ED5-7D2E-4010-A5ED-7C744488C91E}"/>
    <cellStyle name="Header2 2 3 2" xfId="29900" xr:uid="{DD6B89F3-E4D2-4114-B85F-CE9FAFD94A8A}"/>
    <cellStyle name="Header2 2 4" xfId="22304" xr:uid="{1816A238-0A7E-45FD-9220-B4A01C735D59}"/>
    <cellStyle name="Header2 2 4 2" xfId="28244" xr:uid="{8627D943-F476-4F16-8F88-920DF873D913}"/>
    <cellStyle name="Header2 2 5" xfId="21149" xr:uid="{FB8DEA22-ABAC-4E1F-86E8-CA5DC52ED12E}"/>
    <cellStyle name="Header2 3" xfId="9227" xr:uid="{00000000-0005-0000-0000-0000FF230000}"/>
    <cellStyle name="Header2 3 2" xfId="22035" xr:uid="{AAAA86E6-ED1C-4873-8D08-E93C8C16B460}"/>
    <cellStyle name="Header2 3 2 2" xfId="23761" xr:uid="{9AB1A04D-474B-4687-8C9E-AE16D9FD6356}"/>
    <cellStyle name="Header2 3 2 2 2" xfId="26461" xr:uid="{C7A0B968-2187-4BD8-9D5D-DA563507A0E3}"/>
    <cellStyle name="Header2 3 2 2 2 2" xfId="31913" xr:uid="{5DFE7B57-5916-4200-B53F-F5BC322E4BD1}"/>
    <cellStyle name="Header2 3 2 2 3" xfId="29701" xr:uid="{7E94FA66-4332-4EBF-843E-3C8D09FD1D1C}"/>
    <cellStyle name="Header2 3 2 3" xfId="25150" xr:uid="{D75EC4AE-5F33-4BC3-B7BC-D6ECAB1205AA}"/>
    <cellStyle name="Header2 3 2 3 2" xfId="30602" xr:uid="{D278612D-6ECA-45B8-A294-D3E9E1DD8E33}"/>
    <cellStyle name="Header2 3 2 4" xfId="22906" xr:uid="{04A4C920-9040-4067-BE43-2C11F4C328AB}"/>
    <cellStyle name="Header2 3 2 4 2" xfId="28846" xr:uid="{0B8A2103-C3D9-43CC-AB7F-A496A6322018}"/>
    <cellStyle name="Header2 3 2 5" xfId="25606" xr:uid="{7B3DB8AD-3E3F-4645-969D-9E393B857748}"/>
    <cellStyle name="Header2 3 2 5 2" xfId="31058" xr:uid="{006F2787-B747-47FF-A946-87C3211A8DE4}"/>
    <cellStyle name="Header2 3 2 6" xfId="27977" xr:uid="{5A0F8E3F-14BF-48A3-94A8-CC8C85B9FD77}"/>
    <cellStyle name="Header2 3 3" xfId="24449" xr:uid="{5C22B6E9-6508-4CB3-9700-7E70E241A341}"/>
    <cellStyle name="Header2 3 3 2" xfId="29901" xr:uid="{BB7D561D-EB2A-4091-BE35-11AC0A317AC8}"/>
    <cellStyle name="Header2 3 4" xfId="22303" xr:uid="{2F9BD395-7904-476F-8577-DF18BF1227BE}"/>
    <cellStyle name="Header2 3 4 2" xfId="28243" xr:uid="{001C6B55-DC0B-4CCD-919A-942502E3F32F}"/>
    <cellStyle name="Header2 3 5" xfId="21150" xr:uid="{00627722-F63A-4AB9-9290-E8049E0F1AE0}"/>
    <cellStyle name="Header2 4" xfId="22037" xr:uid="{B4ACB650-3ABA-4A11-8A80-B9274E19CDB8}"/>
    <cellStyle name="Header2 4 2" xfId="23763" xr:uid="{041E935C-95DC-4E8A-933F-073FD3054049}"/>
    <cellStyle name="Header2 4 2 2" xfId="26463" xr:uid="{43739327-D9ED-4449-81BD-B23A6DDCCEA8}"/>
    <cellStyle name="Header2 4 2 2 2" xfId="31915" xr:uid="{0BFB19AA-8953-4520-91A2-1E174C552EA2}"/>
    <cellStyle name="Header2 4 2 3" xfId="29703" xr:uid="{E89989A9-DE68-4DE8-8DAB-2E07AA6ACABD}"/>
    <cellStyle name="Header2 4 3" xfId="25152" xr:uid="{8BB2167E-BFCC-43EF-9E4A-99FBC64AB422}"/>
    <cellStyle name="Header2 4 3 2" xfId="30604" xr:uid="{D721DA1B-12A4-43C7-A969-FE1161EDD184}"/>
    <cellStyle name="Header2 4 4" xfId="22908" xr:uid="{34A19960-F185-4B38-850D-8499AE5A7E0B}"/>
    <cellStyle name="Header2 4 4 2" xfId="28848" xr:uid="{803ED38D-5D6A-4CD3-9D8A-B958FAB74E5F}"/>
    <cellStyle name="Header2 4 5" xfId="25608" xr:uid="{901AE305-847F-4B7C-AC4F-930EE408B31C}"/>
    <cellStyle name="Header2 4 5 2" xfId="31060" xr:uid="{8B21F2C6-D9C6-4BE9-A413-DBE3D274BE67}"/>
    <cellStyle name="Header2 4 6" xfId="27979" xr:uid="{BF1A05F8-52B6-459C-B99D-A439B6362D51}"/>
    <cellStyle name="Header2 5" xfId="23869" xr:uid="{59113CBE-7659-4B6F-A51F-C9BCC86E7F33}"/>
    <cellStyle name="Header2 5 2" xfId="25250" xr:uid="{BCFAD28A-6EF6-4A4C-81C2-584BEEAD7555}"/>
    <cellStyle name="Header2 5 2 2" xfId="30702" xr:uid="{75570207-9A08-46B4-A598-442F209AD9D0}"/>
    <cellStyle name="Header2 5 3" xfId="26548" xr:uid="{770DA297-99D8-43B8-81A7-3AEEB3AD27F3}"/>
    <cellStyle name="Header2 5 3 2" xfId="32000" xr:uid="{4CD69B0E-FB1F-4038-AEB0-20D17F51E8C7}"/>
    <cellStyle name="Header2 5 4" xfId="29790" xr:uid="{751C69B6-E3C1-49D2-8762-C4321469D82F}"/>
    <cellStyle name="Header2 6" xfId="23922" xr:uid="{D99E1396-D7D2-4AC3-B16E-0B15B7F48275}"/>
    <cellStyle name="Header2 6 2" xfId="25263" xr:uid="{FF8F90BD-124A-4751-93A2-8A7CCB2EB174}"/>
    <cellStyle name="Header2 6 2 2" xfId="30715" xr:uid="{330A833A-C19D-4C3B-B641-DAF79F155A98}"/>
    <cellStyle name="Header2 6 3" xfId="26549" xr:uid="{49C3A85C-7351-454C-9D7A-6DA0C046ABB6}"/>
    <cellStyle name="Header2 6 3 2" xfId="32001" xr:uid="{83C664C5-5101-4A47-84C9-A094F51B35FF}"/>
    <cellStyle name="Header2 6 4" xfId="29803" xr:uid="{8F11E9F4-DCF3-49C1-B159-7D42E9A67F8E}"/>
    <cellStyle name="Header2 7" xfId="24447" xr:uid="{47A17251-975D-499A-96B6-C4D26035C38E}"/>
    <cellStyle name="Header2 7 2" xfId="29899" xr:uid="{2E0EBD17-8BEB-4966-BEF0-0D6BA4A0EFD7}"/>
    <cellStyle name="Header2 8" xfId="22305" xr:uid="{8C44D5D7-A137-40BF-802B-6DC04871DF2B}"/>
    <cellStyle name="Header2 8 2" xfId="28245" xr:uid="{867416DF-F025-4FDD-87DE-419E847669DE}"/>
    <cellStyle name="Header2 9" xfId="21148" xr:uid="{79E61043-94A9-4E8B-90BD-772C09D369F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1 4" xfId="23870" xr:uid="{1AC8FFC6-B519-4BE7-90B8-54A2335D9486}"/>
    <cellStyle name="Heading1 5" xfId="23923" xr:uid="{A03E79FB-97E5-462B-9B29-C74667328108}"/>
    <cellStyle name="Heading2" xfId="9307" xr:uid="{00000000-0005-0000-0000-00004F240000}"/>
    <cellStyle name="Heading2 2" xfId="9308" xr:uid="{00000000-0005-0000-0000-000050240000}"/>
    <cellStyle name="Heading2 3" xfId="9309" xr:uid="{00000000-0005-0000-0000-000051240000}"/>
    <cellStyle name="Heading2 4" xfId="23871" xr:uid="{C947F2CE-E659-4CE1-816C-42DCD4A1303F}"/>
    <cellStyle name="Heading2 5" xfId="23924" xr:uid="{2A4AFDD9-C364-48AD-AEFA-E5A13646C6A5}"/>
    <cellStyle name="Heading3" xfId="9310" xr:uid="{00000000-0005-0000-0000-000052240000}"/>
    <cellStyle name="Heading3 2" xfId="9311" xr:uid="{00000000-0005-0000-0000-000053240000}"/>
    <cellStyle name="Heading3 3" xfId="9312" xr:uid="{00000000-0005-0000-0000-000054240000}"/>
    <cellStyle name="Heading3 4" xfId="23872" xr:uid="{C5432917-EDB9-4BB8-B554-38BAA941C7A4}"/>
    <cellStyle name="Heading3 5" xfId="23925" xr:uid="{2FB12A07-3903-474C-B916-15296C95D5A7}"/>
    <cellStyle name="Heading4" xfId="9313" xr:uid="{00000000-0005-0000-0000-000055240000}"/>
    <cellStyle name="Heading4 2" xfId="9314" xr:uid="{00000000-0005-0000-0000-000056240000}"/>
    <cellStyle name="Heading4 3" xfId="9315" xr:uid="{00000000-0005-0000-0000-000057240000}"/>
    <cellStyle name="Heading4 4" xfId="23873" xr:uid="{8FF0EBD5-4E46-473F-B6A3-AD36FE667232}"/>
    <cellStyle name="Heading4 5" xfId="23926" xr:uid="{2FFA1758-5EF6-44E7-84C1-AD30DD4C85A9}"/>
    <cellStyle name="Heading5" xfId="9316" xr:uid="{00000000-0005-0000-0000-000058240000}"/>
    <cellStyle name="Heading5 2" xfId="9317" xr:uid="{00000000-0005-0000-0000-000059240000}"/>
    <cellStyle name="Heading5 3" xfId="9318" xr:uid="{00000000-0005-0000-0000-00005A240000}"/>
    <cellStyle name="Heading5 4" xfId="23874" xr:uid="{73E8E5AD-6A78-4B1B-AA82-FCD376FDF997}"/>
    <cellStyle name="Heading5 5" xfId="23927" xr:uid="{C53DE1B1-1555-4FA5-A06A-B7E716F1BB41}"/>
    <cellStyle name="Heading6" xfId="9319" xr:uid="{00000000-0005-0000-0000-00005B240000}"/>
    <cellStyle name="Heading6 2" xfId="9320" xr:uid="{00000000-0005-0000-0000-00005C240000}"/>
    <cellStyle name="Heading6 3" xfId="9321" xr:uid="{00000000-0005-0000-0000-00005D240000}"/>
    <cellStyle name="Heading6 4" xfId="23875" xr:uid="{BD3D03D0-403B-48F3-8C3D-8AF133B9C703}"/>
    <cellStyle name="Heading6 5" xfId="23928" xr:uid="{42764BE0-CA4A-4F4B-84D9-69E406E6A959}"/>
    <cellStyle name="HeadingTable" xfId="9322" xr:uid="{00000000-0005-0000-0000-00005E240000}"/>
    <cellStyle name="HeadingTable 2" xfId="22034" xr:uid="{8F794F30-F84B-4750-97F6-18F93E1404E6}"/>
    <cellStyle name="HeadingTable 2 2" xfId="25149" xr:uid="{1D3066B2-C758-41C9-B81C-616370572B25}"/>
    <cellStyle name="HeadingTable 2 2 2" xfId="27344" xr:uid="{2595B36E-3942-48D2-A21A-E55C8400421A}"/>
    <cellStyle name="HeadingTable 2 2 2 2" xfId="32796" xr:uid="{5CEF7863-C328-4FE3-9B48-D87BFE2A522A}"/>
    <cellStyle name="HeadingTable 2 2 3" xfId="30601" xr:uid="{0C4E379E-F278-4A94-84DF-7D01AA677324}"/>
    <cellStyle name="HeadingTable 2 3" xfId="27976" xr:uid="{7F3131CA-F241-4FCA-8A2C-57FFCAD25D7D}"/>
    <cellStyle name="HeadingTable 3" xfId="23876" xr:uid="{B6F0D548-5BEC-4EC7-A275-5CFF2A5FC3BA}"/>
    <cellStyle name="HeadingTable 3 2" xfId="25251" xr:uid="{DADAB400-08A2-4616-95CA-760C6721EDCB}"/>
    <cellStyle name="HeadingTable 3 2 2" xfId="27442" xr:uid="{11E4C30B-4E72-469F-80A9-F9C888617207}"/>
    <cellStyle name="HeadingTable 3 2 2 2" xfId="32894" xr:uid="{6A3B41DB-B8F0-46BD-BE1E-B8852441C615}"/>
    <cellStyle name="HeadingTable 3 2 3" xfId="30703" xr:uid="{900A7260-EF39-4CB9-90DA-D9BDA5CDBC2B}"/>
    <cellStyle name="HeadingTable 3 3" xfId="29791" xr:uid="{6C1ABDF6-E4A2-4DC7-B2E8-00ECCB322AA1}"/>
    <cellStyle name="HeadingTable 4" xfId="23904" xr:uid="{AACD4535-E69A-4874-A793-FA9A30B5721B}"/>
    <cellStyle name="HeadingTable 4 2" xfId="25259" xr:uid="{D7338169-77DC-46A3-971F-DB00B09D9CFE}"/>
    <cellStyle name="HeadingTable 4 2 2" xfId="27450" xr:uid="{510FA436-B94C-4834-8CDC-627F5F92424B}"/>
    <cellStyle name="HeadingTable 4 2 2 2" xfId="32902" xr:uid="{3C910011-96B6-4F6B-82B0-C83CECE5A66A}"/>
    <cellStyle name="HeadingTable 4 2 3" xfId="30711" xr:uid="{B2DE3ACC-182A-49A7-BDC8-C0983C2865C1}"/>
    <cellStyle name="HeadingTable 4 3" xfId="29799" xr:uid="{E0C341DB-09B0-4E36-AD6F-CEE4BC7728EC}"/>
    <cellStyle name="HeadingTable 5" xfId="24450" xr:uid="{BDCED4F0-0572-49D0-98DB-ECD5C0630A40}"/>
    <cellStyle name="HeadingTable 5 2" xfId="26645" xr:uid="{48FE7F23-7EB1-4E52-A6AA-536179B4C1AC}"/>
    <cellStyle name="HeadingTable 5 2 2" xfId="32097" xr:uid="{C69AB08F-EB6D-4A7B-8D58-5F5B2EEF7491}"/>
    <cellStyle name="HeadingTable 5 3" xfId="29902" xr:uid="{F33619B8-377B-4A68-B1F9-8F4598DF44D4}"/>
    <cellStyle name="HeadingTable 6" xfId="21151" xr:uid="{FCE5C5A2-1F14-40E2-A158-3171680F4BC1}"/>
    <cellStyle name="HeadingTable 7" xfId="21328" xr:uid="{81BDF36D-44F4-4163-958F-BA52F4661B15}"/>
    <cellStyle name="highlightExposure" xfId="9323" xr:uid="{00000000-0005-0000-0000-00005F240000}"/>
    <cellStyle name="highlightExposure 2" xfId="22033" xr:uid="{C47B7261-F2EF-4E84-8628-EAFBBAB4FB6B}"/>
    <cellStyle name="highlightExposure 2 2" xfId="25148" xr:uid="{66C14143-0BB9-4041-9398-315FC9A4EBC4}"/>
    <cellStyle name="highlightExposure 2 2 2" xfId="27343" xr:uid="{9FBCD602-BBC2-4222-A454-17A5751E6B6E}"/>
    <cellStyle name="highlightExposure 2 2 2 2" xfId="32795" xr:uid="{3097E60E-007A-4152-A28E-2637A8F7CD7D}"/>
    <cellStyle name="highlightExposure 2 2 3" xfId="30600" xr:uid="{E64DA67A-6D2D-4060-9783-3063F8DAE509}"/>
    <cellStyle name="highlightExposure 2 3" xfId="27975" xr:uid="{A70FEF14-456C-4511-9264-28EE7517825D}"/>
    <cellStyle name="highlightExposure 3" xfId="23877" xr:uid="{4AFAF69E-F851-43C2-86FF-91E26643AB0B}"/>
    <cellStyle name="highlightExposure 3 2" xfId="25252" xr:uid="{09F8F957-E11E-421A-86A1-73FF762A92A1}"/>
    <cellStyle name="highlightExposure 3 2 2" xfId="27443" xr:uid="{F531937D-FC79-4C76-9DA9-847F8991F93C}"/>
    <cellStyle name="highlightExposure 3 2 2 2" xfId="32895" xr:uid="{C23DCF77-8871-440B-8E1B-AE25C04B43A5}"/>
    <cellStyle name="highlightExposure 3 2 3" xfId="30704" xr:uid="{673291D8-77EB-4309-AD2F-059744BD5FAE}"/>
    <cellStyle name="highlightExposure 3 3" xfId="29792" xr:uid="{0CEECEDF-0FC4-42A2-909A-464680960336}"/>
    <cellStyle name="highlightExposure 4" xfId="24451" xr:uid="{D9044B9D-189C-4F4E-ADE8-D09184DD053D}"/>
    <cellStyle name="highlightExposure 4 2" xfId="26646" xr:uid="{C0F499E9-056A-423F-AB6B-A9036118F0B3}"/>
    <cellStyle name="highlightExposure 4 2 2" xfId="32098" xr:uid="{AC5D2892-FF3A-40B7-B70B-652F0BF21A46}"/>
    <cellStyle name="highlightExposure 4 3" xfId="29903" xr:uid="{7BCB75AC-BD04-420D-B6EB-926625EC4B9C}"/>
    <cellStyle name="highlightExposure 5" xfId="21152" xr:uid="{21C4E884-5DFB-4680-9DE4-0112FD9D0274}"/>
    <cellStyle name="highlightExposure 6" xfId="21327" xr:uid="{B9A5A397-E486-4979-8EFB-C7FDA8929FCB}"/>
    <cellStyle name="highlightPercentage" xfId="9324" xr:uid="{00000000-0005-0000-0000-000060240000}"/>
    <cellStyle name="highlightPercentage 2" xfId="22032" xr:uid="{4ED281AD-2A9B-4E6A-BA96-BBB32B296CAD}"/>
    <cellStyle name="highlightPercentage 2 2" xfId="25147" xr:uid="{544BB186-2810-424C-8A7A-FF44614FBB3C}"/>
    <cellStyle name="highlightPercentage 2 2 2" xfId="27342" xr:uid="{1FE44994-463B-4AA4-BC83-27F65ADA1DDD}"/>
    <cellStyle name="highlightPercentage 2 2 2 2" xfId="32794" xr:uid="{C54EF3A8-42A0-4A23-93C0-C1F09FC50B57}"/>
    <cellStyle name="highlightPercentage 2 2 3" xfId="30599" xr:uid="{D3E9F67F-BD57-4A27-B302-9734BFF35308}"/>
    <cellStyle name="highlightPercentage 2 3" xfId="27974" xr:uid="{F448B60D-A3F2-40FE-91AD-A5CC27A5C8B2}"/>
    <cellStyle name="highlightPercentage 3" xfId="23878" xr:uid="{4239CDC4-8D5C-4D28-9525-B5B300210AC3}"/>
    <cellStyle name="highlightPercentage 3 2" xfId="25253" xr:uid="{670098A3-8663-4B9F-BABF-B1361670614C}"/>
    <cellStyle name="highlightPercentage 3 2 2" xfId="27444" xr:uid="{77F44416-B901-4BFE-AE3F-86F8CF6AEA8A}"/>
    <cellStyle name="highlightPercentage 3 2 2 2" xfId="32896" xr:uid="{0AD4F77D-5E71-4456-89F6-68FEE8C1AC64}"/>
    <cellStyle name="highlightPercentage 3 2 3" xfId="30705" xr:uid="{A3E91965-A1ED-4BA4-8DBD-0CD1D1E82DF0}"/>
    <cellStyle name="highlightPercentage 3 3" xfId="29793" xr:uid="{4516BF0D-C97D-4CCA-911F-43F30C55B3F3}"/>
    <cellStyle name="highlightPercentage 4" xfId="24452" xr:uid="{0B77978A-F147-4A0C-9164-92DA31978C13}"/>
    <cellStyle name="highlightPercentage 4 2" xfId="26647" xr:uid="{D6D11313-9C68-45D9-9AE6-33B496998A1D}"/>
    <cellStyle name="highlightPercentage 4 2 2" xfId="32099" xr:uid="{E1E33FF2-DE29-4694-9F44-DE243B7CC07D}"/>
    <cellStyle name="highlightPercentage 4 3" xfId="29904" xr:uid="{B2CF5662-3FBC-4A85-BD4F-72F1885DBF96}"/>
    <cellStyle name="highlightPercentage 5" xfId="21153" xr:uid="{67643477-5738-42DE-9A0A-F3AA5A697335}"/>
    <cellStyle name="highlightPercentage 6" xfId="21326" xr:uid="{CCD30D4A-1FB4-45DD-A4EE-2F527D2CEE97}"/>
    <cellStyle name="highlightText" xfId="9325" xr:uid="{00000000-0005-0000-0000-000061240000}"/>
    <cellStyle name="highlightText 2" xfId="22031" xr:uid="{27A378B6-E370-4AAD-9605-F689447072DC}"/>
    <cellStyle name="highlightText 2 2" xfId="25146" xr:uid="{69A2B67C-FC34-4BD9-AD45-4F1166D0AD00}"/>
    <cellStyle name="highlightText 2 2 2" xfId="27341" xr:uid="{CE023513-7616-4276-B513-C50EDCFA859D}"/>
    <cellStyle name="highlightText 2 2 2 2" xfId="32793" xr:uid="{9DC39A8C-FD10-4832-8B51-8849548B1EE2}"/>
    <cellStyle name="highlightText 2 2 3" xfId="30598" xr:uid="{6FE599E4-427F-4AB0-B935-E887E0055773}"/>
    <cellStyle name="highlightText 2 3" xfId="27973" xr:uid="{31D0100B-CFEB-48C9-8053-E402D231E656}"/>
    <cellStyle name="highlightText 3" xfId="23879" xr:uid="{765A0205-8F78-41FB-84ED-AA815D8CC85C}"/>
    <cellStyle name="highlightText 3 2" xfId="25254" xr:uid="{2CF99E62-9AE3-4F44-8994-60C0871D5D8C}"/>
    <cellStyle name="highlightText 3 2 2" xfId="27445" xr:uid="{E25D59D9-7C7A-44A0-A59E-ABF69D276657}"/>
    <cellStyle name="highlightText 3 2 2 2" xfId="32897" xr:uid="{9B1FB433-84A5-4BF1-A8DC-B0CF192B4C7D}"/>
    <cellStyle name="highlightText 3 2 3" xfId="30706" xr:uid="{ECB50B6F-B87D-4F4B-8CCD-992566416E9A}"/>
    <cellStyle name="highlightText 3 3" xfId="29794" xr:uid="{CC360B17-6509-4ACD-BF15-206F61BC61B9}"/>
    <cellStyle name="highlightText 4" xfId="23901" xr:uid="{F1B114F9-C335-449F-AABC-F8C20DF62884}"/>
    <cellStyle name="highlightText 4 2" xfId="25257" xr:uid="{86F57AC4-9D75-4FCC-B1F7-F918E068B7BF}"/>
    <cellStyle name="highlightText 4 2 2" xfId="27448" xr:uid="{B09A4764-D032-4E66-911D-12C42EE36F11}"/>
    <cellStyle name="highlightText 4 2 2 2" xfId="32900" xr:uid="{F7B72391-DAE4-4ED3-BE11-5BDA32A5C159}"/>
    <cellStyle name="highlightText 4 2 3" xfId="30709" xr:uid="{205CB2F2-3379-41B7-8BFC-AD1608838E8F}"/>
    <cellStyle name="highlightText 4 3" xfId="29797" xr:uid="{D0492C7C-5D86-4DFF-A827-B1F94FCDE166}"/>
    <cellStyle name="highlightText 5" xfId="24453" xr:uid="{1F98D3B5-C37A-404A-8CE2-A5B6FBA7F782}"/>
    <cellStyle name="highlightText 5 2" xfId="26648" xr:uid="{F496E1E9-19F4-486E-B64D-8DA85D12044F}"/>
    <cellStyle name="highlightText 5 2 2" xfId="32100" xr:uid="{777E9E30-53D9-4189-9B4F-26AB31D4C1D6}"/>
    <cellStyle name="highlightText 5 3" xfId="29905" xr:uid="{43DEBF84-75E9-42D7-A117-19479F7B77D5}"/>
    <cellStyle name="highlightText 6" xfId="21154" xr:uid="{AB1F4184-0D2A-48AA-8143-6EFC19E2EE08}"/>
    <cellStyle name="highlightText 7" xfId="21325" xr:uid="{39017E9C-2935-4BCE-9A3B-A25BE3E6A1E4}"/>
    <cellStyle name="Horizontal" xfId="9326" xr:uid="{00000000-0005-0000-0000-000062240000}"/>
    <cellStyle name="Horizontal 2" xfId="9327" xr:uid="{00000000-0005-0000-0000-000063240000}"/>
    <cellStyle name="Horizontal 2 2" xfId="23881" xr:uid="{D5AC2FB8-15B4-4E3C-A3C2-96A47D9A7419}"/>
    <cellStyle name="Horizontal 2 3" xfId="23929" xr:uid="{B9C520A5-EBDC-45D7-84C2-22CA96B49D68}"/>
    <cellStyle name="Horizontal 3" xfId="9328" xr:uid="{00000000-0005-0000-0000-000064240000}"/>
    <cellStyle name="Horizontal 4" xfId="23880" xr:uid="{E713B27E-EBEE-40BB-8A95-E7D6265478AD}"/>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2 2" xfId="22029" xr:uid="{95B512DE-C4D1-433A-B47D-44D3FB965070}"/>
    <cellStyle name="Input 2 10 2 2 2" xfId="23759" xr:uid="{AE976C8F-ACB5-4065-B7D7-B11E5C9F2DA3}"/>
    <cellStyle name="Input 2 10 2 2 2 2" xfId="26459" xr:uid="{9234744E-9E54-42BC-A932-DBC368630FDF}"/>
    <cellStyle name="Input 2 10 2 2 2 2 2" xfId="31911" xr:uid="{79F5FC22-5F84-4F9E-A459-876648CD16EE}"/>
    <cellStyle name="Input 2 10 2 2 2 3" xfId="29699" xr:uid="{00E7ECD1-905A-417E-9757-84999DA025AA}"/>
    <cellStyle name="Input 2 10 2 2 3" xfId="25144" xr:uid="{0DC5F342-C3B0-4E0F-B2A3-4EBE56CBC4C1}"/>
    <cellStyle name="Input 2 10 2 2 3 2" xfId="27339" xr:uid="{C6DED6F3-5BC6-4D92-9D56-726BCD752291}"/>
    <cellStyle name="Input 2 10 2 2 3 2 2" xfId="32791" xr:uid="{7446D91C-27A6-470B-AC17-3F3E5A24F897}"/>
    <cellStyle name="Input 2 10 2 2 3 3" xfId="30596" xr:uid="{65DD1930-EBD5-4E0F-A8BC-74120CA03C53}"/>
    <cellStyle name="Input 2 10 2 2 4" xfId="22904" xr:uid="{86E0D317-DA91-4A06-AC35-1EDCBEE932F2}"/>
    <cellStyle name="Input 2 10 2 2 4 2" xfId="28844" xr:uid="{6AEED547-DD18-4D40-BCB8-559FE98A0FB6}"/>
    <cellStyle name="Input 2 10 2 2 5" xfId="25604" xr:uid="{395AC531-1158-45B7-B439-9B23A5F4A20B}"/>
    <cellStyle name="Input 2 10 2 2 5 2" xfId="31056" xr:uid="{BEEE743E-8709-4BB2-AEA4-1D5D4D24D0B7}"/>
    <cellStyle name="Input 2 10 2 2 6" xfId="27971" xr:uid="{AE4FBD95-DB06-4639-9C3C-FCCBE268D81B}"/>
    <cellStyle name="Input 2 10 2 3" xfId="23078" xr:uid="{DE4720A2-2207-4440-8DD2-997B892D3E2E}"/>
    <cellStyle name="Input 2 10 2 3 2" xfId="25778" xr:uid="{E5A5B041-1C60-46F6-939E-1D9BEB15F565}"/>
    <cellStyle name="Input 2 10 2 3 2 2" xfId="31230" xr:uid="{DE07911D-AFCC-42F7-AA28-20CFDF45176A}"/>
    <cellStyle name="Input 2 10 2 3 3" xfId="29018" xr:uid="{B586B98E-7A6F-41D4-8382-70377E728FDF}"/>
    <cellStyle name="Input 2 10 2 4" xfId="24455" xr:uid="{F5B38DD3-A97C-4133-BA25-529482B8021E}"/>
    <cellStyle name="Input 2 10 2 4 2" xfId="26650" xr:uid="{7B6A72D8-22D3-4549-AE09-2538873A509B}"/>
    <cellStyle name="Input 2 10 2 4 2 2" xfId="32102" xr:uid="{7556DD5A-2980-4CDA-AAD6-71773EEDEEAF}"/>
    <cellStyle name="Input 2 10 2 4 3" xfId="29907" xr:uid="{62A1633A-D7A1-4083-9C8A-6643FD5CCCAC}"/>
    <cellStyle name="Input 2 10 2 5" xfId="22220" xr:uid="{BC2FD49F-3803-441A-BA84-E89EB5E8FAE8}"/>
    <cellStyle name="Input 2 10 2 5 2" xfId="28160" xr:uid="{3C1F40DF-D220-4D5F-801A-E5490F701BB2}"/>
    <cellStyle name="Input 2 10 2 6" xfId="21156" xr:uid="{CDBA3567-6CD8-4C2F-A0C1-62F3A1871EC9}"/>
    <cellStyle name="Input 2 10 2 7" xfId="21323" xr:uid="{EDDA5581-A35C-410C-A323-BB6EDCDD5104}"/>
    <cellStyle name="Input 2 10 3" xfId="9336" xr:uid="{00000000-0005-0000-0000-00006D240000}"/>
    <cellStyle name="Input 2 10 3 2" xfId="22028" xr:uid="{F4C30639-176F-4938-8458-816D19C6C8EE}"/>
    <cellStyle name="Input 2 10 3 2 2" xfId="23758" xr:uid="{0931AD4F-DC26-4462-B047-80AE132DDCAA}"/>
    <cellStyle name="Input 2 10 3 2 2 2" xfId="26458" xr:uid="{3AD8ECF3-6F17-49FF-BC33-F086AD065A85}"/>
    <cellStyle name="Input 2 10 3 2 2 2 2" xfId="31910" xr:uid="{CD49E4BA-7855-475A-A26E-2202532A4A31}"/>
    <cellStyle name="Input 2 10 3 2 2 3" xfId="29698" xr:uid="{19CD060C-506B-413A-B68B-1D9870DCAC15}"/>
    <cellStyle name="Input 2 10 3 2 3" xfId="25143" xr:uid="{DEB19D47-72A4-463B-8C50-CF6F4B1D4C6A}"/>
    <cellStyle name="Input 2 10 3 2 3 2" xfId="27338" xr:uid="{2229C313-4AB9-4B1C-A86E-5C922A298AD7}"/>
    <cellStyle name="Input 2 10 3 2 3 2 2" xfId="32790" xr:uid="{7BB95462-60CB-46A0-B423-755E49BA5366}"/>
    <cellStyle name="Input 2 10 3 2 3 3" xfId="30595" xr:uid="{E5B80FB9-D439-4BED-9A24-7D34699B1888}"/>
    <cellStyle name="Input 2 10 3 2 4" xfId="22903" xr:uid="{71A27364-CDC4-41BA-878E-F3F40AC25D93}"/>
    <cellStyle name="Input 2 10 3 2 4 2" xfId="28843" xr:uid="{715EE946-FB7D-4020-BA50-EE64BE30E1C8}"/>
    <cellStyle name="Input 2 10 3 2 5" xfId="25603" xr:uid="{6680264D-44DF-48DD-8CF0-2E2FD3AB6153}"/>
    <cellStyle name="Input 2 10 3 2 5 2" xfId="31055" xr:uid="{6C63ED41-FF0F-47C8-AFEA-AA726E23F46C}"/>
    <cellStyle name="Input 2 10 3 2 6" xfId="27970" xr:uid="{1AB4646D-92C5-4A25-956A-CE35C2134751}"/>
    <cellStyle name="Input 2 10 3 3" xfId="23079" xr:uid="{117DA119-EA57-4FDC-9817-9EC7FA218710}"/>
    <cellStyle name="Input 2 10 3 3 2" xfId="25779" xr:uid="{61A2E4FF-B0C2-43DD-8E92-6F076EB3017B}"/>
    <cellStyle name="Input 2 10 3 3 2 2" xfId="31231" xr:uid="{189211A1-5A34-4C9E-B116-EBF8E438DEEB}"/>
    <cellStyle name="Input 2 10 3 3 3" xfId="29019" xr:uid="{8ACEF494-D009-43D7-925E-949CD3613AA8}"/>
    <cellStyle name="Input 2 10 3 4" xfId="24456" xr:uid="{D2A83F60-0FE6-4E62-A332-2814A802030E}"/>
    <cellStyle name="Input 2 10 3 4 2" xfId="26651" xr:uid="{36E5F2E9-C728-4CA2-9F9E-D86F05D5EF64}"/>
    <cellStyle name="Input 2 10 3 4 2 2" xfId="32103" xr:uid="{9CE18C19-9D98-43A0-A3D7-3F32A1B12E20}"/>
    <cellStyle name="Input 2 10 3 4 3" xfId="29908" xr:uid="{7AC5E8AC-326C-4F8B-8DE4-8D7027363720}"/>
    <cellStyle name="Input 2 10 3 5" xfId="22221" xr:uid="{9C2CEE89-C886-40EC-81E8-9DBE22F371FD}"/>
    <cellStyle name="Input 2 10 3 5 2" xfId="28161" xr:uid="{1F44D45F-4414-45D9-874D-D05DE6CCA96B}"/>
    <cellStyle name="Input 2 10 3 6" xfId="21157" xr:uid="{0AB63EC6-CB4C-4E95-8AE4-3AD4A25EBFA1}"/>
    <cellStyle name="Input 2 10 3 7" xfId="21322" xr:uid="{0A7798E1-0E18-4EBC-98C6-069FFCC10F87}"/>
    <cellStyle name="Input 2 10 4" xfId="9337" xr:uid="{00000000-0005-0000-0000-00006E240000}"/>
    <cellStyle name="Input 2 10 4 2" xfId="22027" xr:uid="{BF0ADB22-E1F0-4602-82FA-D1BC009D0228}"/>
    <cellStyle name="Input 2 10 4 2 2" xfId="23757" xr:uid="{3172C36D-FB88-4EFB-8476-5771E0B794F5}"/>
    <cellStyle name="Input 2 10 4 2 2 2" xfId="26457" xr:uid="{94E6A9DC-DC26-482B-BCD6-0B8E8D0A0585}"/>
    <cellStyle name="Input 2 10 4 2 2 2 2" xfId="31909" xr:uid="{06307F9F-7FEE-4D35-BF99-536468C78EB3}"/>
    <cellStyle name="Input 2 10 4 2 2 3" xfId="29697" xr:uid="{D28A27A0-EDD9-4081-9FEC-C5EA8F46C5A6}"/>
    <cellStyle name="Input 2 10 4 2 3" xfId="25142" xr:uid="{8CB41778-80B1-44DB-9F1F-2972A09FA8B8}"/>
    <cellStyle name="Input 2 10 4 2 3 2" xfId="27337" xr:uid="{FFE959C8-28D9-4249-9F5E-1AB6304864F0}"/>
    <cellStyle name="Input 2 10 4 2 3 2 2" xfId="32789" xr:uid="{6A80FA60-56A3-4431-BAF8-D25C16E71D8E}"/>
    <cellStyle name="Input 2 10 4 2 3 3" xfId="30594" xr:uid="{D6E30310-FF2D-4C00-AFF7-2CBAE7FE5764}"/>
    <cellStyle name="Input 2 10 4 2 4" xfId="22902" xr:uid="{246DCB88-9665-408F-8447-C79D28A16D4A}"/>
    <cellStyle name="Input 2 10 4 2 4 2" xfId="28842" xr:uid="{1A3679A5-9531-4603-955D-C06CF876395A}"/>
    <cellStyle name="Input 2 10 4 2 5" xfId="25602" xr:uid="{DFE50024-E2CA-485C-87CD-409159988A1C}"/>
    <cellStyle name="Input 2 10 4 2 5 2" xfId="31054" xr:uid="{A1BA8396-2C44-432C-9937-1C13E19D7C3F}"/>
    <cellStyle name="Input 2 10 4 2 6" xfId="27969" xr:uid="{7C84A030-65C1-4C7E-B221-CCA34AE36147}"/>
    <cellStyle name="Input 2 10 4 3" xfId="23080" xr:uid="{0D2D7458-1DC3-40BC-B579-82003D937413}"/>
    <cellStyle name="Input 2 10 4 3 2" xfId="25780" xr:uid="{CBC6A937-161B-4BA4-BF8E-C1EB599C156D}"/>
    <cellStyle name="Input 2 10 4 3 2 2" xfId="31232" xr:uid="{53BE8FAD-2D55-4FBA-8138-0D1F698643DB}"/>
    <cellStyle name="Input 2 10 4 3 3" xfId="29020" xr:uid="{4B2CEA35-7BE6-4232-BA53-53E3468DE57D}"/>
    <cellStyle name="Input 2 10 4 4" xfId="24457" xr:uid="{3CB60321-287E-4F6E-9856-EC0E2179D5C3}"/>
    <cellStyle name="Input 2 10 4 4 2" xfId="26652" xr:uid="{9D43C08C-09FE-4812-BDAC-3E41245EE2B2}"/>
    <cellStyle name="Input 2 10 4 4 2 2" xfId="32104" xr:uid="{CD30EC85-BA20-4E3E-A4E3-DF6BD947C8B4}"/>
    <cellStyle name="Input 2 10 4 4 3" xfId="29909" xr:uid="{23D98555-9EAB-4E55-B9B8-053604B64B78}"/>
    <cellStyle name="Input 2 10 4 5" xfId="22222" xr:uid="{CE8A0F95-B618-4447-92A6-E2F09EFA51D2}"/>
    <cellStyle name="Input 2 10 4 5 2" xfId="28162" xr:uid="{1B29BA9D-69E4-465A-89AA-756222E59743}"/>
    <cellStyle name="Input 2 10 4 6" xfId="21158" xr:uid="{93096DC2-A975-437C-8745-8B9661962424}"/>
    <cellStyle name="Input 2 10 4 7" xfId="21321" xr:uid="{BF681D54-77A4-4D7C-A6D5-746548661DFB}"/>
    <cellStyle name="Input 2 10 5" xfId="9338" xr:uid="{00000000-0005-0000-0000-00006F240000}"/>
    <cellStyle name="Input 2 10 5 2" xfId="22026" xr:uid="{DC28E437-A19C-4338-A1F0-137CACDFC337}"/>
    <cellStyle name="Input 2 10 5 2 2" xfId="23756" xr:uid="{55D57EB9-9DB2-4A5F-82AC-80F1BBB3E1B5}"/>
    <cellStyle name="Input 2 10 5 2 2 2" xfId="26456" xr:uid="{B5F75188-E6FB-4E34-A141-1DCB9BEB8006}"/>
    <cellStyle name="Input 2 10 5 2 2 2 2" xfId="31908" xr:uid="{E2A7847A-5133-438F-A6CB-19C7BB9709C1}"/>
    <cellStyle name="Input 2 10 5 2 2 3" xfId="29696" xr:uid="{C515DD12-01A7-4DE2-B456-525D7B04E5D7}"/>
    <cellStyle name="Input 2 10 5 2 3" xfId="25141" xr:uid="{C718D9E7-1AC2-49B4-BA2A-FA5AAB13623D}"/>
    <cellStyle name="Input 2 10 5 2 3 2" xfId="27336" xr:uid="{71B42EA0-3394-4D49-8E95-F7CD829AF06B}"/>
    <cellStyle name="Input 2 10 5 2 3 2 2" xfId="32788" xr:uid="{026F92B9-1A54-4099-AFAA-FFA88EFF9267}"/>
    <cellStyle name="Input 2 10 5 2 3 3" xfId="30593" xr:uid="{C9A309D1-945E-4CB2-938C-AD3F7ED763DD}"/>
    <cellStyle name="Input 2 10 5 2 4" xfId="22901" xr:uid="{3E41B1B0-32B8-4C81-BEE7-F28410630105}"/>
    <cellStyle name="Input 2 10 5 2 4 2" xfId="28841" xr:uid="{14B4C0D2-520B-4861-97D4-A409B31A60FB}"/>
    <cellStyle name="Input 2 10 5 2 5" xfId="25601" xr:uid="{08D0C334-C18E-4F3B-9DCE-7150238A579C}"/>
    <cellStyle name="Input 2 10 5 2 5 2" xfId="31053" xr:uid="{ED663AAA-F28D-4227-A300-5B39495135B4}"/>
    <cellStyle name="Input 2 10 5 2 6" xfId="27968" xr:uid="{1235BFC8-9E51-487B-8765-2A1952DCB4B1}"/>
    <cellStyle name="Input 2 10 5 3" xfId="23081" xr:uid="{6487AA37-E68D-4F8F-A2FB-1C6C22D6DC57}"/>
    <cellStyle name="Input 2 10 5 3 2" xfId="25781" xr:uid="{B204A83C-8EB1-48F9-A624-C6859413DC44}"/>
    <cellStyle name="Input 2 10 5 3 2 2" xfId="31233" xr:uid="{E41BA107-D740-4A61-9729-9D2CCD08C39C}"/>
    <cellStyle name="Input 2 10 5 3 3" xfId="29021" xr:uid="{FB26E6B8-483F-4F01-8E19-62FABAD48CDA}"/>
    <cellStyle name="Input 2 10 5 4" xfId="24458" xr:uid="{9FDE6C0A-1D46-4792-BEAB-F5E614C2375C}"/>
    <cellStyle name="Input 2 10 5 4 2" xfId="26653" xr:uid="{C9D2FB36-C671-4849-AAC3-2D97B96745C1}"/>
    <cellStyle name="Input 2 10 5 4 2 2" xfId="32105" xr:uid="{AA786587-D64C-4D10-B269-FE21D3FAAC32}"/>
    <cellStyle name="Input 2 10 5 4 3" xfId="29910" xr:uid="{9ABF0F4F-C02C-489C-BF1F-E1F38860D45D}"/>
    <cellStyle name="Input 2 10 5 5" xfId="22223" xr:uid="{A73ED9C7-8116-41C3-AAC0-59352C206A89}"/>
    <cellStyle name="Input 2 10 5 5 2" xfId="28163" xr:uid="{C2440D69-E2F5-4965-A789-CDEF9D082C3E}"/>
    <cellStyle name="Input 2 10 5 6" xfId="21159" xr:uid="{D0308A4E-38CA-4988-B44F-529023BC2F81}"/>
    <cellStyle name="Input 2 10 5 7" xfId="21320" xr:uid="{EEEEBD22-3E86-4869-A819-1C731D0379A6}"/>
    <cellStyle name="Input 2 11" xfId="9339" xr:uid="{00000000-0005-0000-0000-000070240000}"/>
    <cellStyle name="Input 2 11 10" xfId="21160" xr:uid="{6D848D70-E336-4756-93BB-49337B844766}"/>
    <cellStyle name="Input 2 11 11" xfId="21319" xr:uid="{3882C753-87E7-4E9C-A825-D0E53F6C3767}"/>
    <cellStyle name="Input 2 11 2" xfId="9340" xr:uid="{00000000-0005-0000-0000-000071240000}"/>
    <cellStyle name="Input 2 11 2 2" xfId="22024" xr:uid="{4D7152DE-94CE-4262-AFC3-2537F78E7115}"/>
    <cellStyle name="Input 2 11 2 2 2" xfId="23754" xr:uid="{B62CC371-97BA-40F4-BD5C-D5A2713F0753}"/>
    <cellStyle name="Input 2 11 2 2 2 2" xfId="26454" xr:uid="{80CBC6CE-3E96-45BA-8E79-7B86F96EA474}"/>
    <cellStyle name="Input 2 11 2 2 2 2 2" xfId="31906" xr:uid="{BA0AB61F-DB00-42F0-99C6-7B7855E5879E}"/>
    <cellStyle name="Input 2 11 2 2 2 3" xfId="29694" xr:uid="{9169F4E0-8843-4832-905C-C733BCE0AD6D}"/>
    <cellStyle name="Input 2 11 2 2 3" xfId="25139" xr:uid="{0EE5588C-A714-404E-9098-D99A6312CBE4}"/>
    <cellStyle name="Input 2 11 2 2 3 2" xfId="27334" xr:uid="{75420AB4-CAB0-4A80-8BE7-BEE52AA5D6F6}"/>
    <cellStyle name="Input 2 11 2 2 3 2 2" xfId="32786" xr:uid="{8FE29D80-557D-47B0-8705-5D8E24F3C72B}"/>
    <cellStyle name="Input 2 11 2 2 3 3" xfId="30591" xr:uid="{C556B9DD-9D65-46BE-8520-392F7DFA590D}"/>
    <cellStyle name="Input 2 11 2 2 4" xfId="22899" xr:uid="{75EF8EC5-4B2A-4CC1-B024-D52192DB2DF3}"/>
    <cellStyle name="Input 2 11 2 2 4 2" xfId="28839" xr:uid="{21A9D7BA-6542-4920-8D36-1C3D90FBD203}"/>
    <cellStyle name="Input 2 11 2 2 5" xfId="25599" xr:uid="{EAB50C0C-ACFD-45B1-BEF6-2204C8A11458}"/>
    <cellStyle name="Input 2 11 2 2 5 2" xfId="31051" xr:uid="{D9A3CAAD-DE0E-41A2-B318-D5D3703D0B14}"/>
    <cellStyle name="Input 2 11 2 2 6" xfId="27966" xr:uid="{A8D06F24-EE34-4226-AE90-92E69A9E42A8}"/>
    <cellStyle name="Input 2 11 2 3" xfId="23083" xr:uid="{8F1860B6-8C24-4B78-819F-E75617D8E0F0}"/>
    <cellStyle name="Input 2 11 2 3 2" xfId="25783" xr:uid="{DEA7CD85-4706-4FB3-97E7-D6B17EDC18DC}"/>
    <cellStyle name="Input 2 11 2 3 2 2" xfId="31235" xr:uid="{050F9216-2D7B-4E80-B834-08EB825581CD}"/>
    <cellStyle name="Input 2 11 2 3 3" xfId="29023" xr:uid="{A69C512A-1CA9-4579-8DB7-3621B9BF38C3}"/>
    <cellStyle name="Input 2 11 2 4" xfId="24460" xr:uid="{2E836953-1AFA-48AD-9F73-2217F5D3F1AE}"/>
    <cellStyle name="Input 2 11 2 4 2" xfId="26655" xr:uid="{ACCC2557-B902-4081-8BB2-2A191C39DE6B}"/>
    <cellStyle name="Input 2 11 2 4 2 2" xfId="32107" xr:uid="{3AF12154-0F7E-4402-B3B1-1DC6D33E4041}"/>
    <cellStyle name="Input 2 11 2 4 3" xfId="29912" xr:uid="{B0002307-5864-485E-B921-5BCED86F9B02}"/>
    <cellStyle name="Input 2 11 2 5" xfId="22225" xr:uid="{43949BDC-E65D-48A7-BB8B-5435677E429A}"/>
    <cellStyle name="Input 2 11 2 5 2" xfId="28165" xr:uid="{49C79555-0B28-453B-A0C4-C9E52B403649}"/>
    <cellStyle name="Input 2 11 2 6" xfId="21161" xr:uid="{26565EDA-8E98-45C1-8596-F4F6597D1F46}"/>
    <cellStyle name="Input 2 11 2 7" xfId="21318" xr:uid="{381634BA-BA01-4DAC-970F-00118EF64074}"/>
    <cellStyle name="Input 2 11 3" xfId="9341" xr:uid="{00000000-0005-0000-0000-000072240000}"/>
    <cellStyle name="Input 2 11 3 2" xfId="22023" xr:uid="{3AE70CD6-D172-42E6-927B-0E4F9646861A}"/>
    <cellStyle name="Input 2 11 3 2 2" xfId="23753" xr:uid="{91086418-2D0E-4E2B-B4B1-1741C0C7D146}"/>
    <cellStyle name="Input 2 11 3 2 2 2" xfId="26453" xr:uid="{82515E0C-FAC7-4702-B784-AB778C004DDD}"/>
    <cellStyle name="Input 2 11 3 2 2 2 2" xfId="31905" xr:uid="{9523A3BA-7474-4E10-A318-C0522051345D}"/>
    <cellStyle name="Input 2 11 3 2 2 3" xfId="29693" xr:uid="{19EC2030-8388-4949-9F7E-1438C5EC1E04}"/>
    <cellStyle name="Input 2 11 3 2 3" xfId="25138" xr:uid="{A4E4367E-A5FD-4BAD-AA9F-60D89BE27F46}"/>
    <cellStyle name="Input 2 11 3 2 3 2" xfId="27333" xr:uid="{DEB36D1D-77B3-400F-85BB-115C5471AE85}"/>
    <cellStyle name="Input 2 11 3 2 3 2 2" xfId="32785" xr:uid="{FD08B578-84C8-4E65-B410-FC23C8491F7B}"/>
    <cellStyle name="Input 2 11 3 2 3 3" xfId="30590" xr:uid="{78AC420D-4DC7-4B27-ADCD-B01F5BE1EDE9}"/>
    <cellStyle name="Input 2 11 3 2 4" xfId="22898" xr:uid="{2CB9BF22-2C1E-43F1-ABFF-9271E03A086E}"/>
    <cellStyle name="Input 2 11 3 2 4 2" xfId="28838" xr:uid="{69C511E0-19EE-453E-B01B-848C2BC42917}"/>
    <cellStyle name="Input 2 11 3 2 5" xfId="25598" xr:uid="{796DC8EB-A011-4269-9DCE-F3E5EC68DD28}"/>
    <cellStyle name="Input 2 11 3 2 5 2" xfId="31050" xr:uid="{02FE612D-5EC2-4992-AE9E-B3D8C7C0D2BF}"/>
    <cellStyle name="Input 2 11 3 2 6" xfId="27965" xr:uid="{3D9AC251-4F9D-485A-AE9B-DD51C9C78D2F}"/>
    <cellStyle name="Input 2 11 3 3" xfId="23084" xr:uid="{6F4B1E81-5F0C-4142-A8A7-82321F4E7B0E}"/>
    <cellStyle name="Input 2 11 3 3 2" xfId="25784" xr:uid="{E41941B0-0A43-41C8-8CD9-4295EE61D55A}"/>
    <cellStyle name="Input 2 11 3 3 2 2" xfId="31236" xr:uid="{5A9FD902-EB48-48F2-9560-24280658A563}"/>
    <cellStyle name="Input 2 11 3 3 3" xfId="29024" xr:uid="{13815B76-866F-43B5-B276-B287FAF65C74}"/>
    <cellStyle name="Input 2 11 3 4" xfId="24461" xr:uid="{F7A11A48-1E74-4ACC-BCF0-929FA1402E9E}"/>
    <cellStyle name="Input 2 11 3 4 2" xfId="26656" xr:uid="{3DA989EF-6D44-4CA1-BAAD-0E25A173A6AD}"/>
    <cellStyle name="Input 2 11 3 4 2 2" xfId="32108" xr:uid="{8B99EABF-23FB-46FE-9428-FDC92E6C586A}"/>
    <cellStyle name="Input 2 11 3 4 3" xfId="29913" xr:uid="{A448952C-B38A-4808-B791-5ECD8226C31D}"/>
    <cellStyle name="Input 2 11 3 5" xfId="22226" xr:uid="{0528EDAE-44B0-4DF6-B9FB-DD525382A381}"/>
    <cellStyle name="Input 2 11 3 5 2" xfId="28166" xr:uid="{1BEE2BC1-F317-4E00-8EC0-8FE7653C2000}"/>
    <cellStyle name="Input 2 11 3 6" xfId="21162" xr:uid="{B795D7FB-56A6-407B-8AA7-F9C56FABB10F}"/>
    <cellStyle name="Input 2 11 3 7" xfId="21317" xr:uid="{CCAA034E-7D2D-486E-9803-E6658ACBF602}"/>
    <cellStyle name="Input 2 11 4" xfId="9342" xr:uid="{00000000-0005-0000-0000-000073240000}"/>
    <cellStyle name="Input 2 11 4 2" xfId="22022" xr:uid="{643C53CF-57F3-4AE1-87E6-0EB04EA064F1}"/>
    <cellStyle name="Input 2 11 4 2 2" xfId="23752" xr:uid="{178C8AA5-A1D3-4DEB-8BBF-39EC0A4920AA}"/>
    <cellStyle name="Input 2 11 4 2 2 2" xfId="26452" xr:uid="{CFC39E82-D636-4E65-823B-135F651600DA}"/>
    <cellStyle name="Input 2 11 4 2 2 2 2" xfId="31904" xr:uid="{06314FAC-E75A-498E-A484-605CD590623E}"/>
    <cellStyle name="Input 2 11 4 2 2 3" xfId="29692" xr:uid="{A74F4422-2160-45CB-9B81-73B1064E3D1F}"/>
    <cellStyle name="Input 2 11 4 2 3" xfId="25137" xr:uid="{734A435D-B688-47DA-857D-B01205DE8FCA}"/>
    <cellStyle name="Input 2 11 4 2 3 2" xfId="27332" xr:uid="{2A2A50AE-5E21-484E-86D7-2E42ADE3F1C9}"/>
    <cellStyle name="Input 2 11 4 2 3 2 2" xfId="32784" xr:uid="{C8DF5A3B-6F99-4B74-B62B-6923BC1F8E79}"/>
    <cellStyle name="Input 2 11 4 2 3 3" xfId="30589" xr:uid="{F595BCE9-9219-4B7B-8D8E-D41F783ECD71}"/>
    <cellStyle name="Input 2 11 4 2 4" xfId="22897" xr:uid="{381BDD8E-6624-4C6B-996A-1FE4242FCB5E}"/>
    <cellStyle name="Input 2 11 4 2 4 2" xfId="28837" xr:uid="{C14F8978-4911-4FB9-9E65-1F6CC759F846}"/>
    <cellStyle name="Input 2 11 4 2 5" xfId="25597" xr:uid="{5EF9EE7B-F84A-4E5C-8C24-98C22E534F3F}"/>
    <cellStyle name="Input 2 11 4 2 5 2" xfId="31049" xr:uid="{FBA4A598-E3FD-486A-909A-F75FE9C70ECF}"/>
    <cellStyle name="Input 2 11 4 2 6" xfId="27964" xr:uid="{6A0AFF9D-4413-496C-85F1-0EB5CBF64D92}"/>
    <cellStyle name="Input 2 11 4 3" xfId="23085" xr:uid="{D17033D2-08ED-4679-B321-2A027C0BDB91}"/>
    <cellStyle name="Input 2 11 4 3 2" xfId="25785" xr:uid="{8B34F69C-3427-448E-A59C-6CE16BF067F1}"/>
    <cellStyle name="Input 2 11 4 3 2 2" xfId="31237" xr:uid="{E473C1A8-766C-4A40-AEE7-7AE3D6471BA6}"/>
    <cellStyle name="Input 2 11 4 3 3" xfId="29025" xr:uid="{A47FB437-550F-492B-A361-241DFD929170}"/>
    <cellStyle name="Input 2 11 4 4" xfId="24462" xr:uid="{80F1EBC5-B98D-487D-B90F-EABA8A3BF14C}"/>
    <cellStyle name="Input 2 11 4 4 2" xfId="26657" xr:uid="{BADFA122-F781-44F1-870E-4962F791CEDA}"/>
    <cellStyle name="Input 2 11 4 4 2 2" xfId="32109" xr:uid="{A7DA8529-6151-41DA-A5A6-EFD4BBF3BDD3}"/>
    <cellStyle name="Input 2 11 4 4 3" xfId="29914" xr:uid="{165A9548-E4F7-4402-B5FF-1346ED24CE6A}"/>
    <cellStyle name="Input 2 11 4 5" xfId="22227" xr:uid="{EBE4A33C-2EBA-461C-B72B-771F21B9B721}"/>
    <cellStyle name="Input 2 11 4 5 2" xfId="28167" xr:uid="{FA3626DC-4416-4725-8178-D8D159A22546}"/>
    <cellStyle name="Input 2 11 4 6" xfId="21163" xr:uid="{B4F7B62F-74E1-4C21-B2C8-E5B4BAB5027C}"/>
    <cellStyle name="Input 2 11 4 7" xfId="21316" xr:uid="{82126CD9-3E3F-4DB3-9822-29041C8E3527}"/>
    <cellStyle name="Input 2 11 5" xfId="9343" xr:uid="{00000000-0005-0000-0000-000074240000}"/>
    <cellStyle name="Input 2 11 5 2" xfId="22021" xr:uid="{640A2BB8-F60F-44D5-BE79-9BB96D158343}"/>
    <cellStyle name="Input 2 11 5 2 2" xfId="23751" xr:uid="{9430066C-4301-40FC-BA24-42959FE22FB1}"/>
    <cellStyle name="Input 2 11 5 2 2 2" xfId="26451" xr:uid="{FFAD5D89-7F62-4627-B693-B25C086C650E}"/>
    <cellStyle name="Input 2 11 5 2 2 2 2" xfId="31903" xr:uid="{5537D94F-1C11-4E41-884D-A0BCEC0B3001}"/>
    <cellStyle name="Input 2 11 5 2 2 3" xfId="29691" xr:uid="{4CA42D98-EFC8-4977-BE1B-EEF851854AD3}"/>
    <cellStyle name="Input 2 11 5 2 3" xfId="25136" xr:uid="{6E32CEA6-4805-49B2-8096-0C09BE54E3C9}"/>
    <cellStyle name="Input 2 11 5 2 3 2" xfId="27331" xr:uid="{AF0B7652-124D-432B-903D-7FA39C39DEAA}"/>
    <cellStyle name="Input 2 11 5 2 3 2 2" xfId="32783" xr:uid="{1A84EF3E-4CEB-43FF-9BB8-9E1B12A366AD}"/>
    <cellStyle name="Input 2 11 5 2 3 3" xfId="30588" xr:uid="{9436700B-89A0-4118-9C55-FDE4CEAF66FE}"/>
    <cellStyle name="Input 2 11 5 2 4" xfId="22896" xr:uid="{EA7E514E-6D93-445F-AFB3-F864BAB544D7}"/>
    <cellStyle name="Input 2 11 5 2 4 2" xfId="28836" xr:uid="{175D2E37-8D86-4DED-B6AE-E2F35D563E6D}"/>
    <cellStyle name="Input 2 11 5 2 5" xfId="25596" xr:uid="{5B22C1D7-EF17-4EA0-BE8C-E6075B5020D3}"/>
    <cellStyle name="Input 2 11 5 2 5 2" xfId="31048" xr:uid="{34052B8F-27A8-4C84-981B-E7F1121CF5FA}"/>
    <cellStyle name="Input 2 11 5 2 6" xfId="27963" xr:uid="{83A9A6B3-41A7-4C1A-88C0-330A00B8A820}"/>
    <cellStyle name="Input 2 11 5 3" xfId="23086" xr:uid="{8534EDD0-BF40-4F77-B925-258259C78872}"/>
    <cellStyle name="Input 2 11 5 3 2" xfId="25786" xr:uid="{DC2457A1-A9B0-4068-91B2-1A6DF531DD7E}"/>
    <cellStyle name="Input 2 11 5 3 2 2" xfId="31238" xr:uid="{5D9C8C5D-D01A-413D-9C53-0F031D34B7C3}"/>
    <cellStyle name="Input 2 11 5 3 3" xfId="29026" xr:uid="{63C76299-6B89-4070-9FD6-B800624C5272}"/>
    <cellStyle name="Input 2 11 5 4" xfId="24463" xr:uid="{B1072037-8143-43BF-A198-ADFC1A625567}"/>
    <cellStyle name="Input 2 11 5 4 2" xfId="26658" xr:uid="{13EF23A9-8824-4BED-B28D-BFEBFAF99C8A}"/>
    <cellStyle name="Input 2 11 5 4 2 2" xfId="32110" xr:uid="{EC481609-B289-4438-965B-87DEEF5E7264}"/>
    <cellStyle name="Input 2 11 5 4 3" xfId="29915" xr:uid="{30BE38AF-B23B-48F0-88DF-B98309FF7989}"/>
    <cellStyle name="Input 2 11 5 5" xfId="22228" xr:uid="{8F0BBFBA-0AD9-46DF-A3B2-963FAD62DE13}"/>
    <cellStyle name="Input 2 11 5 5 2" xfId="28168" xr:uid="{F14D7E95-B827-4195-8948-D08353915E7D}"/>
    <cellStyle name="Input 2 11 5 6" xfId="21164" xr:uid="{3F55C36A-DA1C-4929-AE9C-AEC949379517}"/>
    <cellStyle name="Input 2 11 5 7" xfId="21315" xr:uid="{84683512-FD23-4475-82BE-51C3BEAF403B}"/>
    <cellStyle name="Input 2 11 6" xfId="22025" xr:uid="{3D7FC419-7953-4C66-8A98-DDAE8494388B}"/>
    <cellStyle name="Input 2 11 6 2" xfId="23755" xr:uid="{049EE9DC-37AB-4733-B320-2FDFBF039C59}"/>
    <cellStyle name="Input 2 11 6 2 2" xfId="26455" xr:uid="{B717F4F8-619B-48B6-A5BD-4A43F5BEA55C}"/>
    <cellStyle name="Input 2 11 6 2 2 2" xfId="31907" xr:uid="{BBA525C1-EC6B-46A8-A85A-98DC737F02BF}"/>
    <cellStyle name="Input 2 11 6 2 3" xfId="29695" xr:uid="{997CAA47-87C2-4237-936B-EC6D605FF383}"/>
    <cellStyle name="Input 2 11 6 3" xfId="25140" xr:uid="{96DCD2B4-701D-4335-9F7E-4364799DF3A6}"/>
    <cellStyle name="Input 2 11 6 3 2" xfId="27335" xr:uid="{35E6D9B6-F460-46E1-B3EF-61CB5063D7FF}"/>
    <cellStyle name="Input 2 11 6 3 2 2" xfId="32787" xr:uid="{6B01AFBB-7399-49AF-974A-E32FF2A50978}"/>
    <cellStyle name="Input 2 11 6 3 3" xfId="30592" xr:uid="{7189D377-C881-4A0F-9957-CAC2FA2A7E97}"/>
    <cellStyle name="Input 2 11 6 4" xfId="22900" xr:uid="{4BB4E304-2A16-47C0-8248-EF283196E111}"/>
    <cellStyle name="Input 2 11 6 4 2" xfId="28840" xr:uid="{02CB0C00-98F9-46B8-9C39-9231B0F747FD}"/>
    <cellStyle name="Input 2 11 6 5" xfId="25600" xr:uid="{A1D25007-9F43-4AC4-A1B6-1D938C824334}"/>
    <cellStyle name="Input 2 11 6 5 2" xfId="31052" xr:uid="{C7E6A8DA-E876-4685-93F7-A928F4996666}"/>
    <cellStyle name="Input 2 11 6 6" xfId="27967" xr:uid="{9EB26A32-D767-4F70-948A-559D2C9F18EF}"/>
    <cellStyle name="Input 2 11 7" xfId="23082" xr:uid="{8B2A4A30-B97A-4A93-94A1-1AB3FE2805E8}"/>
    <cellStyle name="Input 2 11 7 2" xfId="25782" xr:uid="{207BC11F-2517-4C2C-BDA4-DF3E6F11935F}"/>
    <cellStyle name="Input 2 11 7 2 2" xfId="31234" xr:uid="{600D9F69-5A85-4207-BF94-82C5B1C30C4A}"/>
    <cellStyle name="Input 2 11 7 3" xfId="29022" xr:uid="{312D5794-4877-4A86-A730-B7B89BF54BC0}"/>
    <cellStyle name="Input 2 11 8" xfId="24459" xr:uid="{58F6DA04-54A3-49A7-906F-ABA60C2C142F}"/>
    <cellStyle name="Input 2 11 8 2" xfId="26654" xr:uid="{3632864E-1C21-4C2D-9F3A-BB9ECB064218}"/>
    <cellStyle name="Input 2 11 8 2 2" xfId="32106" xr:uid="{E8E4A04B-1E64-4B30-9485-A1152F0F4B37}"/>
    <cellStyle name="Input 2 11 8 3" xfId="29911" xr:uid="{0CCD0848-11AC-44EC-A2DF-25897E1DB933}"/>
    <cellStyle name="Input 2 11 9" xfId="22224" xr:uid="{82E7B1DE-5FB1-48BD-8AAC-4A8B5A92D320}"/>
    <cellStyle name="Input 2 11 9 2" xfId="28164" xr:uid="{9C571774-48B2-47B7-956D-ACF2DE75ABBB}"/>
    <cellStyle name="Input 2 12" xfId="9344" xr:uid="{00000000-0005-0000-0000-000075240000}"/>
    <cellStyle name="Input 2 12 10" xfId="21165" xr:uid="{9FACAC4B-AA00-4FA7-8320-DF14C78687EB}"/>
    <cellStyle name="Input 2 12 11" xfId="21314" xr:uid="{3D2F51DF-DAA2-4F63-AAC7-090F9F9776F4}"/>
    <cellStyle name="Input 2 12 2" xfId="9345" xr:uid="{00000000-0005-0000-0000-000076240000}"/>
    <cellStyle name="Input 2 12 2 2" xfId="22019" xr:uid="{E0A0BA80-95B8-417D-950D-64A7FD1F52EE}"/>
    <cellStyle name="Input 2 12 2 2 2" xfId="23749" xr:uid="{6D270017-CBF7-48D9-AB68-D9D6AC4FE044}"/>
    <cellStyle name="Input 2 12 2 2 2 2" xfId="26449" xr:uid="{16AEA2AC-248C-483D-BBDD-787D5366516F}"/>
    <cellStyle name="Input 2 12 2 2 2 2 2" xfId="31901" xr:uid="{98E3ADB0-175A-42DD-BC61-8A5B1C572FC0}"/>
    <cellStyle name="Input 2 12 2 2 2 3" xfId="29689" xr:uid="{4FD242B2-1C2A-4E30-9004-CF11253D9CD2}"/>
    <cellStyle name="Input 2 12 2 2 3" xfId="25134" xr:uid="{752B8DB9-E59F-4684-81D2-99DD03C1E1FC}"/>
    <cellStyle name="Input 2 12 2 2 3 2" xfId="27329" xr:uid="{E6EFE148-A8A2-41CF-A577-37AE4C900E85}"/>
    <cellStyle name="Input 2 12 2 2 3 2 2" xfId="32781" xr:uid="{836D9132-2C8D-4302-8BA1-F5F4BA9B95E9}"/>
    <cellStyle name="Input 2 12 2 2 3 3" xfId="30586" xr:uid="{CE81096A-F917-4D99-A546-8FD6920E6491}"/>
    <cellStyle name="Input 2 12 2 2 4" xfId="22894" xr:uid="{C31D3571-64D3-4BEE-8E6D-9C62980C8959}"/>
    <cellStyle name="Input 2 12 2 2 4 2" xfId="28834" xr:uid="{38C52C4C-507F-4BCC-B4BA-C0669429AE6C}"/>
    <cellStyle name="Input 2 12 2 2 5" xfId="25594" xr:uid="{3D3EB2D0-99D4-47FA-BCBB-C9D8559307BF}"/>
    <cellStyle name="Input 2 12 2 2 5 2" xfId="31046" xr:uid="{121806D6-BC07-44C5-A0E2-6049D9EF58F6}"/>
    <cellStyle name="Input 2 12 2 2 6" xfId="27961" xr:uid="{C072DDCE-59C0-4A14-A314-CBA59994AAAD}"/>
    <cellStyle name="Input 2 12 2 3" xfId="23088" xr:uid="{9777C34D-40C8-446E-B4C4-74C7AA3DCEE6}"/>
    <cellStyle name="Input 2 12 2 3 2" xfId="25788" xr:uid="{A2834D98-4625-42D7-92C3-6159A9B70F1A}"/>
    <cellStyle name="Input 2 12 2 3 2 2" xfId="31240" xr:uid="{758F4307-6108-4A50-9862-101204DF6535}"/>
    <cellStyle name="Input 2 12 2 3 3" xfId="29028" xr:uid="{E455A33E-3949-4286-8AF7-450988DC0F0D}"/>
    <cellStyle name="Input 2 12 2 4" xfId="24465" xr:uid="{E6116C6A-888D-4091-A449-DC39E670A3BB}"/>
    <cellStyle name="Input 2 12 2 4 2" xfId="26660" xr:uid="{B9E5A8D7-B2FE-4350-A70F-B08D7104DB7D}"/>
    <cellStyle name="Input 2 12 2 4 2 2" xfId="32112" xr:uid="{177D636E-A7D0-46AE-8300-25EB02E173F2}"/>
    <cellStyle name="Input 2 12 2 4 3" xfId="29917" xr:uid="{FC3E2153-7B86-4C97-9A62-F1424FBF3905}"/>
    <cellStyle name="Input 2 12 2 5" xfId="22230" xr:uid="{D2321DBC-BC5E-44C4-8D48-EC0BF92554E5}"/>
    <cellStyle name="Input 2 12 2 5 2" xfId="28170" xr:uid="{9E157E2E-030B-4B79-839E-DB61F8E1A9CE}"/>
    <cellStyle name="Input 2 12 2 6" xfId="21166" xr:uid="{46B1F736-C397-4D8B-8DA9-92EC22E316EE}"/>
    <cellStyle name="Input 2 12 2 7" xfId="21313" xr:uid="{F2884E15-BB22-4751-89AC-DFD7B64AB761}"/>
    <cellStyle name="Input 2 12 3" xfId="9346" xr:uid="{00000000-0005-0000-0000-000077240000}"/>
    <cellStyle name="Input 2 12 3 2" xfId="22018" xr:uid="{7E8EF32F-2CE7-450A-BF7F-14B552748FD2}"/>
    <cellStyle name="Input 2 12 3 2 2" xfId="23748" xr:uid="{2D77572B-01CD-4187-9F40-53B18D309803}"/>
    <cellStyle name="Input 2 12 3 2 2 2" xfId="26448" xr:uid="{904B45DF-B7F9-401B-A3F2-A37FD59E4F16}"/>
    <cellStyle name="Input 2 12 3 2 2 2 2" xfId="31900" xr:uid="{C3FBA3E4-E54D-4CE8-AA55-451DBBD61B2F}"/>
    <cellStyle name="Input 2 12 3 2 2 3" xfId="29688" xr:uid="{9635E954-DA2A-4ECA-A66A-644D92A9B234}"/>
    <cellStyle name="Input 2 12 3 2 3" xfId="25133" xr:uid="{81D2DDF6-EF9C-4D49-991A-EEA19D4C1385}"/>
    <cellStyle name="Input 2 12 3 2 3 2" xfId="27328" xr:uid="{FC848588-66A2-4C46-9543-37CC293A286E}"/>
    <cellStyle name="Input 2 12 3 2 3 2 2" xfId="32780" xr:uid="{EB5272D8-B287-461D-9933-DD39E7D0EFD1}"/>
    <cellStyle name="Input 2 12 3 2 3 3" xfId="30585" xr:uid="{E6C2B2E2-A0EC-40E3-9638-8ED010D9FDCA}"/>
    <cellStyle name="Input 2 12 3 2 4" xfId="22893" xr:uid="{71553181-4621-4BBD-A448-03BB9D681E48}"/>
    <cellStyle name="Input 2 12 3 2 4 2" xfId="28833" xr:uid="{1D46917A-E540-49D5-9EA3-076442D0220E}"/>
    <cellStyle name="Input 2 12 3 2 5" xfId="25593" xr:uid="{8D81F95A-BA7D-4C7F-BDE6-0071A817A6FA}"/>
    <cellStyle name="Input 2 12 3 2 5 2" xfId="31045" xr:uid="{A7923E39-EE79-47B9-87DB-4F78CD57E112}"/>
    <cellStyle name="Input 2 12 3 2 6" xfId="27960" xr:uid="{B4D1CE0E-986E-4169-B494-2825D48251A0}"/>
    <cellStyle name="Input 2 12 3 3" xfId="23089" xr:uid="{F9A5B727-EF2C-443D-97F9-3B2935919023}"/>
    <cellStyle name="Input 2 12 3 3 2" xfId="25789" xr:uid="{9B9CCEAE-266F-453E-993D-927CC516F2A3}"/>
    <cellStyle name="Input 2 12 3 3 2 2" xfId="31241" xr:uid="{B2B0351B-1260-4F96-8954-B21AEE4C6313}"/>
    <cellStyle name="Input 2 12 3 3 3" xfId="29029" xr:uid="{4D2ACD10-1727-43B2-BB08-236DDE0DFD73}"/>
    <cellStyle name="Input 2 12 3 4" xfId="24466" xr:uid="{AC314ED7-3B19-40A7-A26F-DF71A0C12B9B}"/>
    <cellStyle name="Input 2 12 3 4 2" xfId="26661" xr:uid="{7EAC7A8D-5751-4676-B72E-86AB6BB8CE9D}"/>
    <cellStyle name="Input 2 12 3 4 2 2" xfId="32113" xr:uid="{44C06C88-796C-4CB7-AAA5-A6B80C8E46F7}"/>
    <cellStyle name="Input 2 12 3 4 3" xfId="29918" xr:uid="{F9BD839E-88D8-436E-B6B4-C8BE0ED874EC}"/>
    <cellStyle name="Input 2 12 3 5" xfId="22231" xr:uid="{AAFEB83C-BBA0-473A-9A81-430721DE37BA}"/>
    <cellStyle name="Input 2 12 3 5 2" xfId="28171" xr:uid="{2D8EF8F9-82AF-482A-ACE4-E6054E5B1CF1}"/>
    <cellStyle name="Input 2 12 3 6" xfId="21167" xr:uid="{FF417CC7-67D3-4C93-BFA6-AD492A4271FF}"/>
    <cellStyle name="Input 2 12 3 7" xfId="21312" xr:uid="{57F1295B-5C35-4791-AD94-5797EC8D410B}"/>
    <cellStyle name="Input 2 12 4" xfId="9347" xr:uid="{00000000-0005-0000-0000-000078240000}"/>
    <cellStyle name="Input 2 12 4 2" xfId="22017" xr:uid="{DC51D848-8DA6-4B5C-BB03-D1E19492F899}"/>
    <cellStyle name="Input 2 12 4 2 2" xfId="23747" xr:uid="{C4559091-4F8D-48DA-9B55-79BC6A4126DD}"/>
    <cellStyle name="Input 2 12 4 2 2 2" xfId="26447" xr:uid="{B67BAF0D-2788-43B8-8987-062FA6D8A5B5}"/>
    <cellStyle name="Input 2 12 4 2 2 2 2" xfId="31899" xr:uid="{E48F78EF-3696-440D-8F18-C9B998E81873}"/>
    <cellStyle name="Input 2 12 4 2 2 3" xfId="29687" xr:uid="{0FD62757-DC13-4ECF-B7AF-C924688FE208}"/>
    <cellStyle name="Input 2 12 4 2 3" xfId="25132" xr:uid="{7D56B56E-8A6D-4723-AD48-4A3A2CA30E40}"/>
    <cellStyle name="Input 2 12 4 2 3 2" xfId="27327" xr:uid="{CE0E0443-D0B6-44AD-A583-8A7A677C3D5C}"/>
    <cellStyle name="Input 2 12 4 2 3 2 2" xfId="32779" xr:uid="{94D70669-DE20-492E-9946-E5CDAF9F6A62}"/>
    <cellStyle name="Input 2 12 4 2 3 3" xfId="30584" xr:uid="{BDACEBC4-0D5E-4882-AD56-FAAA06B1A927}"/>
    <cellStyle name="Input 2 12 4 2 4" xfId="22892" xr:uid="{43DA4BD0-95C5-4B6B-A49C-E0D1E0CB8AEE}"/>
    <cellStyle name="Input 2 12 4 2 4 2" xfId="28832" xr:uid="{5D0A3C6D-F65C-4E9C-8DFC-9FD9236F7F6F}"/>
    <cellStyle name="Input 2 12 4 2 5" xfId="25592" xr:uid="{6DA53F11-95F1-44B8-8946-41FA861280CE}"/>
    <cellStyle name="Input 2 12 4 2 5 2" xfId="31044" xr:uid="{DE701995-A63E-4136-AA9A-2C9B50E8B29F}"/>
    <cellStyle name="Input 2 12 4 2 6" xfId="27959" xr:uid="{254EB1D4-D717-49C7-AEBE-14F0EE9FBA60}"/>
    <cellStyle name="Input 2 12 4 3" xfId="23090" xr:uid="{0705D13E-5F47-4DBE-9BC0-592C7B6F38E6}"/>
    <cellStyle name="Input 2 12 4 3 2" xfId="25790" xr:uid="{CD05162D-24F4-4123-BB4F-AF5D3FA14500}"/>
    <cellStyle name="Input 2 12 4 3 2 2" xfId="31242" xr:uid="{F9236369-6A72-4C08-9423-5079DCD6CB09}"/>
    <cellStyle name="Input 2 12 4 3 3" xfId="29030" xr:uid="{79DDFA39-BFDB-42D5-877F-3D2200BBC3E3}"/>
    <cellStyle name="Input 2 12 4 4" xfId="24467" xr:uid="{EA891935-9D4F-424A-A43F-E3A8B3DFFCC5}"/>
    <cellStyle name="Input 2 12 4 4 2" xfId="26662" xr:uid="{462D1F83-0AD7-42FD-92A5-964BA9F7B64E}"/>
    <cellStyle name="Input 2 12 4 4 2 2" xfId="32114" xr:uid="{A50F292D-5A71-4C0F-8FD3-C0F4D5392046}"/>
    <cellStyle name="Input 2 12 4 4 3" xfId="29919" xr:uid="{51878E37-B27B-4C9B-BFCF-1B6FEB55DEA8}"/>
    <cellStyle name="Input 2 12 4 5" xfId="22232" xr:uid="{95A74090-BE7F-4B0B-A911-B3B1EB0AB5FB}"/>
    <cellStyle name="Input 2 12 4 5 2" xfId="28172" xr:uid="{D0924EC3-D234-44DE-A585-77651D118574}"/>
    <cellStyle name="Input 2 12 4 6" xfId="21168" xr:uid="{A2DA2A2F-020A-4C3B-A8CA-5317633666E1}"/>
    <cellStyle name="Input 2 12 4 7" xfId="21311" xr:uid="{034F67F3-4223-4A3D-82EC-FDC1F2E110F3}"/>
    <cellStyle name="Input 2 12 5" xfId="9348" xr:uid="{00000000-0005-0000-0000-000079240000}"/>
    <cellStyle name="Input 2 12 5 2" xfId="22016" xr:uid="{0BB5FB7E-8668-4F23-9E1C-D048121EEC90}"/>
    <cellStyle name="Input 2 12 5 2 2" xfId="23746" xr:uid="{68A4FCC1-666F-46FF-947F-69CA66D7DEE0}"/>
    <cellStyle name="Input 2 12 5 2 2 2" xfId="26446" xr:uid="{B40F5615-43E9-49AE-B1DB-8E7AE442A204}"/>
    <cellStyle name="Input 2 12 5 2 2 2 2" xfId="31898" xr:uid="{E9CAB72B-DE23-46D3-A14B-7FB1E1D78367}"/>
    <cellStyle name="Input 2 12 5 2 2 3" xfId="29686" xr:uid="{D8D4DD5D-3793-46FC-A99D-A2789F3373BF}"/>
    <cellStyle name="Input 2 12 5 2 3" xfId="25131" xr:uid="{CA82F6C6-7D28-4AA7-B6F3-7DDE8FA7E070}"/>
    <cellStyle name="Input 2 12 5 2 3 2" xfId="27326" xr:uid="{C904329F-1277-45E7-A059-142A9B2139A7}"/>
    <cellStyle name="Input 2 12 5 2 3 2 2" xfId="32778" xr:uid="{2DA7C3AD-BBB0-41EB-86BA-C0139C19A3B8}"/>
    <cellStyle name="Input 2 12 5 2 3 3" xfId="30583" xr:uid="{EA59CB5A-34DC-4597-8385-B8D65E7B2A01}"/>
    <cellStyle name="Input 2 12 5 2 4" xfId="22891" xr:uid="{118012D2-0A8B-4ED3-B34A-38C2E4D521FE}"/>
    <cellStyle name="Input 2 12 5 2 4 2" xfId="28831" xr:uid="{0978B39B-72AA-42C4-B201-2620F39115AA}"/>
    <cellStyle name="Input 2 12 5 2 5" xfId="25591" xr:uid="{782D7BC7-93B7-4F7B-9D92-9177F6BE8E61}"/>
    <cellStyle name="Input 2 12 5 2 5 2" xfId="31043" xr:uid="{C61FCB18-BAF5-4B56-8ACB-51061BCB9F99}"/>
    <cellStyle name="Input 2 12 5 2 6" xfId="27958" xr:uid="{C00F710B-A876-4BF5-B1C8-7C67947BC0C1}"/>
    <cellStyle name="Input 2 12 5 3" xfId="23091" xr:uid="{9B5CD134-8737-4053-89D4-645C3CEABEF7}"/>
    <cellStyle name="Input 2 12 5 3 2" xfId="25791" xr:uid="{B776B402-B635-4E99-AEAE-37BB66CEACC1}"/>
    <cellStyle name="Input 2 12 5 3 2 2" xfId="31243" xr:uid="{C9BFB0C9-8253-41A0-9516-B3DEEC03E941}"/>
    <cellStyle name="Input 2 12 5 3 3" xfId="29031" xr:uid="{4CAA9E16-A7E2-4C06-B42E-D4CAA4E6ACD9}"/>
    <cellStyle name="Input 2 12 5 4" xfId="24468" xr:uid="{C68AAB84-4C1E-451C-9E89-69ED5E0AF797}"/>
    <cellStyle name="Input 2 12 5 4 2" xfId="26663" xr:uid="{C57C0A22-8119-4C30-AD90-789875895300}"/>
    <cellStyle name="Input 2 12 5 4 2 2" xfId="32115" xr:uid="{5047478B-5841-4C13-861E-D9EC45EEC37E}"/>
    <cellStyle name="Input 2 12 5 4 3" xfId="29920" xr:uid="{0D814C2D-24D7-4E8C-97B9-4F6E220FCCA1}"/>
    <cellStyle name="Input 2 12 5 5" xfId="22233" xr:uid="{544AC86E-7A0F-4274-8C76-D0371971E164}"/>
    <cellStyle name="Input 2 12 5 5 2" xfId="28173" xr:uid="{3C5BFFE2-7906-471F-92F4-A97B0DE3B9B5}"/>
    <cellStyle name="Input 2 12 5 6" xfId="21169" xr:uid="{8E218EEF-A4E4-4D46-B2CC-7232B04BC28C}"/>
    <cellStyle name="Input 2 12 5 7" xfId="21310" xr:uid="{7B02F1F9-68A9-4B50-84AC-8DA47C18FE13}"/>
    <cellStyle name="Input 2 12 6" xfId="22020" xr:uid="{74E8D7A1-2AAA-407D-8D29-5ECF3D473871}"/>
    <cellStyle name="Input 2 12 6 2" xfId="23750" xr:uid="{B71A8F34-9497-4689-A01B-9CF886BE6340}"/>
    <cellStyle name="Input 2 12 6 2 2" xfId="26450" xr:uid="{AD36A9A8-C3DF-49A8-8B7C-60190A17B308}"/>
    <cellStyle name="Input 2 12 6 2 2 2" xfId="31902" xr:uid="{53946A6F-39C3-4450-AEFC-FF411B4FEF3F}"/>
    <cellStyle name="Input 2 12 6 2 3" xfId="29690" xr:uid="{8D31F682-5802-4A23-BBFE-D3DDFCE0BEAD}"/>
    <cellStyle name="Input 2 12 6 3" xfId="25135" xr:uid="{BD6B5AB3-698B-45DF-A80F-BA36AE6642AB}"/>
    <cellStyle name="Input 2 12 6 3 2" xfId="27330" xr:uid="{6923A70A-A336-463E-9145-935BDA7FC343}"/>
    <cellStyle name="Input 2 12 6 3 2 2" xfId="32782" xr:uid="{275C51AF-8606-432A-AAE5-DC7EB4FD357E}"/>
    <cellStyle name="Input 2 12 6 3 3" xfId="30587" xr:uid="{2D65EF16-B625-4A9A-A3B8-8DB389E68303}"/>
    <cellStyle name="Input 2 12 6 4" xfId="22895" xr:uid="{7D6FBFD1-5D6F-45D1-91B0-2B55A4B96FD3}"/>
    <cellStyle name="Input 2 12 6 4 2" xfId="28835" xr:uid="{8298B8B5-B9F8-4C46-86F2-F7C5CCF8C6EF}"/>
    <cellStyle name="Input 2 12 6 5" xfId="25595" xr:uid="{E885AF5F-E6EF-402A-BAA7-C6731B2ACF3C}"/>
    <cellStyle name="Input 2 12 6 5 2" xfId="31047" xr:uid="{358C9979-80F8-4BBD-9D9A-39C5CF8ECFCD}"/>
    <cellStyle name="Input 2 12 6 6" xfId="27962" xr:uid="{31A6EBA1-7A10-4138-BF20-77949AAADD6F}"/>
    <cellStyle name="Input 2 12 7" xfId="23087" xr:uid="{026D998D-704B-4A9A-AF2F-B71BB3FB8AB9}"/>
    <cellStyle name="Input 2 12 7 2" xfId="25787" xr:uid="{E2504BA9-BF39-47A3-93F7-A7148932BC8F}"/>
    <cellStyle name="Input 2 12 7 2 2" xfId="31239" xr:uid="{B323C3C3-A18E-4FD0-8C65-5A41EE136966}"/>
    <cellStyle name="Input 2 12 7 3" xfId="29027" xr:uid="{825C20A6-AE42-41D6-9B2C-C5DEF631905F}"/>
    <cellStyle name="Input 2 12 8" xfId="24464" xr:uid="{DA9AF3B3-7818-42BB-B0D9-7BE855A6A23B}"/>
    <cellStyle name="Input 2 12 8 2" xfId="26659" xr:uid="{4F0010DA-5E0F-400F-8361-A19903F80696}"/>
    <cellStyle name="Input 2 12 8 2 2" xfId="32111" xr:uid="{7CCA5418-1870-40A2-84F7-FAF246E57A31}"/>
    <cellStyle name="Input 2 12 8 3" xfId="29916" xr:uid="{C77B4764-D6FE-4552-A9C2-B966F27463B7}"/>
    <cellStyle name="Input 2 12 9" xfId="22229" xr:uid="{07AB5323-C5F2-4CF5-9755-ADAF7D3AE3A6}"/>
    <cellStyle name="Input 2 12 9 2" xfId="28169" xr:uid="{8419E6B0-CB9E-498E-8CE5-06FA3D751C49}"/>
    <cellStyle name="Input 2 13" xfId="9349" xr:uid="{00000000-0005-0000-0000-00007A240000}"/>
    <cellStyle name="Input 2 13 10" xfId="21309" xr:uid="{532B5ED4-8B22-49E1-93EA-05E5484D6193}"/>
    <cellStyle name="Input 2 13 2" xfId="9350" xr:uid="{00000000-0005-0000-0000-00007B240000}"/>
    <cellStyle name="Input 2 13 2 2" xfId="22014" xr:uid="{8A5F6318-6A2E-4C51-B7C2-D764D6F6A25B}"/>
    <cellStyle name="Input 2 13 2 2 2" xfId="23744" xr:uid="{195D97E7-2DB2-4D02-87EE-BCF1C7F2C2F2}"/>
    <cellStyle name="Input 2 13 2 2 2 2" xfId="26444" xr:uid="{9CDF5768-FCB7-4AC2-BDC2-4D1A6B95E392}"/>
    <cellStyle name="Input 2 13 2 2 2 2 2" xfId="31896" xr:uid="{3E42A224-87E2-45BF-8657-E71D0BBB5AEA}"/>
    <cellStyle name="Input 2 13 2 2 2 3" xfId="29684" xr:uid="{25CBF1DB-94EF-4464-9D2F-616329E67105}"/>
    <cellStyle name="Input 2 13 2 2 3" xfId="25129" xr:uid="{147075F9-2CEC-4A5A-ABB9-3E0F48F04C11}"/>
    <cellStyle name="Input 2 13 2 2 3 2" xfId="27324" xr:uid="{FE207FA6-B15B-48D7-90BD-D629AEF47543}"/>
    <cellStyle name="Input 2 13 2 2 3 2 2" xfId="32776" xr:uid="{1F7027ED-A5F9-4863-AFAD-900304E2C29E}"/>
    <cellStyle name="Input 2 13 2 2 3 3" xfId="30581" xr:uid="{9CF29B5A-90C5-4D27-AB45-8088C2D4F547}"/>
    <cellStyle name="Input 2 13 2 2 4" xfId="22889" xr:uid="{D82357C1-EC53-4AB0-9D82-1C73FB373D02}"/>
    <cellStyle name="Input 2 13 2 2 4 2" xfId="28829" xr:uid="{F43CF6FA-3A85-4C20-8C70-97D2B123B6ED}"/>
    <cellStyle name="Input 2 13 2 2 5" xfId="25589" xr:uid="{CE6FF84D-AC63-41CF-99D6-CF5CD04E175E}"/>
    <cellStyle name="Input 2 13 2 2 5 2" xfId="31041" xr:uid="{A7373E15-A2B6-4A86-B10C-BC3843D8A36E}"/>
    <cellStyle name="Input 2 13 2 2 6" xfId="27956" xr:uid="{38B5E084-302E-4A67-842D-A8894A776178}"/>
    <cellStyle name="Input 2 13 2 3" xfId="23093" xr:uid="{4B185632-A7F1-4F96-81A8-00EB4DE1DC6C}"/>
    <cellStyle name="Input 2 13 2 3 2" xfId="25793" xr:uid="{1DDE7134-5A67-41EB-A054-4D6EC14D43B9}"/>
    <cellStyle name="Input 2 13 2 3 2 2" xfId="31245" xr:uid="{17A9976A-F7E2-435B-B6C6-F6D93A4338F0}"/>
    <cellStyle name="Input 2 13 2 3 3" xfId="29033" xr:uid="{BCD29944-F269-4056-AFB8-90C886D3A683}"/>
    <cellStyle name="Input 2 13 2 4" xfId="24470" xr:uid="{B093BEE4-4C83-47AE-AFD2-79F8EACDE3A3}"/>
    <cellStyle name="Input 2 13 2 4 2" xfId="26665" xr:uid="{5B100F0D-4D49-4D5A-A894-F38B73630299}"/>
    <cellStyle name="Input 2 13 2 4 2 2" xfId="32117" xr:uid="{30EACBF6-0F24-4FEF-9A75-EEFBE46B60E7}"/>
    <cellStyle name="Input 2 13 2 4 3" xfId="29922" xr:uid="{9B9F0BB4-75F9-478C-9A22-1C50D3AD18AE}"/>
    <cellStyle name="Input 2 13 2 5" xfId="22235" xr:uid="{BE7096C1-1AD2-4BC6-B90E-B8C01875BD0E}"/>
    <cellStyle name="Input 2 13 2 5 2" xfId="28175" xr:uid="{2B06311B-5574-42CF-9815-4C6A26E85F6A}"/>
    <cellStyle name="Input 2 13 2 6" xfId="21171" xr:uid="{C1527A47-933F-402F-8B42-6AE26F93B6E2}"/>
    <cellStyle name="Input 2 13 2 7" xfId="21308" xr:uid="{7E45BD3A-09D6-40FE-952A-53CB5E864E54}"/>
    <cellStyle name="Input 2 13 3" xfId="9351" xr:uid="{00000000-0005-0000-0000-00007C240000}"/>
    <cellStyle name="Input 2 13 3 2" xfId="22013" xr:uid="{EA0D892C-6A25-4E63-B4BC-3B7B3C01CA24}"/>
    <cellStyle name="Input 2 13 3 2 2" xfId="23743" xr:uid="{4B98B142-089A-4FE9-8D02-11A6A16A5750}"/>
    <cellStyle name="Input 2 13 3 2 2 2" xfId="26443" xr:uid="{7AE2313A-2F3E-49B5-8863-0419BA3C31CA}"/>
    <cellStyle name="Input 2 13 3 2 2 2 2" xfId="31895" xr:uid="{C642640F-8B2F-47E6-BE6C-94ACC13B2B74}"/>
    <cellStyle name="Input 2 13 3 2 2 3" xfId="29683" xr:uid="{D9E1A632-5AFE-467A-BBAB-31A31C4CF679}"/>
    <cellStyle name="Input 2 13 3 2 3" xfId="25128" xr:uid="{619A2E8B-2241-4984-8700-B4BD554F350D}"/>
    <cellStyle name="Input 2 13 3 2 3 2" xfId="27323" xr:uid="{B4827560-3E0C-480F-AFC2-8EF5DEC732B2}"/>
    <cellStyle name="Input 2 13 3 2 3 2 2" xfId="32775" xr:uid="{845D7B71-96CF-4971-9F87-EF30003FC75D}"/>
    <cellStyle name="Input 2 13 3 2 3 3" xfId="30580" xr:uid="{3084EFF3-D3FC-4E40-BA91-F68E8F77B780}"/>
    <cellStyle name="Input 2 13 3 2 4" xfId="22888" xr:uid="{274398C8-FB6F-4547-9C36-6CC8920471EF}"/>
    <cellStyle name="Input 2 13 3 2 4 2" xfId="28828" xr:uid="{CCEBFCF1-1C81-4EDA-9F51-4196A78BF344}"/>
    <cellStyle name="Input 2 13 3 2 5" xfId="25588" xr:uid="{7F4DCB2C-E157-4836-B97A-0AFBB941B8B8}"/>
    <cellStyle name="Input 2 13 3 2 5 2" xfId="31040" xr:uid="{8A88FD97-CC2D-47DE-AF60-C1A314CE771B}"/>
    <cellStyle name="Input 2 13 3 2 6" xfId="27955" xr:uid="{E3CE12EA-A129-4E9A-AF17-65AC3F524A91}"/>
    <cellStyle name="Input 2 13 3 3" xfId="23094" xr:uid="{0590CC13-5EE6-4639-8427-2D8DAD4206D8}"/>
    <cellStyle name="Input 2 13 3 3 2" xfId="25794" xr:uid="{21E31397-A4C9-4DA2-B6D9-92FAC0276389}"/>
    <cellStyle name="Input 2 13 3 3 2 2" xfId="31246" xr:uid="{221821B6-4BF8-46F0-8846-BD3F0849F661}"/>
    <cellStyle name="Input 2 13 3 3 3" xfId="29034" xr:uid="{C332A375-7E37-45D4-8A5B-37D5F9647D62}"/>
    <cellStyle name="Input 2 13 3 4" xfId="24471" xr:uid="{001C6B51-32F3-4DB0-96ED-3BEBE7592BC7}"/>
    <cellStyle name="Input 2 13 3 4 2" xfId="26666" xr:uid="{74A64F1D-9B69-4592-9FCE-626A1F3F52F4}"/>
    <cellStyle name="Input 2 13 3 4 2 2" xfId="32118" xr:uid="{68E4BA2B-DC05-4779-875F-8F72D8A46A41}"/>
    <cellStyle name="Input 2 13 3 4 3" xfId="29923" xr:uid="{32568576-E525-4F93-838E-0458A26B38B7}"/>
    <cellStyle name="Input 2 13 3 5" xfId="22236" xr:uid="{26FF9851-6FBE-4A0C-8AEE-93AEAD54F36E}"/>
    <cellStyle name="Input 2 13 3 5 2" xfId="28176" xr:uid="{27FA3607-128F-495F-B5BA-C488F70D7210}"/>
    <cellStyle name="Input 2 13 3 6" xfId="21172" xr:uid="{A8787E05-161B-4976-8F6E-D63D1AACBF75}"/>
    <cellStyle name="Input 2 13 3 7" xfId="21307" xr:uid="{BB297921-AB93-4E6B-8702-3271704D9464}"/>
    <cellStyle name="Input 2 13 4" xfId="9352" xr:uid="{00000000-0005-0000-0000-00007D240000}"/>
    <cellStyle name="Input 2 13 4 2" xfId="22012" xr:uid="{3CB936B6-1BBC-44EF-B167-B66E3D2A022D}"/>
    <cellStyle name="Input 2 13 4 2 2" xfId="23742" xr:uid="{1843F512-C652-4C77-B27F-1B3DA4F87FF2}"/>
    <cellStyle name="Input 2 13 4 2 2 2" xfId="26442" xr:uid="{43A9E2D4-E22F-42CD-85FD-978BB2F3E87A}"/>
    <cellStyle name="Input 2 13 4 2 2 2 2" xfId="31894" xr:uid="{DE5A32B1-F2AD-4CC7-9B99-1A32C19574D6}"/>
    <cellStyle name="Input 2 13 4 2 2 3" xfId="29682" xr:uid="{EB671C5F-05D0-4A3E-9C7B-D0D5EA4DD4E7}"/>
    <cellStyle name="Input 2 13 4 2 3" xfId="25127" xr:uid="{987FE095-8B67-4AC7-B3AF-E1ED664897F2}"/>
    <cellStyle name="Input 2 13 4 2 3 2" xfId="27322" xr:uid="{17A637D7-CC3A-4A73-85A6-AFA4A5C9DA17}"/>
    <cellStyle name="Input 2 13 4 2 3 2 2" xfId="32774" xr:uid="{34AFE447-834F-4C47-81C4-B81735B8922C}"/>
    <cellStyle name="Input 2 13 4 2 3 3" xfId="30579" xr:uid="{9910F6BA-2142-4BB3-8A8F-14D213160480}"/>
    <cellStyle name="Input 2 13 4 2 4" xfId="22887" xr:uid="{8A33972C-D943-4AD1-AFBE-7954BE5DCA62}"/>
    <cellStyle name="Input 2 13 4 2 4 2" xfId="28827" xr:uid="{1B18CEC8-61E6-46FF-8363-62D16391E014}"/>
    <cellStyle name="Input 2 13 4 2 5" xfId="25587" xr:uid="{106C1F69-40FB-4876-8311-D5DBD1944C1D}"/>
    <cellStyle name="Input 2 13 4 2 5 2" xfId="31039" xr:uid="{89D6DF9F-3A65-44AA-A58D-6E05EBA1C7EE}"/>
    <cellStyle name="Input 2 13 4 2 6" xfId="27954" xr:uid="{D3482427-77D1-4EBB-981E-F2AE1C9E8B5A}"/>
    <cellStyle name="Input 2 13 4 3" xfId="23095" xr:uid="{35A2BDFD-705A-4B85-AD16-1322935C6A81}"/>
    <cellStyle name="Input 2 13 4 3 2" xfId="25795" xr:uid="{E43A26D5-2E84-4B36-8C8B-7A5EE40D9AEC}"/>
    <cellStyle name="Input 2 13 4 3 2 2" xfId="31247" xr:uid="{41A1F8F0-9A6B-4372-8C78-8589DBE551C2}"/>
    <cellStyle name="Input 2 13 4 3 3" xfId="29035" xr:uid="{B5AF9292-4E60-4663-99F7-5D7221507624}"/>
    <cellStyle name="Input 2 13 4 4" xfId="24472" xr:uid="{214CF26F-13C3-42A5-AF38-4CD2DC8CEC06}"/>
    <cellStyle name="Input 2 13 4 4 2" xfId="26667" xr:uid="{4FC7AD84-D47F-4A44-A7BF-C17CDCCBFF7F}"/>
    <cellStyle name="Input 2 13 4 4 2 2" xfId="32119" xr:uid="{B67DC607-1357-4FF3-890F-0151698C0613}"/>
    <cellStyle name="Input 2 13 4 4 3" xfId="29924" xr:uid="{CAA12676-F420-4740-9C01-DF1D1F597F41}"/>
    <cellStyle name="Input 2 13 4 5" xfId="22237" xr:uid="{64229051-DB2E-4CC7-AA06-58845ACDC3DB}"/>
    <cellStyle name="Input 2 13 4 5 2" xfId="28177" xr:uid="{58FE8438-76B7-467A-B998-69AC29BA08BC}"/>
    <cellStyle name="Input 2 13 4 6" xfId="21173" xr:uid="{FA422AA0-CCCF-4258-89A2-2A409A5F3B0D}"/>
    <cellStyle name="Input 2 13 4 7" xfId="21306" xr:uid="{DCECEA1D-EFF4-4159-8DDF-45D07543FA4A}"/>
    <cellStyle name="Input 2 13 5" xfId="22015" xr:uid="{8DADB32E-DA5A-42A9-9F1F-612120BE7C5B}"/>
    <cellStyle name="Input 2 13 5 2" xfId="23745" xr:uid="{20A827C1-0DB4-4CA1-8C59-AB55DBE2641B}"/>
    <cellStyle name="Input 2 13 5 2 2" xfId="26445" xr:uid="{0FEE8B3A-3BB2-4F3B-94B7-C66EDBC52495}"/>
    <cellStyle name="Input 2 13 5 2 2 2" xfId="31897" xr:uid="{DE9606AB-EE13-422C-99BB-BFD799DBD68B}"/>
    <cellStyle name="Input 2 13 5 2 3" xfId="29685" xr:uid="{492741FF-32B9-4158-A4C4-10F9E1C16178}"/>
    <cellStyle name="Input 2 13 5 3" xfId="25130" xr:uid="{A21E39F4-0096-424A-870B-A0701277D76D}"/>
    <cellStyle name="Input 2 13 5 3 2" xfId="27325" xr:uid="{93F5B3AF-B651-45AA-B7BB-92E9CD87A0FE}"/>
    <cellStyle name="Input 2 13 5 3 2 2" xfId="32777" xr:uid="{64BC4257-65CE-4CBC-8DD0-6C5D66252967}"/>
    <cellStyle name="Input 2 13 5 3 3" xfId="30582" xr:uid="{E1FCD548-4BC6-46B2-80E1-4B755D5D6B25}"/>
    <cellStyle name="Input 2 13 5 4" xfId="22890" xr:uid="{6DAFD684-FD2F-4A00-B480-8DC9ACA7B1CD}"/>
    <cellStyle name="Input 2 13 5 4 2" xfId="28830" xr:uid="{C7382F60-0CAE-438B-B484-9DF3E9CDFCEF}"/>
    <cellStyle name="Input 2 13 5 5" xfId="25590" xr:uid="{CCA1CAA5-FEC9-415D-A0C7-D132EBC579EF}"/>
    <cellStyle name="Input 2 13 5 5 2" xfId="31042" xr:uid="{6F5C3E8E-037D-4CA7-8AAE-3082EFF17B78}"/>
    <cellStyle name="Input 2 13 5 6" xfId="27957" xr:uid="{87864239-7AEA-4CDB-85A6-EA8CEBD60755}"/>
    <cellStyle name="Input 2 13 6" xfId="23092" xr:uid="{95DF2F11-5BE3-4842-96AB-FD7114D2FCB8}"/>
    <cellStyle name="Input 2 13 6 2" xfId="25792" xr:uid="{D7B1FD86-7592-4A56-8A76-ECA014CF080D}"/>
    <cellStyle name="Input 2 13 6 2 2" xfId="31244" xr:uid="{4D42F87C-25B7-4371-8CBB-24161F4ADC3B}"/>
    <cellStyle name="Input 2 13 6 3" xfId="29032" xr:uid="{C839CB70-871D-4430-B4EC-A647D4A787D4}"/>
    <cellStyle name="Input 2 13 7" xfId="24469" xr:uid="{7D67918F-8C91-40D4-A6DA-28B50F403876}"/>
    <cellStyle name="Input 2 13 7 2" xfId="26664" xr:uid="{A7486C2A-1E00-486D-AB16-037C5464C20F}"/>
    <cellStyle name="Input 2 13 7 2 2" xfId="32116" xr:uid="{15BDC9DE-6E22-45A1-A389-F12C71E4FE9F}"/>
    <cellStyle name="Input 2 13 7 3" xfId="29921" xr:uid="{837C32A7-5AAA-4E81-A3C5-05B95F39696D}"/>
    <cellStyle name="Input 2 13 8" xfId="22234" xr:uid="{ECA9015C-6061-434E-8D94-94152E1F4A90}"/>
    <cellStyle name="Input 2 13 8 2" xfId="28174" xr:uid="{34A3F6B6-6D7F-4F0A-90ED-BA09095ECB98}"/>
    <cellStyle name="Input 2 13 9" xfId="21170" xr:uid="{720B4FDA-8C1B-461C-8EC8-A361B2007FFF}"/>
    <cellStyle name="Input 2 14" xfId="9353" xr:uid="{00000000-0005-0000-0000-00007E240000}"/>
    <cellStyle name="Input 2 14 2" xfId="22011" xr:uid="{03E4F312-D805-47F6-A022-4D53408B5B58}"/>
    <cellStyle name="Input 2 14 2 2" xfId="23741" xr:uid="{C8B2E3A3-1E26-4CD3-8C50-0F384992F376}"/>
    <cellStyle name="Input 2 14 2 2 2" xfId="26441" xr:uid="{C7492CD9-567C-488D-B13B-584EB169610D}"/>
    <cellStyle name="Input 2 14 2 2 2 2" xfId="31893" xr:uid="{94F9DE59-241C-468F-8A43-DB488C3C0071}"/>
    <cellStyle name="Input 2 14 2 2 3" xfId="29681" xr:uid="{F904A919-DC7A-4B25-89B2-C52B7184FA32}"/>
    <cellStyle name="Input 2 14 2 3" xfId="25126" xr:uid="{C4308630-25DE-4129-B6FB-1077878AEA82}"/>
    <cellStyle name="Input 2 14 2 3 2" xfId="27321" xr:uid="{2AE91EB3-CB23-45F6-93EF-A701E03ECD7C}"/>
    <cellStyle name="Input 2 14 2 3 2 2" xfId="32773" xr:uid="{CA390FA8-7123-41F6-ABC9-F07D6E18CC91}"/>
    <cellStyle name="Input 2 14 2 3 3" xfId="30578" xr:uid="{6D465109-BD1F-449C-9DEC-DAB961CF65FD}"/>
    <cellStyle name="Input 2 14 2 4" xfId="22886" xr:uid="{956338E8-9A30-41F7-A541-EAE75D0BE128}"/>
    <cellStyle name="Input 2 14 2 4 2" xfId="28826" xr:uid="{ED1EFBFA-E01D-45B7-A532-20E6EF9C36AC}"/>
    <cellStyle name="Input 2 14 2 5" xfId="25586" xr:uid="{647FEE63-67D0-46A5-9250-078ADE18E5A0}"/>
    <cellStyle name="Input 2 14 2 5 2" xfId="31038" xr:uid="{5AA42289-0B9F-48C9-9CBA-55201B184F7B}"/>
    <cellStyle name="Input 2 14 2 6" xfId="27953" xr:uid="{9D6E076B-B8DE-4842-A8FB-D77273D3637E}"/>
    <cellStyle name="Input 2 14 3" xfId="23096" xr:uid="{D5AC4A64-6A9A-4FBA-A3B1-9A4332F93A6D}"/>
    <cellStyle name="Input 2 14 3 2" xfId="25796" xr:uid="{2EFBC95F-916A-4EA4-8498-13228A87700E}"/>
    <cellStyle name="Input 2 14 3 2 2" xfId="31248" xr:uid="{5D4A575D-0CFE-47CF-8799-D0D18284A474}"/>
    <cellStyle name="Input 2 14 3 3" xfId="29036" xr:uid="{9BF9AD60-A74B-48D2-B258-5B2E7D83AC23}"/>
    <cellStyle name="Input 2 14 4" xfId="24473" xr:uid="{764CDFC0-300D-4F6F-8040-25F6956F0028}"/>
    <cellStyle name="Input 2 14 4 2" xfId="26668" xr:uid="{A821D0B5-3C09-4CE3-B07E-F8F1C6EB6C54}"/>
    <cellStyle name="Input 2 14 4 2 2" xfId="32120" xr:uid="{F9EFE391-0871-4FFB-9B05-8F6EC85ED21C}"/>
    <cellStyle name="Input 2 14 4 3" xfId="29925" xr:uid="{B254B567-A211-407A-A9A6-27ABBFC84BF7}"/>
    <cellStyle name="Input 2 14 5" xfId="22238" xr:uid="{F73E3FF2-6EC9-4E52-87E8-13C3BE996BC6}"/>
    <cellStyle name="Input 2 14 5 2" xfId="28178" xr:uid="{1360D1B0-72FC-465A-B719-8E918AD3B000}"/>
    <cellStyle name="Input 2 14 6" xfId="21174" xr:uid="{DB1AB7FC-6664-45CB-85D1-602F6D44977D}"/>
    <cellStyle name="Input 2 14 7" xfId="21305" xr:uid="{1FB55C73-1AA1-43DD-A817-869C7B175A99}"/>
    <cellStyle name="Input 2 15" xfId="9354" xr:uid="{00000000-0005-0000-0000-00007F240000}"/>
    <cellStyle name="Input 2 15 2" xfId="22010" xr:uid="{C7722FF3-2909-4BA4-BC30-F1173DAF251C}"/>
    <cellStyle name="Input 2 15 2 2" xfId="23740" xr:uid="{EDD892C3-F618-4E0F-88AB-6A83F3B0D989}"/>
    <cellStyle name="Input 2 15 2 2 2" xfId="26440" xr:uid="{FDDB56D3-F65C-446E-AC01-B928C3149575}"/>
    <cellStyle name="Input 2 15 2 2 2 2" xfId="31892" xr:uid="{3515DB91-E71B-47F5-883E-1D8451C58BDA}"/>
    <cellStyle name="Input 2 15 2 2 3" xfId="29680" xr:uid="{9A4C29DF-A1CC-4F9E-B7CA-A29F669B10D5}"/>
    <cellStyle name="Input 2 15 2 3" xfId="25125" xr:uid="{10511071-3754-441D-B40B-12B470A4A448}"/>
    <cellStyle name="Input 2 15 2 3 2" xfId="27320" xr:uid="{FEFABA54-17F5-4D1E-BA81-F5778E562B2A}"/>
    <cellStyle name="Input 2 15 2 3 2 2" xfId="32772" xr:uid="{B6D2B1D6-A286-428C-B6A4-A9A10DF62B7B}"/>
    <cellStyle name="Input 2 15 2 3 3" xfId="30577" xr:uid="{8F9B0B51-FB24-4AD6-88CB-D6EB5D12F1D0}"/>
    <cellStyle name="Input 2 15 2 4" xfId="22885" xr:uid="{743C57FE-347B-49F8-A094-FA7DE7CB1B5F}"/>
    <cellStyle name="Input 2 15 2 4 2" xfId="28825" xr:uid="{279B43C3-4A7A-4FC1-B306-CEED346896B3}"/>
    <cellStyle name="Input 2 15 2 5" xfId="25585" xr:uid="{CA8533DD-FF66-4921-B58E-21CFC4D3F8FB}"/>
    <cellStyle name="Input 2 15 2 5 2" xfId="31037" xr:uid="{189EF94B-FC27-4317-9B62-7A7F886DD009}"/>
    <cellStyle name="Input 2 15 2 6" xfId="27952" xr:uid="{645A8625-C205-44EB-AFE9-64FC22616629}"/>
    <cellStyle name="Input 2 15 3" xfId="23097" xr:uid="{E0A092A7-0334-492A-9566-A0B2A345AA8F}"/>
    <cellStyle name="Input 2 15 3 2" xfId="25797" xr:uid="{91DE6DB1-DE8C-4498-8666-CE42F21C8A14}"/>
    <cellStyle name="Input 2 15 3 2 2" xfId="31249" xr:uid="{B9AF81C6-445C-4A79-881B-78E965295F84}"/>
    <cellStyle name="Input 2 15 3 3" xfId="29037" xr:uid="{7F5CC27B-E5D6-4969-955C-5329DF33A3EC}"/>
    <cellStyle name="Input 2 15 4" xfId="24474" xr:uid="{6E451185-7E05-4198-ABEF-0A96440FF72F}"/>
    <cellStyle name="Input 2 15 4 2" xfId="26669" xr:uid="{DD353FE6-0BAF-4C78-8146-AB6353B444CE}"/>
    <cellStyle name="Input 2 15 4 2 2" xfId="32121" xr:uid="{59D820BB-5FD1-4D7E-BA30-250AEAEFEF26}"/>
    <cellStyle name="Input 2 15 4 3" xfId="29926" xr:uid="{E20184BD-F667-4CA9-8FB0-19B49AAB1121}"/>
    <cellStyle name="Input 2 15 5" xfId="22239" xr:uid="{9404926A-0404-4611-8E31-C94C498650F6}"/>
    <cellStyle name="Input 2 15 5 2" xfId="28179" xr:uid="{F91D7283-B749-47FE-B4BA-F817FB3DD5A8}"/>
    <cellStyle name="Input 2 15 6" xfId="21175" xr:uid="{37C677A8-72F9-4C44-8E9E-2FC87322EEB6}"/>
    <cellStyle name="Input 2 15 7" xfId="21304" xr:uid="{6BD52276-D889-4228-B184-50894FF82296}"/>
    <cellStyle name="Input 2 16" xfId="9355" xr:uid="{00000000-0005-0000-0000-000080240000}"/>
    <cellStyle name="Input 2 16 2" xfId="22009" xr:uid="{CFB45186-9079-4E5E-B078-D362E452E2CD}"/>
    <cellStyle name="Input 2 16 2 2" xfId="23739" xr:uid="{04C63FDE-6D88-490F-A2DB-31508161BBAD}"/>
    <cellStyle name="Input 2 16 2 2 2" xfId="26439" xr:uid="{E0CB667E-18E3-4ECB-A3DC-4EEACB465330}"/>
    <cellStyle name="Input 2 16 2 2 2 2" xfId="31891" xr:uid="{E115A078-0EFD-4D54-811C-4381EFEE7D8A}"/>
    <cellStyle name="Input 2 16 2 2 3" xfId="29679" xr:uid="{1BBEA4B3-950B-46D6-974C-3BE8C85272E4}"/>
    <cellStyle name="Input 2 16 2 3" xfId="25124" xr:uid="{0C61A0FA-A446-4213-AEE5-33C5CE10BECF}"/>
    <cellStyle name="Input 2 16 2 3 2" xfId="27319" xr:uid="{E4083CEF-854C-4D85-8948-97BBC78D54BB}"/>
    <cellStyle name="Input 2 16 2 3 2 2" xfId="32771" xr:uid="{E177245A-3DEE-4A78-B793-79A46C7CC036}"/>
    <cellStyle name="Input 2 16 2 3 3" xfId="30576" xr:uid="{B962153C-640D-4551-B06E-3F40497B7933}"/>
    <cellStyle name="Input 2 16 2 4" xfId="22884" xr:uid="{67579382-1EC9-41C9-8AF2-940C77D229C7}"/>
    <cellStyle name="Input 2 16 2 4 2" xfId="28824" xr:uid="{C5F4132C-A97E-4230-B7D6-51325DA1E960}"/>
    <cellStyle name="Input 2 16 2 5" xfId="25584" xr:uid="{FB16877D-074F-4415-AB88-F6324173B53B}"/>
    <cellStyle name="Input 2 16 2 5 2" xfId="31036" xr:uid="{07C8EA9F-8542-44D3-839E-2883FFDFDAC6}"/>
    <cellStyle name="Input 2 16 2 6" xfId="27951" xr:uid="{1D950663-400C-4F0E-B6F3-BE53E39AC94B}"/>
    <cellStyle name="Input 2 16 3" xfId="23098" xr:uid="{610E0688-87C2-4882-9BFF-8EBD2854D67C}"/>
    <cellStyle name="Input 2 16 3 2" xfId="25798" xr:uid="{4C8D84EC-A80C-4C82-B6AD-A14611C045F4}"/>
    <cellStyle name="Input 2 16 3 2 2" xfId="31250" xr:uid="{3952E29D-94F4-47BB-9C6B-BD5BC589AD15}"/>
    <cellStyle name="Input 2 16 3 3" xfId="29038" xr:uid="{7C7CE34C-93E5-4592-AC8B-3787FF4E8F97}"/>
    <cellStyle name="Input 2 16 4" xfId="24475" xr:uid="{17F64A01-14C2-41F6-9BF5-AB02796F719E}"/>
    <cellStyle name="Input 2 16 4 2" xfId="26670" xr:uid="{879BCDAA-3BC9-4484-93E2-03FC0FF06F91}"/>
    <cellStyle name="Input 2 16 4 2 2" xfId="32122" xr:uid="{A27BB3BB-6506-4DD8-B1C3-425831A2143D}"/>
    <cellStyle name="Input 2 16 4 3" xfId="29927" xr:uid="{32847CB8-C8D3-418D-AAD0-8156790B90E6}"/>
    <cellStyle name="Input 2 16 5" xfId="22240" xr:uid="{087F7C5E-EF12-48BD-982B-023F8C48AA6E}"/>
    <cellStyle name="Input 2 16 5 2" xfId="28180" xr:uid="{E064F0C9-4474-4FFB-A83F-F399FDF35A44}"/>
    <cellStyle name="Input 2 16 6" xfId="21176" xr:uid="{F88C04B6-0BAB-40ED-A9CB-E25EBBFFC19E}"/>
    <cellStyle name="Input 2 16 7" xfId="21303" xr:uid="{0D8919B0-6A1F-450C-8B26-4BC67B7DE812}"/>
    <cellStyle name="Input 2 17" xfId="22030" xr:uid="{BF90742A-AF25-4719-84FC-763D2143310C}"/>
    <cellStyle name="Input 2 17 2" xfId="23760" xr:uid="{E8B14BB3-9CE6-40DD-BC1A-42ACAD80C281}"/>
    <cellStyle name="Input 2 17 2 2" xfId="26460" xr:uid="{E4C9B899-395E-4422-ABF1-218579C1198D}"/>
    <cellStyle name="Input 2 17 2 2 2" xfId="31912" xr:uid="{66EE3ED4-49A7-4B66-913A-A87CFFA9D9D6}"/>
    <cellStyle name="Input 2 17 2 3" xfId="29700" xr:uid="{2826132E-623E-4A4A-AAF4-474DADA50920}"/>
    <cellStyle name="Input 2 17 3" xfId="25145" xr:uid="{EB01A8E5-2650-427F-82D5-0D59EFACB17F}"/>
    <cellStyle name="Input 2 17 3 2" xfId="27340" xr:uid="{34BF26E9-1D99-489D-B9E4-21D8F1E24763}"/>
    <cellStyle name="Input 2 17 3 2 2" xfId="32792" xr:uid="{F977FAD1-7074-4E80-A50A-F63AB0A3FFDD}"/>
    <cellStyle name="Input 2 17 3 3" xfId="30597" xr:uid="{E92A00FB-AF58-4501-ACDD-C7993235B64A}"/>
    <cellStyle name="Input 2 17 4" xfId="22905" xr:uid="{379F7096-7D1A-4641-886B-3F619DB2FD09}"/>
    <cellStyle name="Input 2 17 4 2" xfId="28845" xr:uid="{897FD89C-AB6A-408E-8948-F0C677F0FDA5}"/>
    <cellStyle name="Input 2 17 5" xfId="25605" xr:uid="{D03D1D60-139C-4531-8741-C37BB3065725}"/>
    <cellStyle name="Input 2 17 5 2" xfId="31057" xr:uid="{E90A75EA-488F-499C-AF12-B02EED4C7225}"/>
    <cellStyle name="Input 2 17 6" xfId="27972" xr:uid="{DFF7F6F1-3BEB-461E-B44D-90B64577E079}"/>
    <cellStyle name="Input 2 18" xfId="23077" xr:uid="{2FAA85D0-599C-43B7-B40E-FAA1FD9F60F2}"/>
    <cellStyle name="Input 2 18 2" xfId="25777" xr:uid="{29BB438D-AB81-491B-AA63-8AC844365665}"/>
    <cellStyle name="Input 2 18 2 2" xfId="31229" xr:uid="{C5267984-145F-486F-A175-08E6260BAE0B}"/>
    <cellStyle name="Input 2 18 3" xfId="29017" xr:uid="{9A6F6302-4656-4489-B637-EE1D90BBB90D}"/>
    <cellStyle name="Input 2 19" xfId="24454" xr:uid="{6E5DFFDD-823E-41C9-868A-82582CAEB446}"/>
    <cellStyle name="Input 2 19 2" xfId="26649" xr:uid="{6BAD00F9-9B45-4B77-A01D-B2E5AF09B4FF}"/>
    <cellStyle name="Input 2 19 2 2" xfId="32101" xr:uid="{93DFD75C-FD9A-4924-8C14-7608E2B7D5D0}"/>
    <cellStyle name="Input 2 19 3" xfId="29906" xr:uid="{E8434550-6DD2-49E0-B0AC-1009E765B47A}"/>
    <cellStyle name="Input 2 2" xfId="9356" xr:uid="{00000000-0005-0000-0000-000081240000}"/>
    <cellStyle name="Input 2 2 10" xfId="22008" xr:uid="{5238A9BA-C211-44D8-A886-9648A442111F}"/>
    <cellStyle name="Input 2 2 10 2" xfId="23738" xr:uid="{7750E2F8-F5F3-4A97-9EEC-DC81B4A7E640}"/>
    <cellStyle name="Input 2 2 10 2 2" xfId="26438" xr:uid="{BB181ED5-4543-4AD1-B8CC-981DD76B7441}"/>
    <cellStyle name="Input 2 2 10 2 2 2" xfId="31890" xr:uid="{C2EFD187-2D7C-412A-AEEB-689394D4D1E5}"/>
    <cellStyle name="Input 2 2 10 2 3" xfId="29678" xr:uid="{75926658-9C6A-431E-BCE9-C77A4C50FAA0}"/>
    <cellStyle name="Input 2 2 10 3" xfId="25123" xr:uid="{05EE0056-C2B0-40D3-838A-F807DEFF4115}"/>
    <cellStyle name="Input 2 2 10 3 2" xfId="27318" xr:uid="{5C359EC5-1DDC-46AB-91A9-0078A668292B}"/>
    <cellStyle name="Input 2 2 10 3 2 2" xfId="32770" xr:uid="{FF235DC1-7B7B-4C81-B7D0-F97C7982CD4D}"/>
    <cellStyle name="Input 2 2 10 3 3" xfId="30575" xr:uid="{DF70438B-C239-4240-B4AF-CF87920ACF50}"/>
    <cellStyle name="Input 2 2 10 4" xfId="22883" xr:uid="{2101BC1E-A808-47C0-9643-E719A50A3376}"/>
    <cellStyle name="Input 2 2 10 4 2" xfId="28823" xr:uid="{8854458B-8300-4486-8D57-4091DE46D5CF}"/>
    <cellStyle name="Input 2 2 10 5" xfId="25583" xr:uid="{FAB05756-6F08-4A0E-A837-26273002FCEB}"/>
    <cellStyle name="Input 2 2 10 5 2" xfId="31035" xr:uid="{6DEB490A-885C-49C0-A64B-7640B677D167}"/>
    <cellStyle name="Input 2 2 10 6" xfId="27950" xr:uid="{0076E328-EC31-452A-BA52-829A5DB0A83C}"/>
    <cellStyle name="Input 2 2 11" xfId="23099" xr:uid="{DA57B977-8F4F-4271-94FE-FABA2B19F4C0}"/>
    <cellStyle name="Input 2 2 11 2" xfId="25799" xr:uid="{192EF696-F0EE-4219-A470-8D5AACBA117C}"/>
    <cellStyle name="Input 2 2 11 2 2" xfId="31251" xr:uid="{91F15930-1F6B-4078-8078-938CFAB7D7D8}"/>
    <cellStyle name="Input 2 2 11 3" xfId="29039" xr:uid="{DB142A86-EEA0-4FC5-A8C0-197C3D326CB2}"/>
    <cellStyle name="Input 2 2 12" xfId="24476" xr:uid="{CB776354-6BA9-44B9-B3BF-E0AF031096FD}"/>
    <cellStyle name="Input 2 2 12 2" xfId="26671" xr:uid="{62684BDE-BCEF-4250-A7C5-AF0FFDA3286A}"/>
    <cellStyle name="Input 2 2 12 2 2" xfId="32123" xr:uid="{DBEF6674-983C-40BB-B137-624625EE4469}"/>
    <cellStyle name="Input 2 2 12 3" xfId="29928" xr:uid="{FFD86305-8CFA-4631-9DDD-DF1E88A82593}"/>
    <cellStyle name="Input 2 2 13" xfId="22241" xr:uid="{254A0D39-0DC6-4CAB-B15E-02CCDE7F1050}"/>
    <cellStyle name="Input 2 2 13 2" xfId="28181" xr:uid="{14FE5147-4F78-41AA-BA64-E63EE32B7109}"/>
    <cellStyle name="Input 2 2 14" xfId="21177" xr:uid="{EB7CF6F9-AC3D-4C9C-A5D1-8E6FA1EEC532}"/>
    <cellStyle name="Input 2 2 15" xfId="21302" xr:uid="{D3A33E3E-6FF1-452C-B220-C4FF1F7F9367}"/>
    <cellStyle name="Input 2 2 2" xfId="9357" xr:uid="{00000000-0005-0000-0000-000082240000}"/>
    <cellStyle name="Input 2 2 2 10" xfId="21301" xr:uid="{E983CFBD-5F86-4AC4-9115-AB858661B29E}"/>
    <cellStyle name="Input 2 2 2 2" xfId="9358" xr:uid="{00000000-0005-0000-0000-000083240000}"/>
    <cellStyle name="Input 2 2 2 2 2" xfId="22006" xr:uid="{01AA3C9E-553C-4D1C-9509-749CCF8B6B5C}"/>
    <cellStyle name="Input 2 2 2 2 2 2" xfId="23736" xr:uid="{A7FD7293-22DD-40CB-9016-D33AA91D2E9E}"/>
    <cellStyle name="Input 2 2 2 2 2 2 2" xfId="26436" xr:uid="{B9714ABD-67C1-4765-ACDA-93E1112E9761}"/>
    <cellStyle name="Input 2 2 2 2 2 2 2 2" xfId="31888" xr:uid="{9B3CAFC1-E377-4607-9B33-BA1C59A8246F}"/>
    <cellStyle name="Input 2 2 2 2 2 2 3" xfId="29676" xr:uid="{2259AC08-476D-45CD-AF22-0581224DBEDB}"/>
    <cellStyle name="Input 2 2 2 2 2 3" xfId="25121" xr:uid="{DD48470F-EC24-46E3-9404-3E3B6F84338B}"/>
    <cellStyle name="Input 2 2 2 2 2 3 2" xfId="27316" xr:uid="{0A9800B2-2365-4977-B936-9DC520F95604}"/>
    <cellStyle name="Input 2 2 2 2 2 3 2 2" xfId="32768" xr:uid="{CCEBD46C-EC09-48A0-8E65-C1302FE99FE6}"/>
    <cellStyle name="Input 2 2 2 2 2 3 3" xfId="30573" xr:uid="{11129A1B-D104-403E-B842-5038BDF67EBB}"/>
    <cellStyle name="Input 2 2 2 2 2 4" xfId="22881" xr:uid="{BB733F82-1C56-42B7-AF13-C846CC98ADBC}"/>
    <cellStyle name="Input 2 2 2 2 2 4 2" xfId="28821" xr:uid="{7525FD62-1E61-4525-B90C-A366103F76D0}"/>
    <cellStyle name="Input 2 2 2 2 2 5" xfId="25581" xr:uid="{37A2777C-49D3-4038-A428-D3D6102B72B2}"/>
    <cellStyle name="Input 2 2 2 2 2 5 2" xfId="31033" xr:uid="{A4120F60-BD60-4948-885B-A4CA10C4B05D}"/>
    <cellStyle name="Input 2 2 2 2 2 6" xfId="27948" xr:uid="{CDED7C0B-3260-465B-BA11-95F788B6D6F5}"/>
    <cellStyle name="Input 2 2 2 2 3" xfId="23101" xr:uid="{F237765A-B87C-4C6A-B194-76A765D771C6}"/>
    <cellStyle name="Input 2 2 2 2 3 2" xfId="25801" xr:uid="{2E4D8C09-7FDA-4EEB-94DD-B2EB5EB65D4D}"/>
    <cellStyle name="Input 2 2 2 2 3 2 2" xfId="31253" xr:uid="{271FBBAD-991C-40D9-8478-BEC64D6662A3}"/>
    <cellStyle name="Input 2 2 2 2 3 3" xfId="29041" xr:uid="{5AB3DC2D-038C-48F1-9F94-A5BB166AEEAE}"/>
    <cellStyle name="Input 2 2 2 2 4" xfId="24478" xr:uid="{D60CACE6-9923-42DC-91F9-4FAD1F4AF65D}"/>
    <cellStyle name="Input 2 2 2 2 4 2" xfId="26673" xr:uid="{3CC8B502-48D0-4CD8-8D81-720DC0DB695A}"/>
    <cellStyle name="Input 2 2 2 2 4 2 2" xfId="32125" xr:uid="{8096CA17-FE04-414E-A95E-00DE8671F513}"/>
    <cellStyle name="Input 2 2 2 2 4 3" xfId="29930" xr:uid="{01E68C2F-4043-43E3-8F5F-ECB341161A26}"/>
    <cellStyle name="Input 2 2 2 2 5" xfId="22243" xr:uid="{768B287A-5B1F-4FDD-BD07-273E2A510330}"/>
    <cellStyle name="Input 2 2 2 2 5 2" xfId="28183" xr:uid="{F08F874B-D752-48F1-B402-F52AC372D462}"/>
    <cellStyle name="Input 2 2 2 2 6" xfId="21179" xr:uid="{22579D48-762B-4639-BC6D-C170A58C5456}"/>
    <cellStyle name="Input 2 2 2 2 7" xfId="21300" xr:uid="{15005E81-CC1C-46B1-A99C-A174218620E5}"/>
    <cellStyle name="Input 2 2 2 3" xfId="9359" xr:uid="{00000000-0005-0000-0000-000084240000}"/>
    <cellStyle name="Input 2 2 2 3 2" xfId="22005" xr:uid="{89E0C47C-05EB-4F9F-8727-B9FB373F1507}"/>
    <cellStyle name="Input 2 2 2 3 2 2" xfId="23735" xr:uid="{12686071-40A2-42C4-8F34-B4911DBDE629}"/>
    <cellStyle name="Input 2 2 2 3 2 2 2" xfId="26435" xr:uid="{184ABFE4-61DA-43E8-91FD-3723AEF7AD86}"/>
    <cellStyle name="Input 2 2 2 3 2 2 2 2" xfId="31887" xr:uid="{D906C4EE-BD78-4D2B-9035-7162DDAC6482}"/>
    <cellStyle name="Input 2 2 2 3 2 2 3" xfId="29675" xr:uid="{5BD92640-90F6-4537-929B-2EE01E2C1946}"/>
    <cellStyle name="Input 2 2 2 3 2 3" xfId="25120" xr:uid="{59E73267-5433-4468-BDDF-9D141250ACA9}"/>
    <cellStyle name="Input 2 2 2 3 2 3 2" xfId="27315" xr:uid="{F089196B-E859-47FB-AA30-7A274D5FF8DC}"/>
    <cellStyle name="Input 2 2 2 3 2 3 2 2" xfId="32767" xr:uid="{009AB668-B9BD-4B23-A9B0-7FBD4E95EF56}"/>
    <cellStyle name="Input 2 2 2 3 2 3 3" xfId="30572" xr:uid="{6E8D94E3-0828-4AE1-9BA5-38A976CD9D67}"/>
    <cellStyle name="Input 2 2 2 3 2 4" xfId="22880" xr:uid="{3960CE92-C8E3-4F28-81C6-E830A711F0FF}"/>
    <cellStyle name="Input 2 2 2 3 2 4 2" xfId="28820" xr:uid="{3715512D-CDCB-4512-9E91-7FF463F18766}"/>
    <cellStyle name="Input 2 2 2 3 2 5" xfId="25580" xr:uid="{6B55014E-A4A1-4799-933C-1330872E4591}"/>
    <cellStyle name="Input 2 2 2 3 2 5 2" xfId="31032" xr:uid="{CC8E2FC2-070F-4D01-A6F0-4AE28736A0AF}"/>
    <cellStyle name="Input 2 2 2 3 2 6" xfId="27947" xr:uid="{56BB5445-9962-48E4-AF95-DC0680C59429}"/>
    <cellStyle name="Input 2 2 2 3 3" xfId="23102" xr:uid="{114A349E-DDEC-48DA-9C97-281C3FD1C017}"/>
    <cellStyle name="Input 2 2 2 3 3 2" xfId="25802" xr:uid="{950BCF73-6BEE-4EB1-9B04-4A1FBDDA5314}"/>
    <cellStyle name="Input 2 2 2 3 3 2 2" xfId="31254" xr:uid="{0BF483F3-B631-4094-B4D4-2CE5B79984C5}"/>
    <cellStyle name="Input 2 2 2 3 3 3" xfId="29042" xr:uid="{90EEB3A4-0B50-4C5A-8C9E-ADCFF5BD5949}"/>
    <cellStyle name="Input 2 2 2 3 4" xfId="24479" xr:uid="{132C462E-3293-49D8-B0A7-C685F586EDEF}"/>
    <cellStyle name="Input 2 2 2 3 4 2" xfId="26674" xr:uid="{168D5BDC-9245-4C32-BB87-3E059634EB4C}"/>
    <cellStyle name="Input 2 2 2 3 4 2 2" xfId="32126" xr:uid="{9B02DCA3-4D5E-4C74-B30D-DE84AC77E61D}"/>
    <cellStyle name="Input 2 2 2 3 4 3" xfId="29931" xr:uid="{E25274E7-8F9D-44EF-B7AF-1FC37CAD408F}"/>
    <cellStyle name="Input 2 2 2 3 5" xfId="22244" xr:uid="{CE2826E1-F2AA-4481-BA36-585495B9F040}"/>
    <cellStyle name="Input 2 2 2 3 5 2" xfId="28184" xr:uid="{8C74F17D-4206-4512-8269-7631D71C66FD}"/>
    <cellStyle name="Input 2 2 2 3 6" xfId="21180" xr:uid="{E78D9FF2-BE5A-4A8D-8EE7-60D04B72E9C5}"/>
    <cellStyle name="Input 2 2 2 3 7" xfId="21299" xr:uid="{DD4B5F8A-BB59-42C6-8124-D65959677662}"/>
    <cellStyle name="Input 2 2 2 4" xfId="9360" xr:uid="{00000000-0005-0000-0000-000085240000}"/>
    <cellStyle name="Input 2 2 2 4 2" xfId="22004" xr:uid="{D6E77C5F-71AF-47C2-A316-E5E0422369C4}"/>
    <cellStyle name="Input 2 2 2 4 2 2" xfId="23734" xr:uid="{2788F506-055F-452D-B7D4-35F24D42C4DB}"/>
    <cellStyle name="Input 2 2 2 4 2 2 2" xfId="26434" xr:uid="{FA430B06-B615-4F21-A6C0-5B5DBFD32561}"/>
    <cellStyle name="Input 2 2 2 4 2 2 2 2" xfId="31886" xr:uid="{C28B136C-8D8E-4563-BDF8-11F12056F753}"/>
    <cellStyle name="Input 2 2 2 4 2 2 3" xfId="29674" xr:uid="{D0EF8159-CB44-4414-BDD6-4D4EBF87E77E}"/>
    <cellStyle name="Input 2 2 2 4 2 3" xfId="25119" xr:uid="{73905ED3-C9E9-441F-A954-CB5A8147C757}"/>
    <cellStyle name="Input 2 2 2 4 2 3 2" xfId="27314" xr:uid="{49C66489-03B4-4E2D-A440-F7D5396E3A51}"/>
    <cellStyle name="Input 2 2 2 4 2 3 2 2" xfId="32766" xr:uid="{9D4DC37B-BCCE-4F8C-989C-904269E209B3}"/>
    <cellStyle name="Input 2 2 2 4 2 3 3" xfId="30571" xr:uid="{F3696BE3-AF54-472B-A809-F73F82B07B72}"/>
    <cellStyle name="Input 2 2 2 4 2 4" xfId="22879" xr:uid="{6D1C128F-AC77-4B97-8546-7453BCA48951}"/>
    <cellStyle name="Input 2 2 2 4 2 4 2" xfId="28819" xr:uid="{2E2EAB9E-7538-43AF-A844-7094DD3004EB}"/>
    <cellStyle name="Input 2 2 2 4 2 5" xfId="25579" xr:uid="{A60C5B21-237E-42C7-B1C9-97D861DEB343}"/>
    <cellStyle name="Input 2 2 2 4 2 5 2" xfId="31031" xr:uid="{46631DE2-6264-446E-B485-25DFFD9F957C}"/>
    <cellStyle name="Input 2 2 2 4 2 6" xfId="27946" xr:uid="{FC71A19C-DD2A-4343-90C3-E57EBC2BE33C}"/>
    <cellStyle name="Input 2 2 2 4 3" xfId="23103" xr:uid="{5F92BCDA-9E0A-436D-B479-545505724EFF}"/>
    <cellStyle name="Input 2 2 2 4 3 2" xfId="25803" xr:uid="{F5AB83CC-6DF2-44F3-BE39-669F9E1D862D}"/>
    <cellStyle name="Input 2 2 2 4 3 2 2" xfId="31255" xr:uid="{C1D99EDA-AD77-4BB4-B0D6-9A8CEF8398C0}"/>
    <cellStyle name="Input 2 2 2 4 3 3" xfId="29043" xr:uid="{71628C3A-9DB1-4814-B928-476DC1438B12}"/>
    <cellStyle name="Input 2 2 2 4 4" xfId="24480" xr:uid="{A045FE9E-3E53-4FB4-A26E-E00900E432D9}"/>
    <cellStyle name="Input 2 2 2 4 4 2" xfId="26675" xr:uid="{804F1E4F-995B-498F-880B-2F5F43FC3EDA}"/>
    <cellStyle name="Input 2 2 2 4 4 2 2" xfId="32127" xr:uid="{F18FC7F8-CD7F-4974-B9AC-92F3D663EC80}"/>
    <cellStyle name="Input 2 2 2 4 4 3" xfId="29932" xr:uid="{59285C68-7426-4B7C-93E8-CD4D3EA1ED9E}"/>
    <cellStyle name="Input 2 2 2 4 5" xfId="22245" xr:uid="{A1D25A3B-86B0-4B62-8646-1017EEE08F52}"/>
    <cellStyle name="Input 2 2 2 4 5 2" xfId="28185" xr:uid="{B3FD4EA8-0C75-4075-A38D-BAB5F96E07FA}"/>
    <cellStyle name="Input 2 2 2 4 6" xfId="21181" xr:uid="{D22B2D0D-9649-4927-B507-3B27BDC03A71}"/>
    <cellStyle name="Input 2 2 2 4 7" xfId="21298" xr:uid="{3DEE81D4-99D9-428C-B9B1-9308186BD497}"/>
    <cellStyle name="Input 2 2 2 5" xfId="22007" xr:uid="{A213042C-3704-4219-840F-14A9266C3185}"/>
    <cellStyle name="Input 2 2 2 5 2" xfId="23737" xr:uid="{DD34C790-6EBA-4BED-B3B6-95287ACCA2CB}"/>
    <cellStyle name="Input 2 2 2 5 2 2" xfId="26437" xr:uid="{FC99F7B0-AB6A-4D15-B28D-984E04F40106}"/>
    <cellStyle name="Input 2 2 2 5 2 2 2" xfId="31889" xr:uid="{90ADA65E-BA86-4FB5-A886-C837EA768EAB}"/>
    <cellStyle name="Input 2 2 2 5 2 3" xfId="29677" xr:uid="{D6D26275-3209-48E2-8855-908DDC2C3666}"/>
    <cellStyle name="Input 2 2 2 5 3" xfId="25122" xr:uid="{9556891A-F649-47E1-BBBE-D53D10420D16}"/>
    <cellStyle name="Input 2 2 2 5 3 2" xfId="27317" xr:uid="{42514912-FD5F-4936-A58B-25B431268258}"/>
    <cellStyle name="Input 2 2 2 5 3 2 2" xfId="32769" xr:uid="{7474A585-A499-44DD-B884-457C46989083}"/>
    <cellStyle name="Input 2 2 2 5 3 3" xfId="30574" xr:uid="{CB0278F3-72CE-40EA-982B-322EE640B49B}"/>
    <cellStyle name="Input 2 2 2 5 4" xfId="22882" xr:uid="{165E778C-BA35-4CB1-9AF7-34DE22F5E9C4}"/>
    <cellStyle name="Input 2 2 2 5 4 2" xfId="28822" xr:uid="{30938586-C03C-4640-944C-668984F8EEF5}"/>
    <cellStyle name="Input 2 2 2 5 5" xfId="25582" xr:uid="{640E6967-3D7E-4347-9ABC-B9900C1F6C03}"/>
    <cellStyle name="Input 2 2 2 5 5 2" xfId="31034" xr:uid="{D70D5E35-8B46-4871-B5F4-AA10A1E84D31}"/>
    <cellStyle name="Input 2 2 2 5 6" xfId="27949" xr:uid="{E480A42E-0A67-44BA-A361-7870467355BD}"/>
    <cellStyle name="Input 2 2 2 6" xfId="23100" xr:uid="{C29165B2-98B4-44E0-972C-63B1998DCF3C}"/>
    <cellStyle name="Input 2 2 2 6 2" xfId="25800" xr:uid="{E5789926-30D5-45FC-9C3F-BDD65CDF38A1}"/>
    <cellStyle name="Input 2 2 2 6 2 2" xfId="31252" xr:uid="{AF41033B-A845-4837-B6CA-D1B2A76294E3}"/>
    <cellStyle name="Input 2 2 2 6 3" xfId="29040" xr:uid="{415567CC-2216-4CF1-B8A8-F3A8B5018565}"/>
    <cellStyle name="Input 2 2 2 7" xfId="24477" xr:uid="{3ADC0830-4B01-453F-90FE-123B9153AE03}"/>
    <cellStyle name="Input 2 2 2 7 2" xfId="26672" xr:uid="{F54F7C2C-89B6-460B-9EA7-64F38CA51326}"/>
    <cellStyle name="Input 2 2 2 7 2 2" xfId="32124" xr:uid="{27671D4A-746E-4993-A452-2B6A9706DF90}"/>
    <cellStyle name="Input 2 2 2 7 3" xfId="29929" xr:uid="{FEBC3AFB-CEEA-4697-8C48-2EC9CE69B8C1}"/>
    <cellStyle name="Input 2 2 2 8" xfId="22242" xr:uid="{679E08C4-732E-45D2-9BBB-CF4CB5575FD7}"/>
    <cellStyle name="Input 2 2 2 8 2" xfId="28182" xr:uid="{BA7F871A-1ED5-457B-941F-E59520E1E7C5}"/>
    <cellStyle name="Input 2 2 2 9" xfId="21178" xr:uid="{1BD5743E-03CE-4EB9-8FEE-6028A79A9125}"/>
    <cellStyle name="Input 2 2 3" xfId="9361" xr:uid="{00000000-0005-0000-0000-000086240000}"/>
    <cellStyle name="Input 2 2 3 10" xfId="21297" xr:uid="{6CD8E8B2-5F33-4766-81ED-36963ABBEAA8}"/>
    <cellStyle name="Input 2 2 3 2" xfId="9362" xr:uid="{00000000-0005-0000-0000-000087240000}"/>
    <cellStyle name="Input 2 2 3 2 2" xfId="22002" xr:uid="{83DEA585-0F6A-430D-8BA9-6710055C0E52}"/>
    <cellStyle name="Input 2 2 3 2 2 2" xfId="23732" xr:uid="{1F78FF82-6425-40C1-9707-6BC13FEB7F0E}"/>
    <cellStyle name="Input 2 2 3 2 2 2 2" xfId="26432" xr:uid="{547BCDCA-41C4-48C1-BF1B-24E7FC1ED17D}"/>
    <cellStyle name="Input 2 2 3 2 2 2 2 2" xfId="31884" xr:uid="{26DFE4A1-47C0-41D2-9F43-CBECABC5C43A}"/>
    <cellStyle name="Input 2 2 3 2 2 2 3" xfId="29672" xr:uid="{4EBE935A-C41F-4A49-A0F7-8DA5BB3AC414}"/>
    <cellStyle name="Input 2 2 3 2 2 3" xfId="25117" xr:uid="{D651C060-98AA-49F0-801F-055BE2E6612C}"/>
    <cellStyle name="Input 2 2 3 2 2 3 2" xfId="27312" xr:uid="{8941A4D8-E973-408A-9D4B-23C0A7DFCD0E}"/>
    <cellStyle name="Input 2 2 3 2 2 3 2 2" xfId="32764" xr:uid="{691A5DC6-0025-4352-AE42-8D1BE3B61C34}"/>
    <cellStyle name="Input 2 2 3 2 2 3 3" xfId="30569" xr:uid="{40AB19CD-B8BF-4B93-BE94-626E21B2F4DD}"/>
    <cellStyle name="Input 2 2 3 2 2 4" xfId="22877" xr:uid="{2AD8BA2D-5668-4ECE-8D13-40C877A24F91}"/>
    <cellStyle name="Input 2 2 3 2 2 4 2" xfId="28817" xr:uid="{B5ACF05C-359A-4524-8255-D0DAAB26C01D}"/>
    <cellStyle name="Input 2 2 3 2 2 5" xfId="25577" xr:uid="{9550F006-6C0C-4649-A453-C5071C1A074B}"/>
    <cellStyle name="Input 2 2 3 2 2 5 2" xfId="31029" xr:uid="{7082AEAD-293D-4B55-80D0-D39BF4EE194A}"/>
    <cellStyle name="Input 2 2 3 2 2 6" xfId="27944" xr:uid="{90EA8983-7DCB-42F8-AA77-9A8132248657}"/>
    <cellStyle name="Input 2 2 3 2 3" xfId="23105" xr:uid="{FF86A0B7-32FD-42CE-866C-8167ABA53CBA}"/>
    <cellStyle name="Input 2 2 3 2 3 2" xfId="25805" xr:uid="{B53B7089-A3B4-45E5-B6A6-C116F5EA8576}"/>
    <cellStyle name="Input 2 2 3 2 3 2 2" xfId="31257" xr:uid="{42709924-2E3E-4920-AC70-B72FC21D65F8}"/>
    <cellStyle name="Input 2 2 3 2 3 3" xfId="29045" xr:uid="{32A6C009-16F1-42B4-8CE7-4BE89DC0C474}"/>
    <cellStyle name="Input 2 2 3 2 4" xfId="24482" xr:uid="{1302EF34-F977-4A51-9D5A-66BE52F23C60}"/>
    <cellStyle name="Input 2 2 3 2 4 2" xfId="26677" xr:uid="{6454E8EA-688E-4735-891B-F0257129C1B0}"/>
    <cellStyle name="Input 2 2 3 2 4 2 2" xfId="32129" xr:uid="{9E5A2EBC-41BA-4A1A-80F7-190292DA2C05}"/>
    <cellStyle name="Input 2 2 3 2 4 3" xfId="29934" xr:uid="{294B7444-74BF-4B88-BC6E-AFD64F12A2C9}"/>
    <cellStyle name="Input 2 2 3 2 5" xfId="22247" xr:uid="{D45ABB44-F9B1-4B37-BCEA-97DCB163315C}"/>
    <cellStyle name="Input 2 2 3 2 5 2" xfId="28187" xr:uid="{2EE0566A-821F-4E5D-AB12-1CDBB7BB33FC}"/>
    <cellStyle name="Input 2 2 3 2 6" xfId="21183" xr:uid="{8C3FD7A0-63E7-4034-8958-99380F10EE60}"/>
    <cellStyle name="Input 2 2 3 2 7" xfId="21296" xr:uid="{B2BC5667-92B7-475A-8C99-8A88D7398472}"/>
    <cellStyle name="Input 2 2 3 3" xfId="9363" xr:uid="{00000000-0005-0000-0000-000088240000}"/>
    <cellStyle name="Input 2 2 3 3 2" xfId="22001" xr:uid="{6598FCDF-6377-4B90-BA7F-2FEFDE21D83D}"/>
    <cellStyle name="Input 2 2 3 3 2 2" xfId="23731" xr:uid="{9BF08F03-9B6E-43F3-939A-D6A5C3A435AD}"/>
    <cellStyle name="Input 2 2 3 3 2 2 2" xfId="26431" xr:uid="{0BE6C584-3F7E-4532-A3B8-1651220C4F57}"/>
    <cellStyle name="Input 2 2 3 3 2 2 2 2" xfId="31883" xr:uid="{DE12522F-F7DC-4079-B60C-62C5A17B4F56}"/>
    <cellStyle name="Input 2 2 3 3 2 2 3" xfId="29671" xr:uid="{C86CF933-796F-4CE4-9CAA-712C51B2A114}"/>
    <cellStyle name="Input 2 2 3 3 2 3" xfId="25116" xr:uid="{F7C9F74A-E6E3-42BD-9D70-CBB4AD8AED7E}"/>
    <cellStyle name="Input 2 2 3 3 2 3 2" xfId="27311" xr:uid="{7A21CE5D-2893-4101-8393-A4166DBCFD4B}"/>
    <cellStyle name="Input 2 2 3 3 2 3 2 2" xfId="32763" xr:uid="{41524167-ABA9-4BDE-8142-0D664CCBF99D}"/>
    <cellStyle name="Input 2 2 3 3 2 3 3" xfId="30568" xr:uid="{E899840A-910E-49EA-8669-FE1A4AA18242}"/>
    <cellStyle name="Input 2 2 3 3 2 4" xfId="22876" xr:uid="{55AAF0C3-464E-43FC-879C-CC8E56060E1C}"/>
    <cellStyle name="Input 2 2 3 3 2 4 2" xfId="28816" xr:uid="{10081234-C9CA-49CD-852F-F5A2891E0855}"/>
    <cellStyle name="Input 2 2 3 3 2 5" xfId="25576" xr:uid="{2368F58D-8F0E-43DF-80A2-D54E626B6754}"/>
    <cellStyle name="Input 2 2 3 3 2 5 2" xfId="31028" xr:uid="{1371F557-A5D3-4C72-BD6C-DFDF7F6909CE}"/>
    <cellStyle name="Input 2 2 3 3 2 6" xfId="27943" xr:uid="{13977078-D7C6-4538-9276-A2F84CE608F9}"/>
    <cellStyle name="Input 2 2 3 3 3" xfId="23106" xr:uid="{617845D1-4C06-4B89-8268-8A129ED64900}"/>
    <cellStyle name="Input 2 2 3 3 3 2" xfId="25806" xr:uid="{738F03C7-B10C-4A9D-B414-6ACEDB8A180B}"/>
    <cellStyle name="Input 2 2 3 3 3 2 2" xfId="31258" xr:uid="{6EFDA78B-3ECA-4D2E-B34D-AC0F6490480C}"/>
    <cellStyle name="Input 2 2 3 3 3 3" xfId="29046" xr:uid="{8EACEBE5-09C5-4445-9ACC-AB47B4786A37}"/>
    <cellStyle name="Input 2 2 3 3 4" xfId="24483" xr:uid="{435AEB8F-E882-4327-8D24-43D41C1F8543}"/>
    <cellStyle name="Input 2 2 3 3 4 2" xfId="26678" xr:uid="{5EAF9AD5-7308-42FC-A52E-311A60E74B21}"/>
    <cellStyle name="Input 2 2 3 3 4 2 2" xfId="32130" xr:uid="{A5AEC829-07C6-4084-9837-10236470CA71}"/>
    <cellStyle name="Input 2 2 3 3 4 3" xfId="29935" xr:uid="{1041221B-0951-4408-8462-F94E2877ACFF}"/>
    <cellStyle name="Input 2 2 3 3 5" xfId="22248" xr:uid="{0319EA61-3E8E-4A29-B75F-00D3744A6609}"/>
    <cellStyle name="Input 2 2 3 3 5 2" xfId="28188" xr:uid="{490764AB-391E-478C-BC31-E93EFEE651DB}"/>
    <cellStyle name="Input 2 2 3 3 6" xfId="21184" xr:uid="{F3E4DA00-BF13-4ECD-BA5A-032C7CF125C6}"/>
    <cellStyle name="Input 2 2 3 3 7" xfId="21295" xr:uid="{446D0FF4-671D-4FA4-BA49-D9F653FF51FA}"/>
    <cellStyle name="Input 2 2 3 4" xfId="9364" xr:uid="{00000000-0005-0000-0000-000089240000}"/>
    <cellStyle name="Input 2 2 3 4 2" xfId="22000" xr:uid="{DAF8FADA-60C0-41B8-B955-B2625972BE41}"/>
    <cellStyle name="Input 2 2 3 4 2 2" xfId="23730" xr:uid="{41288913-B911-4212-882F-480F0859750B}"/>
    <cellStyle name="Input 2 2 3 4 2 2 2" xfId="26430" xr:uid="{2D2463CA-BD98-4432-840C-E5E369F37425}"/>
    <cellStyle name="Input 2 2 3 4 2 2 2 2" xfId="31882" xr:uid="{98B66777-0349-4404-BB7B-BFBB825A0613}"/>
    <cellStyle name="Input 2 2 3 4 2 2 3" xfId="29670" xr:uid="{813FF58E-1872-4F05-93FA-2A406C3579F9}"/>
    <cellStyle name="Input 2 2 3 4 2 3" xfId="25115" xr:uid="{F373CFF4-23AB-402F-8DC7-A05884094F1A}"/>
    <cellStyle name="Input 2 2 3 4 2 3 2" xfId="27310" xr:uid="{7B574CF7-30E9-4A84-A752-0DD60AE64F93}"/>
    <cellStyle name="Input 2 2 3 4 2 3 2 2" xfId="32762" xr:uid="{E4FC91CC-0544-477D-9AED-0FBF16F791C8}"/>
    <cellStyle name="Input 2 2 3 4 2 3 3" xfId="30567" xr:uid="{70FC75A8-3607-468C-8243-A174B63B6560}"/>
    <cellStyle name="Input 2 2 3 4 2 4" xfId="22875" xr:uid="{495B596D-11E9-4A34-A054-44606B68DC23}"/>
    <cellStyle name="Input 2 2 3 4 2 4 2" xfId="28815" xr:uid="{CFB5D0FE-8CE2-4B0A-923D-427F8CAA71B4}"/>
    <cellStyle name="Input 2 2 3 4 2 5" xfId="25575" xr:uid="{2E347768-6C99-4A81-918F-522F287BDEA6}"/>
    <cellStyle name="Input 2 2 3 4 2 5 2" xfId="31027" xr:uid="{90BCF0E7-253B-4A3C-B57D-E7499D12FF27}"/>
    <cellStyle name="Input 2 2 3 4 2 6" xfId="27942" xr:uid="{D4403BF2-35AF-4460-A51D-4324A9F12CD2}"/>
    <cellStyle name="Input 2 2 3 4 3" xfId="23107" xr:uid="{4F1A8648-630C-4B04-A5AD-42525D26D26E}"/>
    <cellStyle name="Input 2 2 3 4 3 2" xfId="25807" xr:uid="{A34F6E77-3877-4DD0-8BCA-9F140A11D9C6}"/>
    <cellStyle name="Input 2 2 3 4 3 2 2" xfId="31259" xr:uid="{1E6BA55A-E74B-4529-832D-DC68B342406C}"/>
    <cellStyle name="Input 2 2 3 4 3 3" xfId="29047" xr:uid="{71D153F3-36A9-4554-B202-376904450A54}"/>
    <cellStyle name="Input 2 2 3 4 4" xfId="24484" xr:uid="{C56C72DA-DDCE-487A-9624-1F960F6460B2}"/>
    <cellStyle name="Input 2 2 3 4 4 2" xfId="26679" xr:uid="{E8A855AF-80E0-4969-B7E2-BF6D80D101DF}"/>
    <cellStyle name="Input 2 2 3 4 4 2 2" xfId="32131" xr:uid="{3DE7DFDD-202C-4CAD-B87C-CE33B5A8671D}"/>
    <cellStyle name="Input 2 2 3 4 4 3" xfId="29936" xr:uid="{0016C797-CEA7-43E9-971F-9F386081A80D}"/>
    <cellStyle name="Input 2 2 3 4 5" xfId="22249" xr:uid="{A68A6312-65A4-440C-8E39-4289179C8FDF}"/>
    <cellStyle name="Input 2 2 3 4 5 2" xfId="28189" xr:uid="{E1B9E17C-4A3C-4501-AAB5-CEECBE981198}"/>
    <cellStyle name="Input 2 2 3 4 6" xfId="21185" xr:uid="{1ED5038C-E10D-4873-A5ED-677CE1082253}"/>
    <cellStyle name="Input 2 2 3 4 7" xfId="21294" xr:uid="{25250371-1F4C-4598-9A85-1ACCF7DC46F7}"/>
    <cellStyle name="Input 2 2 3 5" xfId="22003" xr:uid="{4028C66E-5DB1-45C9-B79F-B3CA5E62E5C4}"/>
    <cellStyle name="Input 2 2 3 5 2" xfId="23733" xr:uid="{B80F6EE5-AEFB-40EB-BEB3-1647B51553BF}"/>
    <cellStyle name="Input 2 2 3 5 2 2" xfId="26433" xr:uid="{E7BB87AB-DEF6-4660-A2F3-D03E9A3EC98A}"/>
    <cellStyle name="Input 2 2 3 5 2 2 2" xfId="31885" xr:uid="{C9C52548-F9A3-4696-B334-4D8B6711C96F}"/>
    <cellStyle name="Input 2 2 3 5 2 3" xfId="29673" xr:uid="{78F68113-6086-4BBE-A006-61268BDE0C1C}"/>
    <cellStyle name="Input 2 2 3 5 3" xfId="25118" xr:uid="{A108B5CA-69E7-4A94-88B5-C5C3EC42D2CD}"/>
    <cellStyle name="Input 2 2 3 5 3 2" xfId="27313" xr:uid="{3F1563C4-2E47-47EB-94FB-B6F9D0973623}"/>
    <cellStyle name="Input 2 2 3 5 3 2 2" xfId="32765" xr:uid="{68462B40-B60A-42C6-9481-68F3487D154F}"/>
    <cellStyle name="Input 2 2 3 5 3 3" xfId="30570" xr:uid="{3C8A0EC7-D087-475B-908A-AA15A4AD11FA}"/>
    <cellStyle name="Input 2 2 3 5 4" xfId="22878" xr:uid="{6C8F04A5-309E-4EBD-8E71-03838A8209AB}"/>
    <cellStyle name="Input 2 2 3 5 4 2" xfId="28818" xr:uid="{C827E4DE-7948-43A9-A546-5DB8D655AC84}"/>
    <cellStyle name="Input 2 2 3 5 5" xfId="25578" xr:uid="{ED68AC92-F443-46E0-92D9-26415A1FAB3E}"/>
    <cellStyle name="Input 2 2 3 5 5 2" xfId="31030" xr:uid="{6C5C67E7-187E-4CC6-84DF-2CC2127D0655}"/>
    <cellStyle name="Input 2 2 3 5 6" xfId="27945" xr:uid="{F455B879-1C01-45EC-9281-19A9B8C43936}"/>
    <cellStyle name="Input 2 2 3 6" xfId="23104" xr:uid="{E39AA54B-F706-40DA-B040-EE013E066DAB}"/>
    <cellStyle name="Input 2 2 3 6 2" xfId="25804" xr:uid="{F618E2D4-259E-48B8-A217-51034B374EB6}"/>
    <cellStyle name="Input 2 2 3 6 2 2" xfId="31256" xr:uid="{F7384174-A68C-41F1-BDB2-77FD2DD76431}"/>
    <cellStyle name="Input 2 2 3 6 3" xfId="29044" xr:uid="{9995547F-E4FE-444C-8B82-195A661B296C}"/>
    <cellStyle name="Input 2 2 3 7" xfId="24481" xr:uid="{1BDA398F-193D-4D53-A6B8-F477BE1F6536}"/>
    <cellStyle name="Input 2 2 3 7 2" xfId="26676" xr:uid="{4545E93B-4767-4E71-B973-B441769D5F2C}"/>
    <cellStyle name="Input 2 2 3 7 2 2" xfId="32128" xr:uid="{5D35054E-3C99-4655-964C-71C664A8C73F}"/>
    <cellStyle name="Input 2 2 3 7 3" xfId="29933" xr:uid="{665377B6-AE4E-41C0-888C-7F0D5E31366F}"/>
    <cellStyle name="Input 2 2 3 8" xfId="22246" xr:uid="{1F08F5DB-DBBF-413A-9067-675867EDA299}"/>
    <cellStyle name="Input 2 2 3 8 2" xfId="28186" xr:uid="{2797A430-EA81-4C52-A6D6-3149EA27572D}"/>
    <cellStyle name="Input 2 2 3 9" xfId="21182" xr:uid="{22C7C5E7-49BF-4617-9953-A5E8B8A839D8}"/>
    <cellStyle name="Input 2 2 4" xfId="9365" xr:uid="{00000000-0005-0000-0000-00008A240000}"/>
    <cellStyle name="Input 2 2 4 10" xfId="21293" xr:uid="{66C79B10-CA94-41F0-821B-C3002D8D1417}"/>
    <cellStyle name="Input 2 2 4 2" xfId="9366" xr:uid="{00000000-0005-0000-0000-00008B240000}"/>
    <cellStyle name="Input 2 2 4 2 2" xfId="21998" xr:uid="{DCE767EB-CDF5-4AD4-B812-C6CC2C15F19A}"/>
    <cellStyle name="Input 2 2 4 2 2 2" xfId="23728" xr:uid="{A3C5D0E0-6EF9-4896-899C-71E18AD0DE1D}"/>
    <cellStyle name="Input 2 2 4 2 2 2 2" xfId="26428" xr:uid="{42D47B6F-1B59-4C85-AB50-D3F66CEA59C6}"/>
    <cellStyle name="Input 2 2 4 2 2 2 2 2" xfId="31880" xr:uid="{176AACF0-E749-433B-B9D4-9B57ACA4EFCC}"/>
    <cellStyle name="Input 2 2 4 2 2 2 3" xfId="29668" xr:uid="{A524692D-9068-42C6-A438-DF01CDA43D5C}"/>
    <cellStyle name="Input 2 2 4 2 2 3" xfId="25113" xr:uid="{2EF0B8E0-7473-4C6D-84FE-3615F7859923}"/>
    <cellStyle name="Input 2 2 4 2 2 3 2" xfId="27308" xr:uid="{D15D8273-5668-4C5A-AAB0-46FA46A2842C}"/>
    <cellStyle name="Input 2 2 4 2 2 3 2 2" xfId="32760" xr:uid="{ADD6D046-8C2F-4EAB-A338-9F1C2811377C}"/>
    <cellStyle name="Input 2 2 4 2 2 3 3" xfId="30565" xr:uid="{1AA95285-EF9D-4C10-A7DA-D960DEB40E3F}"/>
    <cellStyle name="Input 2 2 4 2 2 4" xfId="22873" xr:uid="{050695C1-718D-4642-AB18-91BCD72019F8}"/>
    <cellStyle name="Input 2 2 4 2 2 4 2" xfId="28813" xr:uid="{EB13C727-5B17-41AA-999E-925393475170}"/>
    <cellStyle name="Input 2 2 4 2 2 5" xfId="25573" xr:uid="{101716D2-F290-4192-A150-A7D500EF6343}"/>
    <cellStyle name="Input 2 2 4 2 2 5 2" xfId="31025" xr:uid="{DDE1B9A9-DBCF-4DF6-8A79-092D73233D7F}"/>
    <cellStyle name="Input 2 2 4 2 2 6" xfId="27940" xr:uid="{CC43B964-AA43-4624-99C7-FEF72A96ABC4}"/>
    <cellStyle name="Input 2 2 4 2 3" xfId="23109" xr:uid="{4DDA801E-4E41-45BA-B78E-31AFB6525FB5}"/>
    <cellStyle name="Input 2 2 4 2 3 2" xfId="25809" xr:uid="{6679629B-FDA1-4E09-A148-E8807F982DED}"/>
    <cellStyle name="Input 2 2 4 2 3 2 2" xfId="31261" xr:uid="{ED2DF9FB-F07B-43BF-ADA3-2A1E8D955B06}"/>
    <cellStyle name="Input 2 2 4 2 3 3" xfId="29049" xr:uid="{4CE2BC4E-DE9F-4F47-90DE-82663534224A}"/>
    <cellStyle name="Input 2 2 4 2 4" xfId="24486" xr:uid="{6D759339-E476-460B-A986-AD21990B145B}"/>
    <cellStyle name="Input 2 2 4 2 4 2" xfId="26681" xr:uid="{21CE44B8-0A73-479F-BEAA-A854DBC9C52D}"/>
    <cellStyle name="Input 2 2 4 2 4 2 2" xfId="32133" xr:uid="{0F5440CB-B004-4498-BBBD-4825104D557C}"/>
    <cellStyle name="Input 2 2 4 2 4 3" xfId="29938" xr:uid="{DE97A454-541D-4BE1-9179-CFA0B78B0486}"/>
    <cellStyle name="Input 2 2 4 2 5" xfId="22251" xr:uid="{971A9183-ECF6-49E6-940D-833977F5D084}"/>
    <cellStyle name="Input 2 2 4 2 5 2" xfId="28191" xr:uid="{63341D7A-BDAE-4723-9CBB-B0F156D1477B}"/>
    <cellStyle name="Input 2 2 4 2 6" xfId="21187" xr:uid="{1DF8A9BB-8D02-4B8F-9F6D-F64F3EED96D4}"/>
    <cellStyle name="Input 2 2 4 2 7" xfId="21292" xr:uid="{2216FCA4-6755-49F9-9258-CD53DC9C43BB}"/>
    <cellStyle name="Input 2 2 4 3" xfId="9367" xr:uid="{00000000-0005-0000-0000-00008C240000}"/>
    <cellStyle name="Input 2 2 4 3 2" xfId="21997" xr:uid="{4A0677A3-6839-496E-892C-243BEC7694D1}"/>
    <cellStyle name="Input 2 2 4 3 2 2" xfId="23727" xr:uid="{9DD80DE6-B362-4BBF-B30E-AD25AC1D6228}"/>
    <cellStyle name="Input 2 2 4 3 2 2 2" xfId="26427" xr:uid="{C695F388-2CBA-4E4D-9508-96E1F2B68890}"/>
    <cellStyle name="Input 2 2 4 3 2 2 2 2" xfId="31879" xr:uid="{6371D6EE-2967-4401-B0D6-0298D581ECF3}"/>
    <cellStyle name="Input 2 2 4 3 2 2 3" xfId="29667" xr:uid="{2CB7FA39-66EB-44ED-8872-840EECE91186}"/>
    <cellStyle name="Input 2 2 4 3 2 3" xfId="25112" xr:uid="{5B8CA474-9DF8-4E12-A121-A86A662EA2E9}"/>
    <cellStyle name="Input 2 2 4 3 2 3 2" xfId="27307" xr:uid="{EC70921D-895E-49E8-B940-1A890C0C1668}"/>
    <cellStyle name="Input 2 2 4 3 2 3 2 2" xfId="32759" xr:uid="{B09C0DCF-9DE1-4D81-96A3-8144BE1BC37F}"/>
    <cellStyle name="Input 2 2 4 3 2 3 3" xfId="30564" xr:uid="{D405F88A-ECF0-4871-9A2F-A57876BB9F16}"/>
    <cellStyle name="Input 2 2 4 3 2 4" xfId="22872" xr:uid="{496D6772-0D79-40B6-AEF3-D8B73E1CA860}"/>
    <cellStyle name="Input 2 2 4 3 2 4 2" xfId="28812" xr:uid="{F835E103-9768-46F5-9974-AE1F1F55602B}"/>
    <cellStyle name="Input 2 2 4 3 2 5" xfId="25572" xr:uid="{887FA07E-33EA-4288-B747-A58B7EE4F589}"/>
    <cellStyle name="Input 2 2 4 3 2 5 2" xfId="31024" xr:uid="{C711908E-837F-4A67-A210-328CA1E7D571}"/>
    <cellStyle name="Input 2 2 4 3 2 6" xfId="27939" xr:uid="{E56094A2-989C-49A5-AC5F-CCB7D2D0305E}"/>
    <cellStyle name="Input 2 2 4 3 3" xfId="23110" xr:uid="{C8A78318-7A03-4C11-AC6E-2F7BD8AC9474}"/>
    <cellStyle name="Input 2 2 4 3 3 2" xfId="25810" xr:uid="{08282D1D-1EC9-4762-85EC-DAEED44D6204}"/>
    <cellStyle name="Input 2 2 4 3 3 2 2" xfId="31262" xr:uid="{45C10BC3-F2AF-4A28-BE01-E52F2FBC55AA}"/>
    <cellStyle name="Input 2 2 4 3 3 3" xfId="29050" xr:uid="{D5CA5CDF-2657-4CE9-96BF-55B0861D46CF}"/>
    <cellStyle name="Input 2 2 4 3 4" xfId="24487" xr:uid="{9898DBAE-E45B-4586-8E03-4DCB18B4DD24}"/>
    <cellStyle name="Input 2 2 4 3 4 2" xfId="26682" xr:uid="{BF5CCC8C-5AFB-420E-8ADF-6EFF386F3608}"/>
    <cellStyle name="Input 2 2 4 3 4 2 2" xfId="32134" xr:uid="{2D0F07BF-8801-4642-BB0B-6719CB974F37}"/>
    <cellStyle name="Input 2 2 4 3 4 3" xfId="29939" xr:uid="{CC3E50A0-6290-471A-815C-187AEB6B9231}"/>
    <cellStyle name="Input 2 2 4 3 5" xfId="22252" xr:uid="{30C2BF67-219E-4FE4-8300-EDF12D6CEDC2}"/>
    <cellStyle name="Input 2 2 4 3 5 2" xfId="28192" xr:uid="{AA653FAF-B301-4C63-8618-D48EA69B99F4}"/>
    <cellStyle name="Input 2 2 4 3 6" xfId="21188" xr:uid="{549314FE-2469-42FD-ADAA-AE703A7E82CD}"/>
    <cellStyle name="Input 2 2 4 3 7" xfId="21291" xr:uid="{F4A53B76-CE44-4F49-910D-70F6CB62A7E7}"/>
    <cellStyle name="Input 2 2 4 4" xfId="9368" xr:uid="{00000000-0005-0000-0000-00008D240000}"/>
    <cellStyle name="Input 2 2 4 4 2" xfId="21996" xr:uid="{5D7D4D12-CF1A-46A0-B67C-6A1CA1906E54}"/>
    <cellStyle name="Input 2 2 4 4 2 2" xfId="23726" xr:uid="{CB0EAB24-01E9-473D-BF6A-7F51896D9394}"/>
    <cellStyle name="Input 2 2 4 4 2 2 2" xfId="26426" xr:uid="{20BB974F-8A48-4D78-A46E-1D7733AEDB15}"/>
    <cellStyle name="Input 2 2 4 4 2 2 2 2" xfId="31878" xr:uid="{65747171-7FE2-43E2-9FDB-1EC2BCAE0B2C}"/>
    <cellStyle name="Input 2 2 4 4 2 2 3" xfId="29666" xr:uid="{0D8D8C1F-26AB-48B1-B38B-9DDE4DB61766}"/>
    <cellStyle name="Input 2 2 4 4 2 3" xfId="25111" xr:uid="{7BB6D38E-816B-496F-8DFC-2F86296AFA07}"/>
    <cellStyle name="Input 2 2 4 4 2 3 2" xfId="27306" xr:uid="{EBE0ED38-825F-4E2E-ACB9-DF4E6808F102}"/>
    <cellStyle name="Input 2 2 4 4 2 3 2 2" xfId="32758" xr:uid="{501D6139-C5E6-4B6C-9907-B197D31AD9FB}"/>
    <cellStyle name="Input 2 2 4 4 2 3 3" xfId="30563" xr:uid="{0F0CA80B-158C-47DA-91FC-6468887BF3A8}"/>
    <cellStyle name="Input 2 2 4 4 2 4" xfId="22871" xr:uid="{389272D9-B787-4782-BDBD-2FE50FE1B4DF}"/>
    <cellStyle name="Input 2 2 4 4 2 4 2" xfId="28811" xr:uid="{A5995D8E-A43D-4D7C-B0E6-B8A991A5C609}"/>
    <cellStyle name="Input 2 2 4 4 2 5" xfId="25571" xr:uid="{0684D1D6-2270-4DDB-86DB-436D13004B0D}"/>
    <cellStyle name="Input 2 2 4 4 2 5 2" xfId="31023" xr:uid="{F193B207-4306-4113-AEFA-108C71984B3F}"/>
    <cellStyle name="Input 2 2 4 4 2 6" xfId="27938" xr:uid="{A8AD5157-6231-4BE4-96BC-81BD6A13E6CD}"/>
    <cellStyle name="Input 2 2 4 4 3" xfId="23111" xr:uid="{B9AB782F-9A92-4CDF-A50C-2B8321B72F80}"/>
    <cellStyle name="Input 2 2 4 4 3 2" xfId="25811" xr:uid="{77BD27F8-54E4-47E0-ADE6-19B10281C762}"/>
    <cellStyle name="Input 2 2 4 4 3 2 2" xfId="31263" xr:uid="{57A014BB-0721-46EC-99BE-0C344F5D072A}"/>
    <cellStyle name="Input 2 2 4 4 3 3" xfId="29051" xr:uid="{D1CA3903-3B25-4C21-892D-14DE09E1449F}"/>
    <cellStyle name="Input 2 2 4 4 4" xfId="24488" xr:uid="{8A3636E3-CECE-45DF-8D69-E69EE1721041}"/>
    <cellStyle name="Input 2 2 4 4 4 2" xfId="26683" xr:uid="{D8544256-B0E7-4C9F-BC06-5E7240B0E28B}"/>
    <cellStyle name="Input 2 2 4 4 4 2 2" xfId="32135" xr:uid="{4A633197-0CBA-47B3-94ED-69B5EF89D60D}"/>
    <cellStyle name="Input 2 2 4 4 4 3" xfId="29940" xr:uid="{84E66E8C-2E7C-4FDA-8969-BA0FBECCE260}"/>
    <cellStyle name="Input 2 2 4 4 5" xfId="22253" xr:uid="{612CDDEB-D3D6-4B1E-AFAD-5405E8E49A72}"/>
    <cellStyle name="Input 2 2 4 4 5 2" xfId="28193" xr:uid="{CFBEBEAA-D83D-4FF9-8531-1E2066458576}"/>
    <cellStyle name="Input 2 2 4 4 6" xfId="21189" xr:uid="{0212E47D-5336-4356-AE10-D5B5E3767A66}"/>
    <cellStyle name="Input 2 2 4 4 7" xfId="21290" xr:uid="{2B12B879-EB80-480E-9EDA-BEAF624AE9F6}"/>
    <cellStyle name="Input 2 2 4 5" xfId="21999" xr:uid="{F35905C9-2A24-401E-9FC5-529891BB54F4}"/>
    <cellStyle name="Input 2 2 4 5 2" xfId="23729" xr:uid="{9227CEAD-E345-47F7-908C-B26B5CED9BFA}"/>
    <cellStyle name="Input 2 2 4 5 2 2" xfId="26429" xr:uid="{F27D97AB-846D-458D-884C-4E9466EAD819}"/>
    <cellStyle name="Input 2 2 4 5 2 2 2" xfId="31881" xr:uid="{E70FDABD-9EAB-44CA-8453-CBEEB19D796C}"/>
    <cellStyle name="Input 2 2 4 5 2 3" xfId="29669" xr:uid="{8716D030-CE7C-4A36-A2D3-0A0263A19334}"/>
    <cellStyle name="Input 2 2 4 5 3" xfId="25114" xr:uid="{AEB6566C-3707-4CBF-97C5-839062283A5B}"/>
    <cellStyle name="Input 2 2 4 5 3 2" xfId="27309" xr:uid="{1032D66F-D801-4DBC-B523-7DE0025EB1AF}"/>
    <cellStyle name="Input 2 2 4 5 3 2 2" xfId="32761" xr:uid="{DDA9C2FE-A04B-47DE-98BB-98DC3F2822B2}"/>
    <cellStyle name="Input 2 2 4 5 3 3" xfId="30566" xr:uid="{83481D7F-C865-4CDA-93C7-486E05A1453C}"/>
    <cellStyle name="Input 2 2 4 5 4" xfId="22874" xr:uid="{AAF60349-7EF7-4A99-BF5B-C42635CA4E54}"/>
    <cellStyle name="Input 2 2 4 5 4 2" xfId="28814" xr:uid="{1DB6DB93-0551-42DD-914A-592FD8F12ECB}"/>
    <cellStyle name="Input 2 2 4 5 5" xfId="25574" xr:uid="{8DE5652E-C8A8-4915-836E-70EC2D2224D8}"/>
    <cellStyle name="Input 2 2 4 5 5 2" xfId="31026" xr:uid="{4A738AFD-84BE-4D66-82CA-14CA616C112A}"/>
    <cellStyle name="Input 2 2 4 5 6" xfId="27941" xr:uid="{596C3F94-26EF-476D-984E-29918A20F0AE}"/>
    <cellStyle name="Input 2 2 4 6" xfId="23108" xr:uid="{C93CBB7E-E80F-4530-A089-E6C767CB53A0}"/>
    <cellStyle name="Input 2 2 4 6 2" xfId="25808" xr:uid="{5C18A6CF-0D5F-4D72-93D5-00894DDC54E8}"/>
    <cellStyle name="Input 2 2 4 6 2 2" xfId="31260" xr:uid="{987CBB21-1C24-4238-9464-2A47AA967179}"/>
    <cellStyle name="Input 2 2 4 6 3" xfId="29048" xr:uid="{F6F5334B-85DB-4BB0-B134-16163131D528}"/>
    <cellStyle name="Input 2 2 4 7" xfId="24485" xr:uid="{CB3D9408-F5F7-4231-875D-7345134EFD5B}"/>
    <cellStyle name="Input 2 2 4 7 2" xfId="26680" xr:uid="{FFD0777A-C78E-4EE1-BC00-55E9E25FFB24}"/>
    <cellStyle name="Input 2 2 4 7 2 2" xfId="32132" xr:uid="{1AEC2D2E-6838-440B-8154-24F5CF1A375A}"/>
    <cellStyle name="Input 2 2 4 7 3" xfId="29937" xr:uid="{105A1358-4655-462C-A2D1-CBADEBD2AE94}"/>
    <cellStyle name="Input 2 2 4 8" xfId="22250" xr:uid="{D67BCA16-30F7-4646-A558-29128ACC0D93}"/>
    <cellStyle name="Input 2 2 4 8 2" xfId="28190" xr:uid="{FCFC6A6B-56DF-430E-A97C-3C0DDDA51D3F}"/>
    <cellStyle name="Input 2 2 4 9" xfId="21186" xr:uid="{FDF96EFB-8D8B-4D4B-82A3-8546EA132BE0}"/>
    <cellStyle name="Input 2 2 5" xfId="9369" xr:uid="{00000000-0005-0000-0000-00008E240000}"/>
    <cellStyle name="Input 2 2 5 10" xfId="21289" xr:uid="{A56F61BD-99BF-49D3-960D-D773075E754E}"/>
    <cellStyle name="Input 2 2 5 2" xfId="9370" xr:uid="{00000000-0005-0000-0000-00008F240000}"/>
    <cellStyle name="Input 2 2 5 2 2" xfId="21994" xr:uid="{B003C215-F6A3-42E0-876D-106197C1034B}"/>
    <cellStyle name="Input 2 2 5 2 2 2" xfId="23724" xr:uid="{D8B12780-72CA-446B-A492-96AD6638BA37}"/>
    <cellStyle name="Input 2 2 5 2 2 2 2" xfId="26424" xr:uid="{2E641BE9-51BE-4B60-B6DD-817F18BB3BC8}"/>
    <cellStyle name="Input 2 2 5 2 2 2 2 2" xfId="31876" xr:uid="{FDBB5D22-5563-452A-94B4-29F85E30092B}"/>
    <cellStyle name="Input 2 2 5 2 2 2 3" xfId="29664" xr:uid="{18024B0E-D226-4C28-B701-6A992E0E481E}"/>
    <cellStyle name="Input 2 2 5 2 2 3" xfId="25109" xr:uid="{53D12E6F-3FD3-4269-848C-6D66AB960220}"/>
    <cellStyle name="Input 2 2 5 2 2 3 2" xfId="27304" xr:uid="{FE1CF947-3714-48EA-8BA3-1D11E06B2A0D}"/>
    <cellStyle name="Input 2 2 5 2 2 3 2 2" xfId="32756" xr:uid="{F964C765-F7F9-4276-B3A1-01B0163F2905}"/>
    <cellStyle name="Input 2 2 5 2 2 3 3" xfId="30561" xr:uid="{EB9AD34E-7674-4CEC-85F5-157DD12F4267}"/>
    <cellStyle name="Input 2 2 5 2 2 4" xfId="22869" xr:uid="{A20E7357-B043-4ED7-BDED-79E648602679}"/>
    <cellStyle name="Input 2 2 5 2 2 4 2" xfId="28809" xr:uid="{008DE77F-FD3A-42FD-9261-2962F86C5BEC}"/>
    <cellStyle name="Input 2 2 5 2 2 5" xfId="25569" xr:uid="{73F73DA0-ED2C-4508-BC10-32F8DCC80056}"/>
    <cellStyle name="Input 2 2 5 2 2 5 2" xfId="31021" xr:uid="{EDE63631-AC47-4110-9005-78FB0AC72F34}"/>
    <cellStyle name="Input 2 2 5 2 2 6" xfId="27936" xr:uid="{571B4034-68AD-44F5-AF29-64C6AE75EEA0}"/>
    <cellStyle name="Input 2 2 5 2 3" xfId="23113" xr:uid="{8786ACB8-3221-4ADE-9E55-CB505B631C38}"/>
    <cellStyle name="Input 2 2 5 2 3 2" xfId="25813" xr:uid="{6D0D1CEE-BE78-414B-9611-55B7B6964F56}"/>
    <cellStyle name="Input 2 2 5 2 3 2 2" xfId="31265" xr:uid="{7C11D71C-9507-4C74-858E-8626752F9EDA}"/>
    <cellStyle name="Input 2 2 5 2 3 3" xfId="29053" xr:uid="{1D0E5A8C-617D-4AE8-84A3-104DFD5B82A4}"/>
    <cellStyle name="Input 2 2 5 2 4" xfId="24490" xr:uid="{AA9D114F-F4FB-4F44-B242-03208E4E5070}"/>
    <cellStyle name="Input 2 2 5 2 4 2" xfId="26685" xr:uid="{943B5A61-B4EC-4D13-8750-638DF8327CAA}"/>
    <cellStyle name="Input 2 2 5 2 4 2 2" xfId="32137" xr:uid="{AA509E88-5E2E-4B85-A580-31D97122FB21}"/>
    <cellStyle name="Input 2 2 5 2 4 3" xfId="29942" xr:uid="{3A889E3F-FE5D-4189-82D7-38023713FFA7}"/>
    <cellStyle name="Input 2 2 5 2 5" xfId="22255" xr:uid="{9A4E4B5E-0F38-452D-92E5-771A71F2E8D6}"/>
    <cellStyle name="Input 2 2 5 2 5 2" xfId="28195" xr:uid="{3303A923-9600-4A43-81A1-ABF597B337CB}"/>
    <cellStyle name="Input 2 2 5 2 6" xfId="21191" xr:uid="{DDC9537A-750B-48C3-9547-A1D65B795C37}"/>
    <cellStyle name="Input 2 2 5 2 7" xfId="21288" xr:uid="{300CE431-F034-475C-B709-5F836D26EA17}"/>
    <cellStyle name="Input 2 2 5 3" xfId="9371" xr:uid="{00000000-0005-0000-0000-000090240000}"/>
    <cellStyle name="Input 2 2 5 3 2" xfId="21993" xr:uid="{34F4AF65-B8BA-40D0-8F28-44F85CA0AC10}"/>
    <cellStyle name="Input 2 2 5 3 2 2" xfId="23723" xr:uid="{0CBF1554-090D-47B8-A19E-B0CB2FC157EA}"/>
    <cellStyle name="Input 2 2 5 3 2 2 2" xfId="26423" xr:uid="{513C9BCD-7D20-4F85-8002-761A892A214A}"/>
    <cellStyle name="Input 2 2 5 3 2 2 2 2" xfId="31875" xr:uid="{D217FB0B-1CE8-46AF-A59C-0A7146E4A4AA}"/>
    <cellStyle name="Input 2 2 5 3 2 2 3" xfId="29663" xr:uid="{B0CD9AFA-8394-4482-861F-9B169183C32A}"/>
    <cellStyle name="Input 2 2 5 3 2 3" xfId="25108" xr:uid="{2C759BB6-74DD-4129-B86A-F3C5074FAE16}"/>
    <cellStyle name="Input 2 2 5 3 2 3 2" xfId="27303" xr:uid="{84EE9E1F-8DF5-4504-84F1-C717FBA3BB1D}"/>
    <cellStyle name="Input 2 2 5 3 2 3 2 2" xfId="32755" xr:uid="{96D7BFE5-C1F9-4296-83CE-E8C1BC85A751}"/>
    <cellStyle name="Input 2 2 5 3 2 3 3" xfId="30560" xr:uid="{96BE1FF7-56B2-4124-8616-1BD56FF71E74}"/>
    <cellStyle name="Input 2 2 5 3 2 4" xfId="22868" xr:uid="{C910187A-25AC-4D17-BBFE-1610E95BA851}"/>
    <cellStyle name="Input 2 2 5 3 2 4 2" xfId="28808" xr:uid="{561BBD09-6196-452D-BB2A-7D8B76B2F6C2}"/>
    <cellStyle name="Input 2 2 5 3 2 5" xfId="25568" xr:uid="{D84DCACB-70FD-4D0D-ADFA-54A5F5E22C1B}"/>
    <cellStyle name="Input 2 2 5 3 2 5 2" xfId="31020" xr:uid="{21162820-595A-41D5-B651-0EF457E2A377}"/>
    <cellStyle name="Input 2 2 5 3 2 6" xfId="27935" xr:uid="{FCB7A7E4-1995-4D38-AAFC-B1E0383AE703}"/>
    <cellStyle name="Input 2 2 5 3 3" xfId="23114" xr:uid="{0D10CBB2-9762-4736-B6C5-6DAE66F46CBB}"/>
    <cellStyle name="Input 2 2 5 3 3 2" xfId="25814" xr:uid="{293A9571-D7D5-4F70-A640-227E8F5EDC51}"/>
    <cellStyle name="Input 2 2 5 3 3 2 2" xfId="31266" xr:uid="{965C637A-56C2-478C-BB09-A24210ACB6FE}"/>
    <cellStyle name="Input 2 2 5 3 3 3" xfId="29054" xr:uid="{E63EFC5E-DB62-4F47-BFC9-979B6DCB7C76}"/>
    <cellStyle name="Input 2 2 5 3 4" xfId="24491" xr:uid="{446FF61E-192E-4172-B3DD-BCDA42E6025A}"/>
    <cellStyle name="Input 2 2 5 3 4 2" xfId="26686" xr:uid="{B3565FBC-1EEC-4E44-90F1-F0C3B02C882A}"/>
    <cellStyle name="Input 2 2 5 3 4 2 2" xfId="32138" xr:uid="{85444692-D028-4CCD-9FE2-5675D55D593B}"/>
    <cellStyle name="Input 2 2 5 3 4 3" xfId="29943" xr:uid="{6FFD7FA0-2DA5-496A-8F9F-E54F29C57DDF}"/>
    <cellStyle name="Input 2 2 5 3 5" xfId="22256" xr:uid="{FE33D6F4-A036-4507-9DBD-18DA7F2222D3}"/>
    <cellStyle name="Input 2 2 5 3 5 2" xfId="28196" xr:uid="{2042776C-6ACC-44C9-A0C2-86355CA5A8DF}"/>
    <cellStyle name="Input 2 2 5 3 6" xfId="21192" xr:uid="{1C337C4D-A074-4F04-8C24-66B86A0B441C}"/>
    <cellStyle name="Input 2 2 5 3 7" xfId="21287" xr:uid="{5DA3EB27-B740-44F5-87BE-8CC673404CDA}"/>
    <cellStyle name="Input 2 2 5 4" xfId="9372" xr:uid="{00000000-0005-0000-0000-000091240000}"/>
    <cellStyle name="Input 2 2 5 4 2" xfId="21992" xr:uid="{C124F2CA-65E7-41F6-80CF-D5294217A5FC}"/>
    <cellStyle name="Input 2 2 5 4 2 2" xfId="23722" xr:uid="{488EC81A-F039-449A-9FFF-2E0483E75DF5}"/>
    <cellStyle name="Input 2 2 5 4 2 2 2" xfId="26422" xr:uid="{BDE9174A-186E-43DF-8AEE-C958BA4E4DBE}"/>
    <cellStyle name="Input 2 2 5 4 2 2 2 2" xfId="31874" xr:uid="{EFD690CC-A4CE-442F-B807-61C89F8E5541}"/>
    <cellStyle name="Input 2 2 5 4 2 2 3" xfId="29662" xr:uid="{CAF21991-9039-49A5-91E5-8682356F458B}"/>
    <cellStyle name="Input 2 2 5 4 2 3" xfId="25107" xr:uid="{AEF7A347-F6BC-463C-A455-8A68F96F5E60}"/>
    <cellStyle name="Input 2 2 5 4 2 3 2" xfId="27302" xr:uid="{0C0A3B26-AA18-485F-8E1C-9848309BF807}"/>
    <cellStyle name="Input 2 2 5 4 2 3 2 2" xfId="32754" xr:uid="{01FA1F3D-8767-4EC5-A2C9-ED9A801DA815}"/>
    <cellStyle name="Input 2 2 5 4 2 3 3" xfId="30559" xr:uid="{B50C22BC-CFF0-49B4-84F2-2B50A030FBC7}"/>
    <cellStyle name="Input 2 2 5 4 2 4" xfId="22867" xr:uid="{F1AE823B-BEB8-4F3C-AFA4-7C494AFC2861}"/>
    <cellStyle name="Input 2 2 5 4 2 4 2" xfId="28807" xr:uid="{76821A0D-1EAA-47F4-9FE8-05FD42D54A7B}"/>
    <cellStyle name="Input 2 2 5 4 2 5" xfId="25567" xr:uid="{5FD3A3DA-4956-4765-8D27-9E1760F23178}"/>
    <cellStyle name="Input 2 2 5 4 2 5 2" xfId="31019" xr:uid="{46F609E7-6F9B-431A-9381-4EDCE5383A7F}"/>
    <cellStyle name="Input 2 2 5 4 2 6" xfId="27934" xr:uid="{8B9FBE14-B017-44A4-8CE2-6B7FF334EE01}"/>
    <cellStyle name="Input 2 2 5 4 3" xfId="23115" xr:uid="{3C1B75B0-F0D0-4C73-95B0-8F08D85A762F}"/>
    <cellStyle name="Input 2 2 5 4 3 2" xfId="25815" xr:uid="{E5B0328F-FD06-40F1-A039-4B1EA6364317}"/>
    <cellStyle name="Input 2 2 5 4 3 2 2" xfId="31267" xr:uid="{6DFD3700-A6A7-41DA-A27E-15E6B2365377}"/>
    <cellStyle name="Input 2 2 5 4 3 3" xfId="29055" xr:uid="{CEFC3775-94A0-45F9-8A12-2A4FB883305B}"/>
    <cellStyle name="Input 2 2 5 4 4" xfId="24492" xr:uid="{8B06D891-42F6-4FFB-BC27-B62DBB7F43D4}"/>
    <cellStyle name="Input 2 2 5 4 4 2" xfId="26687" xr:uid="{A603F6C0-1A61-4E51-85A8-E4EBEA1A9C8C}"/>
    <cellStyle name="Input 2 2 5 4 4 2 2" xfId="32139" xr:uid="{90316762-3D1E-423B-AB37-EBCE1451EA64}"/>
    <cellStyle name="Input 2 2 5 4 4 3" xfId="29944" xr:uid="{A6AD6C54-E563-4F0E-9B0E-07CCA5C9407E}"/>
    <cellStyle name="Input 2 2 5 4 5" xfId="22257" xr:uid="{251603BF-6768-45DA-9AE5-2DB35DA184B7}"/>
    <cellStyle name="Input 2 2 5 4 5 2" xfId="28197" xr:uid="{9FC25DAC-2B38-437A-9311-0361CC29ED1E}"/>
    <cellStyle name="Input 2 2 5 4 6" xfId="21193" xr:uid="{F3345ECD-6CAF-4F56-9934-B6AE76D63949}"/>
    <cellStyle name="Input 2 2 5 4 7" xfId="21286" xr:uid="{27FF245D-8F70-4B97-AD8B-757F09776665}"/>
    <cellStyle name="Input 2 2 5 5" xfId="21995" xr:uid="{81BE245C-2B05-4130-A404-E2A3D4ED42A4}"/>
    <cellStyle name="Input 2 2 5 5 2" xfId="23725" xr:uid="{3D9B8598-9D1D-4519-80DE-9A074C1D08AE}"/>
    <cellStyle name="Input 2 2 5 5 2 2" xfId="26425" xr:uid="{A507438B-68C5-4CA4-B11C-4998B40D0770}"/>
    <cellStyle name="Input 2 2 5 5 2 2 2" xfId="31877" xr:uid="{DAA7A795-7A6F-4BC7-A5FA-4B045860D9C2}"/>
    <cellStyle name="Input 2 2 5 5 2 3" xfId="29665" xr:uid="{BC0CB217-2BC0-4703-8097-72AB0ED99E63}"/>
    <cellStyle name="Input 2 2 5 5 3" xfId="25110" xr:uid="{F63CEE55-6D24-4734-967F-45C0614BFFD1}"/>
    <cellStyle name="Input 2 2 5 5 3 2" xfId="27305" xr:uid="{D139BD3A-02B1-4771-B9CB-112BF725A677}"/>
    <cellStyle name="Input 2 2 5 5 3 2 2" xfId="32757" xr:uid="{1B040F74-237F-435D-896B-C1803C90C11C}"/>
    <cellStyle name="Input 2 2 5 5 3 3" xfId="30562" xr:uid="{0FB6DD53-6FDD-4F1F-A485-B0CA9071D7B3}"/>
    <cellStyle name="Input 2 2 5 5 4" xfId="22870" xr:uid="{DC119391-784B-4B1A-A9D6-5868E672F40C}"/>
    <cellStyle name="Input 2 2 5 5 4 2" xfId="28810" xr:uid="{C538FF8C-8E65-413E-B52F-316144DE6C00}"/>
    <cellStyle name="Input 2 2 5 5 5" xfId="25570" xr:uid="{0C27FB15-8B8C-472E-8128-1B58A9234E6F}"/>
    <cellStyle name="Input 2 2 5 5 5 2" xfId="31022" xr:uid="{14F666B0-E7A6-453A-9773-DECF1816906B}"/>
    <cellStyle name="Input 2 2 5 5 6" xfId="27937" xr:uid="{F0CEDE89-7853-4D93-89E0-BF33B2F427C7}"/>
    <cellStyle name="Input 2 2 5 6" xfId="23112" xr:uid="{EA6369AB-54E0-4418-A486-080D602D8780}"/>
    <cellStyle name="Input 2 2 5 6 2" xfId="25812" xr:uid="{D36F74EB-4A8F-400C-AC91-B7E0DA6F0F3B}"/>
    <cellStyle name="Input 2 2 5 6 2 2" xfId="31264" xr:uid="{F0E68F9E-1AB0-4B6F-BC8A-8764A6D857B1}"/>
    <cellStyle name="Input 2 2 5 6 3" xfId="29052" xr:uid="{753932DB-8480-4C9D-9F10-C4F03A780561}"/>
    <cellStyle name="Input 2 2 5 7" xfId="24489" xr:uid="{1BBBF10E-CCB5-4558-9294-254E2FB9FAEA}"/>
    <cellStyle name="Input 2 2 5 7 2" xfId="26684" xr:uid="{5FBC3D30-F469-45FF-94EA-F09F4FED14C2}"/>
    <cellStyle name="Input 2 2 5 7 2 2" xfId="32136" xr:uid="{F37F1362-916C-4AB6-89E0-5F5E00426E22}"/>
    <cellStyle name="Input 2 2 5 7 3" xfId="29941" xr:uid="{4B0493B9-FCDE-440C-B63B-A67F1834C43C}"/>
    <cellStyle name="Input 2 2 5 8" xfId="22254" xr:uid="{2DA1AE9F-AE5C-4C64-A9A4-8644EB4176D8}"/>
    <cellStyle name="Input 2 2 5 8 2" xfId="28194" xr:uid="{68299C48-1257-49B5-AC79-1FA9DB934A04}"/>
    <cellStyle name="Input 2 2 5 9" xfId="21190" xr:uid="{83793528-2CC3-4E93-96AA-0A27A8212536}"/>
    <cellStyle name="Input 2 2 6" xfId="9373" xr:uid="{00000000-0005-0000-0000-000092240000}"/>
    <cellStyle name="Input 2 2 6 2" xfId="21991" xr:uid="{B757B26A-8ABB-4214-AAFB-C852CB38AFFA}"/>
    <cellStyle name="Input 2 2 6 2 2" xfId="23721" xr:uid="{10C0A69C-F337-4390-8C09-86A14F0B7B31}"/>
    <cellStyle name="Input 2 2 6 2 2 2" xfId="26421" xr:uid="{D53EAF19-472E-4350-81C6-56DB85964D79}"/>
    <cellStyle name="Input 2 2 6 2 2 2 2" xfId="31873" xr:uid="{D9B91673-1BBD-4F8B-B5BE-12E5BBEF0A33}"/>
    <cellStyle name="Input 2 2 6 2 2 3" xfId="29661" xr:uid="{F6E6EDFB-5EE8-425F-B106-E58E5608AD00}"/>
    <cellStyle name="Input 2 2 6 2 3" xfId="25106" xr:uid="{4C1F1FC3-E0E2-4E88-9419-610D0CE3B835}"/>
    <cellStyle name="Input 2 2 6 2 3 2" xfId="27301" xr:uid="{4330DA58-A9E4-429E-A601-DD546A88288B}"/>
    <cellStyle name="Input 2 2 6 2 3 2 2" xfId="32753" xr:uid="{8C57CB52-06DB-454C-8FC0-278B7C5CF7EC}"/>
    <cellStyle name="Input 2 2 6 2 3 3" xfId="30558" xr:uid="{D2EBDF15-4E92-496C-AA47-DD28D4A09613}"/>
    <cellStyle name="Input 2 2 6 2 4" xfId="22866" xr:uid="{7BF6F417-655B-4DA5-A3A7-92BF34E3FD39}"/>
    <cellStyle name="Input 2 2 6 2 4 2" xfId="28806" xr:uid="{206DDDC1-3F5D-4241-958B-53A23E8C7361}"/>
    <cellStyle name="Input 2 2 6 2 5" xfId="25566" xr:uid="{E45E4387-773F-4DC6-8725-163F31008421}"/>
    <cellStyle name="Input 2 2 6 2 5 2" xfId="31018" xr:uid="{DD31C5F0-6396-4480-8874-4FFC1967B031}"/>
    <cellStyle name="Input 2 2 6 2 6" xfId="27933" xr:uid="{A7D26E1D-3EE4-4D50-A1E5-2A38CD217303}"/>
    <cellStyle name="Input 2 2 6 3" xfId="23116" xr:uid="{6A40EE04-07DE-4422-A7BC-CC8EC10E8CC5}"/>
    <cellStyle name="Input 2 2 6 3 2" xfId="25816" xr:uid="{4D8DA661-312C-4248-AB13-18BDE311F7D3}"/>
    <cellStyle name="Input 2 2 6 3 2 2" xfId="31268" xr:uid="{93AF3AD8-52BA-4DC3-A0FB-7FCFB15DB6C3}"/>
    <cellStyle name="Input 2 2 6 3 3" xfId="29056" xr:uid="{55C1AABE-A710-40FC-8BFD-B0B3C1874BAE}"/>
    <cellStyle name="Input 2 2 6 4" xfId="24493" xr:uid="{414692D8-8844-41F5-997C-1C13B142E22E}"/>
    <cellStyle name="Input 2 2 6 4 2" xfId="26688" xr:uid="{0E35D9FF-A434-432D-8F02-257893D88626}"/>
    <cellStyle name="Input 2 2 6 4 2 2" xfId="32140" xr:uid="{93F4A49C-7311-4CD3-893B-DD1251B2ABF0}"/>
    <cellStyle name="Input 2 2 6 4 3" xfId="29945" xr:uid="{236F8856-0DE5-47B4-829B-79157D9F4F22}"/>
    <cellStyle name="Input 2 2 6 5" xfId="22258" xr:uid="{09CF5C98-F500-4F2F-8769-E15B7DE7A4F6}"/>
    <cellStyle name="Input 2 2 6 5 2" xfId="28198" xr:uid="{46DD6E86-BFBB-4ACB-B99E-CAC075227C09}"/>
    <cellStyle name="Input 2 2 6 6" xfId="21194" xr:uid="{FEF3C256-2755-470B-B67C-03257FA98B2B}"/>
    <cellStyle name="Input 2 2 6 7" xfId="21285" xr:uid="{EDD72D2D-FB40-4B2B-89E3-6AD1BD1523D7}"/>
    <cellStyle name="Input 2 2 7" xfId="9374" xr:uid="{00000000-0005-0000-0000-000093240000}"/>
    <cellStyle name="Input 2 2 7 2" xfId="21990" xr:uid="{E23B66C1-8323-4C8F-B0EC-C4764AE3197B}"/>
    <cellStyle name="Input 2 2 7 2 2" xfId="23720" xr:uid="{3ADFFEA7-504B-4601-8667-D74C60CC0BE2}"/>
    <cellStyle name="Input 2 2 7 2 2 2" xfId="26420" xr:uid="{B1E62504-534C-40A1-88E2-3BE329F9C47C}"/>
    <cellStyle name="Input 2 2 7 2 2 2 2" xfId="31872" xr:uid="{7061B66F-7315-41F1-890B-77BF83A6C483}"/>
    <cellStyle name="Input 2 2 7 2 2 3" xfId="29660" xr:uid="{A0153652-2058-45D3-8D2B-D220B86D49C9}"/>
    <cellStyle name="Input 2 2 7 2 3" xfId="25105" xr:uid="{0323679B-2079-4318-A36E-4C09B4EA6D67}"/>
    <cellStyle name="Input 2 2 7 2 3 2" xfId="27300" xr:uid="{563C1555-576A-4C04-8A8A-821CE8557E8A}"/>
    <cellStyle name="Input 2 2 7 2 3 2 2" xfId="32752" xr:uid="{367D4CEC-DC41-4AB7-8E6E-8172D033C9A4}"/>
    <cellStyle name="Input 2 2 7 2 3 3" xfId="30557" xr:uid="{2D1119DF-952F-4184-800C-0EC9BDB28F2F}"/>
    <cellStyle name="Input 2 2 7 2 4" xfId="22865" xr:uid="{179DD614-6D6E-4308-AB55-99C09A642A13}"/>
    <cellStyle name="Input 2 2 7 2 4 2" xfId="28805" xr:uid="{1E55E26F-B461-4195-906D-94F794A1BEFC}"/>
    <cellStyle name="Input 2 2 7 2 5" xfId="25565" xr:uid="{527362B5-DF9E-4413-A157-5E0669A02FB3}"/>
    <cellStyle name="Input 2 2 7 2 5 2" xfId="31017" xr:uid="{021790D5-A427-46EC-8E9F-6320F598EFFD}"/>
    <cellStyle name="Input 2 2 7 2 6" xfId="27932" xr:uid="{4375FDBE-B449-4A8D-9C25-4B5757DA67A4}"/>
    <cellStyle name="Input 2 2 7 3" xfId="23117" xr:uid="{11E30161-FE72-4587-9F86-1D4B178F156C}"/>
    <cellStyle name="Input 2 2 7 3 2" xfId="25817" xr:uid="{2901205C-5B8F-49D6-AFD1-8FB7D4DAF486}"/>
    <cellStyle name="Input 2 2 7 3 2 2" xfId="31269" xr:uid="{C285C72F-F9EC-4800-A365-4AE29F699DEC}"/>
    <cellStyle name="Input 2 2 7 3 3" xfId="29057" xr:uid="{C0C21AE7-4025-481D-B8A7-CCFEA765ED8B}"/>
    <cellStyle name="Input 2 2 7 4" xfId="24494" xr:uid="{2319C36B-58E7-4FEF-B500-CF744D4E7E04}"/>
    <cellStyle name="Input 2 2 7 4 2" xfId="26689" xr:uid="{3298561E-DDFF-40AF-9DDD-68A4D21303D9}"/>
    <cellStyle name="Input 2 2 7 4 2 2" xfId="32141" xr:uid="{800774ED-87EB-4E1D-921F-36D2DDA0A5D7}"/>
    <cellStyle name="Input 2 2 7 4 3" xfId="29946" xr:uid="{77718ABC-1B69-4B4D-B6DC-7C72C684516A}"/>
    <cellStyle name="Input 2 2 7 5" xfId="22259" xr:uid="{FE059473-3C67-4E33-8875-495E20A0D394}"/>
    <cellStyle name="Input 2 2 7 5 2" xfId="28199" xr:uid="{546F24E8-AD32-4001-98A9-B3B7FB861E02}"/>
    <cellStyle name="Input 2 2 7 6" xfId="21195" xr:uid="{3F9DB262-512C-45E9-A035-B734B5667A1F}"/>
    <cellStyle name="Input 2 2 7 7" xfId="21284" xr:uid="{882BB3B4-245E-4B1E-9353-3597AB5067A3}"/>
    <cellStyle name="Input 2 2 8" xfId="9375" xr:uid="{00000000-0005-0000-0000-000094240000}"/>
    <cellStyle name="Input 2 2 8 2" xfId="21989" xr:uid="{1AAE321A-75CB-4766-A130-DD40EC637D42}"/>
    <cellStyle name="Input 2 2 8 2 2" xfId="23719" xr:uid="{459147AD-85B4-4493-A81E-85DAA04BE641}"/>
    <cellStyle name="Input 2 2 8 2 2 2" xfId="26419" xr:uid="{4410A27B-2A9D-4A0F-BF3A-6573C0D7910A}"/>
    <cellStyle name="Input 2 2 8 2 2 2 2" xfId="31871" xr:uid="{A5D1D14C-2B4F-4A85-AB4A-E4DD230F2ECD}"/>
    <cellStyle name="Input 2 2 8 2 2 3" xfId="29659" xr:uid="{9AEC52D6-0FC1-4BF7-A780-0717345D0B3D}"/>
    <cellStyle name="Input 2 2 8 2 3" xfId="25104" xr:uid="{83B939A8-891F-46AC-8C5E-D47EEE905256}"/>
    <cellStyle name="Input 2 2 8 2 3 2" xfId="27299" xr:uid="{76DBF4DE-6B0E-4501-AC9F-99C6B2F89E22}"/>
    <cellStyle name="Input 2 2 8 2 3 2 2" xfId="32751" xr:uid="{F5A62DAF-8014-4AD8-A3E6-1E857B5AB34B}"/>
    <cellStyle name="Input 2 2 8 2 3 3" xfId="30556" xr:uid="{2DC4DE24-30B2-453B-BD5F-1B9D7FFFD53E}"/>
    <cellStyle name="Input 2 2 8 2 4" xfId="22864" xr:uid="{326F2D88-4C22-485E-9261-51ED3964C066}"/>
    <cellStyle name="Input 2 2 8 2 4 2" xfId="28804" xr:uid="{A6E69775-2551-4510-93C2-E903C4C9BCB8}"/>
    <cellStyle name="Input 2 2 8 2 5" xfId="25564" xr:uid="{C9CE2FBE-D9B4-492E-A36D-E4F828BDB4E9}"/>
    <cellStyle name="Input 2 2 8 2 5 2" xfId="31016" xr:uid="{5F125195-3489-4C4E-89C0-3C04E59EF66B}"/>
    <cellStyle name="Input 2 2 8 2 6" xfId="27931" xr:uid="{BB3D19C4-5D58-4293-9F02-394C9D37D4CB}"/>
    <cellStyle name="Input 2 2 8 3" xfId="23118" xr:uid="{7B22F833-C441-4C23-A5E0-A46029A10A65}"/>
    <cellStyle name="Input 2 2 8 3 2" xfId="25818" xr:uid="{F5289325-60A9-491D-80CC-B08C848E1641}"/>
    <cellStyle name="Input 2 2 8 3 2 2" xfId="31270" xr:uid="{73F1287C-26FB-4FA7-AA6F-1B608F2BB5E3}"/>
    <cellStyle name="Input 2 2 8 3 3" xfId="29058" xr:uid="{38512738-C82F-49A3-91CB-A2C18E6CE0B4}"/>
    <cellStyle name="Input 2 2 8 4" xfId="24495" xr:uid="{D59E550C-4F83-4BFC-9C52-BCADF0025C35}"/>
    <cellStyle name="Input 2 2 8 4 2" xfId="26690" xr:uid="{16B030A2-1130-47D5-815F-EF69EDC23632}"/>
    <cellStyle name="Input 2 2 8 4 2 2" xfId="32142" xr:uid="{A9FB94EC-46E2-44AF-9B82-8D930DC89DCF}"/>
    <cellStyle name="Input 2 2 8 4 3" xfId="29947" xr:uid="{FF60EBA5-2D82-4119-8151-9B314F476914}"/>
    <cellStyle name="Input 2 2 8 5" xfId="22260" xr:uid="{E2A73A8F-65DE-4679-9367-9611BEEC758B}"/>
    <cellStyle name="Input 2 2 8 5 2" xfId="28200" xr:uid="{2EF1693B-A058-4027-83FB-35348BBEC4BA}"/>
    <cellStyle name="Input 2 2 8 6" xfId="21196" xr:uid="{7FA5E7AC-E37F-4F7C-B443-7D8308C04111}"/>
    <cellStyle name="Input 2 2 8 7" xfId="21283" xr:uid="{DDB5A4E5-B051-4F88-94DD-E8BB7DAC43F8}"/>
    <cellStyle name="Input 2 2 9" xfId="9376" xr:uid="{00000000-0005-0000-0000-000095240000}"/>
    <cellStyle name="Input 2 2 9 2" xfId="21988" xr:uid="{9CD548B8-2A0C-40F0-AA76-A750CC8A8A4D}"/>
    <cellStyle name="Input 2 2 9 2 2" xfId="23718" xr:uid="{6C3AB269-AF43-48D5-93A6-64FF823A16B9}"/>
    <cellStyle name="Input 2 2 9 2 2 2" xfId="26418" xr:uid="{0BE73883-77C5-41B9-AFEE-C90E951356DC}"/>
    <cellStyle name="Input 2 2 9 2 2 2 2" xfId="31870" xr:uid="{E8F1192A-16C7-410C-8ED0-AFEE105FFD48}"/>
    <cellStyle name="Input 2 2 9 2 2 3" xfId="29658" xr:uid="{6768FB77-6A51-4286-88DF-C0A8D97EC4AC}"/>
    <cellStyle name="Input 2 2 9 2 3" xfId="25103" xr:uid="{6C25BB75-D447-440B-BB03-2571F880040C}"/>
    <cellStyle name="Input 2 2 9 2 3 2" xfId="27298" xr:uid="{3ED2DB0D-5612-4644-BD1A-4AE4D04ADE1B}"/>
    <cellStyle name="Input 2 2 9 2 3 2 2" xfId="32750" xr:uid="{2F550E25-C1C1-4334-8011-AD47D30FD592}"/>
    <cellStyle name="Input 2 2 9 2 3 3" xfId="30555" xr:uid="{7E34BF4A-BF63-468F-ACDB-2B00B8B3903F}"/>
    <cellStyle name="Input 2 2 9 2 4" xfId="22863" xr:uid="{D8DA129A-D1F4-40DC-BA38-4397EC024773}"/>
    <cellStyle name="Input 2 2 9 2 4 2" xfId="28803" xr:uid="{6775DFD3-913C-4D48-8641-B15E1C69DFFA}"/>
    <cellStyle name="Input 2 2 9 2 5" xfId="25563" xr:uid="{4E88D452-389E-4C29-9794-CC85E770D154}"/>
    <cellStyle name="Input 2 2 9 2 5 2" xfId="31015" xr:uid="{FF7FFBC4-2C44-43BB-9926-4D673E8CE0DA}"/>
    <cellStyle name="Input 2 2 9 2 6" xfId="27930" xr:uid="{9D28343C-A7BC-4DDE-B7B0-4C8366444B82}"/>
    <cellStyle name="Input 2 2 9 3" xfId="23119" xr:uid="{6A377EAE-97F9-4D36-AA50-8FEF03BBDB42}"/>
    <cellStyle name="Input 2 2 9 3 2" xfId="25819" xr:uid="{CF4DD0DA-90BB-4754-A457-29562AE32F85}"/>
    <cellStyle name="Input 2 2 9 3 2 2" xfId="31271" xr:uid="{40DD3EF0-F57B-49CF-84A7-876064CC5196}"/>
    <cellStyle name="Input 2 2 9 3 3" xfId="29059" xr:uid="{61E26907-56F3-43D0-9F6A-21721C5CEEF4}"/>
    <cellStyle name="Input 2 2 9 4" xfId="24496" xr:uid="{3AA451A5-0B1D-41B2-9162-233B8A007BD6}"/>
    <cellStyle name="Input 2 2 9 4 2" xfId="26691" xr:uid="{2A05694F-CCB6-4715-A2EA-3FA5D7318A6D}"/>
    <cellStyle name="Input 2 2 9 4 2 2" xfId="32143" xr:uid="{28A9FC8B-42B7-4B81-9D43-6226721CB933}"/>
    <cellStyle name="Input 2 2 9 4 3" xfId="29948" xr:uid="{14848FD3-A469-46AF-8BB3-A61BC9B73103}"/>
    <cellStyle name="Input 2 2 9 5" xfId="22261" xr:uid="{405A2C59-6183-4481-90EE-3708C0A981F3}"/>
    <cellStyle name="Input 2 2 9 5 2" xfId="28201" xr:uid="{396FEE01-5C7D-457A-93A0-4705EBC0129C}"/>
    <cellStyle name="Input 2 2 9 6" xfId="21197" xr:uid="{6DF9D9A0-FF6F-430B-B6EC-38D01A918140}"/>
    <cellStyle name="Input 2 2 9 7" xfId="21282" xr:uid="{AB96348C-8DA2-4D03-95AE-441F330C1722}"/>
    <cellStyle name="Input 2 20" xfId="22219" xr:uid="{D4A1D310-E458-4D00-99FB-1E15EF5B95C7}"/>
    <cellStyle name="Input 2 20 2" xfId="28159" xr:uid="{FE9E3EBF-EF3D-4E9A-98A5-D952C6F1A2EF}"/>
    <cellStyle name="Input 2 21" xfId="21155" xr:uid="{A636BED7-9BBE-482F-B9C0-3D1255A9B746}"/>
    <cellStyle name="Input 2 22" xfId="21324" xr:uid="{5DD3DCB6-9177-4936-8F22-E83F85EE0D74}"/>
    <cellStyle name="Input 2 3" xfId="9377" xr:uid="{00000000-0005-0000-0000-000096240000}"/>
    <cellStyle name="Input 2 3 2" xfId="9378" xr:uid="{00000000-0005-0000-0000-000097240000}"/>
    <cellStyle name="Input 2 3 2 2" xfId="21987" xr:uid="{31F9D1AF-55E3-4C9B-836F-C6331CCCBDA3}"/>
    <cellStyle name="Input 2 3 2 2 2" xfId="23717" xr:uid="{AF9ED64A-518F-4B8F-BF0A-6402ACD4ED85}"/>
    <cellStyle name="Input 2 3 2 2 2 2" xfId="26417" xr:uid="{1744ABB3-4C9D-4810-9903-57A3A7DBE1F0}"/>
    <cellStyle name="Input 2 3 2 2 2 2 2" xfId="31869" xr:uid="{F62E4179-9ED9-40BC-B8E8-499F1CB79CE5}"/>
    <cellStyle name="Input 2 3 2 2 2 3" xfId="29657" xr:uid="{34FA8D90-950E-4AAA-A6D8-E5AAC0A3E923}"/>
    <cellStyle name="Input 2 3 2 2 3" xfId="25102" xr:uid="{FA5C91DA-C632-4FBA-867C-A57BFFD99574}"/>
    <cellStyle name="Input 2 3 2 2 3 2" xfId="27297" xr:uid="{1287094F-E51F-4B45-B9DB-52958265859C}"/>
    <cellStyle name="Input 2 3 2 2 3 2 2" xfId="32749" xr:uid="{B10C3D28-9C2C-4E60-9CFD-767EDD1EBDFD}"/>
    <cellStyle name="Input 2 3 2 2 3 3" xfId="30554" xr:uid="{4C2AAD0B-E791-4DEC-9844-B488F8ADE0C5}"/>
    <cellStyle name="Input 2 3 2 2 4" xfId="22862" xr:uid="{38279A3E-F0A6-45A8-AA3B-38AB7EF2C96C}"/>
    <cellStyle name="Input 2 3 2 2 4 2" xfId="28802" xr:uid="{4F3236A5-E782-45DB-AF21-CB763F059544}"/>
    <cellStyle name="Input 2 3 2 2 5" xfId="25562" xr:uid="{5E4DF529-5344-4CB1-8922-C8E5CA67E364}"/>
    <cellStyle name="Input 2 3 2 2 5 2" xfId="31014" xr:uid="{1A798112-44C9-4A3B-9DD7-60215B088447}"/>
    <cellStyle name="Input 2 3 2 2 6" xfId="27929" xr:uid="{23EE8AD3-83C1-4209-A1A0-529D47C84912}"/>
    <cellStyle name="Input 2 3 2 3" xfId="23120" xr:uid="{A22ACECA-58CD-4B4A-AB32-8F3F723FB68C}"/>
    <cellStyle name="Input 2 3 2 3 2" xfId="25820" xr:uid="{3A50B377-6BAA-44A7-A820-0FF2070A0887}"/>
    <cellStyle name="Input 2 3 2 3 2 2" xfId="31272" xr:uid="{2392F809-9E73-4879-ABFB-B30AEFE227F1}"/>
    <cellStyle name="Input 2 3 2 3 3" xfId="29060" xr:uid="{0D2F5F17-80C1-48D5-A56E-7A88AE683453}"/>
    <cellStyle name="Input 2 3 2 4" xfId="24497" xr:uid="{94D2AF12-1E7E-46DA-B6C7-63A51EC742D5}"/>
    <cellStyle name="Input 2 3 2 4 2" xfId="26692" xr:uid="{949FBB72-1E26-43C4-B65D-B997751372DD}"/>
    <cellStyle name="Input 2 3 2 4 2 2" xfId="32144" xr:uid="{616EA888-807D-4F7D-8B65-AC7E0764C96E}"/>
    <cellStyle name="Input 2 3 2 4 3" xfId="29949" xr:uid="{BB546D0E-BCF7-4C75-A3A8-7C0238EAA6AD}"/>
    <cellStyle name="Input 2 3 2 5" xfId="22262" xr:uid="{5B3E08A5-F231-46E3-857F-02A1533970C7}"/>
    <cellStyle name="Input 2 3 2 5 2" xfId="28202" xr:uid="{FA822ACC-D797-4142-A370-7DB528A42BEE}"/>
    <cellStyle name="Input 2 3 2 6" xfId="21198" xr:uid="{EFD04D0C-E6FF-42FF-9891-37262995325A}"/>
    <cellStyle name="Input 2 3 2 7" xfId="21281" xr:uid="{AC28CADB-E1AC-4E59-8177-1BE544B3F82F}"/>
    <cellStyle name="Input 2 3 3" xfId="9379" xr:uid="{00000000-0005-0000-0000-000098240000}"/>
    <cellStyle name="Input 2 3 3 2" xfId="21986" xr:uid="{D7C698E5-C11A-4CDB-A2B2-9365FBFC1C7A}"/>
    <cellStyle name="Input 2 3 3 2 2" xfId="23716" xr:uid="{1518EE22-3F41-457F-AD64-BACF0075AAA7}"/>
    <cellStyle name="Input 2 3 3 2 2 2" xfId="26416" xr:uid="{B5A0D7C0-DAAC-4867-AE28-2DEB2543CA6C}"/>
    <cellStyle name="Input 2 3 3 2 2 2 2" xfId="31868" xr:uid="{EDF48189-D719-4F40-B66B-0B89B96461E1}"/>
    <cellStyle name="Input 2 3 3 2 2 3" xfId="29656" xr:uid="{2F6E226F-48CD-4E20-BCCA-3ACE989708EB}"/>
    <cellStyle name="Input 2 3 3 2 3" xfId="25101" xr:uid="{7971EC3B-2652-428F-A005-52A77267BC02}"/>
    <cellStyle name="Input 2 3 3 2 3 2" xfId="27296" xr:uid="{0F2E1368-D7C9-4AE9-902E-3E0320D6506D}"/>
    <cellStyle name="Input 2 3 3 2 3 2 2" xfId="32748" xr:uid="{1014DCCC-CBE0-436C-80E5-A9573C7945CA}"/>
    <cellStyle name="Input 2 3 3 2 3 3" xfId="30553" xr:uid="{A01D50AB-D73A-47F1-99FB-9FB505C2DD7B}"/>
    <cellStyle name="Input 2 3 3 2 4" xfId="22861" xr:uid="{E42CF517-AF41-4721-830F-4DFF972171C3}"/>
    <cellStyle name="Input 2 3 3 2 4 2" xfId="28801" xr:uid="{4AB4F028-9EE9-4BBF-B73B-09F957588233}"/>
    <cellStyle name="Input 2 3 3 2 5" xfId="25561" xr:uid="{A9E999F8-D563-4178-B291-5BF8AA43666E}"/>
    <cellStyle name="Input 2 3 3 2 5 2" xfId="31013" xr:uid="{6DF74877-1E3D-42C0-9A43-7FFA75AE4046}"/>
    <cellStyle name="Input 2 3 3 2 6" xfId="27928" xr:uid="{092C1935-99A7-4909-BBD5-7A6AD9D55786}"/>
    <cellStyle name="Input 2 3 3 3" xfId="23121" xr:uid="{1E955F4C-B527-4735-8387-1304D3C403E0}"/>
    <cellStyle name="Input 2 3 3 3 2" xfId="25821" xr:uid="{AD6258FE-91F5-4F2C-9A12-107D02C545E4}"/>
    <cellStyle name="Input 2 3 3 3 2 2" xfId="31273" xr:uid="{6F9A51C6-B186-4610-AA17-36BB99FB3A69}"/>
    <cellStyle name="Input 2 3 3 3 3" xfId="29061" xr:uid="{3DB993FB-4EB1-42C1-A919-D90C0E1ED4DF}"/>
    <cellStyle name="Input 2 3 3 4" xfId="24498" xr:uid="{D7533117-AB5E-4126-B293-E0896A883EA1}"/>
    <cellStyle name="Input 2 3 3 4 2" xfId="26693" xr:uid="{F975A555-BAE4-4D5F-B0F2-493006550E65}"/>
    <cellStyle name="Input 2 3 3 4 2 2" xfId="32145" xr:uid="{D5CF72DC-36FA-4A33-9790-6C316EE443B9}"/>
    <cellStyle name="Input 2 3 3 4 3" xfId="29950" xr:uid="{CF13C678-F8C5-4618-AC5A-1CE418B882D4}"/>
    <cellStyle name="Input 2 3 3 5" xfId="22263" xr:uid="{D48A7566-2226-4E7D-9F6D-3C95FD23FCA5}"/>
    <cellStyle name="Input 2 3 3 5 2" xfId="28203" xr:uid="{B68CBBAD-E011-4C03-BAB6-F5B42D32C85A}"/>
    <cellStyle name="Input 2 3 3 6" xfId="21199" xr:uid="{21AA326D-6533-4044-A581-1BD258D0D5C5}"/>
    <cellStyle name="Input 2 3 3 7" xfId="21280" xr:uid="{BB86593C-1EA1-4D09-85F3-0A95E0513538}"/>
    <cellStyle name="Input 2 3 4" xfId="9380" xr:uid="{00000000-0005-0000-0000-000099240000}"/>
    <cellStyle name="Input 2 3 4 2" xfId="21985" xr:uid="{C4595D96-677B-42FC-BFC2-D4852DFEB675}"/>
    <cellStyle name="Input 2 3 4 2 2" xfId="23715" xr:uid="{4A7A216F-FDE5-436F-BABD-C9AE94A1F4C5}"/>
    <cellStyle name="Input 2 3 4 2 2 2" xfId="26415" xr:uid="{36CA40A6-0045-46FB-84CF-36BB49B7CC34}"/>
    <cellStyle name="Input 2 3 4 2 2 2 2" xfId="31867" xr:uid="{071EFCFD-96F2-403E-A731-03FC70C1A5C2}"/>
    <cellStyle name="Input 2 3 4 2 2 3" xfId="29655" xr:uid="{EDE84851-8B6D-4DDA-8D08-30D11AED046D}"/>
    <cellStyle name="Input 2 3 4 2 3" xfId="25100" xr:uid="{1E2D3328-922D-4CC8-A8AA-CF3CB83161AD}"/>
    <cellStyle name="Input 2 3 4 2 3 2" xfId="27295" xr:uid="{53C8C31D-FCD4-4D8E-AD38-52A4930C5E0B}"/>
    <cellStyle name="Input 2 3 4 2 3 2 2" xfId="32747" xr:uid="{590496A7-AA64-46BC-9AD4-BB4B73687C3D}"/>
    <cellStyle name="Input 2 3 4 2 3 3" xfId="30552" xr:uid="{0BE7EB4C-6892-4270-8B39-86D897FBCD8A}"/>
    <cellStyle name="Input 2 3 4 2 4" xfId="22860" xr:uid="{83DE2530-D2A9-46CD-A80C-79A78E6C14A4}"/>
    <cellStyle name="Input 2 3 4 2 4 2" xfId="28800" xr:uid="{0D11E36E-1E58-43E2-A8AF-012E4706F8A2}"/>
    <cellStyle name="Input 2 3 4 2 5" xfId="25560" xr:uid="{0506AB27-3E7A-4093-B79B-AC039EA7856D}"/>
    <cellStyle name="Input 2 3 4 2 5 2" xfId="31012" xr:uid="{C57D985A-1D78-41BF-A18C-4F02F5CF30FA}"/>
    <cellStyle name="Input 2 3 4 2 6" xfId="27927" xr:uid="{A4EBBD3B-A61E-45D5-BA18-B4F3FCDBFC93}"/>
    <cellStyle name="Input 2 3 4 3" xfId="23122" xr:uid="{B4B42981-FEBF-4E98-AE6A-AFCB992C0CA2}"/>
    <cellStyle name="Input 2 3 4 3 2" xfId="25822" xr:uid="{AF020BF7-0C5A-4735-A39D-9362CA0F6728}"/>
    <cellStyle name="Input 2 3 4 3 2 2" xfId="31274" xr:uid="{16F475D5-4EAB-4E16-850D-0E7828D098DE}"/>
    <cellStyle name="Input 2 3 4 3 3" xfId="29062" xr:uid="{F9477C8B-D5A8-491E-B0B8-22E98C5F04EB}"/>
    <cellStyle name="Input 2 3 4 4" xfId="24499" xr:uid="{305FB57A-E483-48D1-AC61-0A6E8150DC16}"/>
    <cellStyle name="Input 2 3 4 4 2" xfId="26694" xr:uid="{754C9BCA-C899-4EF9-88AF-FB6AF7DA90A5}"/>
    <cellStyle name="Input 2 3 4 4 2 2" xfId="32146" xr:uid="{5926C484-8B16-49E2-982F-3E8C45D8B668}"/>
    <cellStyle name="Input 2 3 4 4 3" xfId="29951" xr:uid="{29B05D0C-CE08-4649-86FB-259D612BA529}"/>
    <cellStyle name="Input 2 3 4 5" xfId="22264" xr:uid="{4B1317D3-257B-4C6D-B5BF-5319DD97D991}"/>
    <cellStyle name="Input 2 3 4 5 2" xfId="28204" xr:uid="{36011CA7-1AA0-4759-80B2-31B133EC6D42}"/>
    <cellStyle name="Input 2 3 4 6" xfId="21200" xr:uid="{A1C1B206-A7F2-4EEE-8899-E5704D9C7322}"/>
    <cellStyle name="Input 2 3 4 7" xfId="21279" xr:uid="{C486BDB4-2C2A-458D-8C2C-3B1FEB8B147F}"/>
    <cellStyle name="Input 2 3 5" xfId="9381" xr:uid="{00000000-0005-0000-0000-00009A240000}"/>
    <cellStyle name="Input 2 3 5 2" xfId="21984" xr:uid="{4E3A5F53-8DA0-493C-9A2B-1E89C54F75F4}"/>
    <cellStyle name="Input 2 3 5 2 2" xfId="23714" xr:uid="{190CC452-E976-48EC-BA9A-C481ADD614B0}"/>
    <cellStyle name="Input 2 3 5 2 2 2" xfId="26414" xr:uid="{9C879601-FD50-4F8F-AAA6-D20425C7AA95}"/>
    <cellStyle name="Input 2 3 5 2 2 2 2" xfId="31866" xr:uid="{C3A47353-03EE-45BB-B7D1-5BC22E8C6DAD}"/>
    <cellStyle name="Input 2 3 5 2 2 3" xfId="29654" xr:uid="{7019833B-273D-43CF-A0E7-493AB0866105}"/>
    <cellStyle name="Input 2 3 5 2 3" xfId="25099" xr:uid="{0BADADF1-664F-41A1-BEB1-960B45D62D54}"/>
    <cellStyle name="Input 2 3 5 2 3 2" xfId="27294" xr:uid="{F26AF349-E014-484D-9F3A-0034C24C1AF1}"/>
    <cellStyle name="Input 2 3 5 2 3 2 2" xfId="32746" xr:uid="{0738EFC0-8BBC-41F3-A0C0-8ABC35C5E5A8}"/>
    <cellStyle name="Input 2 3 5 2 3 3" xfId="30551" xr:uid="{25AC95B8-3DD4-405A-A584-DB3D6928035E}"/>
    <cellStyle name="Input 2 3 5 2 4" xfId="22859" xr:uid="{053072DF-E1E3-432E-9173-3E3380FA669F}"/>
    <cellStyle name="Input 2 3 5 2 4 2" xfId="28799" xr:uid="{5FEEBB12-1185-4A56-BC85-8FB991A06158}"/>
    <cellStyle name="Input 2 3 5 2 5" xfId="25559" xr:uid="{6A36725D-4EC5-45E2-9C4F-0055C45921FF}"/>
    <cellStyle name="Input 2 3 5 2 5 2" xfId="31011" xr:uid="{E16DDDB1-C1E4-442F-A7E0-FDA143FDFADE}"/>
    <cellStyle name="Input 2 3 5 2 6" xfId="27926" xr:uid="{BD788934-E6EC-4A38-BD19-D391F0A9A963}"/>
    <cellStyle name="Input 2 3 5 3" xfId="23123" xr:uid="{3776E326-E3F6-468A-B472-23B952C2BF9E}"/>
    <cellStyle name="Input 2 3 5 3 2" xfId="25823" xr:uid="{B3DCF60D-B421-4FD4-9B90-7E4973093F7F}"/>
    <cellStyle name="Input 2 3 5 3 2 2" xfId="31275" xr:uid="{3E9B7117-4561-4317-9860-11C6B4341110}"/>
    <cellStyle name="Input 2 3 5 3 3" xfId="29063" xr:uid="{93A9F79D-6E33-4E3D-A56D-BBFCBC36BAB9}"/>
    <cellStyle name="Input 2 3 5 4" xfId="24500" xr:uid="{4BEAF710-E800-45F9-8FFD-D8E7CD7655C2}"/>
    <cellStyle name="Input 2 3 5 4 2" xfId="26695" xr:uid="{2F8E20F7-6EDB-4188-9150-E1E1DEFD04A9}"/>
    <cellStyle name="Input 2 3 5 4 2 2" xfId="32147" xr:uid="{FAE3EDA6-18C9-480F-A5A6-91ED881161ED}"/>
    <cellStyle name="Input 2 3 5 4 3" xfId="29952" xr:uid="{EF0CF6C6-C859-4894-9F6E-59B8FF4F3B18}"/>
    <cellStyle name="Input 2 3 5 5" xfId="22265" xr:uid="{8AC55AC1-8ADD-420C-AC92-8174422D4A10}"/>
    <cellStyle name="Input 2 3 5 5 2" xfId="28205" xr:uid="{27E112A0-4CD8-439C-8FD9-5AD7A418CA36}"/>
    <cellStyle name="Input 2 3 5 6" xfId="21201" xr:uid="{8798CD4C-82A4-473E-8EF2-DAADD4232295}"/>
    <cellStyle name="Input 2 3 5 7" xfId="21278" xr:uid="{EE3F4C24-A5FD-4E1B-A999-DB3CBF404A2C}"/>
    <cellStyle name="Input 2 4" xfId="9382" xr:uid="{00000000-0005-0000-0000-00009B240000}"/>
    <cellStyle name="Input 2 4 2" xfId="9383" xr:uid="{00000000-0005-0000-0000-00009C240000}"/>
    <cellStyle name="Input 2 4 2 2" xfId="21983" xr:uid="{776DCDFF-AB97-419B-A3D8-03AB0FFE3BB6}"/>
    <cellStyle name="Input 2 4 2 2 2" xfId="23713" xr:uid="{0460B8C3-016E-4963-93E1-B4D2198FB90A}"/>
    <cellStyle name="Input 2 4 2 2 2 2" xfId="26413" xr:uid="{FA4577CE-9349-477B-BBCA-23B454D862B9}"/>
    <cellStyle name="Input 2 4 2 2 2 2 2" xfId="31865" xr:uid="{6DF8A4AD-568E-4D00-A3F6-C7DE34246103}"/>
    <cellStyle name="Input 2 4 2 2 2 3" xfId="29653" xr:uid="{40E832C5-D6A8-4A53-B168-872EB4B6A68E}"/>
    <cellStyle name="Input 2 4 2 2 3" xfId="25098" xr:uid="{D8CDB036-C3CA-4E35-AC9F-CC24DFF6D4D1}"/>
    <cellStyle name="Input 2 4 2 2 3 2" xfId="27293" xr:uid="{ACA6B339-68DC-44DA-B002-D27EF0B65EBB}"/>
    <cellStyle name="Input 2 4 2 2 3 2 2" xfId="32745" xr:uid="{8623BFED-6CFF-4598-BEB6-18B254B10512}"/>
    <cellStyle name="Input 2 4 2 2 3 3" xfId="30550" xr:uid="{E4962ECE-BEF8-4AA6-B546-F306E5D53AF8}"/>
    <cellStyle name="Input 2 4 2 2 4" xfId="22858" xr:uid="{620318ED-9839-4D5A-B55B-8BE4ECE503C1}"/>
    <cellStyle name="Input 2 4 2 2 4 2" xfId="28798" xr:uid="{68DA387B-4290-47FE-B21B-DFA3401DFF1F}"/>
    <cellStyle name="Input 2 4 2 2 5" xfId="25558" xr:uid="{23DC2401-8B9D-40CC-8DD2-75D0E8FDB7DC}"/>
    <cellStyle name="Input 2 4 2 2 5 2" xfId="31010" xr:uid="{2A6E3848-9DFF-4577-B35A-75654423197D}"/>
    <cellStyle name="Input 2 4 2 2 6" xfId="27925" xr:uid="{0ECDE826-F5B2-436D-A2E9-ADC809A9D02E}"/>
    <cellStyle name="Input 2 4 2 3" xfId="23124" xr:uid="{E4A77C4D-5360-4A22-B4BB-D23257883593}"/>
    <cellStyle name="Input 2 4 2 3 2" xfId="25824" xr:uid="{7854232E-CB40-4261-AEC9-1371EBADD76A}"/>
    <cellStyle name="Input 2 4 2 3 2 2" xfId="31276" xr:uid="{E34E6494-EE3D-4198-95F2-4B8A958659EB}"/>
    <cellStyle name="Input 2 4 2 3 3" xfId="29064" xr:uid="{826E05C0-094F-4EDE-A6EA-4AE55155D146}"/>
    <cellStyle name="Input 2 4 2 4" xfId="24501" xr:uid="{CB04F949-9F6F-4799-851D-CA73A9A6FC79}"/>
    <cellStyle name="Input 2 4 2 4 2" xfId="26696" xr:uid="{2FD46A36-CBAF-49DB-A114-3C50C52F47E0}"/>
    <cellStyle name="Input 2 4 2 4 2 2" xfId="32148" xr:uid="{41CD2B53-3660-4376-BD07-51D6AE756400}"/>
    <cellStyle name="Input 2 4 2 4 3" xfId="29953" xr:uid="{59EE0012-EFBE-42CA-A5D1-764AB4A1FA92}"/>
    <cellStyle name="Input 2 4 2 5" xfId="22266" xr:uid="{5A7CA656-87DE-47CE-9641-C26DEDA4BB5C}"/>
    <cellStyle name="Input 2 4 2 5 2" xfId="28206" xr:uid="{33FA25A4-E6BC-46CE-B94E-52B304D05C74}"/>
    <cellStyle name="Input 2 4 2 6" xfId="21202" xr:uid="{EF768DC3-96D3-4F0C-84FC-E2B64F237AF1}"/>
    <cellStyle name="Input 2 4 2 7" xfId="21277" xr:uid="{47103BC3-6CD5-4424-818C-025067118ABD}"/>
    <cellStyle name="Input 2 4 3" xfId="9384" xr:uid="{00000000-0005-0000-0000-00009D240000}"/>
    <cellStyle name="Input 2 4 3 2" xfId="21982" xr:uid="{DCFC23B7-E188-4FA7-BDBF-716391739D22}"/>
    <cellStyle name="Input 2 4 3 2 2" xfId="23712" xr:uid="{B2074DCE-16D7-472C-8B42-C3D0DB191B81}"/>
    <cellStyle name="Input 2 4 3 2 2 2" xfId="26412" xr:uid="{A4BCA1FE-6744-4F6A-80F2-277DE1914D35}"/>
    <cellStyle name="Input 2 4 3 2 2 2 2" xfId="31864" xr:uid="{13CFE592-8B0F-4762-B718-41852D7E6946}"/>
    <cellStyle name="Input 2 4 3 2 2 3" xfId="29652" xr:uid="{A9501F2C-3391-43E3-AC40-97B808BF2D0A}"/>
    <cellStyle name="Input 2 4 3 2 3" xfId="25097" xr:uid="{56911D2B-03F5-469B-B21B-D29109000EB4}"/>
    <cellStyle name="Input 2 4 3 2 3 2" xfId="27292" xr:uid="{976B4B70-CC65-47A3-8568-63805D01A4AA}"/>
    <cellStyle name="Input 2 4 3 2 3 2 2" xfId="32744" xr:uid="{B2472BE5-5E87-4050-9AA5-66C40C2A6F29}"/>
    <cellStyle name="Input 2 4 3 2 3 3" xfId="30549" xr:uid="{BC3EB1C0-E543-410C-A6B5-E833B64C176F}"/>
    <cellStyle name="Input 2 4 3 2 4" xfId="22857" xr:uid="{AFF331AD-ACBD-4D55-AAE7-F4E0F00DB6AD}"/>
    <cellStyle name="Input 2 4 3 2 4 2" xfId="28797" xr:uid="{252F5791-3809-44BC-91C9-06564B39A67B}"/>
    <cellStyle name="Input 2 4 3 2 5" xfId="25557" xr:uid="{C03D969F-5A64-40C0-90C4-7472005A1917}"/>
    <cellStyle name="Input 2 4 3 2 5 2" xfId="31009" xr:uid="{D068402D-3D0D-417F-895C-2BDAED90C36F}"/>
    <cellStyle name="Input 2 4 3 2 6" xfId="27924" xr:uid="{1C77646D-7266-4E23-9B93-F511F1F99854}"/>
    <cellStyle name="Input 2 4 3 3" xfId="23125" xr:uid="{26C2C83B-CD6C-4135-BEC6-FFBE61D6846C}"/>
    <cellStyle name="Input 2 4 3 3 2" xfId="25825" xr:uid="{C920A5CD-CBA5-44F3-9413-0777FDB01025}"/>
    <cellStyle name="Input 2 4 3 3 2 2" xfId="31277" xr:uid="{DF1B8999-2DA5-44CC-8071-EC4F3E757F84}"/>
    <cellStyle name="Input 2 4 3 3 3" xfId="29065" xr:uid="{0E14D8E4-D1AA-435C-A5DA-34E1243E646B}"/>
    <cellStyle name="Input 2 4 3 4" xfId="24502" xr:uid="{37B5F4C6-401D-4B70-A2C4-B543AA2A460E}"/>
    <cellStyle name="Input 2 4 3 4 2" xfId="26697" xr:uid="{69A1D386-40FF-41F9-B5D7-E52B6668A6EA}"/>
    <cellStyle name="Input 2 4 3 4 2 2" xfId="32149" xr:uid="{42C57468-24BC-4E07-8D29-0BCAE3793F30}"/>
    <cellStyle name="Input 2 4 3 4 3" xfId="29954" xr:uid="{D8010171-27CA-4213-BA8C-C32A37C07F26}"/>
    <cellStyle name="Input 2 4 3 5" xfId="22267" xr:uid="{F807B73F-9D4B-4CFE-A590-DC9598356A4D}"/>
    <cellStyle name="Input 2 4 3 5 2" xfId="28207" xr:uid="{858CF3B2-40E8-4385-A8A1-C4A891B108B8}"/>
    <cellStyle name="Input 2 4 3 6" xfId="21203" xr:uid="{012C07D9-24FB-4F2D-A31C-F93C7E72543B}"/>
    <cellStyle name="Input 2 4 3 7" xfId="21276" xr:uid="{5465C61A-3181-4069-BE0A-ED5265F2F03F}"/>
    <cellStyle name="Input 2 4 4" xfId="9385" xr:uid="{00000000-0005-0000-0000-00009E240000}"/>
    <cellStyle name="Input 2 4 4 2" xfId="21981" xr:uid="{6D56F850-5521-4ECC-B62D-C8075000EB55}"/>
    <cellStyle name="Input 2 4 4 2 2" xfId="23711" xr:uid="{21F40FF9-2135-4899-9CF9-7A1EC46E6E58}"/>
    <cellStyle name="Input 2 4 4 2 2 2" xfId="26411" xr:uid="{9667D298-367E-434B-8949-9901E8736FEE}"/>
    <cellStyle name="Input 2 4 4 2 2 2 2" xfId="31863" xr:uid="{D6E03956-01F1-404B-96BB-46057E45C186}"/>
    <cellStyle name="Input 2 4 4 2 2 3" xfId="29651" xr:uid="{197656E4-C795-4F5C-B9A0-6C01D0D92791}"/>
    <cellStyle name="Input 2 4 4 2 3" xfId="25096" xr:uid="{5CDE178F-FD22-44AD-8988-053F1898EFF9}"/>
    <cellStyle name="Input 2 4 4 2 3 2" xfId="27291" xr:uid="{D36CCB13-00A4-4B1D-BB47-55E9D157B1F3}"/>
    <cellStyle name="Input 2 4 4 2 3 2 2" xfId="32743" xr:uid="{4CE1F3EC-77EC-4231-8D18-B417C6AA42F7}"/>
    <cellStyle name="Input 2 4 4 2 3 3" xfId="30548" xr:uid="{389056C8-EEBE-4BFA-A538-D871B26BCE84}"/>
    <cellStyle name="Input 2 4 4 2 4" xfId="22856" xr:uid="{A1C8F25A-C0D8-4707-9E3E-B311DFFB05E8}"/>
    <cellStyle name="Input 2 4 4 2 4 2" xfId="28796" xr:uid="{C940105B-446E-42F7-8911-FAAB65A8663F}"/>
    <cellStyle name="Input 2 4 4 2 5" xfId="25556" xr:uid="{7E6CCCC2-8064-44CB-BB0A-79F850399291}"/>
    <cellStyle name="Input 2 4 4 2 5 2" xfId="31008" xr:uid="{4E49B0BB-4799-4863-B79B-A46AB054B501}"/>
    <cellStyle name="Input 2 4 4 2 6" xfId="27923" xr:uid="{59642703-E3C5-4539-9E95-79B9846646C3}"/>
    <cellStyle name="Input 2 4 4 3" xfId="23126" xr:uid="{7020BA15-015A-4276-ABD4-D0089C2A158D}"/>
    <cellStyle name="Input 2 4 4 3 2" xfId="25826" xr:uid="{AC44EB92-A279-4961-96A7-8CAB646CCBA7}"/>
    <cellStyle name="Input 2 4 4 3 2 2" xfId="31278" xr:uid="{741F7983-22E9-47C5-8798-18195D367839}"/>
    <cellStyle name="Input 2 4 4 3 3" xfId="29066" xr:uid="{59174E50-59FC-461B-BF53-ADD874971FC0}"/>
    <cellStyle name="Input 2 4 4 4" xfId="24503" xr:uid="{7F43BD8B-49E2-48EF-880D-6247E0645E7D}"/>
    <cellStyle name="Input 2 4 4 4 2" xfId="26698" xr:uid="{50CD0BA0-B506-4FDB-BD45-DA6148D598C3}"/>
    <cellStyle name="Input 2 4 4 4 2 2" xfId="32150" xr:uid="{56924C30-E77E-499A-B6A3-8EBBB3CBF9B0}"/>
    <cellStyle name="Input 2 4 4 4 3" xfId="29955" xr:uid="{44357F3D-B0DE-46D8-A355-952322777D77}"/>
    <cellStyle name="Input 2 4 4 5" xfId="22268" xr:uid="{617C53DF-5575-4FE3-A308-496CE5AEAAE0}"/>
    <cellStyle name="Input 2 4 4 5 2" xfId="28208" xr:uid="{A7AAF9DD-67FE-4FF9-A2B0-7A5588246097}"/>
    <cellStyle name="Input 2 4 4 6" xfId="21204" xr:uid="{C99FDA9E-814E-4418-B02E-D38F67760840}"/>
    <cellStyle name="Input 2 4 4 7" xfId="21275" xr:uid="{843A634A-257B-4AD1-8057-3FF7ADC2E7C3}"/>
    <cellStyle name="Input 2 4 5" xfId="9386" xr:uid="{00000000-0005-0000-0000-00009F240000}"/>
    <cellStyle name="Input 2 4 5 2" xfId="21980" xr:uid="{C0F1FD66-9144-41A7-ABCD-4A13E12B2A93}"/>
    <cellStyle name="Input 2 4 5 2 2" xfId="23710" xr:uid="{316C12F7-76CC-48E4-8F7A-EEB5914576F5}"/>
    <cellStyle name="Input 2 4 5 2 2 2" xfId="26410" xr:uid="{B72DD24D-FC1A-42DA-A98F-E2A37B81C9CB}"/>
    <cellStyle name="Input 2 4 5 2 2 2 2" xfId="31862" xr:uid="{55B326FB-CFCD-48C5-B21A-774BEDBD25A1}"/>
    <cellStyle name="Input 2 4 5 2 2 3" xfId="29650" xr:uid="{821C882E-3A23-4417-9EDA-4A9934D558D3}"/>
    <cellStyle name="Input 2 4 5 2 3" xfId="25095" xr:uid="{73B0BDE7-E4DB-45FA-822A-EF8D2F3D8E42}"/>
    <cellStyle name="Input 2 4 5 2 3 2" xfId="27290" xr:uid="{9FC6E8FD-B43E-4002-8511-2A7CA2B5BD0A}"/>
    <cellStyle name="Input 2 4 5 2 3 2 2" xfId="32742" xr:uid="{17CA3390-8B69-42EB-A524-1267F851A87F}"/>
    <cellStyle name="Input 2 4 5 2 3 3" xfId="30547" xr:uid="{7858FBD7-B292-4BE7-AC35-0BBF8B6CCB57}"/>
    <cellStyle name="Input 2 4 5 2 4" xfId="22855" xr:uid="{C8F3FC73-1F8C-4983-9647-B4E9B5C26603}"/>
    <cellStyle name="Input 2 4 5 2 4 2" xfId="28795" xr:uid="{ECB69F1C-DC27-463A-A7FF-957A996C5154}"/>
    <cellStyle name="Input 2 4 5 2 5" xfId="25555" xr:uid="{0F59D131-1B73-493A-98B6-25319AD12CF9}"/>
    <cellStyle name="Input 2 4 5 2 5 2" xfId="31007" xr:uid="{0861812B-EC1E-47CD-AD5A-8C2398388B58}"/>
    <cellStyle name="Input 2 4 5 2 6" xfId="27922" xr:uid="{3A34F4A3-73CB-491C-A577-00A0CF213E01}"/>
    <cellStyle name="Input 2 4 5 3" xfId="23127" xr:uid="{38E23FFF-85B8-474A-A6FD-4B93FB604DEF}"/>
    <cellStyle name="Input 2 4 5 3 2" xfId="25827" xr:uid="{69B005C3-D32A-4EFE-9073-D2949957DDD5}"/>
    <cellStyle name="Input 2 4 5 3 2 2" xfId="31279" xr:uid="{6E60F594-1A8F-4C3C-8052-D7C6C2DA3F06}"/>
    <cellStyle name="Input 2 4 5 3 3" xfId="29067" xr:uid="{E115085D-BB21-4108-A3C5-25A61AA337A1}"/>
    <cellStyle name="Input 2 4 5 4" xfId="24504" xr:uid="{6C6DB278-42A2-4C36-AEA4-F3BECDDE99D0}"/>
    <cellStyle name="Input 2 4 5 4 2" xfId="26699" xr:uid="{C7BFCC61-308D-445F-BAE1-29437A8F1001}"/>
    <cellStyle name="Input 2 4 5 4 2 2" xfId="32151" xr:uid="{15CDF4E5-492B-46E3-8726-6F77D5B34848}"/>
    <cellStyle name="Input 2 4 5 4 3" xfId="29956" xr:uid="{06184398-8502-45B9-8368-DD434E5C0983}"/>
    <cellStyle name="Input 2 4 5 5" xfId="22269" xr:uid="{9B900678-D7ED-4171-810D-4120CBBC9EFE}"/>
    <cellStyle name="Input 2 4 5 5 2" xfId="28209" xr:uid="{6552930E-E814-4196-B4D8-50FF79A2F76D}"/>
    <cellStyle name="Input 2 4 5 6" xfId="21205" xr:uid="{E5EF36EB-5581-4B7A-853C-1AC9ED68BCC9}"/>
    <cellStyle name="Input 2 4 5 7" xfId="21274" xr:uid="{E9AD319F-78B3-4D5C-A601-5EBBB9DCC647}"/>
    <cellStyle name="Input 2 5" xfId="9387" xr:uid="{00000000-0005-0000-0000-0000A0240000}"/>
    <cellStyle name="Input 2 5 2" xfId="9388" xr:uid="{00000000-0005-0000-0000-0000A1240000}"/>
    <cellStyle name="Input 2 5 2 2" xfId="21979" xr:uid="{40B40483-F087-4A76-A64F-343651E9AC13}"/>
    <cellStyle name="Input 2 5 2 2 2" xfId="23709" xr:uid="{412027CA-87F1-4E3E-85AD-2F9218DB3530}"/>
    <cellStyle name="Input 2 5 2 2 2 2" xfId="26409" xr:uid="{156B1BA6-B1E3-4797-BE2E-9A9971E6B7A9}"/>
    <cellStyle name="Input 2 5 2 2 2 2 2" xfId="31861" xr:uid="{388C76D8-954C-4A6C-9567-58B6DA2D1398}"/>
    <cellStyle name="Input 2 5 2 2 2 3" xfId="29649" xr:uid="{8CAB7124-27D5-47F8-8FD5-1918CC318BEB}"/>
    <cellStyle name="Input 2 5 2 2 3" xfId="25094" xr:uid="{9D757FC2-D1AD-4C76-8855-26F5819114A6}"/>
    <cellStyle name="Input 2 5 2 2 3 2" xfId="27289" xr:uid="{C342F583-D9B4-4414-9F05-B1BD309D7CDE}"/>
    <cellStyle name="Input 2 5 2 2 3 2 2" xfId="32741" xr:uid="{0F0D2824-4CF2-4055-B2A7-03FA66C12F4A}"/>
    <cellStyle name="Input 2 5 2 2 3 3" xfId="30546" xr:uid="{5BF2DCA9-B915-4669-B800-EB9B4046A829}"/>
    <cellStyle name="Input 2 5 2 2 4" xfId="22854" xr:uid="{2E810890-3D25-492C-8B11-2A3EA55D8869}"/>
    <cellStyle name="Input 2 5 2 2 4 2" xfId="28794" xr:uid="{63D9BFFC-56A8-4BFC-AC9E-06061DD237AB}"/>
    <cellStyle name="Input 2 5 2 2 5" xfId="25554" xr:uid="{1AA8B325-2848-4F10-9F73-ACDFF0A74945}"/>
    <cellStyle name="Input 2 5 2 2 5 2" xfId="31006" xr:uid="{83F2EE13-D108-4E91-83B4-E965DDB33704}"/>
    <cellStyle name="Input 2 5 2 2 6" xfId="27921" xr:uid="{763DE521-6975-422B-A5BB-D69C358EDB68}"/>
    <cellStyle name="Input 2 5 2 3" xfId="23128" xr:uid="{B4FFB062-16FF-4380-A643-9B91AE4F20EA}"/>
    <cellStyle name="Input 2 5 2 3 2" xfId="25828" xr:uid="{FF41F513-83B9-4BD7-898D-0A5E5C66B0F5}"/>
    <cellStyle name="Input 2 5 2 3 2 2" xfId="31280" xr:uid="{D68079AD-C284-4E75-9545-78308D30C0B4}"/>
    <cellStyle name="Input 2 5 2 3 3" xfId="29068" xr:uid="{210567A2-797C-406B-B89D-9C28E7556204}"/>
    <cellStyle name="Input 2 5 2 4" xfId="24505" xr:uid="{9BB2C090-BB9D-4AA4-947A-8FD22E1C56F9}"/>
    <cellStyle name="Input 2 5 2 4 2" xfId="26700" xr:uid="{5DB1DC43-B904-44B0-A52E-CF224F431A61}"/>
    <cellStyle name="Input 2 5 2 4 2 2" xfId="32152" xr:uid="{186D3609-9FA3-416D-8F4A-E5758B058497}"/>
    <cellStyle name="Input 2 5 2 4 3" xfId="29957" xr:uid="{5D1E342A-75DA-465D-9B50-CFFFCB172326}"/>
    <cellStyle name="Input 2 5 2 5" xfId="22270" xr:uid="{3450E3EC-1ED6-46B3-887E-91F4B16DD428}"/>
    <cellStyle name="Input 2 5 2 5 2" xfId="28210" xr:uid="{1BC91DE3-709D-441B-8349-71547FEC94CC}"/>
    <cellStyle name="Input 2 5 2 6" xfId="21206" xr:uid="{E62AD131-8B42-41A2-A48F-0C3FD32FAE51}"/>
    <cellStyle name="Input 2 5 2 7" xfId="21273" xr:uid="{3726E305-2CC4-4A01-8A57-3CA9BE5273D7}"/>
    <cellStyle name="Input 2 5 3" xfId="9389" xr:uid="{00000000-0005-0000-0000-0000A2240000}"/>
    <cellStyle name="Input 2 5 3 2" xfId="21978" xr:uid="{E1E828C5-93BF-43F9-A561-8E2EE4C86EE4}"/>
    <cellStyle name="Input 2 5 3 2 2" xfId="23708" xr:uid="{890ABAAF-FBAE-4D6C-B9DB-1E84DF436D74}"/>
    <cellStyle name="Input 2 5 3 2 2 2" xfId="26408" xr:uid="{CAF09E2F-127D-4BA0-AF0C-FB85B21D2A78}"/>
    <cellStyle name="Input 2 5 3 2 2 2 2" xfId="31860" xr:uid="{E8F304BD-8580-42AB-8699-005FD716C06E}"/>
    <cellStyle name="Input 2 5 3 2 2 3" xfId="29648" xr:uid="{C7D22079-C097-4AE6-BF68-FB431492C6E3}"/>
    <cellStyle name="Input 2 5 3 2 3" xfId="25093" xr:uid="{A3D4C159-8791-4BF1-92AE-6B57A5996822}"/>
    <cellStyle name="Input 2 5 3 2 3 2" xfId="27288" xr:uid="{3004810D-1892-4934-83BF-5C34A5C72F7A}"/>
    <cellStyle name="Input 2 5 3 2 3 2 2" xfId="32740" xr:uid="{8B5A7A83-0673-426E-BC7D-7AC7B899E7C8}"/>
    <cellStyle name="Input 2 5 3 2 3 3" xfId="30545" xr:uid="{4BF06F9A-7B7B-40D9-A193-0767BADB8A8C}"/>
    <cellStyle name="Input 2 5 3 2 4" xfId="22853" xr:uid="{3D0BF836-F279-4D8D-8F7B-467945EC426D}"/>
    <cellStyle name="Input 2 5 3 2 4 2" xfId="28793" xr:uid="{4B5CDA9F-6E3B-46AA-9865-C876A500485A}"/>
    <cellStyle name="Input 2 5 3 2 5" xfId="25553" xr:uid="{62DCF0B7-AC42-48EF-8E6A-E2544B87F183}"/>
    <cellStyle name="Input 2 5 3 2 5 2" xfId="31005" xr:uid="{62E66FE3-4AF0-4594-B30B-B18CC0131F9A}"/>
    <cellStyle name="Input 2 5 3 2 6" xfId="27920" xr:uid="{C7235164-A615-4316-8526-370E055C8B29}"/>
    <cellStyle name="Input 2 5 3 3" xfId="23129" xr:uid="{519E83E2-855B-400B-836D-B08CEA5230D9}"/>
    <cellStyle name="Input 2 5 3 3 2" xfId="25829" xr:uid="{84D0711F-270D-4471-9F16-127B2E4AACE9}"/>
    <cellStyle name="Input 2 5 3 3 2 2" xfId="31281" xr:uid="{E75746B5-6D99-49E6-B0F1-6CC323D244FE}"/>
    <cellStyle name="Input 2 5 3 3 3" xfId="29069" xr:uid="{C1AA68F5-48AC-4051-998C-B79097CA1A1D}"/>
    <cellStyle name="Input 2 5 3 4" xfId="24506" xr:uid="{8C9215FC-97CA-4F0B-A07A-0C1DAE0F07CC}"/>
    <cellStyle name="Input 2 5 3 4 2" xfId="26701" xr:uid="{C9685329-BEE7-410C-A4A4-F4D7A762C1DF}"/>
    <cellStyle name="Input 2 5 3 4 2 2" xfId="32153" xr:uid="{3B03EA8C-1C37-47FC-B584-80F42EA6664A}"/>
    <cellStyle name="Input 2 5 3 4 3" xfId="29958" xr:uid="{60C04EB1-07C7-4E4B-8601-069AD852B10F}"/>
    <cellStyle name="Input 2 5 3 5" xfId="22271" xr:uid="{79710605-BDA2-44AB-A12C-197103908F14}"/>
    <cellStyle name="Input 2 5 3 5 2" xfId="28211" xr:uid="{822595F0-BC57-4795-A971-28640A4662EA}"/>
    <cellStyle name="Input 2 5 3 6" xfId="21207" xr:uid="{237B3D14-609C-4C28-9C76-7BEFE5AFA545}"/>
    <cellStyle name="Input 2 5 3 7" xfId="21272" xr:uid="{723807EE-F7CC-425F-A179-217A43C29913}"/>
    <cellStyle name="Input 2 5 4" xfId="9390" xr:uid="{00000000-0005-0000-0000-0000A3240000}"/>
    <cellStyle name="Input 2 5 4 2" xfId="21977" xr:uid="{5EC8650B-D8F6-45BC-826C-086DB5B6A2DD}"/>
    <cellStyle name="Input 2 5 4 2 2" xfId="23707" xr:uid="{C3A7E8D2-7C6C-4E4F-B229-A954B10AD084}"/>
    <cellStyle name="Input 2 5 4 2 2 2" xfId="26407" xr:uid="{BB370862-DE2D-4696-946F-F5F0E3DB7086}"/>
    <cellStyle name="Input 2 5 4 2 2 2 2" xfId="31859" xr:uid="{B8320228-CA2D-4401-A6C4-9D1A4E408003}"/>
    <cellStyle name="Input 2 5 4 2 2 3" xfId="29647" xr:uid="{36A1BEB4-61BE-46B7-99EC-8A544B79DF3C}"/>
    <cellStyle name="Input 2 5 4 2 3" xfId="25092" xr:uid="{D244D5F2-197B-4079-A218-78DC5216D657}"/>
    <cellStyle name="Input 2 5 4 2 3 2" xfId="27287" xr:uid="{ACEE4DA4-CE28-4302-A0CE-D73AD26C5F82}"/>
    <cellStyle name="Input 2 5 4 2 3 2 2" xfId="32739" xr:uid="{FA0E95B5-BDE8-417B-BF4A-F856984C82FE}"/>
    <cellStyle name="Input 2 5 4 2 3 3" xfId="30544" xr:uid="{F6F80A77-2C93-4ED7-ABA0-146FB42EEA63}"/>
    <cellStyle name="Input 2 5 4 2 4" xfId="22852" xr:uid="{345C1303-4796-47E8-A2E2-03835740DB79}"/>
    <cellStyle name="Input 2 5 4 2 4 2" xfId="28792" xr:uid="{9C429368-5CDD-461C-B42D-D8B95CC5033A}"/>
    <cellStyle name="Input 2 5 4 2 5" xfId="25552" xr:uid="{8363DAA3-90D0-4C36-AACE-AA5B1B6479F0}"/>
    <cellStyle name="Input 2 5 4 2 5 2" xfId="31004" xr:uid="{974ABF23-A521-48FE-9931-6C4D6EA9E9A8}"/>
    <cellStyle name="Input 2 5 4 2 6" xfId="27919" xr:uid="{00723B2E-CFC3-4762-B31D-8ACEDC4F3307}"/>
    <cellStyle name="Input 2 5 4 3" xfId="23130" xr:uid="{FEF10DBD-0DCB-463F-81FA-07EAA3B3F42B}"/>
    <cellStyle name="Input 2 5 4 3 2" xfId="25830" xr:uid="{67D7B678-80F3-4059-9EB0-28C6DE2AD2FB}"/>
    <cellStyle name="Input 2 5 4 3 2 2" xfId="31282" xr:uid="{199EFB73-22E0-41A2-860E-B46C47CFFDD1}"/>
    <cellStyle name="Input 2 5 4 3 3" xfId="29070" xr:uid="{AA724D11-B011-41DB-A370-71164DE2E662}"/>
    <cellStyle name="Input 2 5 4 4" xfId="24507" xr:uid="{23D82325-C45C-4AAC-82A6-C00FC64A1A1B}"/>
    <cellStyle name="Input 2 5 4 4 2" xfId="26702" xr:uid="{C77B6993-8E72-4B5A-B165-120EAE412C6A}"/>
    <cellStyle name="Input 2 5 4 4 2 2" xfId="32154" xr:uid="{C37E7D06-71A8-4793-BCCB-033D17AF2000}"/>
    <cellStyle name="Input 2 5 4 4 3" xfId="29959" xr:uid="{AB2E9E3C-A97E-4182-88CF-A804894EDBB0}"/>
    <cellStyle name="Input 2 5 4 5" xfId="22272" xr:uid="{187D2204-0059-411A-A875-19EFEEAB52EA}"/>
    <cellStyle name="Input 2 5 4 5 2" xfId="28212" xr:uid="{7E376C14-F839-4F3E-814D-8649EA57BF68}"/>
    <cellStyle name="Input 2 5 4 6" xfId="21208" xr:uid="{CA32F7B5-D401-4A68-9E7C-CEE7B5D95AC8}"/>
    <cellStyle name="Input 2 5 4 7" xfId="21271" xr:uid="{BB576FB5-7DB1-4093-B73E-E89BB97EA622}"/>
    <cellStyle name="Input 2 5 5" xfId="9391" xr:uid="{00000000-0005-0000-0000-0000A4240000}"/>
    <cellStyle name="Input 2 5 5 2" xfId="21976" xr:uid="{B64C900E-7496-4AC1-9A2F-525CA2EC662C}"/>
    <cellStyle name="Input 2 5 5 2 2" xfId="23706" xr:uid="{61B5CE47-5656-42D1-BD42-8CB0D28DC159}"/>
    <cellStyle name="Input 2 5 5 2 2 2" xfId="26406" xr:uid="{6332BDF2-C0BD-4D77-8F39-6D4E5A3F63CC}"/>
    <cellStyle name="Input 2 5 5 2 2 2 2" xfId="31858" xr:uid="{D6C3C966-420E-4E78-AA37-8A406BC7F170}"/>
    <cellStyle name="Input 2 5 5 2 2 3" xfId="29646" xr:uid="{36C03606-713D-41A3-92F0-C12E9DC472F9}"/>
    <cellStyle name="Input 2 5 5 2 3" xfId="25091" xr:uid="{E0C39AF6-407C-495C-AEEF-737AFB1529AA}"/>
    <cellStyle name="Input 2 5 5 2 3 2" xfId="27286" xr:uid="{19F9399A-778F-49F6-9E24-1CC6D1EFEF0A}"/>
    <cellStyle name="Input 2 5 5 2 3 2 2" xfId="32738" xr:uid="{C6C7FFA5-B982-4F1B-8745-A6F66CE0DC4E}"/>
    <cellStyle name="Input 2 5 5 2 3 3" xfId="30543" xr:uid="{AB1E91FE-A42D-4C86-8D70-1875019F7B4D}"/>
    <cellStyle name="Input 2 5 5 2 4" xfId="22851" xr:uid="{26FCC08B-8DB3-4FF8-AEE2-7950DB306C2C}"/>
    <cellStyle name="Input 2 5 5 2 4 2" xfId="28791" xr:uid="{09369BEF-909C-4E3A-AC0B-5D359BE9CA74}"/>
    <cellStyle name="Input 2 5 5 2 5" xfId="25551" xr:uid="{EA7A9185-69D6-4F02-820E-079CDCBD53C6}"/>
    <cellStyle name="Input 2 5 5 2 5 2" xfId="31003" xr:uid="{6E0EA320-FBC2-4B65-AF81-7E0972F11950}"/>
    <cellStyle name="Input 2 5 5 2 6" xfId="27918" xr:uid="{6ECA5407-AE61-4D24-8DBE-63A82785EDB0}"/>
    <cellStyle name="Input 2 5 5 3" xfId="23131" xr:uid="{C6B30F2F-6806-4D07-8721-E2A89F545026}"/>
    <cellStyle name="Input 2 5 5 3 2" xfId="25831" xr:uid="{BB6E9675-21B8-435F-BFD0-C435229CE386}"/>
    <cellStyle name="Input 2 5 5 3 2 2" xfId="31283" xr:uid="{77CCBAE0-F3E5-4B13-B84C-93138D6600A7}"/>
    <cellStyle name="Input 2 5 5 3 3" xfId="29071" xr:uid="{4F3C879D-A4B4-4564-94DD-E26124550299}"/>
    <cellStyle name="Input 2 5 5 4" xfId="24508" xr:uid="{DA35FE42-5716-41C0-B640-6AB42A4C1084}"/>
    <cellStyle name="Input 2 5 5 4 2" xfId="26703" xr:uid="{63F89825-4BB8-4457-96E6-753F7B35982B}"/>
    <cellStyle name="Input 2 5 5 4 2 2" xfId="32155" xr:uid="{631376F2-48B5-4E82-82BE-352E5D9E4269}"/>
    <cellStyle name="Input 2 5 5 4 3" xfId="29960" xr:uid="{D811610F-05FA-48FF-A7D6-FA64044B005A}"/>
    <cellStyle name="Input 2 5 5 5" xfId="22273" xr:uid="{601F2B3A-B545-41BB-B34F-2275C1AD29ED}"/>
    <cellStyle name="Input 2 5 5 5 2" xfId="28213" xr:uid="{12067AD6-841E-4135-9BB7-EBA8CB1876DE}"/>
    <cellStyle name="Input 2 5 5 6" xfId="21209" xr:uid="{22DE966D-350B-4980-8B68-00C84C453430}"/>
    <cellStyle name="Input 2 5 5 7" xfId="21270" xr:uid="{75D2EA9C-A345-4A34-B33E-08275B3DE2B6}"/>
    <cellStyle name="Input 2 6" xfId="9392" xr:uid="{00000000-0005-0000-0000-0000A5240000}"/>
    <cellStyle name="Input 2 6 2" xfId="9393" xr:uid="{00000000-0005-0000-0000-0000A6240000}"/>
    <cellStyle name="Input 2 6 2 2" xfId="21975" xr:uid="{FFD8990A-CDA3-418F-81C5-0EDBA948C7C2}"/>
    <cellStyle name="Input 2 6 2 2 2" xfId="23705" xr:uid="{7F9C6A79-2F8C-44AE-B220-C03CA39D90E5}"/>
    <cellStyle name="Input 2 6 2 2 2 2" xfId="26405" xr:uid="{CACBFE0A-7BDE-4A6F-9D19-E101FB88CFF6}"/>
    <cellStyle name="Input 2 6 2 2 2 2 2" xfId="31857" xr:uid="{733580A7-C61E-44C7-8EC1-9EE00400CA6D}"/>
    <cellStyle name="Input 2 6 2 2 2 3" xfId="29645" xr:uid="{FDC4A6B2-6571-460D-9D1A-0E5D38CF2E49}"/>
    <cellStyle name="Input 2 6 2 2 3" xfId="25090" xr:uid="{9866BA85-798D-44C1-BB8B-159314AF8289}"/>
    <cellStyle name="Input 2 6 2 2 3 2" xfId="27285" xr:uid="{F2FCB923-0728-4812-B805-37FF83654121}"/>
    <cellStyle name="Input 2 6 2 2 3 2 2" xfId="32737" xr:uid="{2D0A68D6-0118-4377-890C-E503E2905562}"/>
    <cellStyle name="Input 2 6 2 2 3 3" xfId="30542" xr:uid="{8D9537C7-4FBB-4F18-AEB3-617ACB00014E}"/>
    <cellStyle name="Input 2 6 2 2 4" xfId="22850" xr:uid="{B2870E35-04DD-46FD-9D68-A314B5106E57}"/>
    <cellStyle name="Input 2 6 2 2 4 2" xfId="28790" xr:uid="{499D0E69-151C-46BA-92EC-40C3C3C67AF3}"/>
    <cellStyle name="Input 2 6 2 2 5" xfId="25550" xr:uid="{C59CB856-06FB-48F6-8A63-9615CD57598D}"/>
    <cellStyle name="Input 2 6 2 2 5 2" xfId="31002" xr:uid="{17C91584-DFA5-4E80-89A0-0154D1130AA5}"/>
    <cellStyle name="Input 2 6 2 2 6" xfId="27917" xr:uid="{52E3D9EE-CCD5-412E-BB27-D4533F3346F3}"/>
    <cellStyle name="Input 2 6 2 3" xfId="23132" xr:uid="{34EEC1F1-CCEF-4100-B90D-E128FFA98910}"/>
    <cellStyle name="Input 2 6 2 3 2" xfId="25832" xr:uid="{7622BA48-B261-4D1F-B108-3587EAB8CB64}"/>
    <cellStyle name="Input 2 6 2 3 2 2" xfId="31284" xr:uid="{EC61D602-537A-4DBA-B909-1626B4960C77}"/>
    <cellStyle name="Input 2 6 2 3 3" xfId="29072" xr:uid="{3FFAA7F7-C5E0-44C8-9269-6622A087F096}"/>
    <cellStyle name="Input 2 6 2 4" xfId="24509" xr:uid="{C5696A30-FA99-4B67-8912-D8BAC6A8BA8E}"/>
    <cellStyle name="Input 2 6 2 4 2" xfId="26704" xr:uid="{B6C44B2B-BA7B-46E7-AE77-866492BF98D8}"/>
    <cellStyle name="Input 2 6 2 4 2 2" xfId="32156" xr:uid="{460B5966-69A6-4D31-BE73-103391BEFDA8}"/>
    <cellStyle name="Input 2 6 2 4 3" xfId="29961" xr:uid="{8C859354-4297-4194-A239-13C45EE05106}"/>
    <cellStyle name="Input 2 6 2 5" xfId="22274" xr:uid="{8D3EBE94-C2AC-429F-93D8-DF460616687F}"/>
    <cellStyle name="Input 2 6 2 5 2" xfId="28214" xr:uid="{4C9EC579-D69D-434A-ADB0-9CF7F0975376}"/>
    <cellStyle name="Input 2 6 2 6" xfId="21210" xr:uid="{4C0088EB-4DAE-4829-A39D-AA07349D50EF}"/>
    <cellStyle name="Input 2 6 2 7" xfId="21269" xr:uid="{7759C92A-0E73-48D5-B12C-827D91D33A8C}"/>
    <cellStyle name="Input 2 6 3" xfId="9394" xr:uid="{00000000-0005-0000-0000-0000A7240000}"/>
    <cellStyle name="Input 2 6 3 2" xfId="21974" xr:uid="{31A1F268-6008-4A76-B55A-E1593F19CF99}"/>
    <cellStyle name="Input 2 6 3 2 2" xfId="23704" xr:uid="{95159595-684F-4AFB-8FE1-C145ED86AAD5}"/>
    <cellStyle name="Input 2 6 3 2 2 2" xfId="26404" xr:uid="{7211B37D-1644-491A-8809-F05F10D691E0}"/>
    <cellStyle name="Input 2 6 3 2 2 2 2" xfId="31856" xr:uid="{A8865E18-2A5E-4AAB-B020-14D8DBA3209D}"/>
    <cellStyle name="Input 2 6 3 2 2 3" xfId="29644" xr:uid="{D89AF624-2CBE-4557-AA36-587F6C43C29C}"/>
    <cellStyle name="Input 2 6 3 2 3" xfId="25089" xr:uid="{15CFB779-C805-4C31-8D6C-F4FEF340C047}"/>
    <cellStyle name="Input 2 6 3 2 3 2" xfId="27284" xr:uid="{29C1E2CB-1B91-4956-A128-05AA40974C54}"/>
    <cellStyle name="Input 2 6 3 2 3 2 2" xfId="32736" xr:uid="{CA427CBC-0E5D-47F3-A124-84A7E76397F0}"/>
    <cellStyle name="Input 2 6 3 2 3 3" xfId="30541" xr:uid="{DF5B8DE9-2357-4D00-B3FB-EBB47BC5EEEA}"/>
    <cellStyle name="Input 2 6 3 2 4" xfId="22849" xr:uid="{F1171565-3A14-494E-AEEA-5ECC9E65F390}"/>
    <cellStyle name="Input 2 6 3 2 4 2" xfId="28789" xr:uid="{ADE67D6A-A485-4377-942C-0655D7A8EE33}"/>
    <cellStyle name="Input 2 6 3 2 5" xfId="25549" xr:uid="{2779AFDC-F772-4BF9-8687-1E5B9AC7EB6A}"/>
    <cellStyle name="Input 2 6 3 2 5 2" xfId="31001" xr:uid="{AB9BD946-BB8B-4075-9C04-BAAA1F4F5995}"/>
    <cellStyle name="Input 2 6 3 2 6" xfId="27916" xr:uid="{3E220CCF-B7A1-43B7-A196-E854F2133031}"/>
    <cellStyle name="Input 2 6 3 3" xfId="23133" xr:uid="{1C16F249-A3C0-43F7-90AA-AAEB2FB0F134}"/>
    <cellStyle name="Input 2 6 3 3 2" xfId="25833" xr:uid="{BFADFAB6-BD1A-49D1-A9FA-723DEB3D9DA6}"/>
    <cellStyle name="Input 2 6 3 3 2 2" xfId="31285" xr:uid="{29778FFA-6A9B-4D46-AA9E-AF562C797A4D}"/>
    <cellStyle name="Input 2 6 3 3 3" xfId="29073" xr:uid="{E32DD4EA-75CD-4014-94C5-2D7868287899}"/>
    <cellStyle name="Input 2 6 3 4" xfId="24510" xr:uid="{BBD3570E-5F21-4245-842F-5D16CE39A2C0}"/>
    <cellStyle name="Input 2 6 3 4 2" xfId="26705" xr:uid="{327EA952-1C62-40FA-9209-B24C301C89A8}"/>
    <cellStyle name="Input 2 6 3 4 2 2" xfId="32157" xr:uid="{1A8873D2-1AF0-46AA-854D-51C4EA238890}"/>
    <cellStyle name="Input 2 6 3 4 3" xfId="29962" xr:uid="{DE9BECE2-399D-4CC1-AD20-6AA6027563C0}"/>
    <cellStyle name="Input 2 6 3 5" xfId="22275" xr:uid="{49D7108E-4A44-45EB-8392-E83F1B530D78}"/>
    <cellStyle name="Input 2 6 3 5 2" xfId="28215" xr:uid="{727705DC-2D9F-4FCD-BAA4-0094827749E9}"/>
    <cellStyle name="Input 2 6 3 6" xfId="21211" xr:uid="{F7D15A4B-0D55-4858-A4A3-A36FEFF84EA7}"/>
    <cellStyle name="Input 2 6 3 7" xfId="21268" xr:uid="{2BCF6059-D88F-4B9B-9B6E-CD78A92F8C3D}"/>
    <cellStyle name="Input 2 6 4" xfId="9395" xr:uid="{00000000-0005-0000-0000-0000A8240000}"/>
    <cellStyle name="Input 2 6 4 2" xfId="21973" xr:uid="{5CEBEA5F-7DCF-437A-B651-4904611138F1}"/>
    <cellStyle name="Input 2 6 4 2 2" xfId="23703" xr:uid="{152C7453-8367-4B08-9FB7-595BFEDC05D7}"/>
    <cellStyle name="Input 2 6 4 2 2 2" xfId="26403" xr:uid="{31D1293C-2D77-4EEC-AA9A-44AF8938B4BB}"/>
    <cellStyle name="Input 2 6 4 2 2 2 2" xfId="31855" xr:uid="{A2201465-83AD-4A80-8999-C8BE07C40DED}"/>
    <cellStyle name="Input 2 6 4 2 2 3" xfId="29643" xr:uid="{B61A0126-3F8E-447B-A626-2B4177995500}"/>
    <cellStyle name="Input 2 6 4 2 3" xfId="25088" xr:uid="{9876D053-4B76-42EF-BA7A-6E83997A26F8}"/>
    <cellStyle name="Input 2 6 4 2 3 2" xfId="27283" xr:uid="{C925BCCC-AD30-41B5-8C2C-8BB89C3328C4}"/>
    <cellStyle name="Input 2 6 4 2 3 2 2" xfId="32735" xr:uid="{D7E5C29D-A8D1-4DF5-8396-AEB35E29E880}"/>
    <cellStyle name="Input 2 6 4 2 3 3" xfId="30540" xr:uid="{45BC11A7-C11F-4148-B814-9ACBC485CCEC}"/>
    <cellStyle name="Input 2 6 4 2 4" xfId="22848" xr:uid="{7EE23754-A283-4EEA-8919-0373869FC31E}"/>
    <cellStyle name="Input 2 6 4 2 4 2" xfId="28788" xr:uid="{F083B257-11A7-4A50-839C-44D569FB8398}"/>
    <cellStyle name="Input 2 6 4 2 5" xfId="25548" xr:uid="{8C792775-81E4-4485-BA9A-2F200F6CBB00}"/>
    <cellStyle name="Input 2 6 4 2 5 2" xfId="31000" xr:uid="{CB8F7A02-F882-4A06-85DD-CCC6AD2FA93D}"/>
    <cellStyle name="Input 2 6 4 2 6" xfId="27915" xr:uid="{4F13ABB5-5744-4F93-AD9E-F1696529E5E2}"/>
    <cellStyle name="Input 2 6 4 3" xfId="23134" xr:uid="{594BAD13-A133-46DB-9E1E-73710933FBBB}"/>
    <cellStyle name="Input 2 6 4 3 2" xfId="25834" xr:uid="{F12D3CE1-B41B-41F0-BF78-F453FB777D06}"/>
    <cellStyle name="Input 2 6 4 3 2 2" xfId="31286" xr:uid="{1AE2724B-D321-4868-A10A-FF7D1D593DD0}"/>
    <cellStyle name="Input 2 6 4 3 3" xfId="29074" xr:uid="{47C4F821-621F-4527-826D-2F2245D5D35B}"/>
    <cellStyle name="Input 2 6 4 4" xfId="24511" xr:uid="{237A0451-D462-4824-883F-75F5E5C23078}"/>
    <cellStyle name="Input 2 6 4 4 2" xfId="26706" xr:uid="{80F11708-6461-4B7D-A268-CE57758D52A2}"/>
    <cellStyle name="Input 2 6 4 4 2 2" xfId="32158" xr:uid="{4D6FA709-FEAB-4892-A4FB-E8FFD54C4D66}"/>
    <cellStyle name="Input 2 6 4 4 3" xfId="29963" xr:uid="{22771E66-F57A-4ABC-B567-CDEE9751F7A5}"/>
    <cellStyle name="Input 2 6 4 5" xfId="22276" xr:uid="{1E36AB82-D95D-4567-B0DE-7106556E909C}"/>
    <cellStyle name="Input 2 6 4 5 2" xfId="28216" xr:uid="{891C4162-3F71-4FDB-A1C4-C729857093EA}"/>
    <cellStyle name="Input 2 6 4 6" xfId="21212" xr:uid="{058DD8E5-1206-4491-947E-525AAAD47E4E}"/>
    <cellStyle name="Input 2 6 4 7" xfId="21267" xr:uid="{24313B0D-721D-4F94-B2AF-83D49DFB04C0}"/>
    <cellStyle name="Input 2 6 5" xfId="9396" xr:uid="{00000000-0005-0000-0000-0000A9240000}"/>
    <cellStyle name="Input 2 6 5 2" xfId="21972" xr:uid="{5FE1110C-B156-4FF3-95F9-F54E9FBC3FF9}"/>
    <cellStyle name="Input 2 6 5 2 2" xfId="23702" xr:uid="{DD2C5DC2-E04E-4921-B69A-A9E3AEEA4FFB}"/>
    <cellStyle name="Input 2 6 5 2 2 2" xfId="26402" xr:uid="{F81C7998-2B57-4776-B182-2F284B248361}"/>
    <cellStyle name="Input 2 6 5 2 2 2 2" xfId="31854" xr:uid="{19638B23-D75F-43FE-A93D-7BD25555B98C}"/>
    <cellStyle name="Input 2 6 5 2 2 3" xfId="29642" xr:uid="{BF02743F-4E15-46E5-9A71-F70A8CF7418C}"/>
    <cellStyle name="Input 2 6 5 2 3" xfId="25087" xr:uid="{03D97278-9175-4F6C-BDE2-BD4D768E6191}"/>
    <cellStyle name="Input 2 6 5 2 3 2" xfId="27282" xr:uid="{2AB3FC68-01E7-4C24-B0F3-CBDED6B238D8}"/>
    <cellStyle name="Input 2 6 5 2 3 2 2" xfId="32734" xr:uid="{C99C6503-0C19-4951-A191-07BCD860109E}"/>
    <cellStyle name="Input 2 6 5 2 3 3" xfId="30539" xr:uid="{E0818E0D-7621-4569-B297-CFEC5E6BEA6F}"/>
    <cellStyle name="Input 2 6 5 2 4" xfId="22847" xr:uid="{FEC99269-AAA7-46EE-BF81-78265D24CD05}"/>
    <cellStyle name="Input 2 6 5 2 4 2" xfId="28787" xr:uid="{D672D1F8-8B1D-414A-870A-097EE56FD3FF}"/>
    <cellStyle name="Input 2 6 5 2 5" xfId="25547" xr:uid="{1F0841D9-023B-46AE-B299-2A5FE09C8B48}"/>
    <cellStyle name="Input 2 6 5 2 5 2" xfId="30999" xr:uid="{CDF7AF81-2B30-483C-83DF-E34D4ED2954B}"/>
    <cellStyle name="Input 2 6 5 2 6" xfId="27914" xr:uid="{930377A0-6E37-45CF-B90A-48ACE5559E1A}"/>
    <cellStyle name="Input 2 6 5 3" xfId="23135" xr:uid="{933D7AD1-8F93-4616-8711-FD89D458CEDF}"/>
    <cellStyle name="Input 2 6 5 3 2" xfId="25835" xr:uid="{65EDA3BC-847A-4E4A-B4B4-CD81ADE68BAD}"/>
    <cellStyle name="Input 2 6 5 3 2 2" xfId="31287" xr:uid="{E64E6042-6CDD-4BCE-9093-98C7AFF81E1B}"/>
    <cellStyle name="Input 2 6 5 3 3" xfId="29075" xr:uid="{D4AB65C4-285C-48ED-870D-49564654CF4B}"/>
    <cellStyle name="Input 2 6 5 4" xfId="24512" xr:uid="{A747CA63-C71A-49A9-9DE4-A0B1EC8CD88C}"/>
    <cellStyle name="Input 2 6 5 4 2" xfId="26707" xr:uid="{E9569AAC-449A-4F79-83B4-F4956D6D9440}"/>
    <cellStyle name="Input 2 6 5 4 2 2" xfId="32159" xr:uid="{6FD4C51A-56A9-4DB0-AF94-9A211F3A1BEF}"/>
    <cellStyle name="Input 2 6 5 4 3" xfId="29964" xr:uid="{697BA990-95BA-4164-879E-D153A400DC33}"/>
    <cellStyle name="Input 2 6 5 5" xfId="22277" xr:uid="{002425D0-76A9-4074-BDEB-F6F107AFD1A0}"/>
    <cellStyle name="Input 2 6 5 5 2" xfId="28217" xr:uid="{9E43104F-84FE-49C0-B42B-C75E54A6246F}"/>
    <cellStyle name="Input 2 6 5 6" xfId="21213" xr:uid="{A3470A5D-E4BC-498C-BE40-8FAB0DB0F888}"/>
    <cellStyle name="Input 2 6 5 7" xfId="21266" xr:uid="{ABF1E2EE-1644-4431-BF7C-5F4AA3C882E5}"/>
    <cellStyle name="Input 2 7" xfId="9397" xr:uid="{00000000-0005-0000-0000-0000AA240000}"/>
    <cellStyle name="Input 2 7 2" xfId="9398" xr:uid="{00000000-0005-0000-0000-0000AB240000}"/>
    <cellStyle name="Input 2 7 2 2" xfId="21971" xr:uid="{39F4474D-3375-4C2B-8B87-F62A215F06C3}"/>
    <cellStyle name="Input 2 7 2 2 2" xfId="23701" xr:uid="{F984EE94-FA7F-4196-AC80-084A272696ED}"/>
    <cellStyle name="Input 2 7 2 2 2 2" xfId="26401" xr:uid="{D6430546-B50E-464A-A67B-F50276BFEE9B}"/>
    <cellStyle name="Input 2 7 2 2 2 2 2" xfId="31853" xr:uid="{4D1028E1-1E8D-4C52-B644-BABF059C4C0A}"/>
    <cellStyle name="Input 2 7 2 2 2 3" xfId="29641" xr:uid="{676BE3E2-A85F-4502-B3A1-B9F6DFEC5E13}"/>
    <cellStyle name="Input 2 7 2 2 3" xfId="25086" xr:uid="{346C6E2A-661F-447A-B269-3500E1C914B0}"/>
    <cellStyle name="Input 2 7 2 2 3 2" xfId="27281" xr:uid="{FAA364ED-EA16-40B0-AE20-AEC0AA782756}"/>
    <cellStyle name="Input 2 7 2 2 3 2 2" xfId="32733" xr:uid="{61C632F0-6685-43A5-AF0A-CABF83AB71CE}"/>
    <cellStyle name="Input 2 7 2 2 3 3" xfId="30538" xr:uid="{A40A939A-09C5-431E-8D8B-D53030D646D0}"/>
    <cellStyle name="Input 2 7 2 2 4" xfId="22846" xr:uid="{5C2E6BC9-C0B3-4CE3-87D5-28776F9B7178}"/>
    <cellStyle name="Input 2 7 2 2 4 2" xfId="28786" xr:uid="{2F85F67B-BEB4-466D-BE81-8CFAD56060A3}"/>
    <cellStyle name="Input 2 7 2 2 5" xfId="25546" xr:uid="{86DB6E44-0752-4D20-BB59-E4CE440E04DB}"/>
    <cellStyle name="Input 2 7 2 2 5 2" xfId="30998" xr:uid="{FD1D155A-8928-44C7-A0F0-0BAD0FF43043}"/>
    <cellStyle name="Input 2 7 2 2 6" xfId="27913" xr:uid="{2FED8F1A-CBA2-4E6B-B93E-0EC3A3BE656F}"/>
    <cellStyle name="Input 2 7 2 3" xfId="23136" xr:uid="{DC2FBACB-CCD3-4524-B911-EF0E8F95B6B2}"/>
    <cellStyle name="Input 2 7 2 3 2" xfId="25836" xr:uid="{8BEF08D1-8FAC-4CC6-99ED-24053B3E1D1B}"/>
    <cellStyle name="Input 2 7 2 3 2 2" xfId="31288" xr:uid="{3454A00C-4226-4737-9065-8E1886C4E963}"/>
    <cellStyle name="Input 2 7 2 3 3" xfId="29076" xr:uid="{4F526E31-B795-4953-948B-9351BC2C59D8}"/>
    <cellStyle name="Input 2 7 2 4" xfId="24513" xr:uid="{A8B03624-D40B-4768-871C-22B83823A6D5}"/>
    <cellStyle name="Input 2 7 2 4 2" xfId="26708" xr:uid="{04A4E267-5F27-462C-A6C7-2D1089A1A7D8}"/>
    <cellStyle name="Input 2 7 2 4 2 2" xfId="32160" xr:uid="{AD867C5D-39A2-48B5-B6C8-1F2BFC69A04B}"/>
    <cellStyle name="Input 2 7 2 4 3" xfId="29965" xr:uid="{52AA5EE3-17B0-433A-A971-E91E53ECE52C}"/>
    <cellStyle name="Input 2 7 2 5" xfId="22278" xr:uid="{E599438B-8ABA-4FEE-8F23-7153220F64E9}"/>
    <cellStyle name="Input 2 7 2 5 2" xfId="28218" xr:uid="{5B7FE49F-40E2-4F9B-9858-C3A42B7F786D}"/>
    <cellStyle name="Input 2 7 2 6" xfId="21214" xr:uid="{2105D4AF-AADF-48EF-88BA-7DA818DC62F6}"/>
    <cellStyle name="Input 2 7 2 7" xfId="21265" xr:uid="{49173F8B-1C4D-4DAA-8C40-747404CE9466}"/>
    <cellStyle name="Input 2 7 3" xfId="9399" xr:uid="{00000000-0005-0000-0000-0000AC240000}"/>
    <cellStyle name="Input 2 7 3 2" xfId="21970" xr:uid="{3FE566A9-8F1E-4769-BC7D-93A206586BCD}"/>
    <cellStyle name="Input 2 7 3 2 2" xfId="23700" xr:uid="{5FE212B0-9F1C-495B-AA1F-0943C6D195FF}"/>
    <cellStyle name="Input 2 7 3 2 2 2" xfId="26400" xr:uid="{5A202651-0449-4E3E-A934-DCBB45A53F9E}"/>
    <cellStyle name="Input 2 7 3 2 2 2 2" xfId="31852" xr:uid="{5D0CE211-4452-4DDF-AB8E-81F761BE27EC}"/>
    <cellStyle name="Input 2 7 3 2 2 3" xfId="29640" xr:uid="{F3F6A630-425E-4353-AFF8-C5841D097FAF}"/>
    <cellStyle name="Input 2 7 3 2 3" xfId="25085" xr:uid="{EF3EC4CE-8206-4B0D-8D12-C3AD3B46740D}"/>
    <cellStyle name="Input 2 7 3 2 3 2" xfId="27280" xr:uid="{5EC8EB9C-914F-4CA1-9DE0-85A3E129B0F5}"/>
    <cellStyle name="Input 2 7 3 2 3 2 2" xfId="32732" xr:uid="{6460AD5B-5FBB-4140-93B9-859F2D9685A0}"/>
    <cellStyle name="Input 2 7 3 2 3 3" xfId="30537" xr:uid="{3C13E028-CB9B-4562-85C2-F1AA5B57A30E}"/>
    <cellStyle name="Input 2 7 3 2 4" xfId="22845" xr:uid="{F04CCD28-D461-4CBF-8C8E-C35BC60C57BF}"/>
    <cellStyle name="Input 2 7 3 2 4 2" xfId="28785" xr:uid="{E0B28AD1-2AE1-402D-BC74-685FEB3BD2F7}"/>
    <cellStyle name="Input 2 7 3 2 5" xfId="25545" xr:uid="{325D798D-F7BF-4332-9CD9-3D928BD4A3F1}"/>
    <cellStyle name="Input 2 7 3 2 5 2" xfId="30997" xr:uid="{0526ECC4-99B0-43AC-B98A-9080EB117F23}"/>
    <cellStyle name="Input 2 7 3 2 6" xfId="27912" xr:uid="{A98B50AA-0206-450A-B68D-0E3A8DFAAF24}"/>
    <cellStyle name="Input 2 7 3 3" xfId="23137" xr:uid="{716E9C7A-523E-49A0-AB46-E280A317DC3D}"/>
    <cellStyle name="Input 2 7 3 3 2" xfId="25837" xr:uid="{1F3E8F9A-2E73-42CA-B180-BCD8E487E760}"/>
    <cellStyle name="Input 2 7 3 3 2 2" xfId="31289" xr:uid="{6D780E79-3412-40C5-B122-FC8041349709}"/>
    <cellStyle name="Input 2 7 3 3 3" xfId="29077" xr:uid="{9AB2750F-1F51-4B94-9580-6D9243A81DB8}"/>
    <cellStyle name="Input 2 7 3 4" xfId="24514" xr:uid="{EBCB97B5-158F-4F3B-8248-F0E087F31D8E}"/>
    <cellStyle name="Input 2 7 3 4 2" xfId="26709" xr:uid="{E88ABC3F-6A4B-401D-BD8B-B7B751E2F670}"/>
    <cellStyle name="Input 2 7 3 4 2 2" xfId="32161" xr:uid="{6E16DF18-6F49-4313-93F2-B67FF019B7BD}"/>
    <cellStyle name="Input 2 7 3 4 3" xfId="29966" xr:uid="{9B7E5C65-8205-4D62-B51C-0AA072BE618A}"/>
    <cellStyle name="Input 2 7 3 5" xfId="22279" xr:uid="{314C93C8-443C-47C8-8872-0DDFAD54A33D}"/>
    <cellStyle name="Input 2 7 3 5 2" xfId="28219" xr:uid="{002A71E6-40F1-4812-843D-D15DDBC7A24A}"/>
    <cellStyle name="Input 2 7 3 6" xfId="21215" xr:uid="{D9C09C49-179D-4452-8859-58C08E0E394F}"/>
    <cellStyle name="Input 2 7 3 7" xfId="21264" xr:uid="{1A7C0416-EC59-4439-9896-784E4873F841}"/>
    <cellStyle name="Input 2 7 4" xfId="9400" xr:uid="{00000000-0005-0000-0000-0000AD240000}"/>
    <cellStyle name="Input 2 7 4 2" xfId="21969" xr:uid="{271EEE16-9083-43AD-A941-24E6E814C0BD}"/>
    <cellStyle name="Input 2 7 4 2 2" xfId="23699" xr:uid="{5984F361-0980-4EC6-BBD2-B15F56093133}"/>
    <cellStyle name="Input 2 7 4 2 2 2" xfId="26399" xr:uid="{F7FE1C38-5392-4262-A7BD-4A236B231843}"/>
    <cellStyle name="Input 2 7 4 2 2 2 2" xfId="31851" xr:uid="{72DF95CC-889B-4AF6-A555-DDB7EDA3B8EC}"/>
    <cellStyle name="Input 2 7 4 2 2 3" xfId="29639" xr:uid="{3582122C-475E-49BF-A3F9-36FEB580329F}"/>
    <cellStyle name="Input 2 7 4 2 3" xfId="25084" xr:uid="{36955EA2-E482-42F5-8DF6-564DE172E959}"/>
    <cellStyle name="Input 2 7 4 2 3 2" xfId="27279" xr:uid="{3578C1AA-7163-48E9-A1A5-5D82544A9984}"/>
    <cellStyle name="Input 2 7 4 2 3 2 2" xfId="32731" xr:uid="{D3147FBD-7F1B-4193-8E70-D20A30015C99}"/>
    <cellStyle name="Input 2 7 4 2 3 3" xfId="30536" xr:uid="{0D3057DE-D83E-416F-BE95-67B9F3FB0168}"/>
    <cellStyle name="Input 2 7 4 2 4" xfId="22844" xr:uid="{8D98E3A3-E422-4B93-8C63-5CF27745ED51}"/>
    <cellStyle name="Input 2 7 4 2 4 2" xfId="28784" xr:uid="{64CE8F04-8EAC-4E5F-8587-03246FAE2B8D}"/>
    <cellStyle name="Input 2 7 4 2 5" xfId="25544" xr:uid="{B234C756-6130-4B0A-A008-179F47CEA2A8}"/>
    <cellStyle name="Input 2 7 4 2 5 2" xfId="30996" xr:uid="{12512BDF-1A9C-4380-B4B8-B3D46C6202DF}"/>
    <cellStyle name="Input 2 7 4 2 6" xfId="27911" xr:uid="{26D11598-A5C3-4491-BFDA-4A7BF69ADE82}"/>
    <cellStyle name="Input 2 7 4 3" xfId="23138" xr:uid="{2632F31C-6F29-4A3C-B557-E8BB860DE9C2}"/>
    <cellStyle name="Input 2 7 4 3 2" xfId="25838" xr:uid="{C153D96A-09E9-4C09-B141-BEBDD1DF53E9}"/>
    <cellStyle name="Input 2 7 4 3 2 2" xfId="31290" xr:uid="{6C6838AB-85CE-4617-9423-19932E163339}"/>
    <cellStyle name="Input 2 7 4 3 3" xfId="29078" xr:uid="{7298D2BA-B538-47EA-AFB0-AD78D6E041CA}"/>
    <cellStyle name="Input 2 7 4 4" xfId="24515" xr:uid="{9F3DDFF0-C5AB-446F-8CAF-2D2490103C9E}"/>
    <cellStyle name="Input 2 7 4 4 2" xfId="26710" xr:uid="{55966BB3-285D-4B59-83D1-229830A9FB67}"/>
    <cellStyle name="Input 2 7 4 4 2 2" xfId="32162" xr:uid="{EBA81392-A693-402D-AD3A-BAA55955ACC1}"/>
    <cellStyle name="Input 2 7 4 4 3" xfId="29967" xr:uid="{44E4C02D-95BA-4CA8-8B43-06C9DE1F3C7F}"/>
    <cellStyle name="Input 2 7 4 5" xfId="22280" xr:uid="{40A27203-82D0-4CD3-9D82-BB9881775144}"/>
    <cellStyle name="Input 2 7 4 5 2" xfId="28220" xr:uid="{F4A572E2-090F-409C-9700-D5E229AB7561}"/>
    <cellStyle name="Input 2 7 4 6" xfId="21216" xr:uid="{9BE0BA55-B6B7-4DF9-B8EE-A62BA7F4BDA9}"/>
    <cellStyle name="Input 2 7 4 7" xfId="21263" xr:uid="{AAF1D0CC-2765-4DB4-A22D-003754B7114E}"/>
    <cellStyle name="Input 2 7 5" xfId="9401" xr:uid="{00000000-0005-0000-0000-0000AE240000}"/>
    <cellStyle name="Input 2 7 5 2" xfId="21968" xr:uid="{FE2F625E-5F4B-41B1-B165-380920FB134B}"/>
    <cellStyle name="Input 2 7 5 2 2" xfId="23698" xr:uid="{37671C97-D4E5-4A06-B97E-6FB9A6F11B21}"/>
    <cellStyle name="Input 2 7 5 2 2 2" xfId="26398" xr:uid="{7053F6B0-200C-4252-A43F-A3B6128CE703}"/>
    <cellStyle name="Input 2 7 5 2 2 2 2" xfId="31850" xr:uid="{29795EAF-CF24-4DC4-AF92-802055716391}"/>
    <cellStyle name="Input 2 7 5 2 2 3" xfId="29638" xr:uid="{0C9B50E3-C285-4804-B2CD-B3072909C8A8}"/>
    <cellStyle name="Input 2 7 5 2 3" xfId="25083" xr:uid="{845DAA71-D1DF-46C0-A843-99D13B95FBD2}"/>
    <cellStyle name="Input 2 7 5 2 3 2" xfId="27278" xr:uid="{2C429DDC-8E9E-403D-A373-B5238B7F2E4C}"/>
    <cellStyle name="Input 2 7 5 2 3 2 2" xfId="32730" xr:uid="{467897BB-F4BE-4364-A62D-61116A52AA62}"/>
    <cellStyle name="Input 2 7 5 2 3 3" xfId="30535" xr:uid="{44B5D580-4244-46C5-831D-BE6E66E6A1EB}"/>
    <cellStyle name="Input 2 7 5 2 4" xfId="22843" xr:uid="{B904B763-41FD-4FE5-9255-B722A3F16AE1}"/>
    <cellStyle name="Input 2 7 5 2 4 2" xfId="28783" xr:uid="{B77965D3-8969-4EDB-AD55-0F2394D03821}"/>
    <cellStyle name="Input 2 7 5 2 5" xfId="25543" xr:uid="{C2BAE3D1-E317-433A-887D-E6D6ADDA9A47}"/>
    <cellStyle name="Input 2 7 5 2 5 2" xfId="30995" xr:uid="{3B8E7033-964F-4ADD-B367-3F764D881B83}"/>
    <cellStyle name="Input 2 7 5 2 6" xfId="27910" xr:uid="{FDB0BF35-03FF-428A-8F26-905683FAA19F}"/>
    <cellStyle name="Input 2 7 5 3" xfId="23139" xr:uid="{46CC5E2F-AE91-4950-B135-DF9D248AD21C}"/>
    <cellStyle name="Input 2 7 5 3 2" xfId="25839" xr:uid="{8C4850C4-0177-485C-B46A-4BBF7B79101D}"/>
    <cellStyle name="Input 2 7 5 3 2 2" xfId="31291" xr:uid="{5C9E6687-93E6-44A1-B1B3-D1A2B557E8A2}"/>
    <cellStyle name="Input 2 7 5 3 3" xfId="29079" xr:uid="{211DEF19-D94A-414F-80E4-255B7B6D67B9}"/>
    <cellStyle name="Input 2 7 5 4" xfId="24516" xr:uid="{82D9D1D7-CBF9-46FC-9E74-21DB88D4ED6D}"/>
    <cellStyle name="Input 2 7 5 4 2" xfId="26711" xr:uid="{2DB55ED8-7136-45BE-9A28-82E3B2CC5ED4}"/>
    <cellStyle name="Input 2 7 5 4 2 2" xfId="32163" xr:uid="{01D4ABCE-8DA4-4469-8405-77CB728B26CD}"/>
    <cellStyle name="Input 2 7 5 4 3" xfId="29968" xr:uid="{8D70211D-35A0-41E8-8275-A34A77C2B4D6}"/>
    <cellStyle name="Input 2 7 5 5" xfId="22281" xr:uid="{FC8E0594-F760-4344-B872-5D4E6241B261}"/>
    <cellStyle name="Input 2 7 5 5 2" xfId="28221" xr:uid="{F1ED43D8-19C6-4DCD-BC3D-5FDC8CB41DD5}"/>
    <cellStyle name="Input 2 7 5 6" xfId="21217" xr:uid="{4361E296-660C-4D7B-A60D-4599620A6089}"/>
    <cellStyle name="Input 2 7 5 7" xfId="21262" xr:uid="{6F1BB606-21B2-455C-A500-97C05355F1F2}"/>
    <cellStyle name="Input 2 8" xfId="9402" xr:uid="{00000000-0005-0000-0000-0000AF240000}"/>
    <cellStyle name="Input 2 8 2" xfId="9403" xr:uid="{00000000-0005-0000-0000-0000B0240000}"/>
    <cellStyle name="Input 2 8 2 2" xfId="21967" xr:uid="{CB11BB31-A5D1-4FC4-9919-657AA8B61BC8}"/>
    <cellStyle name="Input 2 8 2 2 2" xfId="23697" xr:uid="{E3ECC57C-F685-4E2D-A117-BFCB0612EA5B}"/>
    <cellStyle name="Input 2 8 2 2 2 2" xfId="26397" xr:uid="{8BCE7782-6FD6-4634-9392-39EA3FB8F5D7}"/>
    <cellStyle name="Input 2 8 2 2 2 2 2" xfId="31849" xr:uid="{BC6086FE-D1AF-4B52-8C24-D3AB8591D6C6}"/>
    <cellStyle name="Input 2 8 2 2 2 3" xfId="29637" xr:uid="{EE3C3477-5568-413A-BFC1-DB9E18004CBD}"/>
    <cellStyle name="Input 2 8 2 2 3" xfId="25082" xr:uid="{0BDAF09F-318A-495B-89F5-F9650E67A7FE}"/>
    <cellStyle name="Input 2 8 2 2 3 2" xfId="27277" xr:uid="{73734844-0E20-47EF-AFB8-86894AE7C2D8}"/>
    <cellStyle name="Input 2 8 2 2 3 2 2" xfId="32729" xr:uid="{CA320C5A-567C-477B-A450-149D2F7CDE5C}"/>
    <cellStyle name="Input 2 8 2 2 3 3" xfId="30534" xr:uid="{2F8B7E92-4825-4B62-8E4C-5E36A8DA5C61}"/>
    <cellStyle name="Input 2 8 2 2 4" xfId="22842" xr:uid="{6FEA1257-D8CF-41ED-BEA0-90829A12D409}"/>
    <cellStyle name="Input 2 8 2 2 4 2" xfId="28782" xr:uid="{CC747816-6152-430B-9F94-4EF6483649B0}"/>
    <cellStyle name="Input 2 8 2 2 5" xfId="25542" xr:uid="{72E44BF6-7CCF-4FCF-81EB-C1A16DAFA076}"/>
    <cellStyle name="Input 2 8 2 2 5 2" xfId="30994" xr:uid="{ADCEE566-61FC-4889-865D-9D688082A54B}"/>
    <cellStyle name="Input 2 8 2 2 6" xfId="27909" xr:uid="{CD8B916A-3713-4199-8EC4-305C0D280E34}"/>
    <cellStyle name="Input 2 8 2 3" xfId="23140" xr:uid="{A382AE0E-99EA-4E5B-8F90-DCCA5E3A62F3}"/>
    <cellStyle name="Input 2 8 2 3 2" xfId="25840" xr:uid="{326497B1-5D3C-4A87-B51A-E3488D336243}"/>
    <cellStyle name="Input 2 8 2 3 2 2" xfId="31292" xr:uid="{457C463D-BDC0-4A1D-8484-C452C91F9E53}"/>
    <cellStyle name="Input 2 8 2 3 3" xfId="29080" xr:uid="{3935863B-91ED-45A2-8C5E-0EA9DCF5D71E}"/>
    <cellStyle name="Input 2 8 2 4" xfId="24517" xr:uid="{4B42AA42-ECD2-4FF1-B11D-2C535610D525}"/>
    <cellStyle name="Input 2 8 2 4 2" xfId="26712" xr:uid="{C21EC1EA-720C-4870-A007-E06514A7F093}"/>
    <cellStyle name="Input 2 8 2 4 2 2" xfId="32164" xr:uid="{ADCE7971-E15C-4DEF-A7DA-6F3BB496B3A9}"/>
    <cellStyle name="Input 2 8 2 4 3" xfId="29969" xr:uid="{C52B1C0D-4FB6-4A1C-A7D3-60486DA3540F}"/>
    <cellStyle name="Input 2 8 2 5" xfId="22282" xr:uid="{B2A46307-6D02-48C8-A933-44D7A9C8560C}"/>
    <cellStyle name="Input 2 8 2 5 2" xfId="28222" xr:uid="{32888C42-90D6-400B-9C0F-CEF229FB3370}"/>
    <cellStyle name="Input 2 8 2 6" xfId="21218" xr:uid="{1EB1F73B-F597-44C6-97B4-08168F80EE3D}"/>
    <cellStyle name="Input 2 8 2 7" xfId="21261" xr:uid="{A0D56145-CF67-46D1-B3CB-CA49FA35F813}"/>
    <cellStyle name="Input 2 8 3" xfId="9404" xr:uid="{00000000-0005-0000-0000-0000B1240000}"/>
    <cellStyle name="Input 2 8 3 2" xfId="21966" xr:uid="{D75DB9E1-5A7C-46B8-92B4-3C23F458835C}"/>
    <cellStyle name="Input 2 8 3 2 2" xfId="23696" xr:uid="{BE7CAFE3-F894-4354-9D0E-A2F250423630}"/>
    <cellStyle name="Input 2 8 3 2 2 2" xfId="26396" xr:uid="{17AAEE24-2B4B-41C1-9587-3A95D2D27827}"/>
    <cellStyle name="Input 2 8 3 2 2 2 2" xfId="31848" xr:uid="{142C9E0C-CC24-41C9-8916-B2EEB408CAC0}"/>
    <cellStyle name="Input 2 8 3 2 2 3" xfId="29636" xr:uid="{7F91D8C2-C279-4135-9808-57D6F28A66D2}"/>
    <cellStyle name="Input 2 8 3 2 3" xfId="25081" xr:uid="{B98FEF39-E1F9-4997-AA60-3BBA79E7317F}"/>
    <cellStyle name="Input 2 8 3 2 3 2" xfId="27276" xr:uid="{10D43FC2-17A7-44E5-8830-3A60BF86B043}"/>
    <cellStyle name="Input 2 8 3 2 3 2 2" xfId="32728" xr:uid="{92D2DE97-2B72-46C2-8B4B-2BCEA102613D}"/>
    <cellStyle name="Input 2 8 3 2 3 3" xfId="30533" xr:uid="{9541F211-D545-418E-B162-C1CCB78E88E6}"/>
    <cellStyle name="Input 2 8 3 2 4" xfId="22841" xr:uid="{F41C7F96-0530-44BD-AD50-4013253E5609}"/>
    <cellStyle name="Input 2 8 3 2 4 2" xfId="28781" xr:uid="{E20839BB-B918-4912-B413-9B32FF61C8FA}"/>
    <cellStyle name="Input 2 8 3 2 5" xfId="25541" xr:uid="{F559CB8F-F919-49EE-99A0-84E5B0C12AA5}"/>
    <cellStyle name="Input 2 8 3 2 5 2" xfId="30993" xr:uid="{CC79BDD5-7C89-4A06-AFE9-CBC7726C3A15}"/>
    <cellStyle name="Input 2 8 3 2 6" xfId="27908" xr:uid="{F0694A0D-3FC3-4364-A9BE-CC31C872AD73}"/>
    <cellStyle name="Input 2 8 3 3" xfId="23141" xr:uid="{8CB30DC7-C1B4-4254-9449-295D882B38C6}"/>
    <cellStyle name="Input 2 8 3 3 2" xfId="25841" xr:uid="{942B8AE7-6835-433D-AB9C-B801750423C9}"/>
    <cellStyle name="Input 2 8 3 3 2 2" xfId="31293" xr:uid="{02B48384-72A8-4615-9F0D-95DBF4CDCD92}"/>
    <cellStyle name="Input 2 8 3 3 3" xfId="29081" xr:uid="{00AD1D56-BF6A-4E93-95B3-42775D05DE09}"/>
    <cellStyle name="Input 2 8 3 4" xfId="24518" xr:uid="{850BAA7A-0FD3-4303-99E7-07A1A4194AD8}"/>
    <cellStyle name="Input 2 8 3 4 2" xfId="26713" xr:uid="{E798D126-7CDF-4C66-9534-55DBB7809583}"/>
    <cellStyle name="Input 2 8 3 4 2 2" xfId="32165" xr:uid="{130085F3-7FF7-46A5-A334-7AA111CE3BEC}"/>
    <cellStyle name="Input 2 8 3 4 3" xfId="29970" xr:uid="{A83C0FEA-1896-4B29-925E-97FC10333A91}"/>
    <cellStyle name="Input 2 8 3 5" xfId="22283" xr:uid="{241310F1-C525-4254-B734-836042C4E665}"/>
    <cellStyle name="Input 2 8 3 5 2" xfId="28223" xr:uid="{2BDAA804-075F-4D07-B7A5-CBAECF9782BF}"/>
    <cellStyle name="Input 2 8 3 6" xfId="21219" xr:uid="{FE6E7FA6-47F4-4396-81BC-B05F5AE17F13}"/>
    <cellStyle name="Input 2 8 3 7" xfId="21260" xr:uid="{1FC66FDB-87D8-4168-BD6B-3EEEEC284475}"/>
    <cellStyle name="Input 2 8 4" xfId="9405" xr:uid="{00000000-0005-0000-0000-0000B2240000}"/>
    <cellStyle name="Input 2 8 4 2" xfId="21965" xr:uid="{10E108E0-6C39-4858-AE14-8B24489E6715}"/>
    <cellStyle name="Input 2 8 4 2 2" xfId="23695" xr:uid="{CFDC841C-C130-489B-B7A2-91693D331A03}"/>
    <cellStyle name="Input 2 8 4 2 2 2" xfId="26395" xr:uid="{86C4D9BC-D081-47E5-9BEB-5678234B6B35}"/>
    <cellStyle name="Input 2 8 4 2 2 2 2" xfId="31847" xr:uid="{D9F01AFA-35A6-4FA1-BDB6-A6B45D8BFDC8}"/>
    <cellStyle name="Input 2 8 4 2 2 3" xfId="29635" xr:uid="{18B40752-3A4A-44D7-9CE7-64EF0DC1E8FC}"/>
    <cellStyle name="Input 2 8 4 2 3" xfId="25080" xr:uid="{A194B78B-DD36-4189-9ADF-E75F2185E3F0}"/>
    <cellStyle name="Input 2 8 4 2 3 2" xfId="27275" xr:uid="{58FD0A7B-BA9E-4D4E-8933-0BF8178B4302}"/>
    <cellStyle name="Input 2 8 4 2 3 2 2" xfId="32727" xr:uid="{A6D32CEC-199C-49F0-8A91-4C4C82C7DC99}"/>
    <cellStyle name="Input 2 8 4 2 3 3" xfId="30532" xr:uid="{24466C0C-714A-4BA0-8373-999F09610BC1}"/>
    <cellStyle name="Input 2 8 4 2 4" xfId="22840" xr:uid="{E3476635-6D9D-4DF5-BF65-AC4D9391459F}"/>
    <cellStyle name="Input 2 8 4 2 4 2" xfId="28780" xr:uid="{339533B6-DD8E-4E0E-B78D-D405EBD74106}"/>
    <cellStyle name="Input 2 8 4 2 5" xfId="25540" xr:uid="{11571508-32BA-4EAB-B5D6-B933F3BCA6A6}"/>
    <cellStyle name="Input 2 8 4 2 5 2" xfId="30992" xr:uid="{3381E0FC-196C-402B-AA7A-3634BDAF7F93}"/>
    <cellStyle name="Input 2 8 4 2 6" xfId="27907" xr:uid="{B1154096-03E5-49CE-A688-C5DCA98B1B2B}"/>
    <cellStyle name="Input 2 8 4 3" xfId="23142" xr:uid="{58658ADA-7564-4B7D-AB06-BF30F845D394}"/>
    <cellStyle name="Input 2 8 4 3 2" xfId="25842" xr:uid="{F4057993-7AD5-4DAD-B70A-389AC24FE7B0}"/>
    <cellStyle name="Input 2 8 4 3 2 2" xfId="31294" xr:uid="{AE390F74-A1B5-4916-A914-B26012DD7184}"/>
    <cellStyle name="Input 2 8 4 3 3" xfId="29082" xr:uid="{AF8150AC-2EFD-4369-93E3-6D9EB32C23F2}"/>
    <cellStyle name="Input 2 8 4 4" xfId="24519" xr:uid="{288AFF8B-B085-4358-8FF0-10476121E1BC}"/>
    <cellStyle name="Input 2 8 4 4 2" xfId="26714" xr:uid="{B0C2CE5D-DA3B-429B-93ED-19F60F6805A7}"/>
    <cellStyle name="Input 2 8 4 4 2 2" xfId="32166" xr:uid="{D72B2223-638D-410E-9207-9A17F8C4F10A}"/>
    <cellStyle name="Input 2 8 4 4 3" xfId="29971" xr:uid="{5A77A02A-DF8E-4482-897E-8086BCB92CFC}"/>
    <cellStyle name="Input 2 8 4 5" xfId="22284" xr:uid="{BB035E0B-7E75-4E7D-98AC-F121E1EB3CE2}"/>
    <cellStyle name="Input 2 8 4 5 2" xfId="28224" xr:uid="{104F121C-07F0-4013-8509-C9A8B5C1856B}"/>
    <cellStyle name="Input 2 8 4 6" xfId="21220" xr:uid="{33F01A71-7224-4759-819E-0E08E935EFD4}"/>
    <cellStyle name="Input 2 8 4 7" xfId="21259" xr:uid="{38721646-BAE5-424E-A151-0184EBA3E8EE}"/>
    <cellStyle name="Input 2 8 5" xfId="9406" xr:uid="{00000000-0005-0000-0000-0000B3240000}"/>
    <cellStyle name="Input 2 8 5 2" xfId="21964" xr:uid="{4D01CC89-B463-49AB-9E94-C4A6980ADDED}"/>
    <cellStyle name="Input 2 8 5 2 2" xfId="23694" xr:uid="{53F74461-ED34-4A2E-9AEB-F13D4F82ED29}"/>
    <cellStyle name="Input 2 8 5 2 2 2" xfId="26394" xr:uid="{126C8B21-F842-407A-B22E-AD98CF57C0E7}"/>
    <cellStyle name="Input 2 8 5 2 2 2 2" xfId="31846" xr:uid="{DDD1B379-1D05-4367-8951-30FE0709E146}"/>
    <cellStyle name="Input 2 8 5 2 2 3" xfId="29634" xr:uid="{A4BAC7F9-C125-48F2-8163-3F0E4A782464}"/>
    <cellStyle name="Input 2 8 5 2 3" xfId="25079" xr:uid="{887A276C-1CB1-43A5-A784-FC060E026100}"/>
    <cellStyle name="Input 2 8 5 2 3 2" xfId="27274" xr:uid="{283483A1-5EB1-4FA5-9E43-F7D8C71DA197}"/>
    <cellStyle name="Input 2 8 5 2 3 2 2" xfId="32726" xr:uid="{E1A95F42-7D08-483B-AAD7-B37BC3EC578E}"/>
    <cellStyle name="Input 2 8 5 2 3 3" xfId="30531" xr:uid="{4D48EB76-AA06-499F-9FF5-490302D7370F}"/>
    <cellStyle name="Input 2 8 5 2 4" xfId="22839" xr:uid="{1A8971A6-8079-43B5-94A6-E29151039D6D}"/>
    <cellStyle name="Input 2 8 5 2 4 2" xfId="28779" xr:uid="{52D61C39-FA67-4D82-BF5C-9DA865C0763C}"/>
    <cellStyle name="Input 2 8 5 2 5" xfId="25539" xr:uid="{2B103CE6-AF22-4D48-B792-38BDA59B0385}"/>
    <cellStyle name="Input 2 8 5 2 5 2" xfId="30991" xr:uid="{C48552BB-4B37-40BA-9B26-4274F0687DA4}"/>
    <cellStyle name="Input 2 8 5 2 6" xfId="27906" xr:uid="{2F641EF0-846C-4016-B375-D3936400BD0C}"/>
    <cellStyle name="Input 2 8 5 3" xfId="23143" xr:uid="{5638B66E-C0DB-4C31-894C-894EB8FFEAA5}"/>
    <cellStyle name="Input 2 8 5 3 2" xfId="25843" xr:uid="{9AB8525E-47EF-4A58-A886-424FFA651F6D}"/>
    <cellStyle name="Input 2 8 5 3 2 2" xfId="31295" xr:uid="{99DC4FA1-FA49-4BBE-8047-B2CB5BCE78D2}"/>
    <cellStyle name="Input 2 8 5 3 3" xfId="29083" xr:uid="{AD5CDFE7-41DA-4FBA-B146-E4DB6D303791}"/>
    <cellStyle name="Input 2 8 5 4" xfId="24520" xr:uid="{1557BD4A-AFF0-4678-A901-E3269B7FCBF8}"/>
    <cellStyle name="Input 2 8 5 4 2" xfId="26715" xr:uid="{4A18D3F5-FEC6-4DF7-8094-9CC7A2D40FDE}"/>
    <cellStyle name="Input 2 8 5 4 2 2" xfId="32167" xr:uid="{039AB957-7049-4F7D-98B4-0958046F82AA}"/>
    <cellStyle name="Input 2 8 5 4 3" xfId="29972" xr:uid="{539F7430-8151-4438-A658-C402303C6D40}"/>
    <cellStyle name="Input 2 8 5 5" xfId="22285" xr:uid="{AEE83507-4683-4BDD-818B-DCF2617A7304}"/>
    <cellStyle name="Input 2 8 5 5 2" xfId="28225" xr:uid="{3C132241-8DA7-414E-B137-A460EECAC39A}"/>
    <cellStyle name="Input 2 8 5 6" xfId="21221" xr:uid="{01292884-394C-4540-A2E4-39C646983E83}"/>
    <cellStyle name="Input 2 8 5 7" xfId="21258" xr:uid="{407EFBB0-169E-4F93-BE88-EDECA8986185}"/>
    <cellStyle name="Input 2 9" xfId="9407" xr:uid="{00000000-0005-0000-0000-0000B4240000}"/>
    <cellStyle name="Input 2 9 2" xfId="9408" xr:uid="{00000000-0005-0000-0000-0000B5240000}"/>
    <cellStyle name="Input 2 9 2 2" xfId="21963" xr:uid="{B538564D-EFC7-487D-BB5D-78DFD6A7A8A6}"/>
    <cellStyle name="Input 2 9 2 2 2" xfId="23693" xr:uid="{0ADDEBEF-C3FE-48DF-90C1-95FBD4440D81}"/>
    <cellStyle name="Input 2 9 2 2 2 2" xfId="26393" xr:uid="{546261E9-8828-498D-A680-09E55C9B9FC6}"/>
    <cellStyle name="Input 2 9 2 2 2 2 2" xfId="31845" xr:uid="{22F309EE-82CF-4B09-AD1D-B6D6F3AB7DF3}"/>
    <cellStyle name="Input 2 9 2 2 2 3" xfId="29633" xr:uid="{D83A71FA-EB84-44F2-94BB-CC4C8076D876}"/>
    <cellStyle name="Input 2 9 2 2 3" xfId="25078" xr:uid="{8D3BC4AA-3059-4CB2-8FCB-0FF978FB98D3}"/>
    <cellStyle name="Input 2 9 2 2 3 2" xfId="27273" xr:uid="{B61853C7-C316-43A3-9ADF-16D7D04AB39E}"/>
    <cellStyle name="Input 2 9 2 2 3 2 2" xfId="32725" xr:uid="{C6CB6519-4169-4820-AF23-EF68BB94930D}"/>
    <cellStyle name="Input 2 9 2 2 3 3" xfId="30530" xr:uid="{E924E11C-BDB5-4F56-8C5E-E60EA675E84E}"/>
    <cellStyle name="Input 2 9 2 2 4" xfId="22838" xr:uid="{C119FF26-08C8-4AFC-B6AF-A5CE8E6146D9}"/>
    <cellStyle name="Input 2 9 2 2 4 2" xfId="28778" xr:uid="{7E2073A2-BDC4-488C-BD2B-935FF4425FDD}"/>
    <cellStyle name="Input 2 9 2 2 5" xfId="25538" xr:uid="{FA9BA45F-D688-4CDC-888B-87B44DCC5DB0}"/>
    <cellStyle name="Input 2 9 2 2 5 2" xfId="30990" xr:uid="{C794DD07-34B4-479D-8161-7FC358634C3E}"/>
    <cellStyle name="Input 2 9 2 2 6" xfId="27905" xr:uid="{EAB9E461-AB02-45F5-87A3-0D0981C0AE44}"/>
    <cellStyle name="Input 2 9 2 3" xfId="23144" xr:uid="{49C26A76-6D69-4D07-AB6A-F2220B09079F}"/>
    <cellStyle name="Input 2 9 2 3 2" xfId="25844" xr:uid="{6D05F8EE-A232-4C08-B931-BFBEFD25B642}"/>
    <cellStyle name="Input 2 9 2 3 2 2" xfId="31296" xr:uid="{A5CE9F18-2BD4-400D-9B04-FD66F328FE08}"/>
    <cellStyle name="Input 2 9 2 3 3" xfId="29084" xr:uid="{141B93A8-A838-41A7-BCEF-AC266C9E21D8}"/>
    <cellStyle name="Input 2 9 2 4" xfId="24521" xr:uid="{03C1DF53-F97C-4B75-9D2A-0FBDF9222351}"/>
    <cellStyle name="Input 2 9 2 4 2" xfId="26716" xr:uid="{E54A877A-A2DC-4C0A-9EA0-C8C77FEDA64E}"/>
    <cellStyle name="Input 2 9 2 4 2 2" xfId="32168" xr:uid="{33C5874E-A57D-418C-93F9-491A9B97D1D8}"/>
    <cellStyle name="Input 2 9 2 4 3" xfId="29973" xr:uid="{3677FF5A-60CE-42F7-A883-56410EF8DFB6}"/>
    <cellStyle name="Input 2 9 2 5" xfId="22286" xr:uid="{357E17C7-BDF4-4BC1-8BC4-95B3A3A3BC63}"/>
    <cellStyle name="Input 2 9 2 5 2" xfId="28226" xr:uid="{1265BC0C-FB1D-4F3E-B5DC-76D3E9860A5C}"/>
    <cellStyle name="Input 2 9 2 6" xfId="21222" xr:uid="{0BDE04A2-E464-4F2A-A3B6-C36CE772E428}"/>
    <cellStyle name="Input 2 9 2 7" xfId="21257" xr:uid="{DC55C3E1-741A-4958-95C6-4E548B7980DD}"/>
    <cellStyle name="Input 2 9 3" xfId="9409" xr:uid="{00000000-0005-0000-0000-0000B6240000}"/>
    <cellStyle name="Input 2 9 3 2" xfId="21962" xr:uid="{AAC7D16B-3FE6-4FA3-A74A-5FA61464B1E4}"/>
    <cellStyle name="Input 2 9 3 2 2" xfId="23692" xr:uid="{DA27C352-97CB-4E51-9C41-A3E4346F7A2A}"/>
    <cellStyle name="Input 2 9 3 2 2 2" xfId="26392" xr:uid="{3471FFB5-5654-457E-ABE8-4E80187A328D}"/>
    <cellStyle name="Input 2 9 3 2 2 2 2" xfId="31844" xr:uid="{4264EE53-238D-429F-90B9-F87FBFF14D41}"/>
    <cellStyle name="Input 2 9 3 2 2 3" xfId="29632" xr:uid="{21C6162A-FA10-4CF2-B0AE-EBC1E5FA822A}"/>
    <cellStyle name="Input 2 9 3 2 3" xfId="25077" xr:uid="{0F9FA671-E16E-408D-9CBD-99548E6F9033}"/>
    <cellStyle name="Input 2 9 3 2 3 2" xfId="27272" xr:uid="{E6CE0F97-69C5-4EE7-AFC9-33FBD146A74B}"/>
    <cellStyle name="Input 2 9 3 2 3 2 2" xfId="32724" xr:uid="{E5487EA0-9F5D-4AE7-B2CC-BE5DBFBF17C9}"/>
    <cellStyle name="Input 2 9 3 2 3 3" xfId="30529" xr:uid="{EEF73224-A159-4BF7-8BE0-0B9DF03C52B9}"/>
    <cellStyle name="Input 2 9 3 2 4" xfId="22837" xr:uid="{D12DA094-DC14-4687-9733-98C651D5D631}"/>
    <cellStyle name="Input 2 9 3 2 4 2" xfId="28777" xr:uid="{6AC9B5A5-E749-420A-85A1-F9ED0FD1E429}"/>
    <cellStyle name="Input 2 9 3 2 5" xfId="25537" xr:uid="{F1AA9110-E167-4A37-BC44-6D788F2ABBB2}"/>
    <cellStyle name="Input 2 9 3 2 5 2" xfId="30989" xr:uid="{79CA3576-AE65-49F3-A29D-CCC3BD1DA9E1}"/>
    <cellStyle name="Input 2 9 3 2 6" xfId="27904" xr:uid="{6C78C0FB-64FD-40A8-8258-B7E0B9B6C823}"/>
    <cellStyle name="Input 2 9 3 3" xfId="23145" xr:uid="{458F8B7D-E571-4372-8A6B-26ADD0348C17}"/>
    <cellStyle name="Input 2 9 3 3 2" xfId="25845" xr:uid="{5B662D11-765C-429A-A61F-F8954B9D8ABA}"/>
    <cellStyle name="Input 2 9 3 3 2 2" xfId="31297" xr:uid="{29BB65BC-31C8-472E-9F86-48FDB4B618A7}"/>
    <cellStyle name="Input 2 9 3 3 3" xfId="29085" xr:uid="{139BABBC-3C33-457E-9135-E90FA68CB999}"/>
    <cellStyle name="Input 2 9 3 4" xfId="24522" xr:uid="{2DB794AF-A171-4474-BCCF-0468BFF7F957}"/>
    <cellStyle name="Input 2 9 3 4 2" xfId="26717" xr:uid="{B49901CA-95E5-4AEB-B735-635F890638F7}"/>
    <cellStyle name="Input 2 9 3 4 2 2" xfId="32169" xr:uid="{4F81716F-8267-430E-AD8F-6BF0627A51E4}"/>
    <cellStyle name="Input 2 9 3 4 3" xfId="29974" xr:uid="{6DEEB365-8C6E-42B5-80CA-0BF5051071CB}"/>
    <cellStyle name="Input 2 9 3 5" xfId="22287" xr:uid="{F8AD9EC5-944E-4DFC-8261-334DC228189F}"/>
    <cellStyle name="Input 2 9 3 5 2" xfId="28227" xr:uid="{20B376A7-DCF7-46C6-B303-4B2F4B4F8A08}"/>
    <cellStyle name="Input 2 9 3 6" xfId="21223" xr:uid="{0D6A8A1D-674F-4CB8-9190-3322C14A6B14}"/>
    <cellStyle name="Input 2 9 3 7" xfId="21256" xr:uid="{6E6DFC2E-78AD-45BF-993F-134A76E59FAD}"/>
    <cellStyle name="Input 2 9 4" xfId="9410" xr:uid="{00000000-0005-0000-0000-0000B7240000}"/>
    <cellStyle name="Input 2 9 4 2" xfId="21961" xr:uid="{27467967-7FCC-4513-94D2-C7C89024F220}"/>
    <cellStyle name="Input 2 9 4 2 2" xfId="23691" xr:uid="{3EE47D9F-9090-4275-B174-B3B03D74478A}"/>
    <cellStyle name="Input 2 9 4 2 2 2" xfId="26391" xr:uid="{47636F7D-DA9F-46CC-AFB2-AD705903C29C}"/>
    <cellStyle name="Input 2 9 4 2 2 2 2" xfId="31843" xr:uid="{8079BF35-E72E-41B1-9390-A049FF34EAB3}"/>
    <cellStyle name="Input 2 9 4 2 2 3" xfId="29631" xr:uid="{06176901-382F-482C-991A-6CB082F9E4DB}"/>
    <cellStyle name="Input 2 9 4 2 3" xfId="25076" xr:uid="{73BA7F10-2C2A-4EE9-84ED-0D8EC68AC176}"/>
    <cellStyle name="Input 2 9 4 2 3 2" xfId="27271" xr:uid="{B1EEE227-0ADE-4F17-B9C5-7A7C31169812}"/>
    <cellStyle name="Input 2 9 4 2 3 2 2" xfId="32723" xr:uid="{D27C99B8-C5E9-4D73-8F6C-F541DEA44F17}"/>
    <cellStyle name="Input 2 9 4 2 3 3" xfId="30528" xr:uid="{144809D0-3825-4DC5-9368-E5DFC99DECE3}"/>
    <cellStyle name="Input 2 9 4 2 4" xfId="22836" xr:uid="{0BF523EB-2550-4354-A7FE-FB8C2C301015}"/>
    <cellStyle name="Input 2 9 4 2 4 2" xfId="28776" xr:uid="{6D583136-68A3-49DD-A302-54785628DC20}"/>
    <cellStyle name="Input 2 9 4 2 5" xfId="25536" xr:uid="{2578145A-DB43-4AAA-81D2-7A06F2866413}"/>
    <cellStyle name="Input 2 9 4 2 5 2" xfId="30988" xr:uid="{B8C703DB-034D-41A3-A74E-9550E3868495}"/>
    <cellStyle name="Input 2 9 4 2 6" xfId="27903" xr:uid="{6F7EB2B1-538B-482D-83D0-BBDFFEE16C86}"/>
    <cellStyle name="Input 2 9 4 3" xfId="23146" xr:uid="{95E6BF34-EB56-4666-AFFD-F9C701038DD1}"/>
    <cellStyle name="Input 2 9 4 3 2" xfId="25846" xr:uid="{04DCD0A1-423C-47EA-840C-60E505A85BE6}"/>
    <cellStyle name="Input 2 9 4 3 2 2" xfId="31298" xr:uid="{1927A4D8-F05D-46E0-87FB-55DB2C212FAD}"/>
    <cellStyle name="Input 2 9 4 3 3" xfId="29086" xr:uid="{B86CC849-5F7D-4157-B12F-06B31E59A3C7}"/>
    <cellStyle name="Input 2 9 4 4" xfId="24523" xr:uid="{06D7BA15-0D7C-4C04-A5C9-C69777EEFDFC}"/>
    <cellStyle name="Input 2 9 4 4 2" xfId="26718" xr:uid="{A3A3BF90-4E50-4098-BA78-454FDAF39080}"/>
    <cellStyle name="Input 2 9 4 4 2 2" xfId="32170" xr:uid="{58C556FF-3B18-41DA-8CA3-5CFF614C2711}"/>
    <cellStyle name="Input 2 9 4 4 3" xfId="29975" xr:uid="{FC0814E3-A12E-4EC3-BE32-FF26AAA506FA}"/>
    <cellStyle name="Input 2 9 4 5" xfId="22288" xr:uid="{E798377E-06A1-4031-A378-A0D69A191D69}"/>
    <cellStyle name="Input 2 9 4 5 2" xfId="28228" xr:uid="{7B4380B7-7B0C-4FAE-B82C-A2D100BF4163}"/>
    <cellStyle name="Input 2 9 4 6" xfId="21224" xr:uid="{25D13633-F676-453E-A1CD-2431AAD56B1C}"/>
    <cellStyle name="Input 2 9 4 7" xfId="21255" xr:uid="{D210AE31-D237-4C0D-9154-DFE322801C4D}"/>
    <cellStyle name="Input 2 9 5" xfId="9411" xr:uid="{00000000-0005-0000-0000-0000B8240000}"/>
    <cellStyle name="Input 2 9 5 2" xfId="21960" xr:uid="{D3E203BF-B22B-48BB-890A-CA030A8AFFCC}"/>
    <cellStyle name="Input 2 9 5 2 2" xfId="23690" xr:uid="{7C21C89C-CE04-4716-A5E7-28042C9498A9}"/>
    <cellStyle name="Input 2 9 5 2 2 2" xfId="26390" xr:uid="{EC06924E-CECD-4A8E-910D-F2825256FB95}"/>
    <cellStyle name="Input 2 9 5 2 2 2 2" xfId="31842" xr:uid="{D4137D76-B8AD-4ABC-AE92-47B9086EA27F}"/>
    <cellStyle name="Input 2 9 5 2 2 3" xfId="29630" xr:uid="{13F0A866-7113-4A85-8687-0653D009ACE4}"/>
    <cellStyle name="Input 2 9 5 2 3" xfId="25075" xr:uid="{7CB9728A-7574-4F18-9482-F3363B3B0B8B}"/>
    <cellStyle name="Input 2 9 5 2 3 2" xfId="27270" xr:uid="{241C01B9-9637-4FDD-BEDC-0C21C269BCDF}"/>
    <cellStyle name="Input 2 9 5 2 3 2 2" xfId="32722" xr:uid="{46593518-7A7F-492F-AA20-A4F7E37D0752}"/>
    <cellStyle name="Input 2 9 5 2 3 3" xfId="30527" xr:uid="{9B785031-6094-4B33-924B-2D73E8E0B6D8}"/>
    <cellStyle name="Input 2 9 5 2 4" xfId="22835" xr:uid="{FD260CBD-FBC4-4809-B316-775A6B195D60}"/>
    <cellStyle name="Input 2 9 5 2 4 2" xfId="28775" xr:uid="{17391E3D-BAF5-496D-BD43-E750CC3EF8AC}"/>
    <cellStyle name="Input 2 9 5 2 5" xfId="25535" xr:uid="{9CE67F5A-BC73-473A-A89D-5E563CA9A91A}"/>
    <cellStyle name="Input 2 9 5 2 5 2" xfId="30987" xr:uid="{6ED10D71-DC0B-4A3B-B511-92A745C1419F}"/>
    <cellStyle name="Input 2 9 5 2 6" xfId="27902" xr:uid="{F75C2A07-6D7A-47F4-A33D-D49F8D3379BF}"/>
    <cellStyle name="Input 2 9 5 3" xfId="23147" xr:uid="{D037845A-9841-4210-B63C-5F7F705CB44A}"/>
    <cellStyle name="Input 2 9 5 3 2" xfId="25847" xr:uid="{CB85E13C-8C8C-4FA3-A7B6-D4A055F80DA2}"/>
    <cellStyle name="Input 2 9 5 3 2 2" xfId="31299" xr:uid="{30C252AD-CCE8-43E8-B5E3-E33CFA5475DD}"/>
    <cellStyle name="Input 2 9 5 3 3" xfId="29087" xr:uid="{C48B243B-10CC-4521-A4D2-0EAC281652EB}"/>
    <cellStyle name="Input 2 9 5 4" xfId="24524" xr:uid="{8E792209-E4FA-49D8-876E-C66C00255BEB}"/>
    <cellStyle name="Input 2 9 5 4 2" xfId="26719" xr:uid="{098F3844-8ED7-4861-A3B3-96C4C7A2530E}"/>
    <cellStyle name="Input 2 9 5 4 2 2" xfId="32171" xr:uid="{45A93DBB-7429-4C2A-AACA-C9985688C6CC}"/>
    <cellStyle name="Input 2 9 5 4 3" xfId="29976" xr:uid="{4075795D-2730-4FEE-A368-E50171BC9AC2}"/>
    <cellStyle name="Input 2 9 5 5" xfId="22289" xr:uid="{BB13F784-0E2E-46DC-A969-D5582B8DDA68}"/>
    <cellStyle name="Input 2 9 5 5 2" xfId="28229" xr:uid="{C0F04394-AE16-4E34-9466-A855E09C7313}"/>
    <cellStyle name="Input 2 9 5 6" xfId="21225" xr:uid="{5F8CF1B9-0893-4012-9B45-A578C0FAE6E4}"/>
    <cellStyle name="Input 2 9 5 7" xfId="21254" xr:uid="{ABE7FB85-6C73-48BD-81ED-EF8DDA117FAE}"/>
    <cellStyle name="Input 3" xfId="9412" xr:uid="{00000000-0005-0000-0000-0000B9240000}"/>
    <cellStyle name="Input 3 2" xfId="9413" xr:uid="{00000000-0005-0000-0000-0000BA240000}"/>
    <cellStyle name="Input 3 2 2" xfId="21958" xr:uid="{2514F599-80E3-4A48-8CC1-FDB2CD3F5C52}"/>
    <cellStyle name="Input 3 2 2 2" xfId="23688" xr:uid="{82EA1D5A-F7A3-4908-AC53-B5ABF1C2B313}"/>
    <cellStyle name="Input 3 2 2 2 2" xfId="26388" xr:uid="{8BAFD238-2C81-4657-B3AC-876028E764B3}"/>
    <cellStyle name="Input 3 2 2 2 2 2" xfId="31840" xr:uid="{810AAB28-279A-450C-9778-B368BB541D19}"/>
    <cellStyle name="Input 3 2 2 2 3" xfId="29628" xr:uid="{9808AEEE-6725-449E-AE5B-1C42B38ABB19}"/>
    <cellStyle name="Input 3 2 2 3" xfId="25073" xr:uid="{E28524FA-C074-4F62-9737-F24ABE302242}"/>
    <cellStyle name="Input 3 2 2 3 2" xfId="27268" xr:uid="{02AFD377-698F-4122-9B40-C47573AFF22C}"/>
    <cellStyle name="Input 3 2 2 3 2 2" xfId="32720" xr:uid="{A79C4A6E-309C-479A-8EA7-29B6786DDAD1}"/>
    <cellStyle name="Input 3 2 2 3 3" xfId="30525" xr:uid="{288D9195-6F67-425F-85A8-4314E3BBDB56}"/>
    <cellStyle name="Input 3 2 2 4" xfId="22833" xr:uid="{48DD95A0-E271-40FE-8083-932624F13510}"/>
    <cellStyle name="Input 3 2 2 4 2" xfId="28773" xr:uid="{6A442CA7-E705-440D-B993-B73AE08EB145}"/>
    <cellStyle name="Input 3 2 2 5" xfId="25533" xr:uid="{861DA7C8-2D9F-458C-B234-4CC6BF17E2D0}"/>
    <cellStyle name="Input 3 2 2 5 2" xfId="30985" xr:uid="{524D6A14-B89B-4DF3-87B3-A6C35B65B922}"/>
    <cellStyle name="Input 3 2 2 6" xfId="27900" xr:uid="{29D40DBF-0464-498B-AF2B-727F26A92DF7}"/>
    <cellStyle name="Input 3 2 3" xfId="23149" xr:uid="{D079EC3B-14C0-4A58-BB87-FD3A9E013B3D}"/>
    <cellStyle name="Input 3 2 3 2" xfId="25849" xr:uid="{06491132-10EC-48D2-B365-C242EF02CE46}"/>
    <cellStyle name="Input 3 2 3 2 2" xfId="31301" xr:uid="{25F3C19E-8F26-40AD-AE90-7FB3C95359B5}"/>
    <cellStyle name="Input 3 2 3 3" xfId="29089" xr:uid="{2AA729EC-37B0-4FD6-8716-82E42AB03FB2}"/>
    <cellStyle name="Input 3 2 4" xfId="24526" xr:uid="{3A69F7C9-F052-49A8-BD27-7E68DB9C0B6D}"/>
    <cellStyle name="Input 3 2 4 2" xfId="26721" xr:uid="{2AAA6EF8-07A1-435B-A836-D7454355548D}"/>
    <cellStyle name="Input 3 2 4 2 2" xfId="32173" xr:uid="{518095DC-0F47-4E3E-843B-FFE226B7522F}"/>
    <cellStyle name="Input 3 2 4 3" xfId="29978" xr:uid="{C81D6306-9EDC-49E6-8679-D8F22E83A272}"/>
    <cellStyle name="Input 3 2 5" xfId="22291" xr:uid="{122B1E22-38A9-4975-8777-C058BCEA1EB9}"/>
    <cellStyle name="Input 3 2 5 2" xfId="28231" xr:uid="{3A3EAFAF-84E8-452D-B1FC-51DDC1F808FC}"/>
    <cellStyle name="Input 3 2 6" xfId="21227" xr:uid="{9FE92E2A-9BBD-4374-A12C-40E86489F610}"/>
    <cellStyle name="Input 3 2 7" xfId="21252" xr:uid="{DB670528-63CB-4122-946C-CBA02BC62EE3}"/>
    <cellStyle name="Input 3 3" xfId="9414" xr:uid="{00000000-0005-0000-0000-0000BB240000}"/>
    <cellStyle name="Input 3 3 2" xfId="21957" xr:uid="{C3477D1D-DBEA-4BFB-B600-F943D39D5F16}"/>
    <cellStyle name="Input 3 3 2 2" xfId="23687" xr:uid="{B1020C8D-D7E9-4613-B3E6-E2324C934776}"/>
    <cellStyle name="Input 3 3 2 2 2" xfId="26387" xr:uid="{B48E01B9-3819-4A6F-ABC7-AC1B7F3C1601}"/>
    <cellStyle name="Input 3 3 2 2 2 2" xfId="31839" xr:uid="{931C54F7-BC9B-490B-8CC3-4BB5C7DC231C}"/>
    <cellStyle name="Input 3 3 2 2 3" xfId="29627" xr:uid="{D93357DD-478E-49C7-A05F-853333851CE8}"/>
    <cellStyle name="Input 3 3 2 3" xfId="25072" xr:uid="{8E2456A3-58E7-4D2E-9967-6228D90BC944}"/>
    <cellStyle name="Input 3 3 2 3 2" xfId="27267" xr:uid="{349D82BD-E9A1-4644-887B-78489631D9D6}"/>
    <cellStyle name="Input 3 3 2 3 2 2" xfId="32719" xr:uid="{DC0EC549-B80D-48F3-9BB5-A31EAFBDC194}"/>
    <cellStyle name="Input 3 3 2 3 3" xfId="30524" xr:uid="{7D563D28-279B-4FB9-B59D-2BBD8FA06743}"/>
    <cellStyle name="Input 3 3 2 4" xfId="22832" xr:uid="{12185038-1F16-4222-8741-9993FCF3CD1A}"/>
    <cellStyle name="Input 3 3 2 4 2" xfId="28772" xr:uid="{4A90F088-5EEB-43F8-900F-04D19BC757A2}"/>
    <cellStyle name="Input 3 3 2 5" xfId="25532" xr:uid="{1BD9CDB1-CB51-4889-A55F-DF49D9F13C3C}"/>
    <cellStyle name="Input 3 3 2 5 2" xfId="30984" xr:uid="{2E6E5912-F5D3-460C-B2DD-956315C25E99}"/>
    <cellStyle name="Input 3 3 2 6" xfId="27899" xr:uid="{9432CFE6-DE7C-4615-B064-BE99EACCF9DB}"/>
    <cellStyle name="Input 3 3 3" xfId="23150" xr:uid="{2B1C3F55-FA78-4ABB-8DCC-43E50A0FE28C}"/>
    <cellStyle name="Input 3 3 3 2" xfId="25850" xr:uid="{46B16C1D-11BE-4B41-8CF7-2E6F596C4218}"/>
    <cellStyle name="Input 3 3 3 2 2" xfId="31302" xr:uid="{9C0A4405-770B-4320-A338-2742DA163634}"/>
    <cellStyle name="Input 3 3 3 3" xfId="29090" xr:uid="{BFE752F8-AD86-4985-BFF6-CE85072EA20B}"/>
    <cellStyle name="Input 3 3 4" xfId="24527" xr:uid="{B24520AD-5B6E-4141-811F-F6B3A1BCD299}"/>
    <cellStyle name="Input 3 3 4 2" xfId="26722" xr:uid="{2950E706-AB32-4C63-8ACD-B720190B07B6}"/>
    <cellStyle name="Input 3 3 4 2 2" xfId="32174" xr:uid="{5D99EEB3-3003-4DC3-B91B-87D77190D78B}"/>
    <cellStyle name="Input 3 3 4 3" xfId="29979" xr:uid="{1B719126-3778-4962-B827-4EFEC8244F45}"/>
    <cellStyle name="Input 3 3 5" xfId="22292" xr:uid="{F240962E-B227-4C96-BC9A-3F394F5E080E}"/>
    <cellStyle name="Input 3 3 5 2" xfId="28232" xr:uid="{0EDBEFDB-AE8E-464F-AD35-5932EDCF06A2}"/>
    <cellStyle name="Input 3 3 6" xfId="21228" xr:uid="{DEB233F7-5557-4FD8-B56F-EC49EF6BA315}"/>
    <cellStyle name="Input 3 3 7" xfId="21251" xr:uid="{1E042BF1-276D-487E-A03C-66759E76655A}"/>
    <cellStyle name="Input 3 4" xfId="21959" xr:uid="{040215DE-CE6C-40F8-BC34-03BCC45B51A0}"/>
    <cellStyle name="Input 3 4 2" xfId="23689" xr:uid="{7E16EAD1-4625-474B-8A67-3707F60B9572}"/>
    <cellStyle name="Input 3 4 2 2" xfId="26389" xr:uid="{75892C1D-E54C-47A8-B0E8-ABF9A24AD53D}"/>
    <cellStyle name="Input 3 4 2 2 2" xfId="31841" xr:uid="{13980E96-4941-4793-8173-2CC315546B94}"/>
    <cellStyle name="Input 3 4 2 3" xfId="29629" xr:uid="{0DFBC6DC-407F-4B12-8B66-CC8CBDB97BF4}"/>
    <cellStyle name="Input 3 4 3" xfId="25074" xr:uid="{6491419C-4F6D-497D-9B06-8FFCCE91A56B}"/>
    <cellStyle name="Input 3 4 3 2" xfId="27269" xr:uid="{5757FB56-FB9D-437D-8DC1-6393DEAD36AD}"/>
    <cellStyle name="Input 3 4 3 2 2" xfId="32721" xr:uid="{A3C4AAEE-D19B-4BFB-8A68-C44F79E88108}"/>
    <cellStyle name="Input 3 4 3 3" xfId="30526" xr:uid="{744A7AE0-B164-4EAF-850D-48366B69810A}"/>
    <cellStyle name="Input 3 4 4" xfId="22834" xr:uid="{8645E4F5-A213-4C14-AF73-A76D45EDD702}"/>
    <cellStyle name="Input 3 4 4 2" xfId="28774" xr:uid="{CCE38728-052C-406F-9572-B3B86263A1DC}"/>
    <cellStyle name="Input 3 4 5" xfId="25534" xr:uid="{F15ABEFD-FD8B-4B8C-A4EF-ED5A85FEAFFF}"/>
    <cellStyle name="Input 3 4 5 2" xfId="30986" xr:uid="{F2AD1445-578B-4019-BFFA-2DE06FB98C94}"/>
    <cellStyle name="Input 3 4 6" xfId="27901" xr:uid="{F6AA1EBF-31D4-4D6A-9F3F-14D9847F1CE2}"/>
    <cellStyle name="Input 3 5" xfId="23148" xr:uid="{5507D875-0893-4212-9820-3C3261889400}"/>
    <cellStyle name="Input 3 5 2" xfId="25848" xr:uid="{BF28A7B9-FC4B-46B8-B86F-05A8EA4D8BDA}"/>
    <cellStyle name="Input 3 5 2 2" xfId="31300" xr:uid="{BC450C2C-E00E-4D38-A2BF-1CC140E547C9}"/>
    <cellStyle name="Input 3 5 3" xfId="29088" xr:uid="{DCEA055B-2832-4589-A284-4CCC97D17CC3}"/>
    <cellStyle name="Input 3 6" xfId="24525" xr:uid="{F118C1F3-2B79-4233-9F4F-2FB044B27B35}"/>
    <cellStyle name="Input 3 6 2" xfId="26720" xr:uid="{0AAAE523-85DB-44B5-9928-1D4163F41228}"/>
    <cellStyle name="Input 3 6 2 2" xfId="32172" xr:uid="{F42B69C8-891A-484C-8478-8D5388906C10}"/>
    <cellStyle name="Input 3 6 3" xfId="29977" xr:uid="{9CA157B1-4D1B-4150-84DC-E68E558B3CC0}"/>
    <cellStyle name="Input 3 7" xfId="22290" xr:uid="{EE176B5E-76ED-488C-B12C-5153C6CF82E9}"/>
    <cellStyle name="Input 3 7 2" xfId="28230" xr:uid="{A67BE296-28E8-4564-A508-D8DC7588180D}"/>
    <cellStyle name="Input 3 8" xfId="21226" xr:uid="{0F77EBB3-BEB8-44D0-8CC2-0411B1E6E747}"/>
    <cellStyle name="Input 3 9" xfId="21253" xr:uid="{2A7C7847-ABD6-4243-9DC9-E825B08E1BBE}"/>
    <cellStyle name="Input 4" xfId="9415" xr:uid="{00000000-0005-0000-0000-0000BC240000}"/>
    <cellStyle name="Input 4 2" xfId="9416" xr:uid="{00000000-0005-0000-0000-0000BD240000}"/>
    <cellStyle name="Input 4 2 2" xfId="21955" xr:uid="{CB5D88F8-46BC-40D0-ACFB-4086B4B8E6AB}"/>
    <cellStyle name="Input 4 2 2 2" xfId="23685" xr:uid="{C1857834-E662-47F9-8657-37818057D1D0}"/>
    <cellStyle name="Input 4 2 2 2 2" xfId="26385" xr:uid="{A29C4E6B-56C6-423E-9F94-2EE27B9DD7CE}"/>
    <cellStyle name="Input 4 2 2 2 2 2" xfId="31837" xr:uid="{37D243E3-E5FA-4226-9B67-8E087C9CFBBF}"/>
    <cellStyle name="Input 4 2 2 2 3" xfId="29625" xr:uid="{F8598E05-3D76-44E1-B7F2-16FA5C8B1953}"/>
    <cellStyle name="Input 4 2 2 3" xfId="25070" xr:uid="{BCE343E8-339C-4C4B-9B35-E56D02D3AC0F}"/>
    <cellStyle name="Input 4 2 2 3 2" xfId="27265" xr:uid="{61FB8289-B843-4BD1-93F1-EF2BF9185BC4}"/>
    <cellStyle name="Input 4 2 2 3 2 2" xfId="32717" xr:uid="{CE12ADA6-1A10-49ED-8A5F-56DDCDFAB20F}"/>
    <cellStyle name="Input 4 2 2 3 3" xfId="30522" xr:uid="{06157A6F-65F3-43FE-B8AF-DEF49BDFE389}"/>
    <cellStyle name="Input 4 2 2 4" xfId="22830" xr:uid="{F5443769-78E0-46C0-8D41-E707577B37D0}"/>
    <cellStyle name="Input 4 2 2 4 2" xfId="28770" xr:uid="{DD657B45-3AC3-48B1-B18B-43D087F00C21}"/>
    <cellStyle name="Input 4 2 2 5" xfId="25530" xr:uid="{58EAAD79-456B-48E8-93D6-4E6618A903D9}"/>
    <cellStyle name="Input 4 2 2 5 2" xfId="30982" xr:uid="{6A943BF8-735E-4C24-86B2-EDA05B659220}"/>
    <cellStyle name="Input 4 2 2 6" xfId="27897" xr:uid="{DB388B38-4FCB-41F2-866B-E8E59EE321B6}"/>
    <cellStyle name="Input 4 2 3" xfId="23152" xr:uid="{72A96B6B-CC1B-40EE-A825-FAC0BC27D148}"/>
    <cellStyle name="Input 4 2 3 2" xfId="25852" xr:uid="{858016B7-915C-41D5-806C-1A52D7EC0D94}"/>
    <cellStyle name="Input 4 2 3 2 2" xfId="31304" xr:uid="{BE311038-702A-4F46-8AE8-4B26B07049EA}"/>
    <cellStyle name="Input 4 2 3 3" xfId="29092" xr:uid="{C65D6CAA-646A-4A33-BB1E-7DBECB50253A}"/>
    <cellStyle name="Input 4 2 4" xfId="24529" xr:uid="{9600715A-CA60-4C5C-ADD3-9BB65805C6C5}"/>
    <cellStyle name="Input 4 2 4 2" xfId="26724" xr:uid="{BD93E81A-1836-4B2C-8F9C-1DD351905392}"/>
    <cellStyle name="Input 4 2 4 2 2" xfId="32176" xr:uid="{59F97A46-B164-4A39-AE44-74F1F9482857}"/>
    <cellStyle name="Input 4 2 4 3" xfId="29981" xr:uid="{B6837885-E7E6-471F-B3EE-087A37A48753}"/>
    <cellStyle name="Input 4 2 5" xfId="22294" xr:uid="{CEB7FFB0-FFF2-4CA1-B962-EF7608D3FBC3}"/>
    <cellStyle name="Input 4 2 5 2" xfId="28234" xr:uid="{3A3AD176-E4A4-4788-AF10-6042DBC2D237}"/>
    <cellStyle name="Input 4 2 6" xfId="21230" xr:uid="{7A95D57D-897A-48E1-89E8-A9EFAB5BCD97}"/>
    <cellStyle name="Input 4 2 7" xfId="21249" xr:uid="{541CD329-B08B-4DF3-BC28-AE26CABE9F40}"/>
    <cellStyle name="Input 4 3" xfId="9417" xr:uid="{00000000-0005-0000-0000-0000BE240000}"/>
    <cellStyle name="Input 4 3 2" xfId="21954" xr:uid="{DFCE3C0C-CC64-40FA-A865-6BF004A758A0}"/>
    <cellStyle name="Input 4 3 2 2" xfId="23684" xr:uid="{79472600-E162-44FB-A432-2EBD0A204A6D}"/>
    <cellStyle name="Input 4 3 2 2 2" xfId="26384" xr:uid="{9EF578F6-56FF-47FA-A00A-749BD9CA9C79}"/>
    <cellStyle name="Input 4 3 2 2 2 2" xfId="31836" xr:uid="{D62B8CB4-3CE4-4491-95F3-521452429A0D}"/>
    <cellStyle name="Input 4 3 2 2 3" xfId="29624" xr:uid="{8D638D79-7165-458F-872A-2077392CA7D8}"/>
    <cellStyle name="Input 4 3 2 3" xfId="25069" xr:uid="{B05F12B4-77DE-4655-80E6-F3F5313D199E}"/>
    <cellStyle name="Input 4 3 2 3 2" xfId="27264" xr:uid="{D080A530-428D-450F-8725-1265AA8245A2}"/>
    <cellStyle name="Input 4 3 2 3 2 2" xfId="32716" xr:uid="{3C73E0FB-2495-43E6-B127-4A004E0101CC}"/>
    <cellStyle name="Input 4 3 2 3 3" xfId="30521" xr:uid="{9211AD23-D0C7-4131-8FB4-A0C286E98EB0}"/>
    <cellStyle name="Input 4 3 2 4" xfId="22829" xr:uid="{B17092DE-F50F-42C1-83DE-626805D5AA96}"/>
    <cellStyle name="Input 4 3 2 4 2" xfId="28769" xr:uid="{7EA27B82-6271-4DDC-B456-70BA8BBDC3A3}"/>
    <cellStyle name="Input 4 3 2 5" xfId="25529" xr:uid="{3EB1A9B2-6D93-485A-B244-1C0CAA24AF27}"/>
    <cellStyle name="Input 4 3 2 5 2" xfId="30981" xr:uid="{C6597670-4D99-4C5E-A493-A48A9297EAEF}"/>
    <cellStyle name="Input 4 3 2 6" xfId="27896" xr:uid="{EF158562-DBA8-427B-8789-1AD7713EC7C9}"/>
    <cellStyle name="Input 4 3 3" xfId="23153" xr:uid="{E7934E18-2A99-467A-A202-BD6A78983C86}"/>
    <cellStyle name="Input 4 3 3 2" xfId="25853" xr:uid="{254FFBA6-026C-4392-A7C6-C9E0FDBF0742}"/>
    <cellStyle name="Input 4 3 3 2 2" xfId="31305" xr:uid="{0182F6EF-A10B-460B-8EC4-8D88AD6A3FEF}"/>
    <cellStyle name="Input 4 3 3 3" xfId="29093" xr:uid="{CA5B431D-287C-44DF-83EC-F3115ACE8F87}"/>
    <cellStyle name="Input 4 3 4" xfId="24530" xr:uid="{0E38B6FF-443D-4765-A55A-7EA4331B29C7}"/>
    <cellStyle name="Input 4 3 4 2" xfId="26725" xr:uid="{304820B2-D828-4208-ADEC-52CE1C9E30EC}"/>
    <cellStyle name="Input 4 3 4 2 2" xfId="32177" xr:uid="{A29EFAD2-6617-47C8-9C6D-02D0ACE51824}"/>
    <cellStyle name="Input 4 3 4 3" xfId="29982" xr:uid="{5B944559-4781-473E-895E-272363BBB051}"/>
    <cellStyle name="Input 4 3 5" xfId="22295" xr:uid="{E563E420-AD79-48A2-9347-9A41449C21B0}"/>
    <cellStyle name="Input 4 3 5 2" xfId="28235" xr:uid="{EF4630B3-5580-49AC-838E-B30036422FBA}"/>
    <cellStyle name="Input 4 3 6" xfId="21231" xr:uid="{043C4304-D1BB-477B-A2E8-5382D1147FD1}"/>
    <cellStyle name="Input 4 3 7" xfId="21248" xr:uid="{F42DDB92-5055-45C7-BC0E-917C49F915F7}"/>
    <cellStyle name="Input 4 4" xfId="21956" xr:uid="{9C4C660A-25C4-4198-A257-07104F0E88D9}"/>
    <cellStyle name="Input 4 4 2" xfId="23686" xr:uid="{975B1C8C-F929-46A6-80DB-9580B0E8676D}"/>
    <cellStyle name="Input 4 4 2 2" xfId="26386" xr:uid="{0F7BE920-663F-4D27-B166-8420928FA497}"/>
    <cellStyle name="Input 4 4 2 2 2" xfId="31838" xr:uid="{DC11D8C8-B761-4207-AF9F-FA7243BFA86F}"/>
    <cellStyle name="Input 4 4 2 3" xfId="29626" xr:uid="{E257E49C-7B7A-441A-B422-686C6AED2A8B}"/>
    <cellStyle name="Input 4 4 3" xfId="25071" xr:uid="{D4661CFD-F6C1-4501-9D3F-6FC76DB0667B}"/>
    <cellStyle name="Input 4 4 3 2" xfId="27266" xr:uid="{5259F791-13BB-4856-8C19-BEC07F50B8A9}"/>
    <cellStyle name="Input 4 4 3 2 2" xfId="32718" xr:uid="{88EABBF9-4FE0-464A-8A41-9AAACC20E185}"/>
    <cellStyle name="Input 4 4 3 3" xfId="30523" xr:uid="{A1353174-FE45-43A1-985E-EA847F14B82C}"/>
    <cellStyle name="Input 4 4 4" xfId="22831" xr:uid="{3DEC3BD2-B753-4FFB-96BA-7FE5D9AB82B7}"/>
    <cellStyle name="Input 4 4 4 2" xfId="28771" xr:uid="{DA1930C9-1DD8-498C-AD6E-E85D95AD25C4}"/>
    <cellStyle name="Input 4 4 5" xfId="25531" xr:uid="{0D191CAD-EBD6-46F4-9720-E687F96D8A62}"/>
    <cellStyle name="Input 4 4 5 2" xfId="30983" xr:uid="{30862FFE-ECD6-44BD-9721-E96146E03545}"/>
    <cellStyle name="Input 4 4 6" xfId="27898" xr:uid="{8CB424FE-E033-436D-8325-4A784E8A1AB5}"/>
    <cellStyle name="Input 4 5" xfId="23151" xr:uid="{3AA64231-ADE5-4B55-8ECD-F2D2BC395A22}"/>
    <cellStyle name="Input 4 5 2" xfId="25851" xr:uid="{CFDA98C7-3452-4866-8883-3F0CD7AD6418}"/>
    <cellStyle name="Input 4 5 2 2" xfId="31303" xr:uid="{63633D03-E5D1-4A91-849D-51DB93C69994}"/>
    <cellStyle name="Input 4 5 3" xfId="29091" xr:uid="{56C99673-9272-4178-842E-E6F8E8603C1E}"/>
    <cellStyle name="Input 4 6" xfId="24528" xr:uid="{B95F45EF-E54D-447D-B8FC-915793A6AEE7}"/>
    <cellStyle name="Input 4 6 2" xfId="26723" xr:uid="{98A9DE87-77E2-428D-A5D6-D2E7DE5EF8C9}"/>
    <cellStyle name="Input 4 6 2 2" xfId="32175" xr:uid="{8109C325-2CAF-48B8-9632-A64CE073BF24}"/>
    <cellStyle name="Input 4 6 3" xfId="29980" xr:uid="{9B537EFE-B72B-4ED3-92BD-BBE76DA7C71E}"/>
    <cellStyle name="Input 4 7" xfId="22293" xr:uid="{C9989F93-056E-4041-9A6C-61D0671AA377}"/>
    <cellStyle name="Input 4 7 2" xfId="28233" xr:uid="{43C5A07A-A3DA-44AC-A45D-3B986FCCC549}"/>
    <cellStyle name="Input 4 8" xfId="21229" xr:uid="{3818C0C3-D648-4C68-A7AC-8CE5AD499020}"/>
    <cellStyle name="Input 4 9" xfId="21250" xr:uid="{668B164C-EC57-4F79-A2E4-D010031B1CEC}"/>
    <cellStyle name="Input 5" xfId="9418" xr:uid="{00000000-0005-0000-0000-0000BF240000}"/>
    <cellStyle name="Input 5 2" xfId="9419" xr:uid="{00000000-0005-0000-0000-0000C0240000}"/>
    <cellStyle name="Input 5 2 2" xfId="21952" xr:uid="{E1601713-B58C-43A3-BB3A-FC2C04FBAA24}"/>
    <cellStyle name="Input 5 2 2 2" xfId="23682" xr:uid="{3BC0013E-61F5-4DFF-9D47-E4FD6A720D34}"/>
    <cellStyle name="Input 5 2 2 2 2" xfId="26382" xr:uid="{DC574909-29B8-4CEF-B4A3-1122BCAFCAE0}"/>
    <cellStyle name="Input 5 2 2 2 2 2" xfId="31834" xr:uid="{EEFC5C03-AB15-4E87-BE59-8141740A99C6}"/>
    <cellStyle name="Input 5 2 2 2 3" xfId="29622" xr:uid="{FF5B9801-A62C-4947-84E7-B54394809246}"/>
    <cellStyle name="Input 5 2 2 3" xfId="25067" xr:uid="{A653FEE0-CC9D-4391-9D91-B37AEF8E21C5}"/>
    <cellStyle name="Input 5 2 2 3 2" xfId="27262" xr:uid="{66B575B2-22A7-401B-BF2C-4396BB1A571D}"/>
    <cellStyle name="Input 5 2 2 3 2 2" xfId="32714" xr:uid="{24589A98-AD41-456E-A3F8-B7C8FA8E3DBC}"/>
    <cellStyle name="Input 5 2 2 3 3" xfId="30519" xr:uid="{BA25BDCE-23A7-45F4-8855-C8815FF0F023}"/>
    <cellStyle name="Input 5 2 2 4" xfId="22827" xr:uid="{C6DE0C11-8050-4B3B-AB21-3F5DCCC64215}"/>
    <cellStyle name="Input 5 2 2 4 2" xfId="28767" xr:uid="{5AD97EFA-99FA-49EF-BA10-FA807AAE8F9D}"/>
    <cellStyle name="Input 5 2 2 5" xfId="25527" xr:uid="{AC5C3002-70D9-4705-B152-B2BFC779F731}"/>
    <cellStyle name="Input 5 2 2 5 2" xfId="30979" xr:uid="{32FC14BF-1AC1-4782-90BE-D1A57CAC2423}"/>
    <cellStyle name="Input 5 2 2 6" xfId="27894" xr:uid="{BBE73646-51F6-4E78-84ED-3C6673EB9EF3}"/>
    <cellStyle name="Input 5 2 3" xfId="23155" xr:uid="{43AC8E2D-694D-40FC-B81B-C85322B8F8A3}"/>
    <cellStyle name="Input 5 2 3 2" xfId="25855" xr:uid="{D3DCB9FD-565F-42F7-9277-886583090826}"/>
    <cellStyle name="Input 5 2 3 2 2" xfId="31307" xr:uid="{70E2D535-DE2B-4BE9-8F2C-DADEDBB684E4}"/>
    <cellStyle name="Input 5 2 3 3" xfId="29095" xr:uid="{0F303F1E-081E-49BA-B0EC-C6F06DB90620}"/>
    <cellStyle name="Input 5 2 4" xfId="24532" xr:uid="{B5D4B00A-6859-43DF-BEC4-C604FBE3B741}"/>
    <cellStyle name="Input 5 2 4 2" xfId="26727" xr:uid="{6202A845-F3F1-4203-ACEF-37A9DB5001A1}"/>
    <cellStyle name="Input 5 2 4 2 2" xfId="32179" xr:uid="{00E0AB26-0D0A-4FE1-906E-30FF338F8DB1}"/>
    <cellStyle name="Input 5 2 4 3" xfId="29984" xr:uid="{06A506B1-1212-4423-8384-C4153E5DE9FC}"/>
    <cellStyle name="Input 5 2 5" xfId="22297" xr:uid="{EBC23991-AF9B-4AD5-A46A-ECECC8A66BDE}"/>
    <cellStyle name="Input 5 2 5 2" xfId="28237" xr:uid="{3A9BE1F2-1FCD-4671-B5E6-63B6652FE7B1}"/>
    <cellStyle name="Input 5 2 6" xfId="21233" xr:uid="{B476FFBB-1C21-4057-81AE-DFDD636D4F5B}"/>
    <cellStyle name="Input 5 2 7" xfId="21246" xr:uid="{0A41EE66-BBBB-4B9C-AB8A-D747A62B6F00}"/>
    <cellStyle name="Input 5 3" xfId="9420" xr:uid="{00000000-0005-0000-0000-0000C1240000}"/>
    <cellStyle name="Input 5 3 2" xfId="21951" xr:uid="{BB431AF5-58B0-423C-8669-DE37E96D2424}"/>
    <cellStyle name="Input 5 3 2 2" xfId="23681" xr:uid="{65394DDC-A82F-49AA-8A35-9B5C165F5149}"/>
    <cellStyle name="Input 5 3 2 2 2" xfId="26381" xr:uid="{50484A93-D614-409F-BCCE-C6D3BC8AA3A0}"/>
    <cellStyle name="Input 5 3 2 2 2 2" xfId="31833" xr:uid="{91F84577-83F2-4B04-A885-47C86A577A4D}"/>
    <cellStyle name="Input 5 3 2 2 3" xfId="29621" xr:uid="{B8D7B973-D5CF-4A5D-8909-822ADCFCDA7F}"/>
    <cellStyle name="Input 5 3 2 3" xfId="25066" xr:uid="{C042D5E5-F22E-4005-8E2C-03FF1D25A8E3}"/>
    <cellStyle name="Input 5 3 2 3 2" xfId="27261" xr:uid="{87F81053-8D42-4919-88B7-6EC8D40C2AB2}"/>
    <cellStyle name="Input 5 3 2 3 2 2" xfId="32713" xr:uid="{1C8A9751-460B-408A-982A-F9BB733D9027}"/>
    <cellStyle name="Input 5 3 2 3 3" xfId="30518" xr:uid="{BB0B07A3-7F9C-4C6E-8701-79B68131EB88}"/>
    <cellStyle name="Input 5 3 2 4" xfId="22826" xr:uid="{5E28005E-3578-4EA7-91DA-80B92C6725A6}"/>
    <cellStyle name="Input 5 3 2 4 2" xfId="28766" xr:uid="{1BF52AAB-5497-43D4-95A6-F05C3A1CC873}"/>
    <cellStyle name="Input 5 3 2 5" xfId="25526" xr:uid="{6CE67BA2-9C69-419B-BF6F-B9057E389893}"/>
    <cellStyle name="Input 5 3 2 5 2" xfId="30978" xr:uid="{06EB5DCD-5317-4527-90AF-F6A4110A4904}"/>
    <cellStyle name="Input 5 3 2 6" xfId="27893" xr:uid="{D75BD0EF-B0C6-4218-A4A4-EE45E5C7A34D}"/>
    <cellStyle name="Input 5 3 3" xfId="23156" xr:uid="{A671DAAA-9861-410A-BC7E-E79F2B85B8E9}"/>
    <cellStyle name="Input 5 3 3 2" xfId="25856" xr:uid="{B91FBACE-789B-4A6C-9F00-4A7FD4BCBE45}"/>
    <cellStyle name="Input 5 3 3 2 2" xfId="31308" xr:uid="{2D57B3E3-7693-43DF-8DF3-12726D861622}"/>
    <cellStyle name="Input 5 3 3 3" xfId="29096" xr:uid="{15ABC874-13BC-4DD4-BF77-11236E624457}"/>
    <cellStyle name="Input 5 3 4" xfId="24533" xr:uid="{AD7E520D-DA23-4A5E-B6C7-D66F6DB213B8}"/>
    <cellStyle name="Input 5 3 4 2" xfId="26728" xr:uid="{0A841800-8C14-4786-9531-5009FEA846F7}"/>
    <cellStyle name="Input 5 3 4 2 2" xfId="32180" xr:uid="{640F1562-755D-4C9E-A447-439284C77C11}"/>
    <cellStyle name="Input 5 3 4 3" xfId="29985" xr:uid="{6E30F5F9-3504-45D4-898D-A325F806AF36}"/>
    <cellStyle name="Input 5 3 5" xfId="22298" xr:uid="{BB627F74-E2A0-40B6-9C8E-480268ADEBE5}"/>
    <cellStyle name="Input 5 3 5 2" xfId="28238" xr:uid="{F5DD59F4-B678-4E73-BE29-2B364DFA5DBE}"/>
    <cellStyle name="Input 5 3 6" xfId="21234" xr:uid="{D3CF480E-A6FB-4F44-8A53-7F8A73E3C076}"/>
    <cellStyle name="Input 5 3 7" xfId="21245" xr:uid="{4398AD64-6805-42E3-B6AA-9D18E54BCCA1}"/>
    <cellStyle name="Input 5 4" xfId="21953" xr:uid="{D12321CD-7B54-4C5A-A39D-C64B4B3003E2}"/>
    <cellStyle name="Input 5 4 2" xfId="23683" xr:uid="{7B80B0D2-7E77-4AF3-84DE-379ED08497CD}"/>
    <cellStyle name="Input 5 4 2 2" xfId="26383" xr:uid="{60FCD5C1-5F8C-4C1C-B3DA-83BCA9808564}"/>
    <cellStyle name="Input 5 4 2 2 2" xfId="31835" xr:uid="{8C559744-C7E4-4196-9C98-905EAE15E6B0}"/>
    <cellStyle name="Input 5 4 2 3" xfId="29623" xr:uid="{1C4E3AB5-BAF4-4273-8065-4D6A7A6CDA5B}"/>
    <cellStyle name="Input 5 4 3" xfId="25068" xr:uid="{A389F919-5670-43A6-87E5-2545251D147F}"/>
    <cellStyle name="Input 5 4 3 2" xfId="27263" xr:uid="{8CCE67DC-A499-49A8-9C57-7B9ED9D5E439}"/>
    <cellStyle name="Input 5 4 3 2 2" xfId="32715" xr:uid="{88167243-7952-42A4-A387-A41B12E8E3CE}"/>
    <cellStyle name="Input 5 4 3 3" xfId="30520" xr:uid="{F06D9527-6637-4223-B69D-0A16B05EF521}"/>
    <cellStyle name="Input 5 4 4" xfId="22828" xr:uid="{A0DB61E7-44E7-4B1D-AB7C-F0A1FBC1FD5A}"/>
    <cellStyle name="Input 5 4 4 2" xfId="28768" xr:uid="{13B543A4-1BCF-4A05-BD2D-0D335AE62E8B}"/>
    <cellStyle name="Input 5 4 5" xfId="25528" xr:uid="{1806387E-20BB-43C5-8E30-4C8B779F831C}"/>
    <cellStyle name="Input 5 4 5 2" xfId="30980" xr:uid="{10969CFB-0331-4C2C-A671-2E77DB4ED984}"/>
    <cellStyle name="Input 5 4 6" xfId="27895" xr:uid="{8FA7E638-664B-4A6C-951A-95E058F3E968}"/>
    <cellStyle name="Input 5 5" xfId="23154" xr:uid="{75E95410-6360-4F95-BC46-64394E1369D9}"/>
    <cellStyle name="Input 5 5 2" xfId="25854" xr:uid="{329B8910-B4B9-4D2F-973C-745704462A4D}"/>
    <cellStyle name="Input 5 5 2 2" xfId="31306" xr:uid="{FDC221CC-708E-41FF-A284-CFAD6AEB605B}"/>
    <cellStyle name="Input 5 5 3" xfId="29094" xr:uid="{F4AD7FA6-57E1-4F0E-A738-7E46CB23D26F}"/>
    <cellStyle name="Input 5 6" xfId="24531" xr:uid="{F0766D95-3B82-47C5-B5CB-F472DF7FE89E}"/>
    <cellStyle name="Input 5 6 2" xfId="26726" xr:uid="{EFF4F221-9E66-400C-8F91-01086697C928}"/>
    <cellStyle name="Input 5 6 2 2" xfId="32178" xr:uid="{2ADCB55A-5CAD-4923-B943-AA62C1C0791E}"/>
    <cellStyle name="Input 5 6 3" xfId="29983" xr:uid="{DC3C3C5E-6346-48F3-824A-389616354350}"/>
    <cellStyle name="Input 5 7" xfId="22296" xr:uid="{3CED3D7E-1AA1-49F9-95CF-F547C32267FF}"/>
    <cellStyle name="Input 5 7 2" xfId="28236" xr:uid="{F1F8CC7A-8BC4-4A34-907A-5DF102DB2125}"/>
    <cellStyle name="Input 5 8" xfId="21232" xr:uid="{987EDE32-8942-4E70-A8AA-AEFFACFFC6C3}"/>
    <cellStyle name="Input 5 9" xfId="21247" xr:uid="{110D136E-9457-49FA-9B66-8202F0158424}"/>
    <cellStyle name="Input 6" xfId="9421" xr:uid="{00000000-0005-0000-0000-0000C2240000}"/>
    <cellStyle name="Input 6 2" xfId="9422" xr:uid="{00000000-0005-0000-0000-0000C3240000}"/>
    <cellStyle name="Input 6 2 2" xfId="21949" xr:uid="{BE6184AC-6C6C-4ABF-8C92-F8EBEEB85C6F}"/>
    <cellStyle name="Input 6 2 2 2" xfId="23679" xr:uid="{B2443C23-2EE0-4359-83F6-52258A563DCD}"/>
    <cellStyle name="Input 6 2 2 2 2" xfId="26379" xr:uid="{B8264EDB-7DED-4A28-83B3-361EA6F99D28}"/>
    <cellStyle name="Input 6 2 2 2 2 2" xfId="31831" xr:uid="{BE42489E-AC23-40B1-8549-714C1C66BD60}"/>
    <cellStyle name="Input 6 2 2 2 3" xfId="29619" xr:uid="{C422B99C-891C-4080-A4C2-DDA58A4B5261}"/>
    <cellStyle name="Input 6 2 2 3" xfId="25064" xr:uid="{C84F733D-B6A3-454F-A5CA-DE62CA1238EF}"/>
    <cellStyle name="Input 6 2 2 3 2" xfId="27259" xr:uid="{26C4680E-A077-47ED-99DA-7BDACA2AC90B}"/>
    <cellStyle name="Input 6 2 2 3 2 2" xfId="32711" xr:uid="{0A05C7A7-02F3-4D56-B25D-85730A0E15A2}"/>
    <cellStyle name="Input 6 2 2 3 3" xfId="30516" xr:uid="{DF18F0A9-32EE-4603-A42F-8358B7B2B813}"/>
    <cellStyle name="Input 6 2 2 4" xfId="22824" xr:uid="{FD8EEE1B-6D0C-460F-88B7-C98272A5641B}"/>
    <cellStyle name="Input 6 2 2 4 2" xfId="28764" xr:uid="{ED78D585-826E-46A3-8287-D60DABB69613}"/>
    <cellStyle name="Input 6 2 2 5" xfId="25524" xr:uid="{6F5D0D41-B042-41C1-A66B-9F0B4480AD71}"/>
    <cellStyle name="Input 6 2 2 5 2" xfId="30976" xr:uid="{771F7CC1-D985-40EF-BAC3-575952804033}"/>
    <cellStyle name="Input 6 2 2 6" xfId="27891" xr:uid="{F4C7BA7C-5075-47C8-B590-DBA4F6063082}"/>
    <cellStyle name="Input 6 2 3" xfId="23158" xr:uid="{6CE6E93B-9620-4576-AFB6-186994256491}"/>
    <cellStyle name="Input 6 2 3 2" xfId="25858" xr:uid="{8A5B77F6-5FF5-490E-AC90-B288895E3928}"/>
    <cellStyle name="Input 6 2 3 2 2" xfId="31310" xr:uid="{26D6DB9E-4AF0-4428-8E38-5C3AA8E5C9AF}"/>
    <cellStyle name="Input 6 2 3 3" xfId="29098" xr:uid="{C39B9169-61A5-4A50-9BA9-6ADB337441EF}"/>
    <cellStyle name="Input 6 2 4" xfId="24535" xr:uid="{F3A00C53-0D0C-437F-AB80-4E85A2F2B706}"/>
    <cellStyle name="Input 6 2 4 2" xfId="26730" xr:uid="{379DBF8A-61D7-48A2-9278-6BFE3274252F}"/>
    <cellStyle name="Input 6 2 4 2 2" xfId="32182" xr:uid="{F8F4C289-E4D5-472E-B32B-8A45C86F6473}"/>
    <cellStyle name="Input 6 2 4 3" xfId="29987" xr:uid="{C6A7A9A8-9A1A-492A-94CB-E4D91DEFA6D3}"/>
    <cellStyle name="Input 6 2 5" xfId="22300" xr:uid="{6B1204FC-2C76-4DF0-A617-D24443687814}"/>
    <cellStyle name="Input 6 2 5 2" xfId="28240" xr:uid="{93D3D80E-C987-4FC0-8397-23AC2EFEB0F5}"/>
    <cellStyle name="Input 6 2 6" xfId="21236" xr:uid="{54C36671-3F9A-4F0F-AAFC-F7226632912D}"/>
    <cellStyle name="Input 6 2 7" xfId="21243" xr:uid="{A5D83731-2C2A-4751-A6BA-0FE66DBDDDD8}"/>
    <cellStyle name="Input 6 3" xfId="9423" xr:uid="{00000000-0005-0000-0000-0000C4240000}"/>
    <cellStyle name="Input 6 3 2" xfId="21948" xr:uid="{1432A051-A02D-4577-B04A-C7F995156FAC}"/>
    <cellStyle name="Input 6 3 2 2" xfId="23678" xr:uid="{7089A80C-BE8C-497D-9917-D561EE4943EA}"/>
    <cellStyle name="Input 6 3 2 2 2" xfId="26378" xr:uid="{7DB4E664-B965-4BBC-84E2-12417121B5DC}"/>
    <cellStyle name="Input 6 3 2 2 2 2" xfId="31830" xr:uid="{15CCECF7-B86B-4CAB-8AB5-E7193086074E}"/>
    <cellStyle name="Input 6 3 2 2 3" xfId="29618" xr:uid="{E4EDF6EA-10F8-4CC8-91C5-7216674D63C6}"/>
    <cellStyle name="Input 6 3 2 3" xfId="25063" xr:uid="{F259243C-183E-48A1-A941-44666E99A1B0}"/>
    <cellStyle name="Input 6 3 2 3 2" xfId="27258" xr:uid="{B9805ED6-CC79-4988-BB6A-1DA633DFE8BF}"/>
    <cellStyle name="Input 6 3 2 3 2 2" xfId="32710" xr:uid="{EC8D83B3-9170-4680-8607-9275F454E540}"/>
    <cellStyle name="Input 6 3 2 3 3" xfId="30515" xr:uid="{FCC5E6A2-564B-4A17-B605-9D9497F45A9A}"/>
    <cellStyle name="Input 6 3 2 4" xfId="22823" xr:uid="{F124FA89-FD04-4202-93E1-E4ADEFE6153D}"/>
    <cellStyle name="Input 6 3 2 4 2" xfId="28763" xr:uid="{AA760A8E-700B-49CA-863A-75FA61405052}"/>
    <cellStyle name="Input 6 3 2 5" xfId="25523" xr:uid="{1BACC497-84A3-45F5-94AD-4AA882BC3140}"/>
    <cellStyle name="Input 6 3 2 5 2" xfId="30975" xr:uid="{4030944B-EDEC-4D02-AA30-7DE76D9462EE}"/>
    <cellStyle name="Input 6 3 2 6" xfId="27890" xr:uid="{535D15EE-4C13-4B06-874C-60C9BC0DB132}"/>
    <cellStyle name="Input 6 3 3" xfId="23159" xr:uid="{5718D6C5-6C7C-4333-9537-994F908DF0B1}"/>
    <cellStyle name="Input 6 3 3 2" xfId="25859" xr:uid="{7C2FB7CD-B947-4B36-8C5D-61D21B22C0D4}"/>
    <cellStyle name="Input 6 3 3 2 2" xfId="31311" xr:uid="{E35A50A1-618F-4259-9AD0-4572ADA1A6B6}"/>
    <cellStyle name="Input 6 3 3 3" xfId="29099" xr:uid="{BC6B6456-AC2A-4FE1-B61E-7D5190239549}"/>
    <cellStyle name="Input 6 3 4" xfId="24536" xr:uid="{1A20659F-463B-4445-B9AB-4D175E29CBE7}"/>
    <cellStyle name="Input 6 3 4 2" xfId="26731" xr:uid="{9359ECFC-95E8-47BA-8C79-4D701DA2C8EB}"/>
    <cellStyle name="Input 6 3 4 2 2" xfId="32183" xr:uid="{E43A8C6E-6089-421D-AAE4-A94B49D4D765}"/>
    <cellStyle name="Input 6 3 4 3" xfId="29988" xr:uid="{2C68AA88-FD0C-4D51-A6E2-FE1CDC62D478}"/>
    <cellStyle name="Input 6 3 5" xfId="22301" xr:uid="{EE36A55F-FE79-462B-A835-A5D29F5486E7}"/>
    <cellStyle name="Input 6 3 5 2" xfId="28241" xr:uid="{746DC9B3-309F-4987-A2BF-A68A3088F6A0}"/>
    <cellStyle name="Input 6 3 6" xfId="21237" xr:uid="{546EAFB7-7C7A-4D5D-BAF8-2E77D12799C2}"/>
    <cellStyle name="Input 6 3 7" xfId="21242" xr:uid="{7AE8B021-D99B-409C-AB43-2764CA802022}"/>
    <cellStyle name="Input 6 4" xfId="21950" xr:uid="{E10A7E40-2942-4714-980B-7F3D07360053}"/>
    <cellStyle name="Input 6 4 2" xfId="23680" xr:uid="{A90F55FF-969C-4B95-A08C-6072BFDFAA16}"/>
    <cellStyle name="Input 6 4 2 2" xfId="26380" xr:uid="{ADC59E11-7E0B-4885-8BC3-B9B81F4FE087}"/>
    <cellStyle name="Input 6 4 2 2 2" xfId="31832" xr:uid="{84A93BF0-0D17-43DC-8D91-5FE09B89C9DB}"/>
    <cellStyle name="Input 6 4 2 3" xfId="29620" xr:uid="{8BFD2473-52C5-4FB0-AA4F-751F5B770E7A}"/>
    <cellStyle name="Input 6 4 3" xfId="25065" xr:uid="{327C3731-9DD8-4A4C-8052-9D8B3F69B659}"/>
    <cellStyle name="Input 6 4 3 2" xfId="27260" xr:uid="{7255484A-7937-4842-A393-E5561F82FADC}"/>
    <cellStyle name="Input 6 4 3 2 2" xfId="32712" xr:uid="{DC24202C-E023-40A9-8B5C-3ACEE19D9675}"/>
    <cellStyle name="Input 6 4 3 3" xfId="30517" xr:uid="{BACF0D41-9583-4341-B7EA-FEEEACCA5F0E}"/>
    <cellStyle name="Input 6 4 4" xfId="22825" xr:uid="{74E72256-D4A5-4926-9FEC-19C346CF8329}"/>
    <cellStyle name="Input 6 4 4 2" xfId="28765" xr:uid="{01AFA635-A09B-405E-B98A-4FA6781DFD94}"/>
    <cellStyle name="Input 6 4 5" xfId="25525" xr:uid="{05132639-A003-4782-9B34-5013868CE95E}"/>
    <cellStyle name="Input 6 4 5 2" xfId="30977" xr:uid="{AD9E6AC4-C1DF-4AD2-B195-79A6A47C9C82}"/>
    <cellStyle name="Input 6 4 6" xfId="27892" xr:uid="{2F0CEF97-25EA-4EBC-8F0E-7FD5630C6F8C}"/>
    <cellStyle name="Input 6 5" xfId="23157" xr:uid="{AE209680-D2AF-40E0-98B8-F3CA2E8616D6}"/>
    <cellStyle name="Input 6 5 2" xfId="25857" xr:uid="{78B75012-C3C1-4759-A5FA-B6770DD522B2}"/>
    <cellStyle name="Input 6 5 2 2" xfId="31309" xr:uid="{4DE587EF-C3A2-4D65-85C0-5BCDD117141F}"/>
    <cellStyle name="Input 6 5 3" xfId="29097" xr:uid="{7156A89B-D20B-4B3E-87A2-FA737BEB3CB2}"/>
    <cellStyle name="Input 6 6" xfId="24534" xr:uid="{78B4D890-E3FE-4EEB-9E08-D98FB13BF39F}"/>
    <cellStyle name="Input 6 6 2" xfId="26729" xr:uid="{ABAB874B-2B13-4952-970F-40553293C264}"/>
    <cellStyle name="Input 6 6 2 2" xfId="32181" xr:uid="{1BBB493C-F4D9-4FEA-A4D5-7FC0DBA1F84E}"/>
    <cellStyle name="Input 6 6 3" xfId="29986" xr:uid="{94482EDE-527B-448C-82BB-B4525C1BDDFD}"/>
    <cellStyle name="Input 6 7" xfId="22299" xr:uid="{310B01EF-7A19-49C6-BA5C-54C135703782}"/>
    <cellStyle name="Input 6 7 2" xfId="28239" xr:uid="{B5B88F5A-6D8F-4182-9E2A-3E5C82D56648}"/>
    <cellStyle name="Input 6 8" xfId="21235" xr:uid="{1E94D16D-8A9E-4D4E-AAD6-D8D5CF5B53E9}"/>
    <cellStyle name="Input 6 9" xfId="21244" xr:uid="{0EF3ADBF-3F25-440A-92AE-EDD6C14325BB}"/>
    <cellStyle name="Input 7" xfId="9424" xr:uid="{00000000-0005-0000-0000-0000C5240000}"/>
    <cellStyle name="Input 7 2" xfId="21947" xr:uid="{8BB151E5-9ABB-4B86-830B-743A6A2C8F91}"/>
    <cellStyle name="Input 7 2 2" xfId="23677" xr:uid="{ABBA8227-6F90-4149-979C-CA30A12AEF9E}"/>
    <cellStyle name="Input 7 2 2 2" xfId="26377" xr:uid="{8B310260-643F-414F-9A2E-B60FC00007CF}"/>
    <cellStyle name="Input 7 2 2 2 2" xfId="31829" xr:uid="{F015029D-4E8B-4817-A545-E3134A3DEFC0}"/>
    <cellStyle name="Input 7 2 2 3" xfId="29617" xr:uid="{06C3CC59-19C3-414B-A7D9-305721B81DA1}"/>
    <cellStyle name="Input 7 2 3" xfId="25062" xr:uid="{FD47D207-DE31-4B14-9EA8-8C65967A3FE9}"/>
    <cellStyle name="Input 7 2 3 2" xfId="27257" xr:uid="{9884D6E6-15D1-44E8-AC4B-4858581E9829}"/>
    <cellStyle name="Input 7 2 3 2 2" xfId="32709" xr:uid="{CEA09450-7862-47F2-B19B-ACCFE4408884}"/>
    <cellStyle name="Input 7 2 3 3" xfId="30514" xr:uid="{9F12B370-C18F-47B3-815E-ED3047D7F436}"/>
    <cellStyle name="Input 7 2 4" xfId="22822" xr:uid="{DAFB4E0B-7A3B-4444-89C4-A62B1A84F2EF}"/>
    <cellStyle name="Input 7 2 4 2" xfId="28762" xr:uid="{699D101A-2868-4C9B-BCE2-5B73DCDBA75A}"/>
    <cellStyle name="Input 7 2 5" xfId="25522" xr:uid="{C09C0057-0ADB-4920-B0D5-F71B9B8A3D99}"/>
    <cellStyle name="Input 7 2 5 2" xfId="30974" xr:uid="{42F8BD6E-486F-4D42-A995-9BDA1BABA1E8}"/>
    <cellStyle name="Input 7 2 6" xfId="27889" xr:uid="{3F02BAF2-4C32-4FA2-B15E-73A8186F5536}"/>
    <cellStyle name="Input 7 3" xfId="23160" xr:uid="{A63282D4-CF64-46C1-96EE-38F26C1164B9}"/>
    <cellStyle name="Input 7 3 2" xfId="25860" xr:uid="{1AE0B5A3-7F51-41A1-8934-9CCB89E67D06}"/>
    <cellStyle name="Input 7 3 2 2" xfId="31312" xr:uid="{C919A7B8-E431-4CBC-86F7-196BCC9D9D74}"/>
    <cellStyle name="Input 7 3 3" xfId="29100" xr:uid="{3DF40787-6537-458C-A054-43F53C6ED8B7}"/>
    <cellStyle name="Input 7 4" xfId="24537" xr:uid="{2988C08A-EAE6-4B84-9CA1-B5EF1D697285}"/>
    <cellStyle name="Input 7 4 2" xfId="26732" xr:uid="{E3F81416-BB4C-44D0-97E6-5318F5744E2F}"/>
    <cellStyle name="Input 7 4 2 2" xfId="32184" xr:uid="{A7C79708-880B-4089-8818-F37EE221EE3F}"/>
    <cellStyle name="Input 7 4 3" xfId="29989" xr:uid="{40E630CA-AEDB-4B88-92CA-90BC982E11A3}"/>
    <cellStyle name="Input 7 5" xfId="22302" xr:uid="{EE0271BE-37B3-470F-B955-1C1DB888ADE4}"/>
    <cellStyle name="Input 7 5 2" xfId="28242" xr:uid="{054FB034-FC3A-454F-AF8D-FCF7086340F4}"/>
    <cellStyle name="Input 7 6" xfId="21238" xr:uid="{B0BB78CD-89AD-402A-8FED-4F54DEDE602F}"/>
    <cellStyle name="Input 7 7" xfId="21241" xr:uid="{E601ACAE-3C5B-4821-A0FD-65B9FAF37D62}"/>
    <cellStyle name="inputExposure" xfId="9425" xr:uid="{00000000-0005-0000-0000-0000C6240000}"/>
    <cellStyle name="inputExposure 2" xfId="21946" xr:uid="{CF9082AF-3D9C-40D4-96D9-236802E759ED}"/>
    <cellStyle name="inputExposure 2 2" xfId="25061" xr:uid="{4DB68FDF-FD73-4B78-B666-A652BD702CEB}"/>
    <cellStyle name="inputExposure 2 2 2" xfId="27256" xr:uid="{6CA85430-DE72-477D-A5FE-54A25FB1B5A5}"/>
    <cellStyle name="inputExposure 2 2 2 2" xfId="32708" xr:uid="{8B55263E-A77F-4C43-9614-11719BC0C30F}"/>
    <cellStyle name="inputExposure 2 2 3" xfId="30513" xr:uid="{2731D8EE-251F-43F1-99B6-2DF14344CA12}"/>
    <cellStyle name="inputExposure 2 3" xfId="27888" xr:uid="{95CCB311-6C76-4E56-9208-8321F5BCBCBE}"/>
    <cellStyle name="inputExposure 3" xfId="23882" xr:uid="{59ADCEA2-A852-4A54-AE04-99BB75BB4FE6}"/>
    <cellStyle name="inputExposure 3 2" xfId="25255" xr:uid="{3586D29C-0F45-45BB-9D0B-20E563D1B51A}"/>
    <cellStyle name="inputExposure 3 2 2" xfId="27446" xr:uid="{F523A602-D527-480C-9C89-786277742520}"/>
    <cellStyle name="inputExposure 3 2 2 2" xfId="32898" xr:uid="{25BB590F-E242-47CF-B6A7-46B30A9CB7A9}"/>
    <cellStyle name="inputExposure 3 2 3" xfId="30707" xr:uid="{A1A28C0D-49BB-4981-9B54-6E6711CD940F}"/>
    <cellStyle name="inputExposure 3 3" xfId="29795" xr:uid="{C94D55F0-A216-416C-A6EE-070A69004712}"/>
    <cellStyle name="inputExposure 4" xfId="24538" xr:uid="{351A16F2-DEB8-4909-B2AC-BE401AD3F6BE}"/>
    <cellStyle name="inputExposure 4 2" xfId="26733" xr:uid="{191B7C2A-C025-4CF1-BF28-5CA3E22DACBD}"/>
    <cellStyle name="inputExposure 4 2 2" xfId="32185" xr:uid="{2BB45ED1-E6C1-47F3-AE59-6DD191FE29E0}"/>
    <cellStyle name="inputExposure 4 3" xfId="29990" xr:uid="{0B6D7CA3-BF5A-479B-B576-62643FDA6E81}"/>
    <cellStyle name="inputExposure 5" xfId="21239" xr:uid="{5929C663-8D97-4951-A744-A90E537A1E88}"/>
    <cellStyle name="inputExposure 6" xfId="21240" xr:uid="{0760E77B-EC1D-489E-9848-2EEFC36B7612}"/>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2 2" xfId="23884" xr:uid="{49C80668-0C3B-4BE4-BBFB-39502F1001C7}"/>
    <cellStyle name="Matrix 2 3" xfId="23930" xr:uid="{B6961988-EEB1-4096-8820-5A5BD81FE906}"/>
    <cellStyle name="Matrix 3" xfId="9459" xr:uid="{00000000-0005-0000-0000-0000E8240000}"/>
    <cellStyle name="Matrix 4" xfId="23883" xr:uid="{27406901-D013-44D5-AD7C-35143A9BA3C5}"/>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13" xfId="23885" xr:uid="{9CBA9952-F2AC-4CBD-A165-E55A8241CD6B}"/>
    <cellStyle name="Normal 10 14" xfId="23931" xr:uid="{162279DB-B2AC-48D5-B5CE-0C9AF0CACE36}"/>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3 5" xfId="23886" xr:uid="{832C702C-50ED-4C86-80AE-933327061789}"/>
    <cellStyle name="Normal 10 2 3 3 6" xfId="23932" xr:uid="{59E018E7-187C-4732-BD38-22EA994B190D}"/>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_Likvidoba NBG AUG" xfId="23887" xr:uid="{5E551B39-F116-478F-9E7B-166B3E3651F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0 5" xfId="24032" xr:uid="{5B6AD749-205A-4A0B-A91E-E30CD2CE28B8}"/>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1 5" xfId="24033" xr:uid="{BEF2937D-A5CD-4F64-8EFB-5EFC491DE87B}"/>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2 5" xfId="24034" xr:uid="{B8F18785-500E-4925-8306-24E6255825FD}"/>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3 8" xfId="24035" xr:uid="{E4A4F36B-6BE2-49A8-9BB2-AEDAE5969AD1}"/>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4 5" xfId="24036" xr:uid="{302D03D5-B225-4BE5-B921-4E71491177A2}"/>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5 8" xfId="24037" xr:uid="{A20B8B14-6AA0-4169-BFDF-9AF23ABE45DE}"/>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6 5" xfId="24038" xr:uid="{FB6CA358-8154-4153-AF3A-5F9358C2FC8C}"/>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7 5" xfId="24039" xr:uid="{98CF5601-0163-42DF-BD60-E4E48D13B883}"/>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8 5" xfId="24040" xr:uid="{2958870E-0753-4903-817E-079450AE71BA}"/>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09 5" xfId="24041" xr:uid="{92746945-C1CE-4F50-951F-52229FE650EE}"/>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12" xfId="23888" xr:uid="{7464042E-62DC-4762-9924-E0E7C1C236B8}"/>
    <cellStyle name="Normal 11 13" xfId="23933" xr:uid="{3FD9FF6C-B13B-4190-AA13-F4AA1387CEFA}"/>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0 5" xfId="24042" xr:uid="{1BD27FEF-4CEB-4622-BE8D-440979A94EB4}"/>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1 5" xfId="24043" xr:uid="{F7D55A49-4688-403B-BA9D-32E61E5106B4}"/>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2 5" xfId="24044" xr:uid="{89A2907D-0FD0-4A29-9C86-A4A4BA7F181B}"/>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3 5" xfId="24045" xr:uid="{2A5C9777-CDC4-41E6-9302-1675D2356EAF}"/>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4 5" xfId="24046" xr:uid="{387E6D25-A5C0-4FC6-B2C4-84F10A5ADF57}"/>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5 5" xfId="24047" xr:uid="{321C431B-1B36-4FB5-B37E-F4B80BDAE9AD}"/>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6 5" xfId="24048" xr:uid="{79AF4278-169A-47F5-BA92-8463C63900BA}"/>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7 5" xfId="24049" xr:uid="{E446FC78-A0CF-4C7C-8264-FB2EBD7E1EF6}"/>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8 5" xfId="24050" xr:uid="{AB290FC1-F1C5-4702-8521-17FF92CFCA88}"/>
    <cellStyle name="Normal 119" xfId="9959" xr:uid="{00000000-0005-0000-0000-0000DD260000}"/>
    <cellStyle name="Normal 119 2" xfId="24051" xr:uid="{69AE4A0E-B18A-4735-8E03-51A54294FA66}"/>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15" xfId="23945" xr:uid="{C926388B-DE5B-46C0-ABA5-CD10962C5F3D}"/>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0 2" xfId="24052" xr:uid="{8411E43C-BD29-48B0-81C6-FABCEC1E69E0}"/>
    <cellStyle name="Normal 121" xfId="3" xr:uid="{00000000-0005-0000-0000-0000AC270000}"/>
    <cellStyle name="Normal 121 2" xfId="20963" xr:uid="{00000000-0005-0000-0000-0000AD270000}"/>
    <cellStyle name="Normal 121 3" xfId="24053" xr:uid="{4B4C22E7-02DD-49B6-BA42-AA190E1BC6E7}"/>
    <cellStyle name="Normal 122" xfId="20960" xr:uid="{00000000-0005-0000-0000-0000AE270000}"/>
    <cellStyle name="Normal 122 2" xfId="24054" xr:uid="{BDC05E1C-E5BC-4B70-B274-A700F9441719}"/>
    <cellStyle name="Normal 123" xfId="23848" xr:uid="{F8C13CEC-A229-49A2-B78E-FB493D073F66}"/>
    <cellStyle name="Normal 124" xfId="24055" xr:uid="{BFACE42B-B29A-49F0-B176-F358F6B43CD7}"/>
    <cellStyle name="Normal 125" xfId="24056" xr:uid="{6AF26561-55DC-4C58-AFD4-6F5B478CD109}"/>
    <cellStyle name="Normal 126" xfId="24057" xr:uid="{2D9F6C68-5386-4411-8064-6DDE20C2EBD6}"/>
    <cellStyle name="Normal 127" xfId="24058" xr:uid="{FD57ACF3-8CA9-40A2-8F2C-AD196205FA82}"/>
    <cellStyle name="Normal 128" xfId="24059" xr:uid="{3B3E61D0-9B91-42B7-BF9E-01728365D3FF}"/>
    <cellStyle name="Normal 129" xfId="24060" xr:uid="{3672153C-1A7F-4D27-8250-5E421D13E48F}"/>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14" xfId="23946" xr:uid="{B875F528-917E-4FEF-B011-CBDC71AC2543}"/>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30" xfId="24061" xr:uid="{37EE0F41-D24D-4265-8B29-0EEFFB58C2C8}"/>
    <cellStyle name="Normal 131" xfId="24062" xr:uid="{08BFDF36-7C1C-4F90-894C-FCAA8AF78EEB}"/>
    <cellStyle name="Normal 132" xfId="24063" xr:uid="{1B9F6F46-42B7-4B7C-BB00-5A70268347B4}"/>
    <cellStyle name="Normal 133" xfId="24064" xr:uid="{5CF810EB-577B-422C-BA2C-3DB18791FBC1}"/>
    <cellStyle name="Normal 134" xfId="24065" xr:uid="{D49BC239-4222-4010-B0CD-B4DDF67415CA}"/>
    <cellStyle name="Normal 135" xfId="24066" xr:uid="{1CDA5BFA-C250-4BA5-A674-CFE385BD02FF}"/>
    <cellStyle name="Normal 136" xfId="24067" xr:uid="{B6FC2F99-F816-4719-98A0-35BB148E1B16}"/>
    <cellStyle name="Normal 137" xfId="24068" xr:uid="{014BF62C-18E1-4E45-BF55-83BF9F1BBEC6}"/>
    <cellStyle name="Normal 138" xfId="24069" xr:uid="{3D369A1F-7890-424B-8ACB-F8FFC16D78BB}"/>
    <cellStyle name="Normal 139" xfId="24070" xr:uid="{6DAB54B1-D7AC-40B0-95CF-AE19F6258BA4}"/>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4 7" xfId="23889" xr:uid="{FF55F38A-62C1-417D-9051-965B1F671FF9}"/>
    <cellStyle name="Normal 14 8" xfId="23934" xr:uid="{B17D4C4D-7A9F-415D-B7BC-A75B8FCCDD71}"/>
    <cellStyle name="Normal 140" xfId="24071" xr:uid="{1FE18239-2DBF-469F-B5ED-0F1FD7C3082D}"/>
    <cellStyle name="Normal 141" xfId="24072" xr:uid="{40FCCD66-765F-4851-81A6-53142C4125B6}"/>
    <cellStyle name="Normal 142" xfId="24073" xr:uid="{D0E78EDF-9C2A-4023-81DA-1DA452A8CFA3}"/>
    <cellStyle name="Normal 143" xfId="24074" xr:uid="{1A6F6174-3701-407D-925D-12F5640574F5}"/>
    <cellStyle name="Normal 144" xfId="24076" xr:uid="{0C820430-CEB1-4D16-9706-CE7D31000D43}"/>
    <cellStyle name="Normal 145" xfId="24077" xr:uid="{3647CF1F-2C00-406D-8781-38712492F420}"/>
    <cellStyle name="Normal 146" xfId="24078" xr:uid="{B6E03B73-9809-4DC9-9489-F71A3B80922F}"/>
    <cellStyle name="Normal 147" xfId="24079" xr:uid="{35DDF8A4-686C-4972-841C-EFACAE0A88AC}"/>
    <cellStyle name="Normal 148" xfId="24080" xr:uid="{BB765E52-4786-41EB-9EBD-5FBEF628F500}"/>
    <cellStyle name="Normal 149" xfId="24081" xr:uid="{99DE65C0-1FDB-4449-AF15-F96BAB5BA19A}"/>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14" xfId="23947" xr:uid="{E1EB363D-E473-488F-9EE5-50478F472EB1}"/>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50" xfId="24082" xr:uid="{4BD6F6BA-877D-4DDE-8D0F-93AD6A4BB394}"/>
    <cellStyle name="Normal 151" xfId="24083" xr:uid="{201E6869-C16E-4A7A-8631-7534D2C34AE7}"/>
    <cellStyle name="Normal 152" xfId="24084" xr:uid="{9944DC18-A028-4063-93E7-840FF8ACE523}"/>
    <cellStyle name="Normal 153" xfId="24085" xr:uid="{B0BC006E-E0C5-4FB2-A455-DC726449515E}"/>
    <cellStyle name="Normal 154" xfId="24087" xr:uid="{0603B33C-7F73-409C-B289-9A71014965C1}"/>
    <cellStyle name="Normal 155" xfId="24088" xr:uid="{D1221D45-93C9-460A-B012-CF1CCCC540C0}"/>
    <cellStyle name="Normal 156" xfId="24089" xr:uid="{6547FE01-E4F6-4C3F-A34A-70D14463518E}"/>
    <cellStyle name="Normal 157" xfId="24086" xr:uid="{7F0EA72A-C9DB-4C86-849C-F4CB4C6493E4}"/>
    <cellStyle name="Normal 158" xfId="24090" xr:uid="{E5C3FCB1-CAE3-4A6F-AA8D-4EB4949677A4}"/>
    <cellStyle name="Normal 159" xfId="24091" xr:uid="{BFA0BB38-2B83-4B8D-9ED5-C942B6167927}"/>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22" xfId="23948" xr:uid="{6716B8E3-299C-4198-B3B3-53B64D32E9CA}"/>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60" xfId="24092" xr:uid="{AD7BE1A3-B254-4A8F-B7BE-9E9677A79EDF}"/>
    <cellStyle name="Normal 161" xfId="24093" xr:uid="{47A91ECC-5F05-4BAF-AD7F-1061F42BC9C1}"/>
    <cellStyle name="Normal 162" xfId="24094" xr:uid="{37BCE5D8-383E-4F78-AB60-B6A42C7CDF11}"/>
    <cellStyle name="Normal 163" xfId="24095" xr:uid="{4EFA15FD-BF0F-4DCE-A27A-C3D4C9C86BDD}"/>
    <cellStyle name="Normal 164" xfId="24096" xr:uid="{E9999C0F-0EAD-4BE7-B5D0-855BA9D2CC0A}"/>
    <cellStyle name="Normal 165" xfId="24097" xr:uid="{1FCBA8EE-96C3-408C-AC24-70F3436AE9D4}"/>
    <cellStyle name="Normal 166" xfId="24075" xr:uid="{DD130832-C19D-489C-B0F6-E73E82DCB9FE}"/>
    <cellStyle name="Normal 167" xfId="24098" xr:uid="{8269C891-B61C-44C7-95EB-3CAF7C921F84}"/>
    <cellStyle name="Normal 168" xfId="24099" xr:uid="{3645551E-1861-470F-AF57-6923007AEFD0}"/>
    <cellStyle name="Normal 169" xfId="24100" xr:uid="{683F82CB-CC1C-46A2-9FEF-6E8890DAD5C2}"/>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16" xfId="23949" xr:uid="{2F84FFD9-0312-47DE-9CA4-6EFADAC08312}"/>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70" xfId="24101" xr:uid="{B9485F49-F9AA-4A5D-A173-00E81B6B909D}"/>
    <cellStyle name="Normal 171" xfId="24102" xr:uid="{36EDCF4D-48FE-4E49-B73E-9567031C6550}"/>
    <cellStyle name="Normal 172" xfId="24103" xr:uid="{78C7C8AE-F128-43F5-889A-F11D834E16C1}"/>
    <cellStyle name="Normal 173" xfId="24104" xr:uid="{B47AF7D6-DF7D-41A9-A075-0CD4E0E5F37B}"/>
    <cellStyle name="Normal 174" xfId="24105" xr:uid="{F0FFA9A3-F920-4868-A2DB-2EEF03AC7052}"/>
    <cellStyle name="Normal 175" xfId="24106" xr:uid="{AA02DF31-A9EF-4549-91D1-017E9811F1B5}"/>
    <cellStyle name="Normal 176" xfId="24107" xr:uid="{CC3BB746-73DA-4CBD-9779-176AFF9938BC}"/>
    <cellStyle name="Normal 177" xfId="24108" xr:uid="{E8C9A16C-C072-4640-81ED-A5E1F9A27B12}"/>
    <cellStyle name="Normal 178" xfId="24109" xr:uid="{0A6D0D35-EA03-4773-B260-99A0F8D1CD19}"/>
    <cellStyle name="Normal 179" xfId="24110" xr:uid="{311B4DF1-E790-4CB5-A1D7-57DD260962D6}"/>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8 9" xfId="23950" xr:uid="{8FE01ACA-ACF4-4B26-A7DB-AE8E2C8F477A}"/>
    <cellStyle name="Normal 180" xfId="24111" xr:uid="{15EBEB69-9BC8-4B15-82F4-1293E3735ADF}"/>
    <cellStyle name="Normal 181" xfId="24112" xr:uid="{1666BDD1-070C-40A5-9E6A-168879ABFEEE}"/>
    <cellStyle name="Normal 182" xfId="24113" xr:uid="{C50DE82A-AD29-4E35-AD57-324C695E7CC7}"/>
    <cellStyle name="Normal 183" xfId="24114" xr:uid="{EA38E5C1-8E84-4DBE-8C47-46A1A220830B}"/>
    <cellStyle name="Normal 184" xfId="24115" xr:uid="{FF6123CD-B200-4F3A-B400-8AC50C227E96}"/>
    <cellStyle name="Normal 185" xfId="24116" xr:uid="{DC13D4DF-8F1F-43DA-ACB2-02D40B4EF928}"/>
    <cellStyle name="Normal 186" xfId="24117" xr:uid="{E19D6C46-C48A-43CB-9CD8-05650243AFDF}"/>
    <cellStyle name="Normal 187" xfId="24118" xr:uid="{2F736D4E-F412-4EC2-AD2F-584B637976C6}"/>
    <cellStyle name="Normal 188" xfId="24119" xr:uid="{463FD99C-EAD6-4C79-B455-BBE1538DA6AA}"/>
    <cellStyle name="Normal 189" xfId="24120" xr:uid="{6503D3C8-3705-4FE0-AD83-6B2667DF1C4B}"/>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16" xfId="23951" xr:uid="{B754DB6C-50BB-4CDB-8AAD-37DDDA10692F}"/>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190" xfId="24121" xr:uid="{C3282F93-7133-4370-972D-D1CE24CDD6BD}"/>
    <cellStyle name="Normal 191" xfId="24122" xr:uid="{5BA12EAF-D067-4E77-9567-C4D9F09BA3F4}"/>
    <cellStyle name="Normal 192" xfId="24123" xr:uid="{FE68BD66-11D5-46FA-9F9A-469F044A4232}"/>
    <cellStyle name="Normal 193" xfId="24124" xr:uid="{BA72F01E-5EB7-4882-A5FE-29E53E8E85BA}"/>
    <cellStyle name="Normal 194" xfId="24125" xr:uid="{304B7BE8-5E01-458A-8628-764C7F89FCA2}"/>
    <cellStyle name="Normal 195" xfId="24126" xr:uid="{2B28DB7D-4D42-46D6-8580-6EBAAEC7AD31}"/>
    <cellStyle name="Normal 196" xfId="24127" xr:uid="{C35BB6D6-CAF0-480B-9886-65F739DFB2DE}"/>
    <cellStyle name="Normal 197" xfId="24128" xr:uid="{9FB5100A-6B86-45F2-AFC0-268566204400}"/>
    <cellStyle name="Normal 198" xfId="24129" xr:uid="{9304CBC4-972A-45EA-BCD9-F48161FC4361}"/>
    <cellStyle name="Normal 199" xfId="24130" xr:uid="{4C02A105-EF45-4185-826A-EAF5B9C73298}"/>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08" xfId="23890" xr:uid="{555CCA32-402D-478F-88B1-D634B7D35091}"/>
    <cellStyle name="Normal 2 2 109" xfId="23935" xr:uid="{C9292A0D-894D-48E4-9422-389F3241970D}"/>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_6 tvemde gareb" xfId="23891" xr:uid="{B7E02A53-EFA2-4536-8BC1-B2115FD47A54}"/>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20" xfId="23952" xr:uid="{0F4310DF-1C46-463D-B138-8E61F6213CE9}"/>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00" xfId="24131" xr:uid="{87EADB25-BDFB-4036-875C-28D0A373ECDE}"/>
    <cellStyle name="Normal 201" xfId="24132" xr:uid="{E92C0BF7-802E-4474-A26C-2F489A9F0EBC}"/>
    <cellStyle name="Normal 202" xfId="24133" xr:uid="{F5E58D8A-38DC-468F-AE49-ADC7B7C81628}"/>
    <cellStyle name="Normal 203" xfId="24134" xr:uid="{32311F2D-306B-42FC-A328-7097118F214E}"/>
    <cellStyle name="Normal 204" xfId="24135" xr:uid="{13B37AAD-62FE-4BAD-B520-54FECBBFAC16}"/>
    <cellStyle name="Normal 205" xfId="24136" xr:uid="{DFFAE4D3-5C57-427C-BD0A-64B84D69CBC2}"/>
    <cellStyle name="Normal 206" xfId="24137" xr:uid="{F202D16C-866F-40C9-939C-85AF3291191E}"/>
    <cellStyle name="Normal 207" xfId="24138" xr:uid="{BDC4F30C-69BA-44F9-A6CF-040A3ECE3441}"/>
    <cellStyle name="Normal 208" xfId="24139" xr:uid="{F5C6C618-4205-4E40-83A0-67D2AB6453F9}"/>
    <cellStyle name="Normal 209" xfId="24140" xr:uid="{6B8DC7CD-97A1-4B38-AD55-843EB2ACFFF6}"/>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16" xfId="23953" xr:uid="{BBD1D1C3-ABAB-479F-8407-12FEB314D885}"/>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10" xfId="24141" xr:uid="{78280359-40AC-46CA-944E-3C202E6D7AFE}"/>
    <cellStyle name="Normal 211" xfId="24142" xr:uid="{16CF40AD-B92C-4149-A9E4-596653D9BB84}"/>
    <cellStyle name="Normal 212" xfId="24143" xr:uid="{AD49D6BF-EB6F-48AC-A48E-A42D04A93775}"/>
    <cellStyle name="Normal 213" xfId="24144" xr:uid="{8E0809EC-D6C7-4317-8CA1-7CE88458184A}"/>
    <cellStyle name="Normal 214" xfId="24145" xr:uid="{A80DE18A-E616-40FC-88FD-121635C30019}"/>
    <cellStyle name="Normal 215" xfId="24146" xr:uid="{525AB0B7-5BF9-4FC5-BB18-761C598BD230}"/>
    <cellStyle name="Normal 216" xfId="24147" xr:uid="{C80B7372-00B8-4190-9250-CCD05D46E14B}"/>
    <cellStyle name="Normal 217" xfId="24148" xr:uid="{0495A102-9F1E-44A2-A059-B681CF9D0198}"/>
    <cellStyle name="Normal 218" xfId="24149" xr:uid="{FF3D0A04-15BC-48F0-9B21-1ACE6F7114A9}"/>
    <cellStyle name="Normal 219" xfId="24150" xr:uid="{7B730609-508D-4185-91AE-0F10B84D704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2 9" xfId="23954" xr:uid="{0A6544A5-CE07-4F23-82E5-9BCC8D181D4F}"/>
    <cellStyle name="Normal 220" xfId="24151" xr:uid="{3E2D4642-927E-4566-9568-59FB3F597649}"/>
    <cellStyle name="Normal 221" xfId="24152" xr:uid="{E9185BF7-8BBC-4C43-9022-F67A30ACD838}"/>
    <cellStyle name="Normal 222" xfId="24153" xr:uid="{7932F247-0305-4CA3-85B5-7951C0AA3002}"/>
    <cellStyle name="Normal 223" xfId="24154" xr:uid="{BEBEB1D7-1DBF-4109-9F29-17FF919A6F8F}"/>
    <cellStyle name="Normal 224" xfId="24155" xr:uid="{9071AC62-D940-4E07-BFD6-7888C20C44E5}"/>
    <cellStyle name="Normal 225" xfId="24156" xr:uid="{FFCC46FC-54D0-4C19-9D0B-E7472F51FF22}"/>
    <cellStyle name="Normal 226" xfId="24157" xr:uid="{C756A489-2A3A-4F00-A296-64CEAB073D96}"/>
    <cellStyle name="Normal 227" xfId="24158" xr:uid="{800AA1A1-BF9F-48F7-B08D-89E351E77788}"/>
    <cellStyle name="Normal 228" xfId="24159" xr:uid="{13D47FC0-DDEE-4018-A29B-D2D03104E9D8}"/>
    <cellStyle name="Normal 229" xfId="24160" xr:uid="{EE59C22B-CA6F-4522-81BB-1299278FDAFA}"/>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3 9" xfId="23955" xr:uid="{A143E50D-F2C3-4198-A8FF-5ED1C26FD4E5}"/>
    <cellStyle name="Normal 230" xfId="24161" xr:uid="{FE9A622B-171C-4C9E-9257-F0CAF36B6ECD}"/>
    <cellStyle name="Normal 231" xfId="24162" xr:uid="{3EFDC1C7-2923-45ED-9C44-5FBD24AB9B0B}"/>
    <cellStyle name="Normal 232" xfId="24163" xr:uid="{3923B79F-015C-4D82-B9B9-D85CB506B187}"/>
    <cellStyle name="Normal 233" xfId="24164" xr:uid="{73F09DB6-6348-4EE1-A340-0F05DCC6854B}"/>
    <cellStyle name="Normal 234" xfId="24165" xr:uid="{38822187-8DE4-4D94-B07C-43181997AC3F}"/>
    <cellStyle name="Normal 235" xfId="24166" xr:uid="{684C1859-3296-4EEA-954A-F5DE81323A51}"/>
    <cellStyle name="Normal 236" xfId="24167" xr:uid="{09418481-C673-4EBB-867C-E45D1109E17A}"/>
    <cellStyle name="Normal 237" xfId="24168" xr:uid="{1D1F3612-F690-4414-9ADC-20C3DC2747B9}"/>
    <cellStyle name="Normal 238" xfId="24169" xr:uid="{3240B8FD-D04C-4810-A732-CC29F7356453}"/>
    <cellStyle name="Normal 239" xfId="24170" xr:uid="{1C671ACC-E655-46BF-87CF-484A00CFCA18}"/>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4 9" xfId="23956" xr:uid="{B97A19B0-922C-4660-9015-6AA30B1BC37C}"/>
    <cellStyle name="Normal 240" xfId="24171" xr:uid="{6F5DA420-F226-4CD7-8D67-441C7739DAA4}"/>
    <cellStyle name="Normal 241" xfId="24172" xr:uid="{6378480E-3962-49F5-9A12-F72546348742}"/>
    <cellStyle name="Normal 242" xfId="24173" xr:uid="{7A5C2B2C-530D-4642-96AE-29069E3E7F76}"/>
    <cellStyle name="Normal 243" xfId="24174" xr:uid="{6B00D6D7-20ED-4D1D-9C86-B64BE4EA16F0}"/>
    <cellStyle name="Normal 244" xfId="24175" xr:uid="{D7056953-5F5E-4283-B74B-FE57C313F4AB}"/>
    <cellStyle name="Normal 245" xfId="24176" xr:uid="{795C3EAA-7571-47FB-847A-B350B1B46F1F}"/>
    <cellStyle name="Normal 246" xfId="24177" xr:uid="{0E6CB0AF-C973-4B41-93AC-E57AC7D0F3A9}"/>
    <cellStyle name="Normal 247" xfId="24178" xr:uid="{675CC192-E261-4E09-ADF7-DC92308C4F7B}"/>
    <cellStyle name="Normal 248" xfId="24179" xr:uid="{47265437-0958-4231-A169-AA4F0CBFC5EE}"/>
    <cellStyle name="Normal 249" xfId="24180" xr:uid="{FE7FAB6D-2CB3-4C44-9DF6-D1B505D732DF}"/>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5 7" xfId="23957" xr:uid="{15241FDB-C977-4123-9740-782432048235}"/>
    <cellStyle name="Normal 250" xfId="24181" xr:uid="{96C5F447-7D1D-48E0-9C8F-E551D06C0E82}"/>
    <cellStyle name="Normal 251" xfId="24182" xr:uid="{B2D2E05B-088A-4D62-A1F0-2E45A21125C7}"/>
    <cellStyle name="Normal 252" xfId="24183" xr:uid="{2376C025-A1F4-441F-B998-4353E0C392C7}"/>
    <cellStyle name="Normal 253" xfId="24184" xr:uid="{D133AF01-1E61-4A3A-B497-1D78415F728F}"/>
    <cellStyle name="Normal 254" xfId="24185" xr:uid="{7A643D30-4A75-41DE-83C4-87D61C8C3298}"/>
    <cellStyle name="Normal 255" xfId="24186" xr:uid="{4614605E-3754-4C79-A345-48301F4644BC}"/>
    <cellStyle name="Normal 256" xfId="24187" xr:uid="{E983618B-DD36-4A31-8A2C-892E5B0546F2}"/>
    <cellStyle name="Normal 257" xfId="24188" xr:uid="{A1D8496D-00F4-4E4D-B632-F6CFE9348AD4}"/>
    <cellStyle name="Normal 258" xfId="24189" xr:uid="{944B749C-0C41-45BD-AF42-6DCF339EDB70}"/>
    <cellStyle name="Normal 259" xfId="24190" xr:uid="{C7155D88-B36E-4564-BE01-22303BB216A1}"/>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6 7" xfId="23958" xr:uid="{3884728B-B0C9-4FF9-8B7E-D047457DF8BE}"/>
    <cellStyle name="Normal 260" xfId="24191" xr:uid="{4F9D12E3-031A-456F-AB64-2B898D62A58F}"/>
    <cellStyle name="Normal 261" xfId="24192" xr:uid="{EEC5B4B1-5457-4609-8AEF-8E4788C91BD9}"/>
    <cellStyle name="Normal 262" xfId="24193" xr:uid="{BDB49417-5B87-4D60-917D-5A8505627371}"/>
    <cellStyle name="Normal 263" xfId="24194" xr:uid="{C7381507-7DD6-4BF4-A6B5-14181076A038}"/>
    <cellStyle name="Normal 264" xfId="24195" xr:uid="{D5C561B7-71AE-43D5-B3C2-C1609A0A5434}"/>
    <cellStyle name="Normal 265" xfId="24196" xr:uid="{F546C8D1-4CFB-4FC5-8769-64E73E85B2D3}"/>
    <cellStyle name="Normal 266" xfId="24197" xr:uid="{A9022C7F-6297-4B1B-B8A8-C53224836877}"/>
    <cellStyle name="Normal 267" xfId="24198" xr:uid="{7DC08230-C78F-4A0F-91CC-8ABB3E737920}"/>
    <cellStyle name="Normal 268" xfId="24199" xr:uid="{1C15FD0B-6A24-4C30-90D9-503C5493F546}"/>
    <cellStyle name="Normal 269" xfId="24200" xr:uid="{419317B0-53B3-4070-B4BC-2A1302F0A87E}"/>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7 6" xfId="23959" xr:uid="{AC48DD66-0DF3-4294-8A9C-7569D16155BD}"/>
    <cellStyle name="Normal 270" xfId="24201" xr:uid="{3D3D6266-3FE1-485E-9F52-83FE4A22D252}"/>
    <cellStyle name="Normal 271" xfId="24202" xr:uid="{3C5745BD-7544-46B0-890B-8AE647430D91}"/>
    <cellStyle name="Normal 272" xfId="24203" xr:uid="{9E286CB5-B13D-4D1C-9BF3-363F20B68E81}"/>
    <cellStyle name="Normal 273" xfId="24204" xr:uid="{A0C74FFA-3EEB-4149-A6F7-8FFF64669248}"/>
    <cellStyle name="Normal 274" xfId="24205" xr:uid="{9C258012-C17A-493A-96CC-86409EEDBD85}"/>
    <cellStyle name="Normal 275" xfId="24206" xr:uid="{FA4C5768-A2C2-48F8-BDE3-996539D1D237}"/>
    <cellStyle name="Normal 276" xfId="24207" xr:uid="{1849A53A-E2A0-4BD1-A761-D6D47376D882}"/>
    <cellStyle name="Normal 277" xfId="24208" xr:uid="{7A660B5D-FF91-4B1E-A23E-325DBD113330}"/>
    <cellStyle name="Normal 278" xfId="24209" xr:uid="{B49FA7C4-56A6-4289-808B-79B44357C8EB}"/>
    <cellStyle name="Normal 279" xfId="24210" xr:uid="{281C41BA-F9B5-43AE-A6D1-7C01356529A6}"/>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8 6" xfId="23960" xr:uid="{8FC04510-F90D-4B70-A5AA-4A53783B6718}"/>
    <cellStyle name="Normal 280" xfId="24211" xr:uid="{3A6A5BB2-16A5-46FA-9924-564FC07AE4A5}"/>
    <cellStyle name="Normal 281" xfId="24212" xr:uid="{D70639FA-331B-4974-A81E-68AE9ACB6BC7}"/>
    <cellStyle name="Normal 282" xfId="24213" xr:uid="{EB811D67-C2C6-4108-AC71-A7F7CDDD4508}"/>
    <cellStyle name="Normal 283" xfId="24214" xr:uid="{E90C7E4E-5F04-41CF-AE5D-FD6ACA17E5B1}"/>
    <cellStyle name="Normal 284" xfId="24216" xr:uid="{0BC2553C-E323-4063-94C4-294567E04B4D}"/>
    <cellStyle name="Normal 285" xfId="24218" xr:uid="{BF485AF2-C591-4C84-A65C-2F8000F1AFF3}"/>
    <cellStyle name="Normal 286" xfId="24219" xr:uid="{CC1CDB2D-CA29-43A0-A00C-032B0BC6019E}"/>
    <cellStyle name="Normal 287" xfId="24220" xr:uid="{E0331342-AEA0-4778-9EEB-EEADC4AE4FAD}"/>
    <cellStyle name="Normal 288" xfId="24221" xr:uid="{833A859B-78D0-4D3E-B0E8-ABBD3399F969}"/>
    <cellStyle name="Normal 289" xfId="24222" xr:uid="{51C04F22-E236-41CF-B1F4-D28B51DFE07E}"/>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18" xfId="23961" xr:uid="{23A45A4B-9715-4F26-A00C-BFF95E4921F9}"/>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290" xfId="24223" xr:uid="{F9A04284-5F06-480A-87E1-00BB84F2BA9B}"/>
    <cellStyle name="Normal 291" xfId="24224" xr:uid="{996936A0-F676-454F-B28F-823BD7FCC0C1}"/>
    <cellStyle name="Normal 292" xfId="24225" xr:uid="{B509D617-96F5-467D-B71E-85FC2E98F61A}"/>
    <cellStyle name="Normal 293" xfId="24226" xr:uid="{9E8937B7-F105-4F05-B401-FC22EA5CA400}"/>
    <cellStyle name="Normal 294" xfId="24227" xr:uid="{9DB9BDBF-7540-406F-AB65-285506D027EA}"/>
    <cellStyle name="Normal 295" xfId="24228" xr:uid="{B16224FA-C701-46C8-A30A-BBEAC4D0A4A4}"/>
    <cellStyle name="Normal 296" xfId="24229" xr:uid="{21A1B8E6-F359-4A3D-B355-39C8FB49EDB0}"/>
    <cellStyle name="Normal 297" xfId="24215" xr:uid="{1D40E1C0-E701-4535-9EE6-C7C68CA911CD}"/>
    <cellStyle name="Normal 298" xfId="24217" xr:uid="{F2EBCF79-4E3C-4F43-9554-D84B87000EB1}"/>
    <cellStyle name="Normal 299" xfId="24230" xr:uid="{A862BD4B-7A98-4336-BF6A-B45FB9F9AA74}"/>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19" xfId="23915" xr:uid="{4A202F89-4278-4B38-B4EC-C57C5332D7D9}"/>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48" xfId="23892" xr:uid="{62E67DEF-4D99-4BDF-824D-89832CCCA7AE}"/>
    <cellStyle name="Normal 3 49" xfId="23936" xr:uid="{4C1BC12B-E1E6-410B-86FF-6E6314EBCDCA}"/>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18" xfId="23962" xr:uid="{41D3DFA3-E889-4CE8-AAE2-1058219AEC06}"/>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00" xfId="24231" xr:uid="{D5BC9480-AD5A-4198-83A7-78DA6D0C156E}"/>
    <cellStyle name="Normal 301" xfId="24232" xr:uid="{634DB1F4-6B12-45B4-AB45-5748100BBDF5}"/>
    <cellStyle name="Normal 302" xfId="24233" xr:uid="{473CBF5C-C335-43D6-97D7-FFA79FD81D3E}"/>
    <cellStyle name="Normal 303" xfId="24234" xr:uid="{E1752A91-6253-4738-9F00-0F71916E133C}"/>
    <cellStyle name="Normal 304" xfId="24235" xr:uid="{5A94A80B-376A-40DE-BED8-166AF0AE73D0}"/>
    <cellStyle name="Normal 305" xfId="24236" xr:uid="{8621E6C2-AB51-4F29-BFD5-5CA7BEF66A30}"/>
    <cellStyle name="Normal 306" xfId="24237" xr:uid="{B7F2BB56-E320-46F4-A440-C24F01B87374}"/>
    <cellStyle name="Normal 307" xfId="24238" xr:uid="{3E9D4856-176A-47AF-B66E-F727BACD17A5}"/>
    <cellStyle name="Normal 308" xfId="24239" xr:uid="{BA3FD884-E4E5-44BD-BA0C-D2F999F048CD}"/>
    <cellStyle name="Normal 309" xfId="24240" xr:uid="{5CFDFFCF-F8BC-450A-9DCD-6763893BE09E}"/>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1 4" xfId="23963" xr:uid="{00F40A8C-93F3-4442-95D7-C231C0633A5A}"/>
    <cellStyle name="Normal 310" xfId="24241" xr:uid="{D8FB3714-ACFF-4042-9948-A904D6EA1976}"/>
    <cellStyle name="Normal 311" xfId="24242" xr:uid="{20B25BD1-8008-41A3-B7A1-B5C54A29E619}"/>
    <cellStyle name="Normal 312" xfId="24243" xr:uid="{4C524934-A720-4968-A5BB-6A61023FBC01}"/>
    <cellStyle name="Normal 313" xfId="24244" xr:uid="{5E0FB595-69E0-4AFA-AD4E-1BDAFAA581F5}"/>
    <cellStyle name="Normal 314" xfId="24245" xr:uid="{B5E96914-3DC9-4A27-A137-669162E8302C}"/>
    <cellStyle name="Normal 315" xfId="24246" xr:uid="{A254DEEB-63F1-4B99-8F48-0CCCF30160BD}"/>
    <cellStyle name="Normal 316" xfId="24247" xr:uid="{6CBCFA38-3760-4B4D-AEFD-CA6D5124D268}"/>
    <cellStyle name="Normal 317" xfId="24248" xr:uid="{31736E0A-99D1-4FD9-A15E-19F839A50760}"/>
    <cellStyle name="Normal 318" xfId="24249" xr:uid="{E616327B-8B41-457E-B222-F6D5182C0E8E}"/>
    <cellStyle name="Normal 319" xfId="24250" xr:uid="{251AF27B-B849-43E2-80CE-07B2B11CC10A}"/>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2 4" xfId="23964" xr:uid="{0E1C9014-C082-450E-9FCF-2DDFB456FC91}"/>
    <cellStyle name="Normal 320" xfId="24251" xr:uid="{721FA77C-17BE-4040-B5BB-9BF993E9AEB7}"/>
    <cellStyle name="Normal 321" xfId="24252" xr:uid="{E9359A8D-74A0-4FA2-B28B-919DA7E7D132}"/>
    <cellStyle name="Normal 322" xfId="24253" xr:uid="{0A2EC4A4-B3DB-4DBA-BC22-37C786C6EC6E}"/>
    <cellStyle name="Normal 323" xfId="24254" xr:uid="{62381434-05C0-4AA2-9918-1D631D6779BC}"/>
    <cellStyle name="Normal 324" xfId="24255" xr:uid="{602A142E-5F51-433B-85EE-E6562AA17922}"/>
    <cellStyle name="Normal 325" xfId="24256" xr:uid="{C60297AD-FD65-43F7-8007-C6E1C97D5662}"/>
    <cellStyle name="Normal 326" xfId="24257" xr:uid="{56997579-B3F4-43BB-94B9-21747B0674DF}"/>
    <cellStyle name="Normal 327" xfId="24258" xr:uid="{415E8403-C54C-4F7B-B4CB-7FFFE307ADF6}"/>
    <cellStyle name="Normal 328" xfId="24259" xr:uid="{FF919CFE-BDB0-4E0E-BFCE-4CC038CBC484}"/>
    <cellStyle name="Normal 329" xfId="24260" xr:uid="{6576E7BA-643F-486B-B364-91679D1B8FE6}"/>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3 4" xfId="23965" xr:uid="{114F7A7F-72BF-4698-AE5E-C7146FD00248}"/>
    <cellStyle name="Normal 330" xfId="24261" xr:uid="{8E13CB18-A20E-42E8-B29A-AF4CABB2D8FD}"/>
    <cellStyle name="Normal 331" xfId="24262" xr:uid="{1D4E0FFE-E1D8-4930-9E40-DDC28DF3FFC4}"/>
    <cellStyle name="Normal 332" xfId="24263" xr:uid="{FEA8B901-0E53-4E3B-88B4-F0AF4A19D666}"/>
    <cellStyle name="Normal 333" xfId="24264" xr:uid="{902C41EF-1111-4DEC-90BD-B22BCBEB316C}"/>
    <cellStyle name="Normal 334" xfId="24265" xr:uid="{50416092-7566-4BC7-8859-959BED310CAA}"/>
    <cellStyle name="Normal 335" xfId="24266" xr:uid="{25B8643F-B1D4-4860-914C-254653E45061}"/>
    <cellStyle name="Normal 336" xfId="24267" xr:uid="{DBAEC300-A15C-42E2-BED3-1C98EEF34AAE}"/>
    <cellStyle name="Normal 337" xfId="24268" xr:uid="{4AE55CFA-9CFC-44D0-93DB-5FF7792C692F}"/>
    <cellStyle name="Normal 338" xfId="24269" xr:uid="{9B6E0A6E-50B2-4402-B9D5-008B9E0A2831}"/>
    <cellStyle name="Normal 339" xfId="24270" xr:uid="{DBC79C0E-050C-47F9-BA31-162EE8079E7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4 8" xfId="23966" xr:uid="{84B19C75-4BB0-4C81-8E5B-655B7AF9662B}"/>
    <cellStyle name="Normal 340" xfId="24271" xr:uid="{41AD289B-A1ED-4DE8-B6B5-C91732BF8CAE}"/>
    <cellStyle name="Normal 341" xfId="24272" xr:uid="{4864C1A6-EDB0-4AC6-9235-E908D6766640}"/>
    <cellStyle name="Normal 342" xfId="24273" xr:uid="{C3781B3C-7085-4A5F-A531-EF6AC865EDA3}"/>
    <cellStyle name="Normal 343" xfId="24274" xr:uid="{A24D4AF1-C266-48E5-864B-596A37F797FD}"/>
    <cellStyle name="Normal 344" xfId="24275" xr:uid="{4548A16B-CF85-4460-8C3F-070180E33B65}"/>
    <cellStyle name="Normal 345" xfId="24276" xr:uid="{28D54101-C4A4-4753-B7A2-68DACE27C68A}"/>
    <cellStyle name="Normal 346" xfId="24277" xr:uid="{E5A15EE8-45AF-454C-B8EE-8E8F8A020F5B}"/>
    <cellStyle name="Normal 347" xfId="24278" xr:uid="{4380F8C2-A99E-4341-B467-9CA1F7F9211B}"/>
    <cellStyle name="Normal 348" xfId="24279" xr:uid="{5D210718-61D5-4C8A-AD9E-281F624B5C48}"/>
    <cellStyle name="Normal 349" xfId="24280" xr:uid="{F64DB9FC-D311-4095-9A93-5AEB1CE42BDD}"/>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5 3" xfId="23967" xr:uid="{E89B34C4-8352-4D38-827B-666A461E82C1}"/>
    <cellStyle name="Normal 350" xfId="24281" xr:uid="{C6690A70-DF81-4A63-A2A6-BD35D5FE4E14}"/>
    <cellStyle name="Normal 351" xfId="24282" xr:uid="{D524E7FA-82FC-45CE-A539-1F623B964492}"/>
    <cellStyle name="Normal 352" xfId="24283" xr:uid="{03DB03F8-FAA0-4921-924C-4386AFD1129E}"/>
    <cellStyle name="Normal 353" xfId="24284" xr:uid="{B7598606-1C92-4245-9032-35DA35BF14CF}"/>
    <cellStyle name="Normal 354" xfId="24285" xr:uid="{87C8CF18-CDC4-4BAD-9955-8ED1CC8EB40C}"/>
    <cellStyle name="Normal 355" xfId="24286" xr:uid="{0827A34A-9D45-41BA-815D-87DBDF62E197}"/>
    <cellStyle name="Normal 356" xfId="24287" xr:uid="{48E1BF2F-3767-4CAF-BF08-712D3D343071}"/>
    <cellStyle name="Normal 357" xfId="24288" xr:uid="{0534FE10-E6F8-43BD-B443-4B7DFA1748CA}"/>
    <cellStyle name="Normal 358" xfId="24289" xr:uid="{1568480C-C261-4B1C-BD2D-333ADA90AEC3}"/>
    <cellStyle name="Normal 359" xfId="24290" xr:uid="{D2346335-19F6-4C56-8106-52A0E7AD840F}"/>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6 8" xfId="23968" xr:uid="{428DA0D0-EAEA-4236-BE3F-054DF095881B}"/>
    <cellStyle name="Normal 360" xfId="24291" xr:uid="{3CED3D00-6391-45BF-9340-03E357DDA4BB}"/>
    <cellStyle name="Normal 361" xfId="24292" xr:uid="{E2C8925E-A798-4F3E-B031-5D76BB62B06B}"/>
    <cellStyle name="Normal 362" xfId="24293" xr:uid="{44A5677D-762D-46AE-9D41-488CDEDF5BA8}"/>
    <cellStyle name="Normal 363" xfId="24294" xr:uid="{83C7448C-029B-4FDA-AA16-97486DDBF67C}"/>
    <cellStyle name="Normal 364" xfId="24295" xr:uid="{494061D1-E7CB-4178-AAEE-A45247154585}"/>
    <cellStyle name="Normal 365" xfId="24296" xr:uid="{505435E3-32E1-405E-9737-58CD32740DA6}"/>
    <cellStyle name="Normal 366" xfId="24297" xr:uid="{B490C518-EF40-4D1A-887B-732D11FED168}"/>
    <cellStyle name="Normal 367" xfId="24298" xr:uid="{076069C9-65BE-4F10-8785-EF3A69CDE84D}"/>
    <cellStyle name="Normal 368" xfId="24299" xr:uid="{59343320-1640-4881-818A-C77FDA207B31}"/>
    <cellStyle name="Normal 369" xfId="24300" xr:uid="{BFF0030D-B560-477C-869A-FE4A843BE58D}"/>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7 4" xfId="23969" xr:uid="{7A1A768A-B3A4-4B01-B43A-C65B5F4918D5}"/>
    <cellStyle name="Normal 370" xfId="24301" xr:uid="{B26DF14C-8174-4EE3-B8F4-4EA0658F93DC}"/>
    <cellStyle name="Normal 371" xfId="24302" xr:uid="{27526716-71D4-42A0-ACB5-9D884036A94F}"/>
    <cellStyle name="Normal 372" xfId="24303" xr:uid="{DB2CABF8-BAA0-4953-B587-610B0649F665}"/>
    <cellStyle name="Normal 373" xfId="24304" xr:uid="{6BAD6E3C-44AA-4447-B29C-663AA59C62FA}"/>
    <cellStyle name="Normal 374" xfId="24305" xr:uid="{8659C264-D4D9-4BCC-87C3-8B49C14713D7}"/>
    <cellStyle name="Normal 375" xfId="24306" xr:uid="{F13B184B-9542-4FA8-A5B5-514656486469}"/>
    <cellStyle name="Normal 376" xfId="24307" xr:uid="{E14A5760-BA9B-4E58-8D35-A5C068F3314D}"/>
    <cellStyle name="Normal 377" xfId="24308" xr:uid="{3359CA9A-C8F1-4690-A6CD-7CC35F27E1E0}"/>
    <cellStyle name="Normal 378" xfId="24309" xr:uid="{2127709E-51BA-4DA6-978E-2E755DA91D28}"/>
    <cellStyle name="Normal 379" xfId="24310" xr:uid="{127CC3A0-2824-4DAF-8C98-2EDA20B4F585}"/>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8 4" xfId="23970" xr:uid="{F78C8BD2-BBC7-48CC-B1BE-5B56DB37997A}"/>
    <cellStyle name="Normal 380" xfId="24311" xr:uid="{9F4F330D-883B-4D5D-8A62-BF5A321862B4}"/>
    <cellStyle name="Normal 381" xfId="24312" xr:uid="{7161794D-E403-4DBB-BD53-237B08F60483}"/>
    <cellStyle name="Normal 382" xfId="24313" xr:uid="{5C46CC52-C2FE-4BBB-AE7F-C4A16C432042}"/>
    <cellStyle name="Normal 383" xfId="24314" xr:uid="{202066EF-3158-44AB-AEA1-969994F4BC0E}"/>
    <cellStyle name="Normal 384" xfId="24315" xr:uid="{54DBD994-5223-4545-98BD-9D722A699E1D}"/>
    <cellStyle name="Normal 385" xfId="24316" xr:uid="{BE76388A-F4C5-46A7-B17E-404A04A44A3B}"/>
    <cellStyle name="Normal 386" xfId="24317" xr:uid="{CDFB8AC6-8418-4CA9-B686-E392A24A65A0}"/>
    <cellStyle name="Normal 387" xfId="24318" xr:uid="{FBA54F99-DE49-4E09-BF86-339ECF4ADA2A}"/>
    <cellStyle name="Normal 388" xfId="24319" xr:uid="{DCEC289C-590D-4A55-8A90-C0DEDB34D4D5}"/>
    <cellStyle name="Normal 389" xfId="24320" xr:uid="{23B403CF-CBD6-42A8-AAC3-D5C00DEA46ED}"/>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39 4" xfId="23971" xr:uid="{B2F65A01-29FC-4F56-8EDB-07FE319AA25F}"/>
    <cellStyle name="Normal 390" xfId="24321" xr:uid="{9E1AE7FB-4EAC-4EA4-98E0-5F187C1ADF01}"/>
    <cellStyle name="Normal 391" xfId="24322" xr:uid="{D8BCCE07-101C-4F34-AD8F-D5062D2F9318}"/>
    <cellStyle name="Normal 392" xfId="24323" xr:uid="{8EDAA432-862D-4DA1-840F-7A886D494D16}"/>
    <cellStyle name="Normal 393" xfId="24324" xr:uid="{07C71D84-3AA2-4A7D-9975-905594BC086E}"/>
    <cellStyle name="Normal 394" xfId="24325" xr:uid="{538CCF8F-6896-4010-B87D-8CC31F619A40}"/>
    <cellStyle name="Normal 395" xfId="24326" xr:uid="{8368301C-833F-414D-8C10-96D65B44F753}"/>
    <cellStyle name="Normal 396" xfId="24327" xr:uid="{75860C2A-4EF9-44AD-8A7F-203295739A3D}"/>
    <cellStyle name="Normal 397" xfId="24328" xr:uid="{F02370F2-D800-4F28-8819-FB134064DCFF}"/>
    <cellStyle name="Normal 398" xfId="24329" xr:uid="{2BE3CF8C-F35D-49C0-8370-5CDFC2429554}"/>
    <cellStyle name="Normal 399" xfId="24330" xr:uid="{49466775-2BBC-4DAB-9AE1-28B9703644AE}"/>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15" xfId="23893" xr:uid="{A704BD78-EFCB-4686-95A4-ACA97532E38F}"/>
    <cellStyle name="Normal 4 16" xfId="23937" xr:uid="{287F0979-0EC7-40ED-A007-3ED9F3B0FCD4}"/>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0 4" xfId="23972" xr:uid="{9D9AB713-9CF7-4C2E-90AC-DCAD4C3993CC}"/>
    <cellStyle name="Normal 400" xfId="24331" xr:uid="{1A911C99-8921-4E53-8224-85249EE2FA73}"/>
    <cellStyle name="Normal 401" xfId="24332" xr:uid="{82C51127-1AEE-4B49-94BF-D5BE4173E356}"/>
    <cellStyle name="Normal 402" xfId="24333" xr:uid="{3681EEA5-5B7A-4B3D-9C61-E44B013B6FCD}"/>
    <cellStyle name="Normal 403" xfId="24334" xr:uid="{823DF638-B115-421C-A746-B49B0126C564}"/>
    <cellStyle name="Normal 404" xfId="24335" xr:uid="{6C7A36BB-0923-4C99-8B5B-ACCA545C0D93}"/>
    <cellStyle name="Normal 405" xfId="24336" xr:uid="{A9B08EF9-5904-4711-9FE3-7D34982509F2}"/>
    <cellStyle name="Normal 406" xfId="24337" xr:uid="{9A657C19-4ED0-4085-B037-CF237335867A}"/>
    <cellStyle name="Normal 407" xfId="24338" xr:uid="{7DF8829F-A392-4193-9A9E-DA776E68766C}"/>
    <cellStyle name="Normal 408" xfId="24339" xr:uid="{7BC53395-65FD-4063-94E0-B8C4BCC1EC80}"/>
    <cellStyle name="Normal 409" xfId="24340" xr:uid="{A181C438-D794-4E4D-8B12-0DA37DE3F5CE}"/>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1 4" xfId="23973" xr:uid="{9883D0E0-AA2E-4E96-A5D8-A0F210EF6EF2}"/>
    <cellStyle name="Normal 410" xfId="24341" xr:uid="{1398497A-9F8F-403C-86D7-5528C3AF6165}"/>
    <cellStyle name="Normal 411" xfId="24342" xr:uid="{C1CD5CF8-ABB7-44D5-879F-21CB3E8962C1}"/>
    <cellStyle name="Normal 412" xfId="24343" xr:uid="{C8E73E6A-A33D-4F62-9433-8E7FBE889C10}"/>
    <cellStyle name="Normal 413" xfId="24344" xr:uid="{B11E7005-53B0-4CF7-88B4-4B67C4089474}"/>
    <cellStyle name="Normal 414" xfId="24345" xr:uid="{B3ED6E2A-A1E2-48A9-8CFA-C24A8B78C360}"/>
    <cellStyle name="Normal 415" xfId="24346" xr:uid="{9EAD026E-53A9-41B9-96B7-5024085371DE}"/>
    <cellStyle name="Normal 416" xfId="24347" xr:uid="{D3266A58-56A7-49A3-873A-67F3FEBE33FC}"/>
    <cellStyle name="Normal 417" xfId="24348" xr:uid="{C476504C-639F-4F62-9F47-105F00DD82F7}"/>
    <cellStyle name="Normal 418" xfId="24349" xr:uid="{BF167A49-0380-4428-9100-60DAB7CE7192}"/>
    <cellStyle name="Normal 419" xfId="24350" xr:uid="{A145AEBD-19E9-4089-B51D-3AB9CC0FC7A8}"/>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2 4" xfId="23974" xr:uid="{BD882F4F-9846-4561-8B34-16F1C398EBBA}"/>
    <cellStyle name="Normal 420" xfId="24351" xr:uid="{71B18DE2-87C0-4FAC-9A5F-A43D9D0F6AEC}"/>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3 4" xfId="23975" xr:uid="{DA5AB379-25F7-4C7D-9942-2871132992A6}"/>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4 6" xfId="23976" xr:uid="{E5FC70ED-B411-4FFC-9265-86FBB4F82F2F}"/>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5 8" xfId="23977" xr:uid="{ED4534C9-D9B1-4A69-8FB8-ADE4DE4505C9}"/>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6 8" xfId="23978" xr:uid="{01F1FDAC-8563-4D5A-AC45-430310FAE4FA}"/>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7 8" xfId="23979" xr:uid="{29BC4E1B-BC7F-4CB7-9A16-34D8A8988EC9}"/>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8 8" xfId="23980" xr:uid="{543EEEDC-FAAC-4843-924A-D83A09705AC2}"/>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49 8" xfId="23981" xr:uid="{8D5B7B9A-F2A2-4675-AA6B-486C711E949E}"/>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14" xfId="23894" xr:uid="{4DA03971-54C7-4676-8252-9B2A211EEC1B}"/>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0 8" xfId="23982" xr:uid="{E3E9C621-983B-4284-A4B0-CFFEE02FA2CF}"/>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1 8" xfId="23983" xr:uid="{FA42C4DB-E971-4A34-BB1B-3408490303A9}"/>
    <cellStyle name="Normal 52" xfId="19262" xr:uid="{00000000-0005-0000-0000-00003C4B0000}"/>
    <cellStyle name="Normal 52 2" xfId="23984" xr:uid="{FAB2330C-3984-418B-A312-734B5BC1E3A2}"/>
    <cellStyle name="Normal 53" xfId="19263" xr:uid="{00000000-0005-0000-0000-00003D4B0000}"/>
    <cellStyle name="Normal 53 2" xfId="23985" xr:uid="{597D2800-6D03-4213-AEFE-5936CD292DED}"/>
    <cellStyle name="Normal 54" xfId="19264" xr:uid="{00000000-0005-0000-0000-00003E4B0000}"/>
    <cellStyle name="Normal 54 2" xfId="23986" xr:uid="{419078C6-70D4-4678-A3FA-FAC85E771C1F}"/>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5 8" xfId="23987" xr:uid="{74E525CD-09C4-456D-B3BE-68583813A358}"/>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6 8" xfId="23988" xr:uid="{976EF361-AA91-405E-A20A-29D2BB24B8EB}"/>
    <cellStyle name="Normal 57" xfId="19299" xr:uid="{00000000-0005-0000-0000-0000614B0000}"/>
    <cellStyle name="Normal 57 2" xfId="19300" xr:uid="{00000000-0005-0000-0000-0000624B0000}"/>
    <cellStyle name="Normal 57 3" xfId="23989" xr:uid="{142AE41C-8C85-489E-88B0-232479659F2F}"/>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8 5" xfId="23990" xr:uid="{1148697F-B108-4C87-A768-A616E0BA32A1}"/>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59 5" xfId="23991" xr:uid="{78B17F4A-2FCA-4DB5-9F2F-31C335AF1E2F}"/>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 7" xfId="23895" xr:uid="{BB28D4D8-59E7-4846-8482-6ADC0D2B80C8}"/>
    <cellStyle name="Normal 6 8" xfId="23938" xr:uid="{4789306E-20DD-45CD-A622-7422F3386AB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0 5" xfId="23992" xr:uid="{005665C0-B1D4-4D11-AD0B-27BB6AA64A83}"/>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1 5" xfId="23993" xr:uid="{C18829E2-7352-43AA-9E6E-13A9F873F3B9}"/>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2 5" xfId="23994" xr:uid="{03E8C46A-8473-47B5-9892-7C7B8EB53592}"/>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3 5" xfId="23995" xr:uid="{1FC45B8F-D90A-445E-9674-CF0F7C1A99E2}"/>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4 5" xfId="23996" xr:uid="{4EA7F34F-E49D-4898-8C48-129E44F0A7CD}"/>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5 5" xfId="23997" xr:uid="{AA4FF2DD-1EA3-4571-992F-877A778F3B68}"/>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6 5" xfId="23998" xr:uid="{E0E4EA91-3970-4CBA-9329-991A4FEAB01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7 5" xfId="23999" xr:uid="{914F3456-9C01-4374-9D72-813995A73DAF}"/>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8 5" xfId="24000" xr:uid="{FFF9A73F-9981-4A44-851E-9C55275F94B5}"/>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69 5" xfId="24001" xr:uid="{8F742C06-A7DA-45C8-A23E-1D78326D72DF}"/>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13" xfId="23896" xr:uid="{120349F5-84A5-4B05-8336-4A2C3B1B77F8}"/>
    <cellStyle name="Normal 7 14" xfId="23939" xr:uid="{21B4C0FC-ED74-407F-A8C5-C3A5467DEDE8}"/>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0 5" xfId="24002" xr:uid="{3AAFC8F3-2A98-46DD-8579-4BE3C3604172}"/>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1 5" xfId="24003" xr:uid="{3C3A25F6-1904-4B31-8EBC-D03D0673888E}"/>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2 5" xfId="24004" xr:uid="{BE1E905B-FBC4-4228-B578-4E2B7151B8B5}"/>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3 5" xfId="24005" xr:uid="{B83C421B-20F6-4C09-8FB0-DABBB40CEEA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4 5" xfId="24006" xr:uid="{86C1E04A-3C8F-4B3F-886C-A2E02D3A1B33}"/>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5 5" xfId="24007" xr:uid="{6A2DA9FB-4516-430B-8C43-85CBBE11E313}"/>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6 5" xfId="24008" xr:uid="{7D3D0EC0-49C6-48FE-9E51-4B3AF6DCB382}"/>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7 5" xfId="24009" xr:uid="{FE1C1164-399D-4B65-A0B8-C27C6048FD0A}"/>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8 5" xfId="24010" xr:uid="{55EF1DB2-F021-448D-A794-8AC8E3C577F8}"/>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79 5" xfId="24011" xr:uid="{780E38A4-6851-4FAE-87A5-86083B3E92F6}"/>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 96" xfId="23897" xr:uid="{35C1AF6E-44A4-403A-8232-5BC27490D184}"/>
    <cellStyle name="Normal 8 97" xfId="23940" xr:uid="{515BBB45-7A98-4A3B-A799-5C5524E4CFFF}"/>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0 5" xfId="24012" xr:uid="{B692834F-403D-4C49-92ED-78C30576F41A}"/>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1 5" xfId="24013" xr:uid="{D578BEAD-8A78-4CBF-81FD-DF149B29884D}"/>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2 5" xfId="24014" xr:uid="{FBE87EE9-EEF7-49CC-A39F-18A7B8EDBD59}"/>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3 5" xfId="24015" xr:uid="{E1EE505E-04FD-439F-869A-7D9A36270199}"/>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4 5" xfId="24016" xr:uid="{8AD1A54E-66C1-4714-A979-3417865168F6}"/>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5 5" xfId="24017" xr:uid="{E901D35F-5E1F-4F09-A27D-CC21CB391979}"/>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6 5" xfId="24018" xr:uid="{5DDACAD4-3388-40E8-89F5-DD795F960A5F}"/>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7 5" xfId="24019" xr:uid="{CAACDE59-73BC-41B3-AB28-678C5571A7A8}"/>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8 5" xfId="24020" xr:uid="{50ED2658-B35A-4942-BCCF-7184FB8F7444}"/>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89 5" xfId="24021" xr:uid="{54887D2A-AAE5-455F-AC4D-780D8DEA63D9}"/>
    <cellStyle name="Normal 9" xfId="20015" xr:uid="{00000000-0005-0000-0000-00002D4E0000}"/>
    <cellStyle name="Normal 9 10" xfId="20016" xr:uid="{00000000-0005-0000-0000-00002E4E0000}"/>
    <cellStyle name="Normal 9 10 2" xfId="20017" xr:uid="{00000000-0005-0000-0000-00002F4E0000}"/>
    <cellStyle name="Normal 9 100" xfId="23941" xr:uid="{92AAF85B-20BF-4D94-8EF7-F8E90ABC977B}"/>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 99" xfId="23898" xr:uid="{DB7E2D0D-74C5-4ACB-AE5C-EDA37B71B92F}"/>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0 5" xfId="24022" xr:uid="{F28C0123-7A78-4C78-9CEE-B5371D731039}"/>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1 5" xfId="24023" xr:uid="{693E2B17-4A93-4267-A43E-0DD2490953DE}"/>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2 5" xfId="24024" xr:uid="{0D5A40B8-9CE4-4418-B1B6-C08B1E66F2FF}"/>
    <cellStyle name="Normal 93" xfId="20340" xr:uid="{00000000-0005-0000-0000-0000724F0000}"/>
    <cellStyle name="Normal 93 2" xfId="20341" xr:uid="{00000000-0005-0000-0000-0000734F0000}"/>
    <cellStyle name="Normal 93 3" xfId="24025" xr:uid="{362DEA1C-7C8E-4CB1-9AED-02AEDA9320D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4 5" xfId="24026" xr:uid="{AE8F02AD-F6D9-4FDB-865E-7FED84F9DB57}"/>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5 5" xfId="24027" xr:uid="{A6038478-4579-4339-87EB-F47E983D8932}"/>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6 8" xfId="24028" xr:uid="{FF53C998-BDF6-4AAD-83F1-68F4DF994D82}"/>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7 5" xfId="24029" xr:uid="{707359B8-AD81-468B-AAA8-61F35940367B}"/>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8 5" xfId="24030" xr:uid="{2C8F287B-E3D9-43C5-A3BC-882ECC05DD02}"/>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 99 5" xfId="24031" xr:uid="{E925851C-6B95-441C-A84D-366ECDBE6A03}"/>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2 2" xfId="21944" xr:uid="{CB59FF78-CA95-469F-84CD-45B8338B836D}"/>
    <cellStyle name="Note 2 10 2 2 2" xfId="23675" xr:uid="{0B4BDFFF-34FF-440C-BC8B-5C1EF628BCC4}"/>
    <cellStyle name="Note 2 10 2 2 2 2" xfId="26375" xr:uid="{7320759A-4ED8-4D72-B039-0F9309A5A399}"/>
    <cellStyle name="Note 2 10 2 2 2 2 2" xfId="31827" xr:uid="{A3489BBB-5DDB-4D28-89B4-83184511BC6F}"/>
    <cellStyle name="Note 2 10 2 2 2 3" xfId="29615" xr:uid="{5BA7F8C4-B116-4AF0-9B68-FF854D5FBC42}"/>
    <cellStyle name="Note 2 10 2 2 3" xfId="25059" xr:uid="{4033EB99-E370-4780-98F2-D5C0BAC438AC}"/>
    <cellStyle name="Note 2 10 2 2 3 2" xfId="27254" xr:uid="{651E14F3-CFA3-4A94-991A-B4C4A309C52D}"/>
    <cellStyle name="Note 2 10 2 2 3 2 2" xfId="32706" xr:uid="{A5ADE0AE-4238-4A96-A0E2-2E68DBDB8D3E}"/>
    <cellStyle name="Note 2 10 2 2 3 3" xfId="30511" xr:uid="{90462D11-8742-4F50-B2F7-51DFC377A4F8}"/>
    <cellStyle name="Note 2 10 2 2 4" xfId="22820" xr:uid="{D4A6BC6B-27BB-44C9-87DD-02CE0F6095C7}"/>
    <cellStyle name="Note 2 10 2 2 4 2" xfId="28760" xr:uid="{B8B5FD57-8B4A-42DB-99CD-9A6834333A7C}"/>
    <cellStyle name="Note 2 10 2 2 5" xfId="25520" xr:uid="{70045FB3-7153-476F-927C-9F3DE1B34719}"/>
    <cellStyle name="Note 2 10 2 2 5 2" xfId="30972" xr:uid="{D8BC7B15-B9A4-4CF4-93D2-1B084F5F84F5}"/>
    <cellStyle name="Note 2 10 2 2 6" xfId="27886" xr:uid="{ADE0C9F5-1448-4C5F-8FAE-D885432FD2A0}"/>
    <cellStyle name="Note 2 10 2 3" xfId="23162" xr:uid="{F4C72A30-A334-4290-9592-4E6CBDDFDE62}"/>
    <cellStyle name="Note 2 10 2 3 2" xfId="25862" xr:uid="{F794B252-6806-4CFE-ACEC-1DB4A5DBDA36}"/>
    <cellStyle name="Note 2 10 2 3 2 2" xfId="31314" xr:uid="{C90DB0AA-47C7-4B92-B508-2C87998EEFDD}"/>
    <cellStyle name="Note 2 10 2 3 3" xfId="29102" xr:uid="{C094CA4E-0EA9-4842-A9A2-D2D4B25C25C9}"/>
    <cellStyle name="Note 2 10 2 4" xfId="24540" xr:uid="{B335AD86-7A7F-4640-9182-2DCA88CD673C}"/>
    <cellStyle name="Note 2 10 2 4 2" xfId="26735" xr:uid="{A770C0E7-3442-4615-984B-496B3AE3562D}"/>
    <cellStyle name="Note 2 10 2 4 2 2" xfId="32187" xr:uid="{4EAE1073-8AE9-4772-BFD6-566AD0DEE414}"/>
    <cellStyle name="Note 2 10 2 4 3" xfId="29992" xr:uid="{13031A47-85D2-4A4E-A68B-C6FB19D22585}"/>
    <cellStyle name="Note 2 10 2 5" xfId="22307" xr:uid="{6E1D09AA-C86F-4EA3-9AEF-EBE108322D57}"/>
    <cellStyle name="Note 2 10 2 5 2" xfId="28247" xr:uid="{28290A8C-ABFA-4C01-B693-4DD5FEDEFC97}"/>
    <cellStyle name="Note 2 10 2 6" xfId="21425" xr:uid="{42499C7B-C51C-4504-BA49-E3193D289ADC}"/>
    <cellStyle name="Note 2 10 2 7" xfId="21051" xr:uid="{19C1CAF4-DC4E-425A-9B1E-4D171BCDFC3E}"/>
    <cellStyle name="Note 2 10 3" xfId="20386" xr:uid="{00000000-0005-0000-0000-0000A54F0000}"/>
    <cellStyle name="Note 2 10 3 2" xfId="21943" xr:uid="{37FC84D9-D3CD-4673-8551-02711E37F3CB}"/>
    <cellStyle name="Note 2 10 3 2 2" xfId="23674" xr:uid="{47D11EF0-AFA3-4CD9-8E77-7D6FAC6257E5}"/>
    <cellStyle name="Note 2 10 3 2 2 2" xfId="26374" xr:uid="{904F88F5-287F-46CC-BDE5-0F5F5CF1ABD7}"/>
    <cellStyle name="Note 2 10 3 2 2 2 2" xfId="31826" xr:uid="{B17F8ABA-EFC3-498F-A6F7-44596C5BBF7F}"/>
    <cellStyle name="Note 2 10 3 2 2 3" xfId="29614" xr:uid="{D23369DF-CAB0-4C81-A45E-739F16877E0F}"/>
    <cellStyle name="Note 2 10 3 2 3" xfId="25058" xr:uid="{E3AC1797-4BE8-4184-9E82-62F1609362A2}"/>
    <cellStyle name="Note 2 10 3 2 3 2" xfId="27253" xr:uid="{5CAC42D5-8B34-4BF7-BF67-1880FDA3E6BD}"/>
    <cellStyle name="Note 2 10 3 2 3 2 2" xfId="32705" xr:uid="{64AC8667-729A-47A6-B0AA-A51D150AB944}"/>
    <cellStyle name="Note 2 10 3 2 3 3" xfId="30510" xr:uid="{BEE681BE-6C6D-4A2B-B8A2-8D13E37647D2}"/>
    <cellStyle name="Note 2 10 3 2 4" xfId="22819" xr:uid="{105478D6-4B86-4334-A615-474E3A63B33F}"/>
    <cellStyle name="Note 2 10 3 2 4 2" xfId="28759" xr:uid="{8A879366-511E-4E53-9A15-F09D39AD19CD}"/>
    <cellStyle name="Note 2 10 3 2 5" xfId="25519" xr:uid="{AE721607-BE71-4021-8B73-9CC3C3DF6B2E}"/>
    <cellStyle name="Note 2 10 3 2 5 2" xfId="30971" xr:uid="{0BBBA421-7C50-44DB-8F13-F4C1AB783F1A}"/>
    <cellStyle name="Note 2 10 3 2 6" xfId="27885" xr:uid="{1B7BDAF5-D200-43F9-A741-134E6C978C76}"/>
    <cellStyle name="Note 2 10 3 3" xfId="23163" xr:uid="{881EDF34-A063-4FB1-A721-C0AF6B83D14D}"/>
    <cellStyle name="Note 2 10 3 3 2" xfId="25863" xr:uid="{91C2AEF3-3C2D-43FB-B083-2EE8AC06D92B}"/>
    <cellStyle name="Note 2 10 3 3 2 2" xfId="31315" xr:uid="{D342FAEE-A1C5-4BBC-8C9B-77D33FAD4478}"/>
    <cellStyle name="Note 2 10 3 3 3" xfId="29103" xr:uid="{94C6D9B9-2F81-48D1-9A9C-18E175F59110}"/>
    <cellStyle name="Note 2 10 3 4" xfId="24541" xr:uid="{C4428671-C87A-42AB-8C8A-3AAEC514312E}"/>
    <cellStyle name="Note 2 10 3 4 2" xfId="26736" xr:uid="{866036BE-60B7-47E4-B4C0-EFE1C81C8E9F}"/>
    <cellStyle name="Note 2 10 3 4 2 2" xfId="32188" xr:uid="{2BD9C555-82B0-4FF0-BAAD-8DA409CDE86A}"/>
    <cellStyle name="Note 2 10 3 4 3" xfId="29993" xr:uid="{274B3737-579E-4087-A8F8-6E337E831D01}"/>
    <cellStyle name="Note 2 10 3 5" xfId="22308" xr:uid="{25D1A021-2281-4083-94F7-03AF51E93BA1}"/>
    <cellStyle name="Note 2 10 3 5 2" xfId="28248" xr:uid="{BD5AC8E6-1744-4193-9093-8069142B04CD}"/>
    <cellStyle name="Note 2 10 3 6" xfId="21426" xr:uid="{3461B510-C30D-48FB-8450-7A278A95C788}"/>
    <cellStyle name="Note 2 10 3 7" xfId="21050" xr:uid="{DA9D755F-5389-4362-B3AB-6EF3B4966276}"/>
    <cellStyle name="Note 2 10 4" xfId="20387" xr:uid="{00000000-0005-0000-0000-0000A64F0000}"/>
    <cellStyle name="Note 2 10 4 2" xfId="21942" xr:uid="{514F0767-A011-4A28-9675-B783D3E4F907}"/>
    <cellStyle name="Note 2 10 4 2 2" xfId="23673" xr:uid="{75B74524-CE14-4D09-838F-FF24856A61AD}"/>
    <cellStyle name="Note 2 10 4 2 2 2" xfId="26373" xr:uid="{54960FE2-22B1-4274-8C1F-A021B81780AF}"/>
    <cellStyle name="Note 2 10 4 2 2 2 2" xfId="31825" xr:uid="{BB11272D-4C3A-4B65-8679-027F43030297}"/>
    <cellStyle name="Note 2 10 4 2 2 3" xfId="29613" xr:uid="{10314AC8-8DB3-46FE-8C5A-F8AC518EA4B4}"/>
    <cellStyle name="Note 2 10 4 2 3" xfId="25057" xr:uid="{4505AF74-2DE4-44FD-BB56-70D406D8B03A}"/>
    <cellStyle name="Note 2 10 4 2 3 2" xfId="27252" xr:uid="{B17BF005-0AD1-4662-983B-1119A48D1169}"/>
    <cellStyle name="Note 2 10 4 2 3 2 2" xfId="32704" xr:uid="{DFA33396-8923-4355-AC81-BD5268F3A9E3}"/>
    <cellStyle name="Note 2 10 4 2 3 3" xfId="30509" xr:uid="{51FF9CEF-E647-42B6-A679-7E74A34129CD}"/>
    <cellStyle name="Note 2 10 4 2 4" xfId="22818" xr:uid="{28079281-28DC-4EB0-B1AE-35CA130C6335}"/>
    <cellStyle name="Note 2 10 4 2 4 2" xfId="28758" xr:uid="{6BB0D1E1-F971-49C1-82AE-F6F9ABCB7C01}"/>
    <cellStyle name="Note 2 10 4 2 5" xfId="25518" xr:uid="{5548AA06-5997-4F57-A458-C8DF1394589D}"/>
    <cellStyle name="Note 2 10 4 2 5 2" xfId="30970" xr:uid="{FE23EA9B-F4A5-4A0F-AD7D-4FB4DE3E0E54}"/>
    <cellStyle name="Note 2 10 4 2 6" xfId="27884" xr:uid="{2D75866A-56C9-4BB8-B447-E504D3C4F304}"/>
    <cellStyle name="Note 2 10 4 3" xfId="23164" xr:uid="{55D76650-C55D-4DE3-AB6F-C2FC7FCEF95E}"/>
    <cellStyle name="Note 2 10 4 3 2" xfId="25864" xr:uid="{F189AD76-B34C-457C-980B-08AB792EA8A4}"/>
    <cellStyle name="Note 2 10 4 3 2 2" xfId="31316" xr:uid="{9289D383-99FC-466D-BF23-D9FF7DDF3491}"/>
    <cellStyle name="Note 2 10 4 3 3" xfId="29104" xr:uid="{65EE7B25-8981-40DD-8EE6-77F945443B7E}"/>
    <cellStyle name="Note 2 10 4 4" xfId="24542" xr:uid="{45260E02-27F1-40D3-82E0-F2646268C029}"/>
    <cellStyle name="Note 2 10 4 4 2" xfId="26737" xr:uid="{4D86CCA0-21C6-4A06-92EB-26FB755DA13F}"/>
    <cellStyle name="Note 2 10 4 4 2 2" xfId="32189" xr:uid="{6EE8E27A-AFD1-447D-B42B-8E52B7F15D9E}"/>
    <cellStyle name="Note 2 10 4 4 3" xfId="29994" xr:uid="{A0612EE5-B18F-4778-9A60-D7461AFCED8F}"/>
    <cellStyle name="Note 2 10 4 5" xfId="22309" xr:uid="{19F0E3EB-F770-4557-B902-DFE21C6B2063}"/>
    <cellStyle name="Note 2 10 4 5 2" xfId="28249" xr:uid="{5AD16B07-42CE-42F2-9A9C-1E3CB9293F0F}"/>
    <cellStyle name="Note 2 10 4 6" xfId="21427" xr:uid="{98FA4FC4-445A-46DB-AF1E-42C0D54E693A}"/>
    <cellStyle name="Note 2 10 4 7" xfId="21049" xr:uid="{BA993D75-70A5-469B-83BE-E07FEE4FF8F7}"/>
    <cellStyle name="Note 2 10 5" xfId="20388" xr:uid="{00000000-0005-0000-0000-0000A74F0000}"/>
    <cellStyle name="Note 2 10 5 2" xfId="21941" xr:uid="{CD77E50E-22C1-4C70-86CD-37C63711F102}"/>
    <cellStyle name="Note 2 10 5 2 2" xfId="23672" xr:uid="{8318AF9B-77B8-402A-B4A1-EEF49E336D75}"/>
    <cellStyle name="Note 2 10 5 2 2 2" xfId="26372" xr:uid="{31507FBC-9363-46C0-826C-797D44C3010D}"/>
    <cellStyle name="Note 2 10 5 2 2 2 2" xfId="31824" xr:uid="{792D0C4D-DC3F-4226-AA4F-B6FAE008D764}"/>
    <cellStyle name="Note 2 10 5 2 2 3" xfId="29612" xr:uid="{BFFDBD6E-4DF0-45A8-ACD4-69867E16ADF2}"/>
    <cellStyle name="Note 2 10 5 2 3" xfId="25056" xr:uid="{29E68F1E-1499-437A-96E8-4D96E9AEA570}"/>
    <cellStyle name="Note 2 10 5 2 3 2" xfId="27251" xr:uid="{E7149F13-1D8B-42C0-937E-BABD8999AFF6}"/>
    <cellStyle name="Note 2 10 5 2 3 2 2" xfId="32703" xr:uid="{767C4A16-EA3A-4FF0-9829-4E1715702C79}"/>
    <cellStyle name="Note 2 10 5 2 3 3" xfId="30508" xr:uid="{8AF67A61-3A4C-4B87-B958-9DCA5187C243}"/>
    <cellStyle name="Note 2 10 5 2 4" xfId="22817" xr:uid="{8447F6D1-FDFB-46E5-9813-10FFF1958D9A}"/>
    <cellStyle name="Note 2 10 5 2 4 2" xfId="28757" xr:uid="{3D3D0AA0-9980-4511-B9A7-6F879CD1031F}"/>
    <cellStyle name="Note 2 10 5 2 5" xfId="25517" xr:uid="{BA02B1CB-F967-49C2-BD73-AF1379B35523}"/>
    <cellStyle name="Note 2 10 5 2 5 2" xfId="30969" xr:uid="{E842688A-D21F-45EF-B61D-8EB5F39DC574}"/>
    <cellStyle name="Note 2 10 5 2 6" xfId="27883" xr:uid="{B562CFB6-50E2-4B62-B91B-A032044CCD1A}"/>
    <cellStyle name="Note 2 10 5 3" xfId="23165" xr:uid="{35655CFD-A8BF-4760-96A0-D7B8EB5D2E4D}"/>
    <cellStyle name="Note 2 10 5 3 2" xfId="25865" xr:uid="{C402CFBA-37F7-47E1-B2EF-7E108874CF55}"/>
    <cellStyle name="Note 2 10 5 3 2 2" xfId="31317" xr:uid="{475BC411-46BC-4220-B379-53D6B7116543}"/>
    <cellStyle name="Note 2 10 5 3 3" xfId="29105" xr:uid="{19C013CE-FF33-443D-81B9-983207E38C25}"/>
    <cellStyle name="Note 2 10 5 4" xfId="24543" xr:uid="{6402056E-CF45-4606-B318-88E337684000}"/>
    <cellStyle name="Note 2 10 5 4 2" xfId="26738" xr:uid="{3158C398-F12F-4374-B54A-32E9983770FB}"/>
    <cellStyle name="Note 2 10 5 4 2 2" xfId="32190" xr:uid="{7BA5EF84-4249-483D-BA24-65AFB3876966}"/>
    <cellStyle name="Note 2 10 5 4 3" xfId="29995" xr:uid="{40191AFF-EBED-48C9-8F84-3EEAB6DF268C}"/>
    <cellStyle name="Note 2 10 5 5" xfId="22310" xr:uid="{BF0CB6EF-EC80-41DD-8878-EA8FA5C182C1}"/>
    <cellStyle name="Note 2 10 5 5 2" xfId="28250" xr:uid="{8447280A-22E7-443B-B608-CFDB9D653A58}"/>
    <cellStyle name="Note 2 10 5 6" xfId="21428" xr:uid="{C9DD960F-A959-49B5-B787-ED1A51FDAECE}"/>
    <cellStyle name="Note 2 10 5 7" xfId="21048" xr:uid="{BC1ABF71-4C0A-4157-A760-C5D80A8B05BB}"/>
    <cellStyle name="Note 2 11" xfId="20389" xr:uid="{00000000-0005-0000-0000-0000A84F0000}"/>
    <cellStyle name="Note 2 11 2" xfId="20390" xr:uid="{00000000-0005-0000-0000-0000A94F0000}"/>
    <cellStyle name="Note 2 11 2 2" xfId="21940" xr:uid="{18DCD056-A227-4D9C-8893-14B5F34D4E99}"/>
    <cellStyle name="Note 2 11 2 2 2" xfId="23671" xr:uid="{F1024687-5929-47AA-BA27-1572DF9F8EEB}"/>
    <cellStyle name="Note 2 11 2 2 2 2" xfId="26371" xr:uid="{44AB787F-9CEA-4F25-8791-D350175E84E2}"/>
    <cellStyle name="Note 2 11 2 2 2 2 2" xfId="31823" xr:uid="{19A7AC7C-A8FE-47DA-B960-954836DED615}"/>
    <cellStyle name="Note 2 11 2 2 2 3" xfId="29611" xr:uid="{162A38D4-1548-4DF1-B9A6-E81438CB8AE4}"/>
    <cellStyle name="Note 2 11 2 2 3" xfId="25055" xr:uid="{1F4A2339-83A7-4576-A7A1-A50CB4B0C870}"/>
    <cellStyle name="Note 2 11 2 2 3 2" xfId="27250" xr:uid="{776E2F88-E07F-412D-848B-9EEDFB018A6F}"/>
    <cellStyle name="Note 2 11 2 2 3 2 2" xfId="32702" xr:uid="{E1BE7615-20D4-4FBC-AB7D-E2735C768206}"/>
    <cellStyle name="Note 2 11 2 2 3 3" xfId="30507" xr:uid="{6797A60A-5C9E-414A-A109-1BC81D6437B2}"/>
    <cellStyle name="Note 2 11 2 2 4" xfId="22816" xr:uid="{D21DFD97-9CBF-412E-A9E9-7EF394E4EAED}"/>
    <cellStyle name="Note 2 11 2 2 4 2" xfId="28756" xr:uid="{2DE34300-48A3-4DDE-BE98-97465640C03E}"/>
    <cellStyle name="Note 2 11 2 2 5" xfId="25516" xr:uid="{A934650F-E8FD-4BF2-8244-6C392F1106D4}"/>
    <cellStyle name="Note 2 11 2 2 5 2" xfId="30968" xr:uid="{0BC588DA-7587-47C0-A26E-9E7A6D1F808A}"/>
    <cellStyle name="Note 2 11 2 2 6" xfId="27882" xr:uid="{FEC64FDE-4282-4D51-AEC2-903DA2CEA6AA}"/>
    <cellStyle name="Note 2 11 2 3" xfId="23166" xr:uid="{7E689B17-0FA4-4CAD-A00C-BEF2AB14C014}"/>
    <cellStyle name="Note 2 11 2 3 2" xfId="25866" xr:uid="{95C55CA9-F321-48ED-8049-8D6EE9B6E415}"/>
    <cellStyle name="Note 2 11 2 3 2 2" xfId="31318" xr:uid="{9CCF9BF9-197C-4336-BC30-CEEBCADC3579}"/>
    <cellStyle name="Note 2 11 2 3 3" xfId="29106" xr:uid="{D2FE95B9-75B8-4578-AEEC-8566DF5A373E}"/>
    <cellStyle name="Note 2 11 2 4" xfId="24544" xr:uid="{7E9B1FFD-CB25-434B-9E5D-893F7E75D096}"/>
    <cellStyle name="Note 2 11 2 4 2" xfId="26739" xr:uid="{1ADBD382-DE77-4139-BABA-E43893044D28}"/>
    <cellStyle name="Note 2 11 2 4 2 2" xfId="32191" xr:uid="{26D7F353-7E1E-4175-99DB-195B2D20235A}"/>
    <cellStyle name="Note 2 11 2 4 3" xfId="29996" xr:uid="{30874D43-2459-4A43-A7DE-C90378EE8C39}"/>
    <cellStyle name="Note 2 11 2 5" xfId="22311" xr:uid="{D41E4F41-F3FA-48F2-B7FC-C271EC304D73}"/>
    <cellStyle name="Note 2 11 2 5 2" xfId="28251" xr:uid="{E044192F-C49B-4C25-93F5-55EEF8DEEC3C}"/>
    <cellStyle name="Note 2 11 2 6" xfId="21429" xr:uid="{7E82CE6E-D468-4EEC-AFEB-3327EFF86834}"/>
    <cellStyle name="Note 2 11 2 7" xfId="21047" xr:uid="{1FE2A119-01A0-4EEA-BFF0-93557161A5C8}"/>
    <cellStyle name="Note 2 11 3" xfId="20391" xr:uid="{00000000-0005-0000-0000-0000AA4F0000}"/>
    <cellStyle name="Note 2 11 3 2" xfId="21939" xr:uid="{998BF4F4-1D62-4E31-B752-CDEFAC22741B}"/>
    <cellStyle name="Note 2 11 3 2 2" xfId="23670" xr:uid="{80E819F6-B1C5-4F41-A176-CE723D766877}"/>
    <cellStyle name="Note 2 11 3 2 2 2" xfId="26370" xr:uid="{AFE6E692-8AF7-48DD-9174-55D65D9EF403}"/>
    <cellStyle name="Note 2 11 3 2 2 2 2" xfId="31822" xr:uid="{922BDA76-EDD9-4E28-9C39-F27C43FE3158}"/>
    <cellStyle name="Note 2 11 3 2 2 3" xfId="29610" xr:uid="{55A09F5F-8BCF-4740-BDE2-9005C74B9C00}"/>
    <cellStyle name="Note 2 11 3 2 3" xfId="25054" xr:uid="{66EF4561-39A8-488D-BE0D-AD0B93133B0C}"/>
    <cellStyle name="Note 2 11 3 2 3 2" xfId="27249" xr:uid="{312D3195-A9D1-4811-BF8A-2CE6E46F7E7C}"/>
    <cellStyle name="Note 2 11 3 2 3 2 2" xfId="32701" xr:uid="{66CABCBB-6097-4B5A-89DA-077186946FFB}"/>
    <cellStyle name="Note 2 11 3 2 3 3" xfId="30506" xr:uid="{74311282-6590-4E07-85EE-0131D9410F4C}"/>
    <cellStyle name="Note 2 11 3 2 4" xfId="22815" xr:uid="{D622DAB9-425F-4702-A499-17434565A939}"/>
    <cellStyle name="Note 2 11 3 2 4 2" xfId="28755" xr:uid="{FEE6823C-BA61-4AA9-9036-5AA42D20DCAE}"/>
    <cellStyle name="Note 2 11 3 2 5" xfId="25515" xr:uid="{8016AEA5-2822-4DCE-A858-F79BC0F5F839}"/>
    <cellStyle name="Note 2 11 3 2 5 2" xfId="30967" xr:uid="{1AD9DAF1-0B28-45B2-AAD4-EAC22C69E0BF}"/>
    <cellStyle name="Note 2 11 3 2 6" xfId="27881" xr:uid="{8453C324-2527-4670-A588-C8A6881E4BE2}"/>
    <cellStyle name="Note 2 11 3 3" xfId="23167" xr:uid="{3D53394D-AC85-4884-9173-0617A2B1BC4D}"/>
    <cellStyle name="Note 2 11 3 3 2" xfId="25867" xr:uid="{0B39CA81-511A-4FAC-A4E7-A27EA09E0F3B}"/>
    <cellStyle name="Note 2 11 3 3 2 2" xfId="31319" xr:uid="{67B28746-1636-406C-84C9-0957F8573289}"/>
    <cellStyle name="Note 2 11 3 3 3" xfId="29107" xr:uid="{4474C16F-87E1-4E9E-BB04-BD83FB7FEF42}"/>
    <cellStyle name="Note 2 11 3 4" xfId="24545" xr:uid="{E755BAF3-73C5-44FC-B2B8-78E7203BD9B4}"/>
    <cellStyle name="Note 2 11 3 4 2" xfId="26740" xr:uid="{069810CB-318E-41AB-9915-19E9362E9D52}"/>
    <cellStyle name="Note 2 11 3 4 2 2" xfId="32192" xr:uid="{46CAEBF6-9EC8-438D-AEFF-682FDAB7EFDB}"/>
    <cellStyle name="Note 2 11 3 4 3" xfId="29997" xr:uid="{81938606-EE70-4A9A-889F-464954BB3E17}"/>
    <cellStyle name="Note 2 11 3 5" xfId="22312" xr:uid="{A04F4C1A-44CF-4539-8481-3899B01CA470}"/>
    <cellStyle name="Note 2 11 3 5 2" xfId="28252" xr:uid="{F7B37AEF-2234-4D14-9B5C-ED4EFA5E2BE1}"/>
    <cellStyle name="Note 2 11 3 6" xfId="21430" xr:uid="{D838E2CD-A31B-4B5B-B1A4-5EAB05DAAB1C}"/>
    <cellStyle name="Note 2 11 3 7" xfId="21046" xr:uid="{DA42FB0A-438C-4BAD-9AF2-4AEE62B67175}"/>
    <cellStyle name="Note 2 11 4" xfId="20392" xr:uid="{00000000-0005-0000-0000-0000AB4F0000}"/>
    <cellStyle name="Note 2 11 4 2" xfId="21938" xr:uid="{A1E7FCA1-3F26-46E6-8BF1-22641FF0F8DC}"/>
    <cellStyle name="Note 2 11 4 2 2" xfId="23669" xr:uid="{8220A86E-B3B0-44E7-BB58-7201C40AA88E}"/>
    <cellStyle name="Note 2 11 4 2 2 2" xfId="26369" xr:uid="{37B06405-3105-4604-BC4A-46EF51362197}"/>
    <cellStyle name="Note 2 11 4 2 2 2 2" xfId="31821" xr:uid="{06DC165A-7C0D-4E88-A110-805BAFEE20C1}"/>
    <cellStyle name="Note 2 11 4 2 2 3" xfId="29609" xr:uid="{F2132B4D-33BA-4D3B-9D2D-E1E47349C196}"/>
    <cellStyle name="Note 2 11 4 2 3" xfId="25053" xr:uid="{69E83044-1800-43A8-B86B-013B53243D48}"/>
    <cellStyle name="Note 2 11 4 2 3 2" xfId="27248" xr:uid="{713C2571-15A6-4EA4-9F80-B1FE1A2DF605}"/>
    <cellStyle name="Note 2 11 4 2 3 2 2" xfId="32700" xr:uid="{A52AAE62-A0BC-4A35-AAF5-69468B6D3C18}"/>
    <cellStyle name="Note 2 11 4 2 3 3" xfId="30505" xr:uid="{AD68260A-A716-49F8-A36E-62FDF313AD61}"/>
    <cellStyle name="Note 2 11 4 2 4" xfId="22814" xr:uid="{697B4DCF-5A9A-4A24-97DE-3784A516C2F6}"/>
    <cellStyle name="Note 2 11 4 2 4 2" xfId="28754" xr:uid="{6C3B2894-5297-4114-A784-2F6BE6570197}"/>
    <cellStyle name="Note 2 11 4 2 5" xfId="25514" xr:uid="{5C1BDC23-8689-4E46-919B-BC7977A4AEDE}"/>
    <cellStyle name="Note 2 11 4 2 5 2" xfId="30966" xr:uid="{D5D471B3-8020-4735-BEBE-977BBBD495BB}"/>
    <cellStyle name="Note 2 11 4 2 6" xfId="27880" xr:uid="{4AE6845A-9B37-4A50-AA47-65B2236ECE12}"/>
    <cellStyle name="Note 2 11 4 3" xfId="23168" xr:uid="{B50AD6B4-EA54-470B-807E-88221A451948}"/>
    <cellStyle name="Note 2 11 4 3 2" xfId="25868" xr:uid="{B9139248-14A4-44B3-B4A5-9209D50B2130}"/>
    <cellStyle name="Note 2 11 4 3 2 2" xfId="31320" xr:uid="{9161F0EB-12F6-403E-B307-637753C27FD3}"/>
    <cellStyle name="Note 2 11 4 3 3" xfId="29108" xr:uid="{8A38B416-7BD6-4FC4-A58E-B816DA9DD122}"/>
    <cellStyle name="Note 2 11 4 4" xfId="24546" xr:uid="{3022D40D-71DB-4E39-AE91-F03974B56DD8}"/>
    <cellStyle name="Note 2 11 4 4 2" xfId="26741" xr:uid="{277BDB91-1EC9-4EE5-883C-9844945638C6}"/>
    <cellStyle name="Note 2 11 4 4 2 2" xfId="32193" xr:uid="{76BC6EFA-C433-4C2F-AAB7-3A58A3CEEB9D}"/>
    <cellStyle name="Note 2 11 4 4 3" xfId="29998" xr:uid="{57FCF6C2-AD40-47BD-BE67-9650E9BE50FD}"/>
    <cellStyle name="Note 2 11 4 5" xfId="22313" xr:uid="{5DD9A67C-8251-4E5E-9DBF-EC904D47349E}"/>
    <cellStyle name="Note 2 11 4 5 2" xfId="28253" xr:uid="{064E6ACB-49A6-4C2A-98F0-236B32F75B8C}"/>
    <cellStyle name="Note 2 11 4 6" xfId="21431" xr:uid="{63801FAF-A73C-4DE2-B92E-2F728479BDFE}"/>
    <cellStyle name="Note 2 11 4 7" xfId="21045" xr:uid="{DB0B727E-1ABC-46CF-B3F3-D6DB1DC2BE66}"/>
    <cellStyle name="Note 2 11 5" xfId="20393" xr:uid="{00000000-0005-0000-0000-0000AC4F0000}"/>
    <cellStyle name="Note 2 11 5 2" xfId="21937" xr:uid="{C79CAD0A-CD12-4C62-8673-1A78089DD9F7}"/>
    <cellStyle name="Note 2 11 5 2 2" xfId="23668" xr:uid="{CAB068BF-376A-4B54-BF47-DF1A10414DBF}"/>
    <cellStyle name="Note 2 11 5 2 2 2" xfId="26368" xr:uid="{739A3019-A8DA-4247-B346-D41222E3517C}"/>
    <cellStyle name="Note 2 11 5 2 2 2 2" xfId="31820" xr:uid="{1D51A689-B3EA-44B8-88B8-3C01FFC1A05A}"/>
    <cellStyle name="Note 2 11 5 2 2 3" xfId="29608" xr:uid="{E03D7BF4-3E87-4619-8A7E-530B5DFC9EE3}"/>
    <cellStyle name="Note 2 11 5 2 3" xfId="25052" xr:uid="{06F32CBD-45A0-4ACE-B2EE-9FE52DC70916}"/>
    <cellStyle name="Note 2 11 5 2 3 2" xfId="27247" xr:uid="{66BB4F8B-4087-4171-8B7A-E0A9734FDBB0}"/>
    <cellStyle name="Note 2 11 5 2 3 2 2" xfId="32699" xr:uid="{EB1DC824-E488-4D7E-B80A-8D485DF19DB1}"/>
    <cellStyle name="Note 2 11 5 2 3 3" xfId="30504" xr:uid="{0146968F-0126-4CBD-B94E-F62307205FED}"/>
    <cellStyle name="Note 2 11 5 2 4" xfId="22813" xr:uid="{421E6363-025C-47DA-894A-4EFCACC16E2A}"/>
    <cellStyle name="Note 2 11 5 2 4 2" xfId="28753" xr:uid="{37331839-7FDC-40DB-A2C9-E650EB30BEA5}"/>
    <cellStyle name="Note 2 11 5 2 5" xfId="25513" xr:uid="{6DC445C1-23D2-47A8-B350-8427AE604F5A}"/>
    <cellStyle name="Note 2 11 5 2 5 2" xfId="30965" xr:uid="{936B7C34-05FF-4F58-886F-4BC786CCEC57}"/>
    <cellStyle name="Note 2 11 5 2 6" xfId="27879" xr:uid="{42085858-5A8E-45A4-837E-BEFC280E519B}"/>
    <cellStyle name="Note 2 11 5 3" xfId="23169" xr:uid="{54C9151E-BC02-48C6-BB60-C009B9BAD92E}"/>
    <cellStyle name="Note 2 11 5 3 2" xfId="25869" xr:uid="{CE6CE506-62DA-4D53-8140-FE76E220C2B7}"/>
    <cellStyle name="Note 2 11 5 3 2 2" xfId="31321" xr:uid="{6905CEFC-605F-4B67-BE93-1664190F013C}"/>
    <cellStyle name="Note 2 11 5 3 3" xfId="29109" xr:uid="{F848755F-F499-4227-B1FD-AA346AC5A6A5}"/>
    <cellStyle name="Note 2 11 5 4" xfId="24547" xr:uid="{68E79123-3171-4067-9AFB-107B6715BBED}"/>
    <cellStyle name="Note 2 11 5 4 2" xfId="26742" xr:uid="{814919A7-15B0-4D1D-A0D5-82361ACA31D3}"/>
    <cellStyle name="Note 2 11 5 4 2 2" xfId="32194" xr:uid="{C02EC95C-8171-46A0-B556-385A4D1A76AD}"/>
    <cellStyle name="Note 2 11 5 4 3" xfId="29999" xr:uid="{D813B7ED-6E28-4530-B0D4-992525BB625E}"/>
    <cellStyle name="Note 2 11 5 5" xfId="22314" xr:uid="{324D6BC8-EADC-41C5-B633-645DE178F9E3}"/>
    <cellStyle name="Note 2 11 5 5 2" xfId="28254" xr:uid="{D2C27003-2B48-4ECD-A756-857E8F2082D9}"/>
    <cellStyle name="Note 2 11 5 6" xfId="21432" xr:uid="{E7BDB5F2-18AE-45A3-A149-9F212F87685D}"/>
    <cellStyle name="Note 2 11 5 7" xfId="21044" xr:uid="{83558F91-A68D-469A-A06C-53F504BEBCC6}"/>
    <cellStyle name="Note 2 12" xfId="20394" xr:uid="{00000000-0005-0000-0000-0000AD4F0000}"/>
    <cellStyle name="Note 2 12 2" xfId="20395" xr:uid="{00000000-0005-0000-0000-0000AE4F0000}"/>
    <cellStyle name="Note 2 12 2 2" xfId="21936" xr:uid="{815F56B7-C394-45DE-941B-ADEC75A8745B}"/>
    <cellStyle name="Note 2 12 2 2 2" xfId="23667" xr:uid="{29FCCFFF-7392-4D6B-97F4-5EB4DAB8766A}"/>
    <cellStyle name="Note 2 12 2 2 2 2" xfId="26367" xr:uid="{F4A852F6-DF9B-46F6-B58F-EF29CB1189A7}"/>
    <cellStyle name="Note 2 12 2 2 2 2 2" xfId="31819" xr:uid="{B32B9CCA-8635-4B7C-BC72-68522C30160F}"/>
    <cellStyle name="Note 2 12 2 2 2 3" xfId="29607" xr:uid="{A6488B52-6683-4DBF-9AC1-35B0C11E3D98}"/>
    <cellStyle name="Note 2 12 2 2 3" xfId="25051" xr:uid="{7F4080B3-EA6A-4714-8BCE-529A31E12C4D}"/>
    <cellStyle name="Note 2 12 2 2 3 2" xfId="27246" xr:uid="{3B13E9AB-0930-4030-99F8-029093369892}"/>
    <cellStyle name="Note 2 12 2 2 3 2 2" xfId="32698" xr:uid="{6D0839BF-B831-4E03-8D41-837CC6EAF141}"/>
    <cellStyle name="Note 2 12 2 2 3 3" xfId="30503" xr:uid="{5315B221-DAAF-486B-9C5F-732420806D22}"/>
    <cellStyle name="Note 2 12 2 2 4" xfId="22812" xr:uid="{1C61B034-6546-404D-8758-9D730BC09E6B}"/>
    <cellStyle name="Note 2 12 2 2 4 2" xfId="28752" xr:uid="{73A73D97-5D67-4494-9CAA-F69FFEAC1AFA}"/>
    <cellStyle name="Note 2 12 2 2 5" xfId="25512" xr:uid="{8330699A-3D55-44F8-8595-282B5C9C89F2}"/>
    <cellStyle name="Note 2 12 2 2 5 2" xfId="30964" xr:uid="{21A36F60-1030-409A-B47D-E77EA0EE6461}"/>
    <cellStyle name="Note 2 12 2 2 6" xfId="27878" xr:uid="{C4F8F0FA-EA78-4DB9-97A2-3E36CAE012B8}"/>
    <cellStyle name="Note 2 12 2 3" xfId="23170" xr:uid="{05B6DA92-1EEA-411E-83E5-F7E6C623740A}"/>
    <cellStyle name="Note 2 12 2 3 2" xfId="25870" xr:uid="{48146A95-710D-488E-9377-489674DE86F9}"/>
    <cellStyle name="Note 2 12 2 3 2 2" xfId="31322" xr:uid="{AA4D3EAA-B571-4713-9F11-A37BBB81B6A7}"/>
    <cellStyle name="Note 2 12 2 3 3" xfId="29110" xr:uid="{3F7C046E-B0C0-4915-B8B1-CB82B08A3642}"/>
    <cellStyle name="Note 2 12 2 4" xfId="24548" xr:uid="{E213FAAA-6038-4197-89AA-054CAC5FEA6B}"/>
    <cellStyle name="Note 2 12 2 4 2" xfId="26743" xr:uid="{E6FA17E5-0E28-4EE3-AAC9-F56FF5FB5D31}"/>
    <cellStyle name="Note 2 12 2 4 2 2" xfId="32195" xr:uid="{98812467-2AE8-4705-94D8-0D09AC342A05}"/>
    <cellStyle name="Note 2 12 2 4 3" xfId="30000" xr:uid="{DD001C3B-F228-4F0A-9B35-8CB340DAC89D}"/>
    <cellStyle name="Note 2 12 2 5" xfId="22315" xr:uid="{B4D22F29-199C-454F-A939-C756AD10A256}"/>
    <cellStyle name="Note 2 12 2 5 2" xfId="28255" xr:uid="{DEAAE5EF-4589-41A0-B803-B58B7B8EFC83}"/>
    <cellStyle name="Note 2 12 2 6" xfId="21433" xr:uid="{4D8FD88B-8D0F-48DB-92EF-36D276BE0E0F}"/>
    <cellStyle name="Note 2 12 2 7" xfId="21043" xr:uid="{0D8C1385-3B22-4719-A2EF-F39CA4EE6ED7}"/>
    <cellStyle name="Note 2 12 3" xfId="20396" xr:uid="{00000000-0005-0000-0000-0000AF4F0000}"/>
    <cellStyle name="Note 2 12 3 2" xfId="21935" xr:uid="{1C8B813C-765E-4AF5-AC35-06556FB1B511}"/>
    <cellStyle name="Note 2 12 3 2 2" xfId="23666" xr:uid="{0FCAF4BA-5750-4557-9E0B-622A0FA19D1D}"/>
    <cellStyle name="Note 2 12 3 2 2 2" xfId="26366" xr:uid="{501DC227-49E3-4780-917A-C5CF2CC3D4F3}"/>
    <cellStyle name="Note 2 12 3 2 2 2 2" xfId="31818" xr:uid="{3E338F86-A157-431F-AD89-FFD351720435}"/>
    <cellStyle name="Note 2 12 3 2 2 3" xfId="29606" xr:uid="{4336C9AE-28A9-409D-8753-8F7551C1131A}"/>
    <cellStyle name="Note 2 12 3 2 3" xfId="25050" xr:uid="{288E760F-6115-4B13-88AA-40D4D65C31E4}"/>
    <cellStyle name="Note 2 12 3 2 3 2" xfId="27245" xr:uid="{AAC5C525-385B-4C1C-80CA-42D9598EB1FE}"/>
    <cellStyle name="Note 2 12 3 2 3 2 2" xfId="32697" xr:uid="{8563E881-6F82-4786-9108-E3A4B1F0ACCC}"/>
    <cellStyle name="Note 2 12 3 2 3 3" xfId="30502" xr:uid="{BBFDE1DA-0CBB-470C-9D76-28BACC6992C9}"/>
    <cellStyle name="Note 2 12 3 2 4" xfId="22811" xr:uid="{B1DFBDE5-7843-43E6-9330-01372E3AC5F4}"/>
    <cellStyle name="Note 2 12 3 2 4 2" xfId="28751" xr:uid="{ED857998-836E-4858-B8CB-967EBC3FEBAA}"/>
    <cellStyle name="Note 2 12 3 2 5" xfId="25511" xr:uid="{999684E0-C4FD-4401-939A-52B984182C0F}"/>
    <cellStyle name="Note 2 12 3 2 5 2" xfId="30963" xr:uid="{9508AB2B-9172-4298-8C44-EBB3EED46C7A}"/>
    <cellStyle name="Note 2 12 3 2 6" xfId="27877" xr:uid="{EA795B05-AD8F-497E-85FC-7882B809DEF6}"/>
    <cellStyle name="Note 2 12 3 3" xfId="23171" xr:uid="{4B7F8172-DF31-4F09-9BB2-10B057AD9E53}"/>
    <cellStyle name="Note 2 12 3 3 2" xfId="25871" xr:uid="{412D73D3-0BFB-4192-9F9E-0BB8FC56A720}"/>
    <cellStyle name="Note 2 12 3 3 2 2" xfId="31323" xr:uid="{AE84BDD1-E4DB-4880-838B-860DED9D59FF}"/>
    <cellStyle name="Note 2 12 3 3 3" xfId="29111" xr:uid="{30EC77C9-5379-4DB3-841B-BD33F281959E}"/>
    <cellStyle name="Note 2 12 3 4" xfId="24549" xr:uid="{A128AE00-FA4B-40B5-94EB-34655E577182}"/>
    <cellStyle name="Note 2 12 3 4 2" xfId="26744" xr:uid="{BC2B9A29-FA13-47CE-B610-1A4104429E44}"/>
    <cellStyle name="Note 2 12 3 4 2 2" xfId="32196" xr:uid="{B62461ED-E826-4E59-ABF9-734661EC92A6}"/>
    <cellStyle name="Note 2 12 3 4 3" xfId="30001" xr:uid="{65E31694-FE0B-4A4C-A104-9200BED5C0CE}"/>
    <cellStyle name="Note 2 12 3 5" xfId="22316" xr:uid="{2E791CE1-CA47-4385-A3E8-68035853C2CE}"/>
    <cellStyle name="Note 2 12 3 5 2" xfId="28256" xr:uid="{FBE301E7-E446-4D20-835A-5604DA598D66}"/>
    <cellStyle name="Note 2 12 3 6" xfId="21434" xr:uid="{58320E95-1F93-4C56-A46D-31F4869AF080}"/>
    <cellStyle name="Note 2 12 3 7" xfId="21042" xr:uid="{33000A23-11B0-45FC-AD4C-81AD83B0841D}"/>
    <cellStyle name="Note 2 12 4" xfId="20397" xr:uid="{00000000-0005-0000-0000-0000B04F0000}"/>
    <cellStyle name="Note 2 12 4 2" xfId="21934" xr:uid="{6920ADC5-99F8-44BB-9487-F81A9990BD9B}"/>
    <cellStyle name="Note 2 12 4 2 2" xfId="23665" xr:uid="{386CD882-E3BA-4378-BDDE-228908365840}"/>
    <cellStyle name="Note 2 12 4 2 2 2" xfId="26365" xr:uid="{95CFDD30-3C43-4BF8-96B3-B184A86B9C14}"/>
    <cellStyle name="Note 2 12 4 2 2 2 2" xfId="31817" xr:uid="{8E3209C1-1A6C-4056-9C68-DEEBED4AC620}"/>
    <cellStyle name="Note 2 12 4 2 2 3" xfId="29605" xr:uid="{8A0311D5-A300-45E2-A7C8-2C20457444B3}"/>
    <cellStyle name="Note 2 12 4 2 3" xfId="25049" xr:uid="{ED49C8BA-8C9B-4364-BC10-06C02AD350D2}"/>
    <cellStyle name="Note 2 12 4 2 3 2" xfId="27244" xr:uid="{A2649E50-BCFE-45DC-B7EC-F007CD8E2185}"/>
    <cellStyle name="Note 2 12 4 2 3 2 2" xfId="32696" xr:uid="{79C78B1F-46A5-4D3A-8E41-4A302632F3D2}"/>
    <cellStyle name="Note 2 12 4 2 3 3" xfId="30501" xr:uid="{D3BB82BD-29CC-423B-832D-79340E372E7C}"/>
    <cellStyle name="Note 2 12 4 2 4" xfId="22810" xr:uid="{9B439F46-17DB-4232-9832-F5024741C831}"/>
    <cellStyle name="Note 2 12 4 2 4 2" xfId="28750" xr:uid="{2ADFD450-A93F-4D1E-A5B6-5E92A4937D87}"/>
    <cellStyle name="Note 2 12 4 2 5" xfId="25510" xr:uid="{1AFF58A5-0686-4F29-9660-1B1A547CE2F5}"/>
    <cellStyle name="Note 2 12 4 2 5 2" xfId="30962" xr:uid="{B90E4FFF-801C-4A76-9AB8-90B44C066D4C}"/>
    <cellStyle name="Note 2 12 4 2 6" xfId="27876" xr:uid="{D51640FF-F430-46E4-A101-7687EB2F973E}"/>
    <cellStyle name="Note 2 12 4 3" xfId="23172" xr:uid="{D30EE405-4074-48D9-995C-FE3C493959D3}"/>
    <cellStyle name="Note 2 12 4 3 2" xfId="25872" xr:uid="{5D3C58E4-9C4E-46E1-BBCE-BB3A994FAE28}"/>
    <cellStyle name="Note 2 12 4 3 2 2" xfId="31324" xr:uid="{44FFB9DC-302C-4D78-9EB9-77431B212B38}"/>
    <cellStyle name="Note 2 12 4 3 3" xfId="29112" xr:uid="{3EB9DEAE-9D08-4D81-8AE6-0E08B146203F}"/>
    <cellStyle name="Note 2 12 4 4" xfId="24550" xr:uid="{11182302-D421-4FAD-9DBF-A8FB9CB72ED8}"/>
    <cellStyle name="Note 2 12 4 4 2" xfId="26745" xr:uid="{A78B84FB-BAC1-423E-8BF1-B234FA1D086C}"/>
    <cellStyle name="Note 2 12 4 4 2 2" xfId="32197" xr:uid="{ABB2637D-5210-4A0D-B83C-5311AFAF7646}"/>
    <cellStyle name="Note 2 12 4 4 3" xfId="30002" xr:uid="{02C39367-D365-4B29-A5A2-6C300D801E66}"/>
    <cellStyle name="Note 2 12 4 5" xfId="22317" xr:uid="{32494A2C-40DA-4057-B0E5-5B9A21688019}"/>
    <cellStyle name="Note 2 12 4 5 2" xfId="28257" xr:uid="{1C73CE0E-A08B-40BD-991C-B7DB8D590B0B}"/>
    <cellStyle name="Note 2 12 4 6" xfId="21435" xr:uid="{782BB33A-3822-4FB1-B935-81239815F067}"/>
    <cellStyle name="Note 2 12 4 7" xfId="21041" xr:uid="{D17BB236-1DA6-447E-A8A6-700D4706A9C4}"/>
    <cellStyle name="Note 2 12 5" xfId="20398" xr:uid="{00000000-0005-0000-0000-0000B14F0000}"/>
    <cellStyle name="Note 2 12 5 2" xfId="21933" xr:uid="{E278E9D9-C995-4B3B-B4DB-4594FA8E53DF}"/>
    <cellStyle name="Note 2 12 5 2 2" xfId="23664" xr:uid="{9C131FE3-B1FD-4576-8E63-6548D9804F4D}"/>
    <cellStyle name="Note 2 12 5 2 2 2" xfId="26364" xr:uid="{68B91B61-F814-4FF5-BE90-FC5A46C825F1}"/>
    <cellStyle name="Note 2 12 5 2 2 2 2" xfId="31816" xr:uid="{A2A3C61F-AE34-4D05-85D5-F9B6F3A485FB}"/>
    <cellStyle name="Note 2 12 5 2 2 3" xfId="29604" xr:uid="{590CCA55-7B12-4182-9551-48DAD373D7E1}"/>
    <cellStyle name="Note 2 12 5 2 3" xfId="25048" xr:uid="{91F5C85C-F784-4C4D-88F8-3A721011F8A7}"/>
    <cellStyle name="Note 2 12 5 2 3 2" xfId="27243" xr:uid="{78DC5712-D96F-45C0-99FD-85E6ABD124EA}"/>
    <cellStyle name="Note 2 12 5 2 3 2 2" xfId="32695" xr:uid="{06531338-9119-4DF7-BB1C-F16C50D2AB0C}"/>
    <cellStyle name="Note 2 12 5 2 3 3" xfId="30500" xr:uid="{9CC29C76-5B25-4D70-8EDB-B69A5D4821DA}"/>
    <cellStyle name="Note 2 12 5 2 4" xfId="22809" xr:uid="{30D5ECD6-9D36-4E02-BAC9-B4CF21E38F78}"/>
    <cellStyle name="Note 2 12 5 2 4 2" xfId="28749" xr:uid="{7D29D035-A568-4944-AAB4-9BAFD1EA19A8}"/>
    <cellStyle name="Note 2 12 5 2 5" xfId="25509" xr:uid="{446AC70B-7474-4489-9782-0FED52E587B1}"/>
    <cellStyle name="Note 2 12 5 2 5 2" xfId="30961" xr:uid="{9B1B4032-089D-44A9-90A2-1B0F0C5CEE73}"/>
    <cellStyle name="Note 2 12 5 2 6" xfId="27875" xr:uid="{232E77DC-1D94-41E8-B5B4-1E155AF933B2}"/>
    <cellStyle name="Note 2 12 5 3" xfId="23173" xr:uid="{8B8338BE-8476-43D1-A3FD-9E56E3834331}"/>
    <cellStyle name="Note 2 12 5 3 2" xfId="25873" xr:uid="{2FF39F3F-DFA2-46C5-92CA-A2A7CED9C9C3}"/>
    <cellStyle name="Note 2 12 5 3 2 2" xfId="31325" xr:uid="{A32184DB-E00B-4CB1-9DDE-ECD6B428F049}"/>
    <cellStyle name="Note 2 12 5 3 3" xfId="29113" xr:uid="{44791384-EAC0-47E0-81EA-4F9E7A5B0F5F}"/>
    <cellStyle name="Note 2 12 5 4" xfId="24551" xr:uid="{86BE2A7D-E47B-4EBB-96E8-B2DC329C9F72}"/>
    <cellStyle name="Note 2 12 5 4 2" xfId="26746" xr:uid="{66B2420C-93A2-43BC-A45D-30463C6DB734}"/>
    <cellStyle name="Note 2 12 5 4 2 2" xfId="32198" xr:uid="{4048CF77-DBFA-4E52-88CC-82023E70877C}"/>
    <cellStyle name="Note 2 12 5 4 3" xfId="30003" xr:uid="{4CCAFE37-9307-425A-ABA0-8413A8E4028D}"/>
    <cellStyle name="Note 2 12 5 5" xfId="22318" xr:uid="{C38F89DA-C39A-41B6-9648-60C90686E1C2}"/>
    <cellStyle name="Note 2 12 5 5 2" xfId="28258" xr:uid="{337F68F1-0264-4D26-9773-A4F1FEB0717C}"/>
    <cellStyle name="Note 2 12 5 6" xfId="21436" xr:uid="{B80CD549-34E5-4732-9CB6-AE6366B5E7A9}"/>
    <cellStyle name="Note 2 12 5 7" xfId="21040" xr:uid="{3057216F-9A1C-49BC-81EA-9414D24E967A}"/>
    <cellStyle name="Note 2 13" xfId="20399" xr:uid="{00000000-0005-0000-0000-0000B24F0000}"/>
    <cellStyle name="Note 2 13 2" xfId="20400" xr:uid="{00000000-0005-0000-0000-0000B34F0000}"/>
    <cellStyle name="Note 2 13 2 2" xfId="21932" xr:uid="{9BCD2B9C-F23A-4BEA-BAE8-26B47C5D563E}"/>
    <cellStyle name="Note 2 13 2 2 2" xfId="23663" xr:uid="{3187CD7A-B12A-43F5-B3E1-1E0EC07E3BFE}"/>
    <cellStyle name="Note 2 13 2 2 2 2" xfId="26363" xr:uid="{A1CCFE48-E25B-46AD-9CEA-1034A7C6F9B4}"/>
    <cellStyle name="Note 2 13 2 2 2 2 2" xfId="31815" xr:uid="{0EE298CE-5A8E-4947-ABDA-6E6B4105897B}"/>
    <cellStyle name="Note 2 13 2 2 2 3" xfId="29603" xr:uid="{3F36B99A-F5D3-4146-B5AD-1C51FDFEE217}"/>
    <cellStyle name="Note 2 13 2 2 3" xfId="25047" xr:uid="{BE980442-ECF6-4D18-A041-D2E29B9E7504}"/>
    <cellStyle name="Note 2 13 2 2 3 2" xfId="27242" xr:uid="{573136A0-5CF0-4F84-8C98-575EBD418FFA}"/>
    <cellStyle name="Note 2 13 2 2 3 2 2" xfId="32694" xr:uid="{994E8A38-ABB4-4299-A798-E9D0918C4F1A}"/>
    <cellStyle name="Note 2 13 2 2 3 3" xfId="30499" xr:uid="{76DE79BF-AF43-43BB-ACE4-3FB7330E8EE1}"/>
    <cellStyle name="Note 2 13 2 2 4" xfId="22808" xr:uid="{19B22139-9A0A-4794-B840-3B6F61FB52F0}"/>
    <cellStyle name="Note 2 13 2 2 4 2" xfId="28748" xr:uid="{4CF5308E-0B3C-460F-809E-BD0A481E8E9C}"/>
    <cellStyle name="Note 2 13 2 2 5" xfId="25508" xr:uid="{880D1991-AB4B-4A57-9B0C-12D0EBD91A17}"/>
    <cellStyle name="Note 2 13 2 2 5 2" xfId="30960" xr:uid="{9FF0A6D3-91DC-4010-9703-2C940252BD01}"/>
    <cellStyle name="Note 2 13 2 2 6" xfId="27874" xr:uid="{7D139F19-07F9-44D7-BC74-9848FFCE160D}"/>
    <cellStyle name="Note 2 13 2 3" xfId="23174" xr:uid="{CF944FB8-82C9-4B15-8040-1EAE74E1F2D9}"/>
    <cellStyle name="Note 2 13 2 3 2" xfId="25874" xr:uid="{2B7DF925-2D44-4485-B187-FE807B958464}"/>
    <cellStyle name="Note 2 13 2 3 2 2" xfId="31326" xr:uid="{F17898B1-85A1-4477-B7EB-E7351F555434}"/>
    <cellStyle name="Note 2 13 2 3 3" xfId="29114" xr:uid="{189C24F8-5D53-4A36-BE10-DBF701A93FA8}"/>
    <cellStyle name="Note 2 13 2 4" xfId="24552" xr:uid="{DD4053F2-DDD8-4FE9-9233-BE4EE95C0C21}"/>
    <cellStyle name="Note 2 13 2 4 2" xfId="26747" xr:uid="{F7FB56E3-373F-47EC-A682-A1B3B2B81788}"/>
    <cellStyle name="Note 2 13 2 4 2 2" xfId="32199" xr:uid="{A73CD3CE-66AB-4604-AE5C-95309D187929}"/>
    <cellStyle name="Note 2 13 2 4 3" xfId="30004" xr:uid="{7D49C378-E451-4BDC-89A6-33F04B3791CB}"/>
    <cellStyle name="Note 2 13 2 5" xfId="22319" xr:uid="{41EC35CC-6B2F-4D7A-99F8-9A663A60DF05}"/>
    <cellStyle name="Note 2 13 2 5 2" xfId="28259" xr:uid="{92901C57-0CE8-4EF7-A3F1-5854C840BFD4}"/>
    <cellStyle name="Note 2 13 2 6" xfId="21437" xr:uid="{7259A1C5-CC7C-4D41-9123-C4269CA8AB59}"/>
    <cellStyle name="Note 2 13 2 7" xfId="21039" xr:uid="{1E3767D6-B80D-462C-ACC6-977D0E81D338}"/>
    <cellStyle name="Note 2 13 3" xfId="20401" xr:uid="{00000000-0005-0000-0000-0000B44F0000}"/>
    <cellStyle name="Note 2 13 3 2" xfId="21931" xr:uid="{82DEE22B-3E3D-483E-B11F-89C9CA4E8FBE}"/>
    <cellStyle name="Note 2 13 3 2 2" xfId="23662" xr:uid="{B191809F-76A4-4906-9F07-08BE422FCB9C}"/>
    <cellStyle name="Note 2 13 3 2 2 2" xfId="26362" xr:uid="{EF046927-ACAE-4E53-8688-2715E33EBBFA}"/>
    <cellStyle name="Note 2 13 3 2 2 2 2" xfId="31814" xr:uid="{76E81608-DDCC-4CC5-A556-DFE051BFAFD3}"/>
    <cellStyle name="Note 2 13 3 2 2 3" xfId="29602" xr:uid="{A40133DB-9D6B-4AF3-A894-6BF055536BA1}"/>
    <cellStyle name="Note 2 13 3 2 3" xfId="25046" xr:uid="{8C76A82B-5307-48B2-89D8-E9F49FF7AF0E}"/>
    <cellStyle name="Note 2 13 3 2 3 2" xfId="27241" xr:uid="{9ABCF283-9402-4D62-9A17-986A619206CB}"/>
    <cellStyle name="Note 2 13 3 2 3 2 2" xfId="32693" xr:uid="{09C42722-1869-4883-9292-E48E9254E2B9}"/>
    <cellStyle name="Note 2 13 3 2 3 3" xfId="30498" xr:uid="{0D477C67-5E25-4537-ABB8-EE08E41308FB}"/>
    <cellStyle name="Note 2 13 3 2 4" xfId="22807" xr:uid="{F3ED2478-5F35-4C29-BCE4-309DBE045E7C}"/>
    <cellStyle name="Note 2 13 3 2 4 2" xfId="28747" xr:uid="{735B6F09-63D6-4070-A316-AF77E806D410}"/>
    <cellStyle name="Note 2 13 3 2 5" xfId="25507" xr:uid="{8ABB5CE4-E998-477A-B1B4-ADA0CADAF410}"/>
    <cellStyle name="Note 2 13 3 2 5 2" xfId="30959" xr:uid="{944D239B-E67F-4140-BB5D-CF922B4FC2BF}"/>
    <cellStyle name="Note 2 13 3 2 6" xfId="27873" xr:uid="{78AE2E2A-1A9E-422E-AEC6-C807E01612BF}"/>
    <cellStyle name="Note 2 13 3 3" xfId="23175" xr:uid="{0BFF8EE3-72C0-4777-B724-B5A5E5E65969}"/>
    <cellStyle name="Note 2 13 3 3 2" xfId="25875" xr:uid="{7E35A76A-D479-4ECA-983D-167372B3ADC1}"/>
    <cellStyle name="Note 2 13 3 3 2 2" xfId="31327" xr:uid="{B6005534-5C3A-404B-B28D-EC57A31290C5}"/>
    <cellStyle name="Note 2 13 3 3 3" xfId="29115" xr:uid="{DB99809D-514E-485B-9701-DA06B033A65C}"/>
    <cellStyle name="Note 2 13 3 4" xfId="24553" xr:uid="{EF4C241A-27FA-4CD0-92A1-7CC50C5308D9}"/>
    <cellStyle name="Note 2 13 3 4 2" xfId="26748" xr:uid="{1F98D279-9368-40E7-BC43-46E56026E49D}"/>
    <cellStyle name="Note 2 13 3 4 2 2" xfId="32200" xr:uid="{480E9812-4F90-4AD3-937C-8BAD1FF3CF5A}"/>
    <cellStyle name="Note 2 13 3 4 3" xfId="30005" xr:uid="{4B7AF6A3-17B1-4F54-821F-AFFE0F75BC74}"/>
    <cellStyle name="Note 2 13 3 5" xfId="22320" xr:uid="{501461BD-8B2A-4F5C-A740-839949AA8897}"/>
    <cellStyle name="Note 2 13 3 5 2" xfId="28260" xr:uid="{D13463C0-1EE8-43F1-B74B-11C67C12343E}"/>
    <cellStyle name="Note 2 13 3 6" xfId="21438" xr:uid="{90B12FA5-6040-42BC-83C5-5492C24692AA}"/>
    <cellStyle name="Note 2 13 3 7" xfId="21038" xr:uid="{1846FA87-7C49-42AE-B348-B779B3976804}"/>
    <cellStyle name="Note 2 13 4" xfId="20402" xr:uid="{00000000-0005-0000-0000-0000B54F0000}"/>
    <cellStyle name="Note 2 13 4 2" xfId="21930" xr:uid="{515A3297-B256-4546-8FAC-3AAD4B3989BE}"/>
    <cellStyle name="Note 2 13 4 2 2" xfId="23661" xr:uid="{83547DFA-DE47-4E78-8E05-98EDEDB2706D}"/>
    <cellStyle name="Note 2 13 4 2 2 2" xfId="26361" xr:uid="{D481FEA0-5EB3-4FE4-A6B3-351579541E1A}"/>
    <cellStyle name="Note 2 13 4 2 2 2 2" xfId="31813" xr:uid="{0E5555F2-8C53-4243-959E-2B52174F80EE}"/>
    <cellStyle name="Note 2 13 4 2 2 3" xfId="29601" xr:uid="{ED20CE62-41A8-4A9A-AC8D-DBBEB1244A20}"/>
    <cellStyle name="Note 2 13 4 2 3" xfId="25045" xr:uid="{FFB75A8E-9616-4163-9644-904272D9802E}"/>
    <cellStyle name="Note 2 13 4 2 3 2" xfId="27240" xr:uid="{212AC60A-F1FD-417F-BE81-1C4AF8D76A2F}"/>
    <cellStyle name="Note 2 13 4 2 3 2 2" xfId="32692" xr:uid="{C4A4D247-45F2-4433-88DC-945E26218CCE}"/>
    <cellStyle name="Note 2 13 4 2 3 3" xfId="30497" xr:uid="{6CBACE43-DB02-4588-853F-9D6859E1E9B1}"/>
    <cellStyle name="Note 2 13 4 2 4" xfId="22806" xr:uid="{BDCBAEAB-784C-4A63-8E9A-BFAD9FED430B}"/>
    <cellStyle name="Note 2 13 4 2 4 2" xfId="28746" xr:uid="{60F7DF7E-4B1E-42C7-B317-2117C75C69F0}"/>
    <cellStyle name="Note 2 13 4 2 5" xfId="25506" xr:uid="{000F2032-850A-4E16-A1EC-03AF5E95D282}"/>
    <cellStyle name="Note 2 13 4 2 5 2" xfId="30958" xr:uid="{2B880BD1-A483-4E04-8437-3650BBCD8F4E}"/>
    <cellStyle name="Note 2 13 4 2 6" xfId="27872" xr:uid="{A1554F41-0094-4039-BF2E-6CD7E9CB932B}"/>
    <cellStyle name="Note 2 13 4 3" xfId="23176" xr:uid="{16B6A244-DB5E-4BA2-AFCC-41287326DAA0}"/>
    <cellStyle name="Note 2 13 4 3 2" xfId="25876" xr:uid="{685A9D4C-341E-4FE2-94DE-5B6E0FACF930}"/>
    <cellStyle name="Note 2 13 4 3 2 2" xfId="31328" xr:uid="{07195878-12CF-4140-8B67-E4A4C47E5650}"/>
    <cellStyle name="Note 2 13 4 3 3" xfId="29116" xr:uid="{189B88F1-DC75-470F-AFC8-43652F98659D}"/>
    <cellStyle name="Note 2 13 4 4" xfId="24554" xr:uid="{144AC0DE-72D5-49F0-ABB3-2D8E31CC92FF}"/>
    <cellStyle name="Note 2 13 4 4 2" xfId="26749" xr:uid="{AE446533-C7CA-4E1E-9D94-5C25E3FCFD41}"/>
    <cellStyle name="Note 2 13 4 4 2 2" xfId="32201" xr:uid="{4C65CD65-ED06-4DF2-B4A4-C595F0A59D29}"/>
    <cellStyle name="Note 2 13 4 4 3" xfId="30006" xr:uid="{E48295C7-A6FB-47D0-82CA-E46CC9F4F600}"/>
    <cellStyle name="Note 2 13 4 5" xfId="22321" xr:uid="{EDB2C92B-ABD5-4D4C-8F8B-1BE833E746A1}"/>
    <cellStyle name="Note 2 13 4 5 2" xfId="28261" xr:uid="{270A9717-3F53-4D45-89B4-21E9F2BF7D16}"/>
    <cellStyle name="Note 2 13 4 6" xfId="21439" xr:uid="{5836F7D8-9CFB-4EC2-B6CD-4196988649FB}"/>
    <cellStyle name="Note 2 13 4 7" xfId="21037" xr:uid="{10FE77E5-E931-4C81-B542-C86AB684F5B8}"/>
    <cellStyle name="Note 2 13 5" xfId="20403" xr:uid="{00000000-0005-0000-0000-0000B64F0000}"/>
    <cellStyle name="Note 2 13 5 2" xfId="21929" xr:uid="{26214A62-800B-4C87-9AE2-ABFF4C38FB16}"/>
    <cellStyle name="Note 2 13 5 2 2" xfId="23660" xr:uid="{B468DED8-442D-421D-B066-2D90A6DEB130}"/>
    <cellStyle name="Note 2 13 5 2 2 2" xfId="26360" xr:uid="{27E42A86-4CA7-4A8C-82EC-40FF5DCFDF03}"/>
    <cellStyle name="Note 2 13 5 2 2 2 2" xfId="31812" xr:uid="{3BB00E7B-5977-4DFE-A4DB-4418769594E2}"/>
    <cellStyle name="Note 2 13 5 2 2 3" xfId="29600" xr:uid="{99BC0EFB-1B03-4711-97ED-C18E3F48816C}"/>
    <cellStyle name="Note 2 13 5 2 3" xfId="25044" xr:uid="{BC61F168-17D1-43AF-999F-27F577EE2914}"/>
    <cellStyle name="Note 2 13 5 2 3 2" xfId="27239" xr:uid="{F0416B3D-1BEC-4604-BA14-46EBFD02FDDA}"/>
    <cellStyle name="Note 2 13 5 2 3 2 2" xfId="32691" xr:uid="{F9D78CEB-057A-4A7C-9D52-DFCBC18316ED}"/>
    <cellStyle name="Note 2 13 5 2 3 3" xfId="30496" xr:uid="{51EEF02A-7410-470A-8E60-11592ABD9F8D}"/>
    <cellStyle name="Note 2 13 5 2 4" xfId="22805" xr:uid="{26854108-B11F-4F67-931A-E409D0271376}"/>
    <cellStyle name="Note 2 13 5 2 4 2" xfId="28745" xr:uid="{E5A3BC42-0278-4587-857D-175E55EA693B}"/>
    <cellStyle name="Note 2 13 5 2 5" xfId="25505" xr:uid="{AAAFA8A7-FB56-45C2-93D4-8D2A1D223E61}"/>
    <cellStyle name="Note 2 13 5 2 5 2" xfId="30957" xr:uid="{8B5571AB-0221-4793-81ED-A22C03C6CB6A}"/>
    <cellStyle name="Note 2 13 5 2 6" xfId="27871" xr:uid="{D89EB43C-939F-43A7-BB18-741C7D8F11DF}"/>
    <cellStyle name="Note 2 13 5 3" xfId="23177" xr:uid="{DE9D2500-0F8B-4216-90D2-082BB35E16B5}"/>
    <cellStyle name="Note 2 13 5 3 2" xfId="25877" xr:uid="{CEB977EE-B2CB-45EE-9CD4-F62B925F0DCA}"/>
    <cellStyle name="Note 2 13 5 3 2 2" xfId="31329" xr:uid="{B84F77E1-C2B1-4D9B-BC04-5EE4D8905582}"/>
    <cellStyle name="Note 2 13 5 3 3" xfId="29117" xr:uid="{EE3F8CC8-46EB-4659-A9AC-7EDD7E8EC277}"/>
    <cellStyle name="Note 2 13 5 4" xfId="24555" xr:uid="{D46CCFEF-F327-4D91-A132-F76D5B4C2AC2}"/>
    <cellStyle name="Note 2 13 5 4 2" xfId="26750" xr:uid="{8A341787-7519-406D-90DA-B38D7B74AC4C}"/>
    <cellStyle name="Note 2 13 5 4 2 2" xfId="32202" xr:uid="{D5A14BC3-0E7A-4020-8258-76A3BFF338A1}"/>
    <cellStyle name="Note 2 13 5 4 3" xfId="30007" xr:uid="{E4FB8CD1-7D66-4BDF-A631-3B65673565C2}"/>
    <cellStyle name="Note 2 13 5 5" xfId="22322" xr:uid="{68321006-5B00-4052-B998-7D7BE1E97108}"/>
    <cellStyle name="Note 2 13 5 5 2" xfId="28262" xr:uid="{771F44CE-A639-40C8-91B4-DDAF81A50ADE}"/>
    <cellStyle name="Note 2 13 5 6" xfId="21440" xr:uid="{EE83EFB9-0526-4828-88C5-2B7556B0BDBE}"/>
    <cellStyle name="Note 2 13 5 7" xfId="21036" xr:uid="{664B4EB7-3688-46FE-8809-2ED00547037A}"/>
    <cellStyle name="Note 2 14" xfId="20404" xr:uid="{00000000-0005-0000-0000-0000B74F0000}"/>
    <cellStyle name="Note 2 14 2" xfId="20405" xr:uid="{00000000-0005-0000-0000-0000B84F0000}"/>
    <cellStyle name="Note 2 14 2 2" xfId="21927" xr:uid="{A4A67CF5-085C-478D-B3AE-A8850B82BD1A}"/>
    <cellStyle name="Note 2 14 2 2 2" xfId="23658" xr:uid="{D8F71167-AEEA-466B-A403-75674AE15FFE}"/>
    <cellStyle name="Note 2 14 2 2 2 2" xfId="26358" xr:uid="{642BAB1F-B090-4A79-8DA5-9EC7C1C3EED7}"/>
    <cellStyle name="Note 2 14 2 2 2 2 2" xfId="31810" xr:uid="{67BD329C-6FD6-4687-9A15-C53947266DF8}"/>
    <cellStyle name="Note 2 14 2 2 2 3" xfId="29598" xr:uid="{8F697A51-9F5E-407E-B2E4-FF9FD3C11A7A}"/>
    <cellStyle name="Note 2 14 2 2 3" xfId="25042" xr:uid="{3BAF5A6C-BD21-44FB-9678-F51742F00495}"/>
    <cellStyle name="Note 2 14 2 2 3 2" xfId="27237" xr:uid="{7A477CA9-213F-4AC2-9F2F-4574AA7339B9}"/>
    <cellStyle name="Note 2 14 2 2 3 2 2" xfId="32689" xr:uid="{29812F5D-EB8D-4CA4-AF31-34712F5A2939}"/>
    <cellStyle name="Note 2 14 2 2 3 3" xfId="30494" xr:uid="{CA649015-AE9B-40FF-B81B-FEB10342D19E}"/>
    <cellStyle name="Note 2 14 2 2 4" xfId="22803" xr:uid="{83068A5F-D396-484D-87BB-934248E64BEA}"/>
    <cellStyle name="Note 2 14 2 2 4 2" xfId="28743" xr:uid="{D09D07F8-7B09-4F17-B5A9-E754FAD9BF88}"/>
    <cellStyle name="Note 2 14 2 2 5" xfId="25503" xr:uid="{48DB0ED7-8471-4435-9D96-BE91C62CCE56}"/>
    <cellStyle name="Note 2 14 2 2 5 2" xfId="30955" xr:uid="{C1B2C295-664A-4D52-AB41-9EF230946078}"/>
    <cellStyle name="Note 2 14 2 2 6" xfId="27869" xr:uid="{08D94814-A133-4B50-BF1E-9CD42A934B33}"/>
    <cellStyle name="Note 2 14 2 3" xfId="23179" xr:uid="{490BFB54-1C34-47BB-9890-3BC2BEEA10AC}"/>
    <cellStyle name="Note 2 14 2 3 2" xfId="25879" xr:uid="{40E3F927-DACF-462D-95CC-4822EDC0E38D}"/>
    <cellStyle name="Note 2 14 2 3 2 2" xfId="31331" xr:uid="{0D27E274-FE2A-43EA-9798-0ACD2B2A377A}"/>
    <cellStyle name="Note 2 14 2 3 3" xfId="29119" xr:uid="{67A85438-6DB9-48FC-BB74-13D0F58B5E9C}"/>
    <cellStyle name="Note 2 14 2 4" xfId="24557" xr:uid="{99F18321-3B06-48C4-97AA-CCECCBE6140D}"/>
    <cellStyle name="Note 2 14 2 4 2" xfId="26752" xr:uid="{1D95A87F-8771-4D38-B716-C0842BD7B529}"/>
    <cellStyle name="Note 2 14 2 4 2 2" xfId="32204" xr:uid="{CCA01E5C-C82D-42DE-B8DF-E3BF799ADBFA}"/>
    <cellStyle name="Note 2 14 2 4 3" xfId="30009" xr:uid="{4910C212-2453-47CE-97AF-C477658CA5F3}"/>
    <cellStyle name="Note 2 14 2 5" xfId="22324" xr:uid="{6163850A-9D90-4B69-9C40-31A5A1049941}"/>
    <cellStyle name="Note 2 14 2 5 2" xfId="28264" xr:uid="{F29565D5-8517-4405-BA5F-4AE95654BD42}"/>
    <cellStyle name="Note 2 14 2 6" xfId="21442" xr:uid="{A4890CD0-DF8A-491C-8BDF-E0B0B93C77B9}"/>
    <cellStyle name="Note 2 14 2 7" xfId="21034" xr:uid="{56CF5E09-351E-4873-A80F-56E86473EA79}"/>
    <cellStyle name="Note 2 14 3" xfId="21928" xr:uid="{F881F556-1730-4A3D-94C3-5C75B666E4D8}"/>
    <cellStyle name="Note 2 14 3 2" xfId="23659" xr:uid="{82DC9D0E-1814-4D03-A574-85944C0D0F60}"/>
    <cellStyle name="Note 2 14 3 2 2" xfId="26359" xr:uid="{27AA7188-224E-4AB8-863D-9A41A632FE0B}"/>
    <cellStyle name="Note 2 14 3 2 2 2" xfId="31811" xr:uid="{7ABC27C9-B81E-4D31-AF63-603AD07C590A}"/>
    <cellStyle name="Note 2 14 3 2 3" xfId="29599" xr:uid="{FFDFA688-13F6-4EA0-99F0-89E6FB30D095}"/>
    <cellStyle name="Note 2 14 3 3" xfId="25043" xr:uid="{10412B0E-92F6-403A-8C12-80418730C988}"/>
    <cellStyle name="Note 2 14 3 3 2" xfId="27238" xr:uid="{C3381E41-FAD9-4B06-91D3-331D9F3A9C74}"/>
    <cellStyle name="Note 2 14 3 3 2 2" xfId="32690" xr:uid="{8DD3499B-1562-45C5-8458-4C6B2A8492EA}"/>
    <cellStyle name="Note 2 14 3 3 3" xfId="30495" xr:uid="{982511D9-5EE4-4513-9125-3449C86D0DBE}"/>
    <cellStyle name="Note 2 14 3 4" xfId="22804" xr:uid="{9ABECFEE-9F6C-4AF2-A625-0B48A6DD25E2}"/>
    <cellStyle name="Note 2 14 3 4 2" xfId="28744" xr:uid="{6BF4ABBC-DAA9-499C-9F0C-FCD6CB9A1A40}"/>
    <cellStyle name="Note 2 14 3 5" xfId="25504" xr:uid="{0D36FAC7-38BB-4D9D-8CD6-B2A8D2273EEF}"/>
    <cellStyle name="Note 2 14 3 5 2" xfId="30956" xr:uid="{EA573B49-4CA2-459C-A7C3-A6B70C85C38A}"/>
    <cellStyle name="Note 2 14 3 6" xfId="27870" xr:uid="{6F6DDCAB-6CCD-46BC-921F-98CC891605A0}"/>
    <cellStyle name="Note 2 14 4" xfId="23178" xr:uid="{58A3BF5A-95F6-4D2F-A74E-F9320DE3BF90}"/>
    <cellStyle name="Note 2 14 4 2" xfId="25878" xr:uid="{EF0FA54B-C35F-43A4-9C4F-06D3E6168F1B}"/>
    <cellStyle name="Note 2 14 4 2 2" xfId="31330" xr:uid="{A98D4781-AB6D-4C31-91E0-6D074098E136}"/>
    <cellStyle name="Note 2 14 4 3" xfId="29118" xr:uid="{FE64F33F-75B1-4778-9422-A6B46ED4BA73}"/>
    <cellStyle name="Note 2 14 5" xfId="24556" xr:uid="{CC372D5A-F600-401D-BE6A-E3DCFA441CBE}"/>
    <cellStyle name="Note 2 14 5 2" xfId="26751" xr:uid="{C0DB47FC-4B3E-4976-90E2-A3970DFBFF49}"/>
    <cellStyle name="Note 2 14 5 2 2" xfId="32203" xr:uid="{738AC2A1-B792-40AD-ACE7-2547ECC5BFBC}"/>
    <cellStyle name="Note 2 14 5 3" xfId="30008" xr:uid="{EC81A2C9-13A4-4518-B061-36A912EC1A03}"/>
    <cellStyle name="Note 2 14 6" xfId="22323" xr:uid="{2BEE3FE0-244D-4199-B894-1DC3C305A639}"/>
    <cellStyle name="Note 2 14 6 2" xfId="28263" xr:uid="{E6CEC6C3-9963-432E-BC2D-3CCCE2B21CF1}"/>
    <cellStyle name="Note 2 14 7" xfId="21441" xr:uid="{5400FFEF-8D23-4244-B850-B01BA6C560CD}"/>
    <cellStyle name="Note 2 14 8" xfId="21035" xr:uid="{F5A0D593-A0A3-46FA-88DA-19882A26BD1C}"/>
    <cellStyle name="Note 2 15" xfId="20406" xr:uid="{00000000-0005-0000-0000-0000B94F0000}"/>
    <cellStyle name="Note 2 15 2" xfId="20407" xr:uid="{00000000-0005-0000-0000-0000BA4F0000}"/>
    <cellStyle name="Note 2 15 2 2" xfId="21926" xr:uid="{4C0090EC-72A3-4724-A201-A91617447B85}"/>
    <cellStyle name="Note 2 15 2 2 2" xfId="23657" xr:uid="{83FF7FBF-ED10-45F5-AD8B-41A40B0D497A}"/>
    <cellStyle name="Note 2 15 2 2 2 2" xfId="26357" xr:uid="{A9879751-9AF2-4657-BEB2-DED630DFBBAD}"/>
    <cellStyle name="Note 2 15 2 2 2 2 2" xfId="31809" xr:uid="{44DE6D94-1C76-4A35-82C7-2E2FD28CCE18}"/>
    <cellStyle name="Note 2 15 2 2 2 3" xfId="29597" xr:uid="{2DF020EA-0AC7-47D8-9878-1A0D8E51AFBE}"/>
    <cellStyle name="Note 2 15 2 2 3" xfId="25041" xr:uid="{B81C782B-7CEB-4395-9F2A-38123193D17B}"/>
    <cellStyle name="Note 2 15 2 2 3 2" xfId="27236" xr:uid="{D13209EA-991E-41E3-94B3-D4A49986EF66}"/>
    <cellStyle name="Note 2 15 2 2 3 2 2" xfId="32688" xr:uid="{75593CDC-3044-41CB-99E6-F5FB13AC8B20}"/>
    <cellStyle name="Note 2 15 2 2 3 3" xfId="30493" xr:uid="{5DFE06E5-2BD1-4F0D-8960-DA75681A926B}"/>
    <cellStyle name="Note 2 15 2 2 4" xfId="22802" xr:uid="{6E9C43A9-3086-4843-B797-949F3881B868}"/>
    <cellStyle name="Note 2 15 2 2 4 2" xfId="28742" xr:uid="{D645C21C-4672-4002-ADAA-9BAA4333944B}"/>
    <cellStyle name="Note 2 15 2 2 5" xfId="25502" xr:uid="{D4729037-4382-4A69-8B4D-DCC8AB823698}"/>
    <cellStyle name="Note 2 15 2 2 5 2" xfId="30954" xr:uid="{1AE843E6-F1FA-4A75-A62B-EBC33C02D9A1}"/>
    <cellStyle name="Note 2 15 2 2 6" xfId="27868" xr:uid="{F5281010-3E9B-4FB8-9635-127B9B8623E9}"/>
    <cellStyle name="Note 2 15 2 3" xfId="23180" xr:uid="{16B64354-6FF4-4058-B482-5A54ABE4A95E}"/>
    <cellStyle name="Note 2 15 2 3 2" xfId="25880" xr:uid="{D89B50E9-AA1B-451F-951D-BAA98B2C5AC8}"/>
    <cellStyle name="Note 2 15 2 3 2 2" xfId="31332" xr:uid="{B6420A7D-6BB8-448A-B7B2-DA27FE36686C}"/>
    <cellStyle name="Note 2 15 2 3 3" xfId="29120" xr:uid="{E99E73EC-D929-4162-A334-947E177EF192}"/>
    <cellStyle name="Note 2 15 2 4" xfId="24558" xr:uid="{C30D08B6-8AF2-4AB7-8023-DA812830AAEB}"/>
    <cellStyle name="Note 2 15 2 4 2" xfId="26753" xr:uid="{061909F4-995F-40EC-AFF8-B10D180195E8}"/>
    <cellStyle name="Note 2 15 2 4 2 2" xfId="32205" xr:uid="{DD820B23-6EEA-4F11-9F85-5044345381C9}"/>
    <cellStyle name="Note 2 15 2 4 3" xfId="30010" xr:uid="{6C6DDA12-EDFC-49B1-863D-7C155DDE7659}"/>
    <cellStyle name="Note 2 15 2 5" xfId="22325" xr:uid="{583FCEDA-F4C4-4E47-8CE2-ED3CCA4D9D41}"/>
    <cellStyle name="Note 2 15 2 5 2" xfId="28265" xr:uid="{88BD95CD-CF16-4A56-98BA-03F27B68E964}"/>
    <cellStyle name="Note 2 15 2 6" xfId="21443" xr:uid="{5AEE77A5-A385-47DE-BADB-66F0968CAB39}"/>
    <cellStyle name="Note 2 15 2 7" xfId="21033" xr:uid="{8F44F061-C9E3-4F19-B215-A75790476DB7}"/>
    <cellStyle name="Note 2 16" xfId="20408" xr:uid="{00000000-0005-0000-0000-0000BB4F0000}"/>
    <cellStyle name="Note 2 16 2" xfId="21925" xr:uid="{926233BF-5765-4BCB-8E08-647B78F7E809}"/>
    <cellStyle name="Note 2 16 2 2" xfId="23656" xr:uid="{A730645E-0144-4A09-A55F-676C3A173B69}"/>
    <cellStyle name="Note 2 16 2 2 2" xfId="26356" xr:uid="{3DE8DABE-4310-4DF4-B91D-563A6F11153F}"/>
    <cellStyle name="Note 2 16 2 2 2 2" xfId="31808" xr:uid="{7C3142F8-AE0E-4BF4-AE05-F6A6D74E490C}"/>
    <cellStyle name="Note 2 16 2 2 3" xfId="29596" xr:uid="{895DED77-4884-4B48-A009-2E1984016326}"/>
    <cellStyle name="Note 2 16 2 3" xfId="25040" xr:uid="{D780A04E-3DC9-4101-9FB6-B97A1A540085}"/>
    <cellStyle name="Note 2 16 2 3 2" xfId="27235" xr:uid="{91C82310-DE7D-4504-AC6E-7A30399BA281}"/>
    <cellStyle name="Note 2 16 2 3 2 2" xfId="32687" xr:uid="{9E2257BE-C5F2-4027-8E18-3C96E67A9884}"/>
    <cellStyle name="Note 2 16 2 3 3" xfId="30492" xr:uid="{A3E4EF8F-1A02-4B72-9C48-79CF471B6D87}"/>
    <cellStyle name="Note 2 16 2 4" xfId="22801" xr:uid="{A3182F6B-5AF8-4ABA-A90F-559B9495C6D9}"/>
    <cellStyle name="Note 2 16 2 4 2" xfId="28741" xr:uid="{27CE9A85-D8BB-415A-A73C-375374CE2748}"/>
    <cellStyle name="Note 2 16 2 5" xfId="25501" xr:uid="{4C0056D8-8546-4750-853F-FA1AC3E7C04E}"/>
    <cellStyle name="Note 2 16 2 5 2" xfId="30953" xr:uid="{8472EFDE-0564-4867-A24C-54BFF904A43F}"/>
    <cellStyle name="Note 2 16 2 6" xfId="27867" xr:uid="{823C15DB-BBF5-4B3B-8822-A9BAEA5D0A7D}"/>
    <cellStyle name="Note 2 16 3" xfId="23181" xr:uid="{DCEEEC94-B4CD-498B-BFF9-07E7CE72A365}"/>
    <cellStyle name="Note 2 16 3 2" xfId="25881" xr:uid="{8D993A1E-60C2-41B5-80B0-10C77CF1F031}"/>
    <cellStyle name="Note 2 16 3 2 2" xfId="31333" xr:uid="{D055BB9F-DBAA-4B7A-A2AD-C414EE28D25A}"/>
    <cellStyle name="Note 2 16 3 3" xfId="29121" xr:uid="{6396DD3F-9E29-405C-A2A1-308B95BC77B9}"/>
    <cellStyle name="Note 2 16 4" xfId="24559" xr:uid="{29BF9F37-DA48-42BB-8F60-E80620632560}"/>
    <cellStyle name="Note 2 16 4 2" xfId="26754" xr:uid="{1FB18A33-0778-4196-8541-5DDFAC5175FD}"/>
    <cellStyle name="Note 2 16 4 2 2" xfId="32206" xr:uid="{15E5F316-440A-4EF6-AF76-C0DDB9646E62}"/>
    <cellStyle name="Note 2 16 4 3" xfId="30011" xr:uid="{9BAE3BF5-7F50-4734-B8A8-E6BA3934D6AC}"/>
    <cellStyle name="Note 2 16 5" xfId="22326" xr:uid="{FC2CC66E-9029-416C-889C-56C31DF6BD80}"/>
    <cellStyle name="Note 2 16 5 2" xfId="28266" xr:uid="{A6235682-6F30-45AB-934E-F961F677C368}"/>
    <cellStyle name="Note 2 16 6" xfId="21444" xr:uid="{DA756562-A4A9-43E3-A109-CF316130D6DE}"/>
    <cellStyle name="Note 2 16 7" xfId="21032" xr:uid="{2F670B06-A004-42D4-88B1-AD79F0226A4C}"/>
    <cellStyle name="Note 2 17" xfId="20409" xr:uid="{00000000-0005-0000-0000-0000BC4F0000}"/>
    <cellStyle name="Note 2 17 2" xfId="21924" xr:uid="{B840A558-A5A3-4EAB-8512-9E3F02AD216F}"/>
    <cellStyle name="Note 2 17 2 2" xfId="23655" xr:uid="{00D19434-DD70-4ED2-9B4F-48C7449201BC}"/>
    <cellStyle name="Note 2 17 2 2 2" xfId="26355" xr:uid="{D357E8C7-0B66-4E37-994E-48F5067A7024}"/>
    <cellStyle name="Note 2 17 2 2 2 2" xfId="31807" xr:uid="{00791537-D1D7-4D4C-8870-C052113DA539}"/>
    <cellStyle name="Note 2 17 2 2 3" xfId="29595" xr:uid="{44549DEC-C95F-4210-8B8B-3D7591C3DBC3}"/>
    <cellStyle name="Note 2 17 2 3" xfId="25039" xr:uid="{4927F837-21B5-4CFB-82B7-CB80DA5AA045}"/>
    <cellStyle name="Note 2 17 2 3 2" xfId="27234" xr:uid="{67338FCA-249C-414E-9B98-0ADA72C6AB44}"/>
    <cellStyle name="Note 2 17 2 3 2 2" xfId="32686" xr:uid="{EAABA32C-643D-48BF-866A-A4AECAD6B02E}"/>
    <cellStyle name="Note 2 17 2 3 3" xfId="30491" xr:uid="{9ED69136-7296-4790-AB01-9CF179296BBF}"/>
    <cellStyle name="Note 2 17 2 4" xfId="22800" xr:uid="{363A5838-AF7B-4FD2-A365-907FD94EBE1B}"/>
    <cellStyle name="Note 2 17 2 4 2" xfId="28740" xr:uid="{B1CA43BA-09C2-4B30-B938-4B037A4F55A1}"/>
    <cellStyle name="Note 2 17 2 5" xfId="25500" xr:uid="{5763A822-B288-468A-AD2F-EDC4D7C5CD63}"/>
    <cellStyle name="Note 2 17 2 5 2" xfId="30952" xr:uid="{AF39AF45-81E0-4FA1-A167-A53C7375F669}"/>
    <cellStyle name="Note 2 17 2 6" xfId="27866" xr:uid="{F8B1750A-F3E8-4DA9-A516-590A5D1AC712}"/>
    <cellStyle name="Note 2 17 3" xfId="23182" xr:uid="{F9BA9F21-06EE-4F43-9A23-F3826EF52266}"/>
    <cellStyle name="Note 2 17 3 2" xfId="25882" xr:uid="{3706C5A6-598C-4AAC-9365-A0A2647D286F}"/>
    <cellStyle name="Note 2 17 3 2 2" xfId="31334" xr:uid="{4653946F-337B-49B5-9553-F0395CC75E4A}"/>
    <cellStyle name="Note 2 17 3 3" xfId="29122" xr:uid="{185CF450-D140-4528-A90F-9194C84B8E97}"/>
    <cellStyle name="Note 2 17 4" xfId="24560" xr:uid="{0D056CDA-1B7A-4104-8CEF-50EBDE50C50C}"/>
    <cellStyle name="Note 2 17 4 2" xfId="26755" xr:uid="{7DC499DC-154A-415A-A623-5D818F8D92C1}"/>
    <cellStyle name="Note 2 17 4 2 2" xfId="32207" xr:uid="{F9025D4B-01A8-48F4-B141-6F9BC3D0BE7E}"/>
    <cellStyle name="Note 2 17 4 3" xfId="30012" xr:uid="{635BDF74-A3E1-48E4-9CBA-A3FD4D93354D}"/>
    <cellStyle name="Note 2 17 5" xfId="22327" xr:uid="{2168A4DD-7BBB-4AF7-B3D1-F40651FEAA3B}"/>
    <cellStyle name="Note 2 17 5 2" xfId="28267" xr:uid="{2C9817C7-4F46-4993-B3B1-08C130C4C2C2}"/>
    <cellStyle name="Note 2 17 6" xfId="21445" xr:uid="{F16ECBBF-3CD4-456E-BA7E-840A9FAD3242}"/>
    <cellStyle name="Note 2 17 7" xfId="21031" xr:uid="{2B79CC80-A226-497C-B56C-9E025FEE9E5B}"/>
    <cellStyle name="Note 2 18" xfId="21945" xr:uid="{73A0C7E8-8367-4E2C-B90A-49F65ABF2362}"/>
    <cellStyle name="Note 2 18 2" xfId="23676" xr:uid="{4437F9B1-9490-48F0-9065-DAB2D2E77119}"/>
    <cellStyle name="Note 2 18 2 2" xfId="26376" xr:uid="{324E89F0-D947-4075-AE9F-E17785D6097C}"/>
    <cellStyle name="Note 2 18 2 2 2" xfId="31828" xr:uid="{C5A0FD55-C7AE-4975-A3D7-8BE2E840152E}"/>
    <cellStyle name="Note 2 18 2 3" xfId="29616" xr:uid="{829BBCAC-8586-422F-B42E-A1404B41FD8F}"/>
    <cellStyle name="Note 2 18 3" xfId="25060" xr:uid="{1EC4CC93-43CF-42D0-9179-32DDA6BC7F24}"/>
    <cellStyle name="Note 2 18 3 2" xfId="27255" xr:uid="{6FC38893-ADE3-481E-ADC9-AB90A651DE77}"/>
    <cellStyle name="Note 2 18 3 2 2" xfId="32707" xr:uid="{BEEB3DC5-DDB9-40B1-930E-9F24D26441FE}"/>
    <cellStyle name="Note 2 18 3 3" xfId="30512" xr:uid="{CAACF97C-6DC5-4A96-A57F-E04C23A3D202}"/>
    <cellStyle name="Note 2 18 4" xfId="22821" xr:uid="{B105F623-D36C-463E-B96E-E757C920EEDE}"/>
    <cellStyle name="Note 2 18 4 2" xfId="28761" xr:uid="{5945DA36-D17A-4513-B68D-A51D59EC0312}"/>
    <cellStyle name="Note 2 18 5" xfId="25521" xr:uid="{38F80628-55E7-4F80-953E-6A48B9D3F4D0}"/>
    <cellStyle name="Note 2 18 5 2" xfId="30973" xr:uid="{94497418-DB4A-4DE6-AC67-E2E5DF83E1E4}"/>
    <cellStyle name="Note 2 18 6" xfId="27887" xr:uid="{C6A65FDE-3B49-4180-AF54-09E7724CCA29}"/>
    <cellStyle name="Note 2 19" xfId="23161" xr:uid="{D57D2009-9D9B-4296-8825-456A07A44457}"/>
    <cellStyle name="Note 2 19 2" xfId="25861" xr:uid="{900996BD-EF51-4228-9ABD-8F3F33766E22}"/>
    <cellStyle name="Note 2 19 2 2" xfId="31313" xr:uid="{57AE3A11-F80B-4BBF-B481-6B95FA5EE888}"/>
    <cellStyle name="Note 2 19 3" xfId="29101" xr:uid="{6EE28A1A-BAAE-4820-A156-927477E4D005}"/>
    <cellStyle name="Note 2 2" xfId="20410" xr:uid="{00000000-0005-0000-0000-0000BD4F0000}"/>
    <cellStyle name="Note 2 2 10" xfId="20411" xr:uid="{00000000-0005-0000-0000-0000BE4F0000}"/>
    <cellStyle name="Note 2 2 10 2" xfId="21922" xr:uid="{F605F7FE-D1C8-4B1D-A137-9F8AA7F50D00}"/>
    <cellStyle name="Note 2 2 10 2 2" xfId="23653" xr:uid="{CF6F927E-95B6-468D-9EEF-8480AF819B18}"/>
    <cellStyle name="Note 2 2 10 2 2 2" xfId="26353" xr:uid="{537AF1E1-8A7D-4E3E-A96A-C98A51BF6D14}"/>
    <cellStyle name="Note 2 2 10 2 2 2 2" xfId="31805" xr:uid="{30D2883B-1D8D-49E3-AF60-1FF186027BAB}"/>
    <cellStyle name="Note 2 2 10 2 2 3" xfId="29593" xr:uid="{62667926-061D-477A-A75A-493B6D93B66E}"/>
    <cellStyle name="Note 2 2 10 2 3" xfId="25037" xr:uid="{C7161DB5-644F-4C1D-BC3B-C0434684ED55}"/>
    <cellStyle name="Note 2 2 10 2 3 2" xfId="27232" xr:uid="{02A144CE-0CBB-4E9E-9872-FF97C2B92FA2}"/>
    <cellStyle name="Note 2 2 10 2 3 2 2" xfId="32684" xr:uid="{32B8C90B-472E-4BCA-A9D0-A4742DE1A029}"/>
    <cellStyle name="Note 2 2 10 2 3 3" xfId="30489" xr:uid="{C685869A-9271-4B0A-9979-FAF916F15809}"/>
    <cellStyle name="Note 2 2 10 2 4" xfId="22798" xr:uid="{0CA4E80C-AB9B-45D1-AE64-267FDBD6D735}"/>
    <cellStyle name="Note 2 2 10 2 4 2" xfId="28738" xr:uid="{BBB6D740-9F55-4E8D-8BE4-E5CCB88B0A75}"/>
    <cellStyle name="Note 2 2 10 2 5" xfId="25498" xr:uid="{31B9793A-A685-4C2E-8B18-B552B1909889}"/>
    <cellStyle name="Note 2 2 10 2 5 2" xfId="30950" xr:uid="{87500D06-2390-4821-96D1-5ECB7B6F999F}"/>
    <cellStyle name="Note 2 2 10 2 6" xfId="27864" xr:uid="{084DA34E-520C-48E2-AA23-E4DAE5A8F83B}"/>
    <cellStyle name="Note 2 2 10 3" xfId="23184" xr:uid="{64049E57-4C90-4C33-AB57-4C580F289933}"/>
    <cellStyle name="Note 2 2 10 3 2" xfId="25884" xr:uid="{7F3388FC-7FD2-49BE-B14A-941AA7130F0A}"/>
    <cellStyle name="Note 2 2 10 3 2 2" xfId="31336" xr:uid="{E0EA6424-BDE7-4F6F-8758-17C3F4282E8A}"/>
    <cellStyle name="Note 2 2 10 3 3" xfId="29124" xr:uid="{417BD628-5C46-46D7-B61A-BB7BF18CE12D}"/>
    <cellStyle name="Note 2 2 10 4" xfId="24562" xr:uid="{D35A54EB-B9E4-4129-862F-BCD4837F1938}"/>
    <cellStyle name="Note 2 2 10 4 2" xfId="26757" xr:uid="{FFFDD11A-6988-44E2-B9C5-350152D92A06}"/>
    <cellStyle name="Note 2 2 10 4 2 2" xfId="32209" xr:uid="{8914A6B2-FA9A-4A61-B819-163AED68C272}"/>
    <cellStyle name="Note 2 2 10 4 3" xfId="30014" xr:uid="{D66844B5-5580-4667-AF85-72C429D17538}"/>
    <cellStyle name="Note 2 2 10 5" xfId="22329" xr:uid="{C73D2C5B-54F4-4C3C-BAD3-DE85612B2CFA}"/>
    <cellStyle name="Note 2 2 10 5 2" xfId="28269" xr:uid="{1D695A83-A5CE-4FE2-85FB-B75F8562FF8A}"/>
    <cellStyle name="Note 2 2 10 6" xfId="21447" xr:uid="{5D350B6B-1FAD-45A7-8B69-062786879DE6}"/>
    <cellStyle name="Note 2 2 10 7" xfId="21029" xr:uid="{41AB723B-232C-4A2F-ADCD-0494AA131F6F}"/>
    <cellStyle name="Note 2 2 11" xfId="21923" xr:uid="{DC8969C6-030E-4917-9AD8-92FF476AD7E8}"/>
    <cellStyle name="Note 2 2 11 2" xfId="23654" xr:uid="{A23CE2BC-FF95-4688-95F5-7B7FEAFFF27E}"/>
    <cellStyle name="Note 2 2 11 2 2" xfId="26354" xr:uid="{A75636BF-016C-499B-9A21-D36307D9F79E}"/>
    <cellStyle name="Note 2 2 11 2 2 2" xfId="31806" xr:uid="{0B027364-B7DF-4885-89C6-2365AA00CB02}"/>
    <cellStyle name="Note 2 2 11 2 3" xfId="29594" xr:uid="{3BC47A0C-0D73-4A7F-BE5A-73E43BF4B7DC}"/>
    <cellStyle name="Note 2 2 11 3" xfId="25038" xr:uid="{46047026-7B6F-41B1-9ED4-30F31AC89119}"/>
    <cellStyle name="Note 2 2 11 3 2" xfId="27233" xr:uid="{B5417D8F-1ACA-423D-B717-AF466B74A5AE}"/>
    <cellStyle name="Note 2 2 11 3 2 2" xfId="32685" xr:uid="{EE3B1CAC-ACB8-4D8D-B9B7-CBD96BF68259}"/>
    <cellStyle name="Note 2 2 11 3 3" xfId="30490" xr:uid="{6AB8F7EE-C16A-4669-9C7B-0DEF0E28A0AD}"/>
    <cellStyle name="Note 2 2 11 4" xfId="22799" xr:uid="{F6BBA029-7505-48F9-8AC2-204B935B5DC2}"/>
    <cellStyle name="Note 2 2 11 4 2" xfId="28739" xr:uid="{48E8C737-68E8-4D8A-BF84-C4676DD112A9}"/>
    <cellStyle name="Note 2 2 11 5" xfId="25499" xr:uid="{D5133DB3-1D38-46DE-BC02-6CBF9F55A402}"/>
    <cellStyle name="Note 2 2 11 5 2" xfId="30951" xr:uid="{C930AD07-0A3A-4247-8B8E-132054CEC662}"/>
    <cellStyle name="Note 2 2 11 6" xfId="27865" xr:uid="{61D13434-DBFE-40FA-984F-4AA998FBB4FA}"/>
    <cellStyle name="Note 2 2 12" xfId="23183" xr:uid="{088397DC-9A68-4BA1-A314-07B78F8C56A3}"/>
    <cellStyle name="Note 2 2 12 2" xfId="25883" xr:uid="{8131B78B-B1C7-463C-8E17-24F1A1F116EC}"/>
    <cellStyle name="Note 2 2 12 2 2" xfId="31335" xr:uid="{82C87EFC-E812-4A2C-BFB4-466C5303B5AD}"/>
    <cellStyle name="Note 2 2 12 3" xfId="29123" xr:uid="{62E42FCB-4AEC-441C-AA38-224D8F77D9D0}"/>
    <cellStyle name="Note 2 2 13" xfId="24561" xr:uid="{4E192FE3-203C-49B0-9ECF-C89F3C85457A}"/>
    <cellStyle name="Note 2 2 13 2" xfId="26756" xr:uid="{1A01679C-8741-44DA-9804-6846CF1DD203}"/>
    <cellStyle name="Note 2 2 13 2 2" xfId="32208" xr:uid="{EE5DB15C-6E91-4682-847E-9D9ECB799FA4}"/>
    <cellStyle name="Note 2 2 13 3" xfId="30013" xr:uid="{4CC89F2D-8675-4EB8-9EAC-1D3E4616C64C}"/>
    <cellStyle name="Note 2 2 14" xfId="22328" xr:uid="{546057F5-77A6-4E14-BAAB-22775A7A4169}"/>
    <cellStyle name="Note 2 2 14 2" xfId="28268" xr:uid="{B763334B-F8A2-4EE5-A07A-4FB44717C66F}"/>
    <cellStyle name="Note 2 2 15" xfId="21446" xr:uid="{FF763A38-92B8-485C-A7C1-592D42EC0A79}"/>
    <cellStyle name="Note 2 2 16" xfId="21030" xr:uid="{5E3619FA-1851-48C8-8415-9EDC518C3759}"/>
    <cellStyle name="Note 2 2 2" xfId="20412" xr:uid="{00000000-0005-0000-0000-0000BF4F0000}"/>
    <cellStyle name="Note 2 2 2 10" xfId="21448" xr:uid="{179A2325-11B5-48FF-9861-13F9A93CE73A}"/>
    <cellStyle name="Note 2 2 2 11" xfId="21028" xr:uid="{E2D6C834-4EDF-474A-81D7-8AC0B1FCFA71}"/>
    <cellStyle name="Note 2 2 2 2" xfId="20413" xr:uid="{00000000-0005-0000-0000-0000C04F0000}"/>
    <cellStyle name="Note 2 2 2 2 2" xfId="21920" xr:uid="{85CAF736-7985-4785-BEB0-106C92026450}"/>
    <cellStyle name="Note 2 2 2 2 2 2" xfId="23651" xr:uid="{089AFF7C-83B8-46E9-B675-0706D634E8AA}"/>
    <cellStyle name="Note 2 2 2 2 2 2 2" xfId="26351" xr:uid="{0785AF6C-034D-4034-BD9B-3D8D7E15F501}"/>
    <cellStyle name="Note 2 2 2 2 2 2 2 2" xfId="31803" xr:uid="{4EC5050C-5056-4536-8DED-31114B277A39}"/>
    <cellStyle name="Note 2 2 2 2 2 2 3" xfId="29591" xr:uid="{B9E82941-68B5-4D6D-8CD8-9B60FB9BEEC9}"/>
    <cellStyle name="Note 2 2 2 2 2 3" xfId="25035" xr:uid="{60A7331A-CA0A-4BA6-A21A-EF05F9D3D4D0}"/>
    <cellStyle name="Note 2 2 2 2 2 3 2" xfId="27230" xr:uid="{946D6F04-1329-4CD3-8EAB-C3ACCC34EA18}"/>
    <cellStyle name="Note 2 2 2 2 2 3 2 2" xfId="32682" xr:uid="{1C346163-1E64-4D1A-AAA9-F86F12B800CC}"/>
    <cellStyle name="Note 2 2 2 2 2 3 3" xfId="30487" xr:uid="{4F06011D-A65D-417B-B3CC-6AB9110FDD16}"/>
    <cellStyle name="Note 2 2 2 2 2 4" xfId="22796" xr:uid="{EACAEDE6-6A57-4BDC-89C8-3500214B1DEA}"/>
    <cellStyle name="Note 2 2 2 2 2 4 2" xfId="28736" xr:uid="{68CD18A5-C99E-4835-841F-6D0E2C10EBC5}"/>
    <cellStyle name="Note 2 2 2 2 2 5" xfId="25496" xr:uid="{A3649D74-CDB7-4852-BF5A-5EA0538F4DD4}"/>
    <cellStyle name="Note 2 2 2 2 2 5 2" xfId="30948" xr:uid="{EA94C351-BD86-4D41-87C4-9FCD7536F31B}"/>
    <cellStyle name="Note 2 2 2 2 2 6" xfId="27862" xr:uid="{CEB08AAA-07BE-4515-88D8-C16A4A1B9CEA}"/>
    <cellStyle name="Note 2 2 2 2 3" xfId="23186" xr:uid="{7868DDB2-8F44-4424-9717-BCA90F52AB5A}"/>
    <cellStyle name="Note 2 2 2 2 3 2" xfId="25886" xr:uid="{3E232844-143F-4907-B3C2-D416ECE69D37}"/>
    <cellStyle name="Note 2 2 2 2 3 2 2" xfId="31338" xr:uid="{E687BF2F-81E2-4A90-A126-119694754655}"/>
    <cellStyle name="Note 2 2 2 2 3 3" xfId="29126" xr:uid="{7E4AA42D-AC6C-4708-B779-2FD58C4CBC80}"/>
    <cellStyle name="Note 2 2 2 2 4" xfId="24564" xr:uid="{720F40B5-D402-4551-BCC1-61B1DBB62D59}"/>
    <cellStyle name="Note 2 2 2 2 4 2" xfId="26759" xr:uid="{FE76B8DB-BC8B-4A79-9B97-8E026818B536}"/>
    <cellStyle name="Note 2 2 2 2 4 2 2" xfId="32211" xr:uid="{09BC7D56-555E-4D73-9AFB-1B5597B7ACA1}"/>
    <cellStyle name="Note 2 2 2 2 4 3" xfId="30016" xr:uid="{424E5BA2-469D-487F-B0A0-D956CF3CA327}"/>
    <cellStyle name="Note 2 2 2 2 5" xfId="22331" xr:uid="{10A4F858-0E58-47C9-88AD-186423CC7051}"/>
    <cellStyle name="Note 2 2 2 2 5 2" xfId="28271" xr:uid="{56782461-7B71-4929-9212-C05AD77ED0DF}"/>
    <cellStyle name="Note 2 2 2 2 6" xfId="21449" xr:uid="{1B2A0210-C118-4EB7-BC9F-9FAC5A87CB85}"/>
    <cellStyle name="Note 2 2 2 2 7" xfId="21027" xr:uid="{12F65255-AD40-4BCF-8B11-E9FCD7103247}"/>
    <cellStyle name="Note 2 2 2 3" xfId="20414" xr:uid="{00000000-0005-0000-0000-0000C14F0000}"/>
    <cellStyle name="Note 2 2 2 3 2" xfId="21919" xr:uid="{7B353BF1-C294-419D-9FF3-803377D21615}"/>
    <cellStyle name="Note 2 2 2 3 2 2" xfId="23650" xr:uid="{60DD8218-4D6A-4A72-B269-7D300404282C}"/>
    <cellStyle name="Note 2 2 2 3 2 2 2" xfId="26350" xr:uid="{0CF8F1E5-B6D9-49B7-A4CB-8D23EBA8E3BE}"/>
    <cellStyle name="Note 2 2 2 3 2 2 2 2" xfId="31802" xr:uid="{346F2CD4-13FF-476C-B5DA-5E79CD48C1C1}"/>
    <cellStyle name="Note 2 2 2 3 2 2 3" xfId="29590" xr:uid="{2F365E34-D07A-4858-A5FB-543D3FE8CF4B}"/>
    <cellStyle name="Note 2 2 2 3 2 3" xfId="25034" xr:uid="{8DBE7983-F204-41F5-9412-FC2B63427A8F}"/>
    <cellStyle name="Note 2 2 2 3 2 3 2" xfId="27229" xr:uid="{BD5020DE-33DD-445C-B20C-AD106190BDE3}"/>
    <cellStyle name="Note 2 2 2 3 2 3 2 2" xfId="32681" xr:uid="{1F00016F-73F2-48A0-BA77-BA34D1C8EF62}"/>
    <cellStyle name="Note 2 2 2 3 2 3 3" xfId="30486" xr:uid="{44099700-DA13-4551-B8EE-154F0DD7B9BF}"/>
    <cellStyle name="Note 2 2 2 3 2 4" xfId="22795" xr:uid="{1AF55310-D672-44BD-AE1B-670C7EA0E049}"/>
    <cellStyle name="Note 2 2 2 3 2 4 2" xfId="28735" xr:uid="{41223167-29E9-40A9-830B-D41B0C74FAB8}"/>
    <cellStyle name="Note 2 2 2 3 2 5" xfId="25495" xr:uid="{AD76350D-91D3-4D0A-A7F0-F2C6911D3303}"/>
    <cellStyle name="Note 2 2 2 3 2 5 2" xfId="30947" xr:uid="{7474C7DD-EB52-47A1-ADD8-D829072D37F5}"/>
    <cellStyle name="Note 2 2 2 3 2 6" xfId="27861" xr:uid="{7BD7B1CF-C47F-47DF-994A-A972C6AE6361}"/>
    <cellStyle name="Note 2 2 2 3 3" xfId="23187" xr:uid="{46D3BE3F-6400-41E4-804A-9C1506E84CC1}"/>
    <cellStyle name="Note 2 2 2 3 3 2" xfId="25887" xr:uid="{C46C4A43-04F6-40C3-B149-D30B3E5B8064}"/>
    <cellStyle name="Note 2 2 2 3 3 2 2" xfId="31339" xr:uid="{26BE525F-1CAE-4348-AA91-1ED6DA01D1BE}"/>
    <cellStyle name="Note 2 2 2 3 3 3" xfId="29127" xr:uid="{38D90B30-A971-45E6-B6F9-FA2C2F227376}"/>
    <cellStyle name="Note 2 2 2 3 4" xfId="24565" xr:uid="{008AA166-4BED-471F-8616-1B2EF27A724E}"/>
    <cellStyle name="Note 2 2 2 3 4 2" xfId="26760" xr:uid="{91980CC4-69B0-4490-A563-35C948FCB8F5}"/>
    <cellStyle name="Note 2 2 2 3 4 2 2" xfId="32212" xr:uid="{F8D4F362-F132-437A-AE9D-45E2D7AE5799}"/>
    <cellStyle name="Note 2 2 2 3 4 3" xfId="30017" xr:uid="{7BAB95A2-960C-4214-AF7B-18D398179973}"/>
    <cellStyle name="Note 2 2 2 3 5" xfId="22332" xr:uid="{B42ADDBC-7E19-4B19-B2ED-030607788D2F}"/>
    <cellStyle name="Note 2 2 2 3 5 2" xfId="28272" xr:uid="{6896438B-D5FA-46D3-A57F-4344C3DDF9AF}"/>
    <cellStyle name="Note 2 2 2 3 6" xfId="21450" xr:uid="{7809C60C-C038-4E21-B75A-40E12D65CB6F}"/>
    <cellStyle name="Note 2 2 2 3 7" xfId="21026" xr:uid="{A7ED6113-3B9A-43FA-A3AA-F97A8279AB14}"/>
    <cellStyle name="Note 2 2 2 4" xfId="20415" xr:uid="{00000000-0005-0000-0000-0000C24F0000}"/>
    <cellStyle name="Note 2 2 2 4 2" xfId="21918" xr:uid="{DCEDBCAC-75D3-4248-A42C-0B243C900605}"/>
    <cellStyle name="Note 2 2 2 4 2 2" xfId="23649" xr:uid="{80A38D44-2B8C-4F29-B285-523124CD4225}"/>
    <cellStyle name="Note 2 2 2 4 2 2 2" xfId="26349" xr:uid="{516D7A3C-F280-4630-94A5-B52B2C070A30}"/>
    <cellStyle name="Note 2 2 2 4 2 2 2 2" xfId="31801" xr:uid="{84F864BC-3632-4FE9-910E-686A3FBA7828}"/>
    <cellStyle name="Note 2 2 2 4 2 2 3" xfId="29589" xr:uid="{1D76056E-AAE7-45FA-A364-57BFEDE6C5D6}"/>
    <cellStyle name="Note 2 2 2 4 2 3" xfId="25033" xr:uid="{C4B9C275-E4F9-4ABD-99E4-A773AF239AB3}"/>
    <cellStyle name="Note 2 2 2 4 2 3 2" xfId="27228" xr:uid="{85A7F13D-2C45-4F46-B492-270C3BA60BA9}"/>
    <cellStyle name="Note 2 2 2 4 2 3 2 2" xfId="32680" xr:uid="{AA89B557-D64C-465C-AAAD-84C29F2F9141}"/>
    <cellStyle name="Note 2 2 2 4 2 3 3" xfId="30485" xr:uid="{C1D6396E-EB29-4B10-AEB9-6E720D517AF5}"/>
    <cellStyle name="Note 2 2 2 4 2 4" xfId="22794" xr:uid="{F6D7AE0B-CDB0-4118-9E22-C6C7C5D0D177}"/>
    <cellStyle name="Note 2 2 2 4 2 4 2" xfId="28734" xr:uid="{4AF20E2E-F1CB-4B98-9F17-AD2CAD1CA5BE}"/>
    <cellStyle name="Note 2 2 2 4 2 5" xfId="25494" xr:uid="{C6ADC3AA-A81A-451E-B561-9C0470FE4CDC}"/>
    <cellStyle name="Note 2 2 2 4 2 5 2" xfId="30946" xr:uid="{C055B441-4EFD-43B7-89E9-2C6BAA39E806}"/>
    <cellStyle name="Note 2 2 2 4 2 6" xfId="27860" xr:uid="{94332462-9852-4AD3-B564-AC1A3BFC6C3A}"/>
    <cellStyle name="Note 2 2 2 4 3" xfId="23188" xr:uid="{067FBD97-FE47-46DF-A3BD-13DE8A8AFC0F}"/>
    <cellStyle name="Note 2 2 2 4 3 2" xfId="25888" xr:uid="{F09F850C-6D68-429E-8DC6-B50B5C963CE3}"/>
    <cellStyle name="Note 2 2 2 4 3 2 2" xfId="31340" xr:uid="{B600C3A5-1198-4C29-BA68-5818F0C14A34}"/>
    <cellStyle name="Note 2 2 2 4 3 3" xfId="29128" xr:uid="{027C8994-99B5-4414-8FC1-0765FC1937BD}"/>
    <cellStyle name="Note 2 2 2 4 4" xfId="24566" xr:uid="{8BC8B213-EBB9-4041-B884-7E506E7CCA76}"/>
    <cellStyle name="Note 2 2 2 4 4 2" xfId="26761" xr:uid="{FD3ED778-8E58-49F3-A57B-87CC861A71B1}"/>
    <cellStyle name="Note 2 2 2 4 4 2 2" xfId="32213" xr:uid="{4B7FFD97-3418-4C88-AACC-4FDF0494F94A}"/>
    <cellStyle name="Note 2 2 2 4 4 3" xfId="30018" xr:uid="{9FCC7C1B-4252-4FD6-85E8-88B62A620A4D}"/>
    <cellStyle name="Note 2 2 2 4 5" xfId="22333" xr:uid="{FDD6B57F-2C07-472B-9ED5-A670B6DF8061}"/>
    <cellStyle name="Note 2 2 2 4 5 2" xfId="28273" xr:uid="{1BF624F6-1961-4035-A44C-F7DA051B04E3}"/>
    <cellStyle name="Note 2 2 2 4 6" xfId="21451" xr:uid="{D35A859A-EB8C-4507-AF0E-7849EF27081F}"/>
    <cellStyle name="Note 2 2 2 4 7" xfId="21025" xr:uid="{2F6444CB-7393-450E-9355-BA86CB9B833B}"/>
    <cellStyle name="Note 2 2 2 5" xfId="20416" xr:uid="{00000000-0005-0000-0000-0000C34F0000}"/>
    <cellStyle name="Note 2 2 2 5 2" xfId="21917" xr:uid="{966DD0EB-EBB8-4918-A42F-47F3D2CAAF4E}"/>
    <cellStyle name="Note 2 2 2 5 2 2" xfId="23648" xr:uid="{A038ABDC-BB28-4386-8692-BB84FAC519C6}"/>
    <cellStyle name="Note 2 2 2 5 2 2 2" xfId="26348" xr:uid="{8256F970-2F50-422B-9813-8E3A3742D37E}"/>
    <cellStyle name="Note 2 2 2 5 2 2 2 2" xfId="31800" xr:uid="{744340DE-150B-49AE-A7FD-62502360F139}"/>
    <cellStyle name="Note 2 2 2 5 2 2 3" xfId="29588" xr:uid="{48BEC67E-E145-4101-BDA8-8B8D44E928C5}"/>
    <cellStyle name="Note 2 2 2 5 2 3" xfId="25032" xr:uid="{DF44CA61-DD0E-42AF-AB94-18929680FA52}"/>
    <cellStyle name="Note 2 2 2 5 2 3 2" xfId="27227" xr:uid="{F12127FD-132F-4AEB-8F0E-75F2FA3E3406}"/>
    <cellStyle name="Note 2 2 2 5 2 3 2 2" xfId="32679" xr:uid="{A182E4F1-DEFE-41EE-9292-1EC36CB4A303}"/>
    <cellStyle name="Note 2 2 2 5 2 3 3" xfId="30484" xr:uid="{31CE6D91-615D-4165-AC8D-1F05BD29712F}"/>
    <cellStyle name="Note 2 2 2 5 2 4" xfId="22793" xr:uid="{89125853-0725-40C4-8CDC-ED7B5F2BBCAB}"/>
    <cellStyle name="Note 2 2 2 5 2 4 2" xfId="28733" xr:uid="{B1589643-6E68-43E4-8D11-C64C7A6B7C2A}"/>
    <cellStyle name="Note 2 2 2 5 2 5" xfId="25493" xr:uid="{684DBA15-0D82-4014-9BD5-740E20413C99}"/>
    <cellStyle name="Note 2 2 2 5 2 5 2" xfId="30945" xr:uid="{FBD0A0F1-08DD-4BD3-8BC9-A24209A63674}"/>
    <cellStyle name="Note 2 2 2 5 2 6" xfId="27859" xr:uid="{88711EF8-C767-444C-AB7E-6F0A73EE6D99}"/>
    <cellStyle name="Note 2 2 2 5 3" xfId="23189" xr:uid="{BC6FA3EA-9FFD-4464-9E86-E8581B975E75}"/>
    <cellStyle name="Note 2 2 2 5 3 2" xfId="25889" xr:uid="{40D2360C-9338-48DE-897A-435B33FB1CB9}"/>
    <cellStyle name="Note 2 2 2 5 3 2 2" xfId="31341" xr:uid="{9358FBF8-624D-4204-9378-20D32AEECDEA}"/>
    <cellStyle name="Note 2 2 2 5 3 3" xfId="29129" xr:uid="{BED22EC3-A46A-4D2E-A6B7-FFFA5F7C2DF8}"/>
    <cellStyle name="Note 2 2 2 5 4" xfId="24567" xr:uid="{C53D07B8-BE26-432C-BE3E-EF789FC02AE7}"/>
    <cellStyle name="Note 2 2 2 5 4 2" xfId="26762" xr:uid="{BB0C2B11-56E5-4B84-8386-15A91D25E86D}"/>
    <cellStyle name="Note 2 2 2 5 4 2 2" xfId="32214" xr:uid="{B7F8886C-FB7F-41F8-81B0-C693F124BE47}"/>
    <cellStyle name="Note 2 2 2 5 4 3" xfId="30019" xr:uid="{B0AF8D28-9D3B-4E24-898E-7D2754D89BFF}"/>
    <cellStyle name="Note 2 2 2 5 5" xfId="22334" xr:uid="{A67C6793-D38C-4C18-8793-B8B5DEF62C93}"/>
    <cellStyle name="Note 2 2 2 5 5 2" xfId="28274" xr:uid="{7C795B05-0D3B-4402-99C3-D48212D07878}"/>
    <cellStyle name="Note 2 2 2 5 6" xfId="21452" xr:uid="{EAE1A37A-6BC4-4CE0-B97E-334F0F4B3D28}"/>
    <cellStyle name="Note 2 2 2 5 7" xfId="21024" xr:uid="{394F63D5-F1AB-4CE9-B2EC-A6C28A08A83A}"/>
    <cellStyle name="Note 2 2 2 6" xfId="21921" xr:uid="{4CBB5145-5B2D-47D0-8068-E961F50795E2}"/>
    <cellStyle name="Note 2 2 2 6 2" xfId="23652" xr:uid="{C8B098F2-EB32-4D4C-A965-68ADF0E26984}"/>
    <cellStyle name="Note 2 2 2 6 2 2" xfId="26352" xr:uid="{37E25ABC-F3CE-4608-8937-E1BED2B612BF}"/>
    <cellStyle name="Note 2 2 2 6 2 2 2" xfId="31804" xr:uid="{FB2348B7-C3F5-43A0-8796-5CB774CF35EC}"/>
    <cellStyle name="Note 2 2 2 6 2 3" xfId="29592" xr:uid="{572D716C-B259-4781-9E6C-E085723CA57C}"/>
    <cellStyle name="Note 2 2 2 6 3" xfId="25036" xr:uid="{87E62BC7-CFDD-4960-B0C5-093BD82F0112}"/>
    <cellStyle name="Note 2 2 2 6 3 2" xfId="27231" xr:uid="{BFA0CCD0-267B-45CB-B72C-067ED007C1E4}"/>
    <cellStyle name="Note 2 2 2 6 3 2 2" xfId="32683" xr:uid="{AC8B5B3E-EFE5-4769-A8EE-B3E8C61EB9BC}"/>
    <cellStyle name="Note 2 2 2 6 3 3" xfId="30488" xr:uid="{E4D2BC58-64BC-4B4C-81FB-338E8BC0AF3F}"/>
    <cellStyle name="Note 2 2 2 6 4" xfId="22797" xr:uid="{D31AD93A-1DC7-4C50-BA86-93BB515E0264}"/>
    <cellStyle name="Note 2 2 2 6 4 2" xfId="28737" xr:uid="{DF6C410A-C55B-4DFC-98D8-5A5C5C348956}"/>
    <cellStyle name="Note 2 2 2 6 5" xfId="25497" xr:uid="{53C018BB-07C5-403D-9841-C11E8B846FCC}"/>
    <cellStyle name="Note 2 2 2 6 5 2" xfId="30949" xr:uid="{5DEC18EA-4BC7-42DB-9327-D21D4BF9C463}"/>
    <cellStyle name="Note 2 2 2 6 6" xfId="27863" xr:uid="{918B7ADB-FD13-49E8-94DA-7305183B3510}"/>
    <cellStyle name="Note 2 2 2 7" xfId="23185" xr:uid="{2FBD1103-1318-475D-B461-7AADC8BABB6E}"/>
    <cellStyle name="Note 2 2 2 7 2" xfId="25885" xr:uid="{632D8925-C69D-4816-89F2-A23D854D3DDE}"/>
    <cellStyle name="Note 2 2 2 7 2 2" xfId="31337" xr:uid="{C579FF59-3278-4A63-BC72-F95658736111}"/>
    <cellStyle name="Note 2 2 2 7 3" xfId="29125" xr:uid="{89FA7BC1-009A-44AD-8BB1-7BA1E1B58278}"/>
    <cellStyle name="Note 2 2 2 8" xfId="24563" xr:uid="{D4709E20-B652-4B17-8B20-6583B1F19624}"/>
    <cellStyle name="Note 2 2 2 8 2" xfId="26758" xr:uid="{71C427EA-AFA2-422C-A209-EFEC9A2B6150}"/>
    <cellStyle name="Note 2 2 2 8 2 2" xfId="32210" xr:uid="{58579A7F-56FA-4396-9E77-B27B1D2473B0}"/>
    <cellStyle name="Note 2 2 2 8 3" xfId="30015" xr:uid="{D320DA92-7B12-45C1-8D1D-ECE2EC84C825}"/>
    <cellStyle name="Note 2 2 2 9" xfId="22330" xr:uid="{1E664CC2-65FB-41D4-A9AA-4117DA168F39}"/>
    <cellStyle name="Note 2 2 2 9 2" xfId="28270" xr:uid="{40095A2A-3ED9-4A6B-B50F-F17E741949CC}"/>
    <cellStyle name="Note 2 2 3" xfId="20417" xr:uid="{00000000-0005-0000-0000-0000C44F0000}"/>
    <cellStyle name="Note 2 2 3 2" xfId="20418" xr:uid="{00000000-0005-0000-0000-0000C54F0000}"/>
    <cellStyle name="Note 2 2 3 2 2" xfId="21916" xr:uid="{D8A371AA-7DA7-4E12-8992-8D32EAC2CD4E}"/>
    <cellStyle name="Note 2 2 3 2 2 2" xfId="23647" xr:uid="{07E6D58A-2166-467B-B37A-658CAA8CE781}"/>
    <cellStyle name="Note 2 2 3 2 2 2 2" xfId="26347" xr:uid="{60D2796F-DC7F-4B06-8583-A2A87C623B39}"/>
    <cellStyle name="Note 2 2 3 2 2 2 2 2" xfId="31799" xr:uid="{D9FC061A-5CB7-4822-B4BC-B9E4AB1FFBB6}"/>
    <cellStyle name="Note 2 2 3 2 2 2 3" xfId="29587" xr:uid="{C49C940C-D0D8-42C2-94D1-B828549EB59D}"/>
    <cellStyle name="Note 2 2 3 2 2 3" xfId="25031" xr:uid="{67F71F8C-C718-4071-A3B6-7C2B1154F195}"/>
    <cellStyle name="Note 2 2 3 2 2 3 2" xfId="27226" xr:uid="{47C876C2-A436-4EE8-A19E-33F073E6BF0B}"/>
    <cellStyle name="Note 2 2 3 2 2 3 2 2" xfId="32678" xr:uid="{63CCB628-0A37-4F68-B7BA-587C114D2D6A}"/>
    <cellStyle name="Note 2 2 3 2 2 3 3" xfId="30483" xr:uid="{F0A69883-FD2B-4F8E-8FCC-16051AED593B}"/>
    <cellStyle name="Note 2 2 3 2 2 4" xfId="22792" xr:uid="{FE2E53D8-6A3F-4121-AC42-D876B8C677C1}"/>
    <cellStyle name="Note 2 2 3 2 2 4 2" xfId="28732" xr:uid="{50EA91EC-6183-43EC-97CB-44258C0BC866}"/>
    <cellStyle name="Note 2 2 3 2 2 5" xfId="25492" xr:uid="{A72DBB1F-ED03-4321-8458-DE4C49DC4CAF}"/>
    <cellStyle name="Note 2 2 3 2 2 5 2" xfId="30944" xr:uid="{3451DF88-526C-4092-8C5D-3FBCAF78D5C1}"/>
    <cellStyle name="Note 2 2 3 2 2 6" xfId="27858" xr:uid="{E6B25515-EFB7-4630-AB27-CD8C4ABF4079}"/>
    <cellStyle name="Note 2 2 3 2 3" xfId="23190" xr:uid="{4449B33C-C20A-4406-B944-2026EBC2B6E3}"/>
    <cellStyle name="Note 2 2 3 2 3 2" xfId="25890" xr:uid="{880EC99A-0973-4588-99C8-9DB08CAB1205}"/>
    <cellStyle name="Note 2 2 3 2 3 2 2" xfId="31342" xr:uid="{8FCEEB01-E99D-4CC8-9739-26FF747680C6}"/>
    <cellStyle name="Note 2 2 3 2 3 3" xfId="29130" xr:uid="{1312FB1A-4803-4678-9914-600A2F09C99F}"/>
    <cellStyle name="Note 2 2 3 2 4" xfId="24568" xr:uid="{E4394FF4-E16F-4AD8-850C-9FE4B11346D1}"/>
    <cellStyle name="Note 2 2 3 2 4 2" xfId="26763" xr:uid="{2359B3E4-D522-4840-8291-4FA5B4679F2B}"/>
    <cellStyle name="Note 2 2 3 2 4 2 2" xfId="32215" xr:uid="{A06815C4-9F57-417D-A273-779FDDA9DDBC}"/>
    <cellStyle name="Note 2 2 3 2 4 3" xfId="30020" xr:uid="{5DE81679-F317-418D-8244-DB8852F3B5CD}"/>
    <cellStyle name="Note 2 2 3 2 5" xfId="22335" xr:uid="{D43AB5FF-718A-4468-998E-52283257955D}"/>
    <cellStyle name="Note 2 2 3 2 5 2" xfId="28275" xr:uid="{7EA12F7E-5BA3-469B-8B41-E4B21FA6F22A}"/>
    <cellStyle name="Note 2 2 3 2 6" xfId="21453" xr:uid="{41A4BEAB-8F12-4766-89FE-248B1AEB8E3D}"/>
    <cellStyle name="Note 2 2 3 2 7" xfId="21023" xr:uid="{26FC4E30-5795-48E2-B50C-D6BE0623EBAD}"/>
    <cellStyle name="Note 2 2 3 3" xfId="20419" xr:uid="{00000000-0005-0000-0000-0000C64F0000}"/>
    <cellStyle name="Note 2 2 3 3 2" xfId="21915" xr:uid="{55AD6B92-89DE-4722-A47C-C3F0FCEB01EA}"/>
    <cellStyle name="Note 2 2 3 3 2 2" xfId="23646" xr:uid="{5BCCD07A-EF43-4E83-865A-9A9233AEE5A0}"/>
    <cellStyle name="Note 2 2 3 3 2 2 2" xfId="26346" xr:uid="{29F83E9D-5020-4C42-B048-DDF04CC7D1E7}"/>
    <cellStyle name="Note 2 2 3 3 2 2 2 2" xfId="31798" xr:uid="{D4AE3ACF-00D7-48D6-845D-AC7F569793BA}"/>
    <cellStyle name="Note 2 2 3 3 2 2 3" xfId="29586" xr:uid="{6808B9E2-8E26-4DD4-B65F-1C024B021607}"/>
    <cellStyle name="Note 2 2 3 3 2 3" xfId="25030" xr:uid="{089BE9FC-E697-4D60-AB4A-9822480F7406}"/>
    <cellStyle name="Note 2 2 3 3 2 3 2" xfId="27225" xr:uid="{CDBB7BBF-7D61-47F8-A752-24F534C1E971}"/>
    <cellStyle name="Note 2 2 3 3 2 3 2 2" xfId="32677" xr:uid="{A3A15096-B2CB-49BB-9BC8-CFAE6D6A747E}"/>
    <cellStyle name="Note 2 2 3 3 2 3 3" xfId="30482" xr:uid="{414BE1EE-68CA-4A8B-9EC9-0AB937DBE45E}"/>
    <cellStyle name="Note 2 2 3 3 2 4" xfId="22791" xr:uid="{97D52CEC-EE1B-434B-BA6D-D925EB642E95}"/>
    <cellStyle name="Note 2 2 3 3 2 4 2" xfId="28731" xr:uid="{7B5002C6-8971-4E97-B8E4-398F6444D9A7}"/>
    <cellStyle name="Note 2 2 3 3 2 5" xfId="25491" xr:uid="{245D879F-8119-4336-8CF4-9FABBC1BFE1E}"/>
    <cellStyle name="Note 2 2 3 3 2 5 2" xfId="30943" xr:uid="{DA7AE6BD-3AF1-472E-B936-36DB4D54B15F}"/>
    <cellStyle name="Note 2 2 3 3 2 6" xfId="27857" xr:uid="{4EED82A1-6974-4B17-833E-E9C59CCB4D88}"/>
    <cellStyle name="Note 2 2 3 3 3" xfId="23191" xr:uid="{4C53FBF4-A9B1-42E8-8074-AE36A6F7664C}"/>
    <cellStyle name="Note 2 2 3 3 3 2" xfId="25891" xr:uid="{3B05E63D-128C-47E7-A53B-B5F8909F55B4}"/>
    <cellStyle name="Note 2 2 3 3 3 2 2" xfId="31343" xr:uid="{E10D4FC0-FE0C-4E76-B5D0-FDA9859DF3E4}"/>
    <cellStyle name="Note 2 2 3 3 3 3" xfId="29131" xr:uid="{DFFAE68F-7662-4FE2-912E-79D443852E32}"/>
    <cellStyle name="Note 2 2 3 3 4" xfId="24569" xr:uid="{09412FD3-7E07-40C9-B82C-C0D50DA43168}"/>
    <cellStyle name="Note 2 2 3 3 4 2" xfId="26764" xr:uid="{460456F5-EFE0-4C4F-863F-AABF2DDE3704}"/>
    <cellStyle name="Note 2 2 3 3 4 2 2" xfId="32216" xr:uid="{32D6A8CF-D615-42B8-B9EE-08E7D3DF436D}"/>
    <cellStyle name="Note 2 2 3 3 4 3" xfId="30021" xr:uid="{D27F751D-86B5-4E62-8690-8F1C0DFC2205}"/>
    <cellStyle name="Note 2 2 3 3 5" xfId="22336" xr:uid="{7E0C3A97-028A-4D60-9E24-405659677DC4}"/>
    <cellStyle name="Note 2 2 3 3 5 2" xfId="28276" xr:uid="{6123418A-8878-4C29-886A-7C1D086894CA}"/>
    <cellStyle name="Note 2 2 3 3 6" xfId="21454" xr:uid="{C0B9C466-6C1F-4A34-934E-EAEAEF20F356}"/>
    <cellStyle name="Note 2 2 3 3 7" xfId="21022" xr:uid="{B6076DDF-8794-4DC7-BA1F-0D3817364B8F}"/>
    <cellStyle name="Note 2 2 3 4" xfId="20420" xr:uid="{00000000-0005-0000-0000-0000C74F0000}"/>
    <cellStyle name="Note 2 2 3 4 2" xfId="21914" xr:uid="{DF83944D-A8BF-4D1C-9702-347129ABCB13}"/>
    <cellStyle name="Note 2 2 3 4 2 2" xfId="23645" xr:uid="{5E0C7042-567B-4051-A999-BD71A939D5DF}"/>
    <cellStyle name="Note 2 2 3 4 2 2 2" xfId="26345" xr:uid="{FA667EF7-E60C-4AB3-91C9-EE45BB14034D}"/>
    <cellStyle name="Note 2 2 3 4 2 2 2 2" xfId="31797" xr:uid="{E2310A2B-3D97-433E-97F3-D2FA10324DCC}"/>
    <cellStyle name="Note 2 2 3 4 2 2 3" xfId="29585" xr:uid="{68016E1F-1E56-4DCD-B2A9-7521A391BC79}"/>
    <cellStyle name="Note 2 2 3 4 2 3" xfId="25029" xr:uid="{58CFE8F0-ED9E-4502-AA87-BF0742E5E9E8}"/>
    <cellStyle name="Note 2 2 3 4 2 3 2" xfId="27224" xr:uid="{65848EEA-B06E-4B0A-AD88-F9EEEB11B726}"/>
    <cellStyle name="Note 2 2 3 4 2 3 2 2" xfId="32676" xr:uid="{8B8CB67D-677E-4801-B37B-FE922F3E23D1}"/>
    <cellStyle name="Note 2 2 3 4 2 3 3" xfId="30481" xr:uid="{7A55FD1F-1AAB-4F7F-8CC6-52638771096A}"/>
    <cellStyle name="Note 2 2 3 4 2 4" xfId="22790" xr:uid="{49F0C418-63DE-40D1-921C-9B4B7878C192}"/>
    <cellStyle name="Note 2 2 3 4 2 4 2" xfId="28730" xr:uid="{4AD242F0-A5C1-4F95-959E-7CFBE8CCFD15}"/>
    <cellStyle name="Note 2 2 3 4 2 5" xfId="25490" xr:uid="{7D7252C3-7D03-43D4-B2E1-38E22783DB51}"/>
    <cellStyle name="Note 2 2 3 4 2 5 2" xfId="30942" xr:uid="{CF89A221-E255-41D9-B507-3F59F16CD2F6}"/>
    <cellStyle name="Note 2 2 3 4 2 6" xfId="27856" xr:uid="{34F40393-A8B9-44BF-B9F8-C0DCFFE3316A}"/>
    <cellStyle name="Note 2 2 3 4 3" xfId="23192" xr:uid="{9FA0472D-C41D-4ECC-AF1C-FFABDEC25532}"/>
    <cellStyle name="Note 2 2 3 4 3 2" xfId="25892" xr:uid="{6A3CF3D9-94E3-46C9-B707-D265E627A675}"/>
    <cellStyle name="Note 2 2 3 4 3 2 2" xfId="31344" xr:uid="{2EE31CE3-F374-4B76-BDEB-417B3998CE4A}"/>
    <cellStyle name="Note 2 2 3 4 3 3" xfId="29132" xr:uid="{23203219-AFF6-47CB-8802-BB676E700FFD}"/>
    <cellStyle name="Note 2 2 3 4 4" xfId="24570" xr:uid="{EEA94785-9C6C-43F9-AAD2-389485A66795}"/>
    <cellStyle name="Note 2 2 3 4 4 2" xfId="26765" xr:uid="{63F48CC8-DBB2-4D78-A696-A692FE658802}"/>
    <cellStyle name="Note 2 2 3 4 4 2 2" xfId="32217" xr:uid="{73C1C6D7-FB15-420D-AA32-68CA51E0B157}"/>
    <cellStyle name="Note 2 2 3 4 4 3" xfId="30022" xr:uid="{27D64C00-49AE-483E-B287-063601A165C2}"/>
    <cellStyle name="Note 2 2 3 4 5" xfId="22337" xr:uid="{33CCFAC3-A84D-4615-9D27-5CBD710C192A}"/>
    <cellStyle name="Note 2 2 3 4 5 2" xfId="28277" xr:uid="{37D8071F-4994-42E7-873D-44CF15254197}"/>
    <cellStyle name="Note 2 2 3 4 6" xfId="21455" xr:uid="{4DBEB08A-2896-41B7-A571-6E0112FAD27F}"/>
    <cellStyle name="Note 2 2 3 4 7" xfId="21021" xr:uid="{C4C597F8-7570-476C-9560-56ACA9DAE9E6}"/>
    <cellStyle name="Note 2 2 3 5" xfId="20421" xr:uid="{00000000-0005-0000-0000-0000C84F0000}"/>
    <cellStyle name="Note 2 2 3 5 2" xfId="21913" xr:uid="{4A85F7C1-DFA0-43ED-9D86-BD41816D498C}"/>
    <cellStyle name="Note 2 2 3 5 2 2" xfId="23644" xr:uid="{61AAEBC9-71B1-4918-8900-07D2605C1420}"/>
    <cellStyle name="Note 2 2 3 5 2 2 2" xfId="26344" xr:uid="{AB78BBB1-B098-45D3-AA3E-4B8C7F8076F2}"/>
    <cellStyle name="Note 2 2 3 5 2 2 2 2" xfId="31796" xr:uid="{A1843017-F751-4AC3-9359-4956D78D9624}"/>
    <cellStyle name="Note 2 2 3 5 2 2 3" xfId="29584" xr:uid="{44E6F6D9-3697-409E-B58B-089BC854AD39}"/>
    <cellStyle name="Note 2 2 3 5 2 3" xfId="25028" xr:uid="{E64CBD3C-5878-4167-8565-78BD08CC392A}"/>
    <cellStyle name="Note 2 2 3 5 2 3 2" xfId="27223" xr:uid="{75E20292-6324-4DB2-AE12-47D7A4E04D60}"/>
    <cellStyle name="Note 2 2 3 5 2 3 2 2" xfId="32675" xr:uid="{D8F6BE79-CB90-4864-901C-59E87310991C}"/>
    <cellStyle name="Note 2 2 3 5 2 3 3" xfId="30480" xr:uid="{C889428F-8418-4E2B-AAD4-3995F55E4E7B}"/>
    <cellStyle name="Note 2 2 3 5 2 4" xfId="22789" xr:uid="{B4BCE2C6-2448-4E57-9AC1-742D130633F6}"/>
    <cellStyle name="Note 2 2 3 5 2 4 2" xfId="28729" xr:uid="{CB7891C0-746B-4996-92FF-4E92670648C5}"/>
    <cellStyle name="Note 2 2 3 5 2 5" xfId="25489" xr:uid="{6C373E9F-77DC-434E-9DDA-1D7B57A26F03}"/>
    <cellStyle name="Note 2 2 3 5 2 5 2" xfId="30941" xr:uid="{A7F9784A-1213-4F76-BCC4-9B43948103E6}"/>
    <cellStyle name="Note 2 2 3 5 2 6" xfId="27855" xr:uid="{CAFA76C6-F794-4348-A95A-36396362AEBC}"/>
    <cellStyle name="Note 2 2 3 5 3" xfId="23193" xr:uid="{0D93EAFF-335F-43F1-96D3-7FF2361321C9}"/>
    <cellStyle name="Note 2 2 3 5 3 2" xfId="25893" xr:uid="{36E152BA-FE25-4098-86D7-A60FB7C31253}"/>
    <cellStyle name="Note 2 2 3 5 3 2 2" xfId="31345" xr:uid="{279451FC-FD01-4445-8BA6-D878A6E312A1}"/>
    <cellStyle name="Note 2 2 3 5 3 3" xfId="29133" xr:uid="{91929A29-780A-4C06-A37E-8A5B6A3F858E}"/>
    <cellStyle name="Note 2 2 3 5 4" xfId="24571" xr:uid="{A62FBCB6-137F-46C4-8CE3-108FD989922F}"/>
    <cellStyle name="Note 2 2 3 5 4 2" xfId="26766" xr:uid="{2324055B-F04B-43CF-82A4-193F01078C65}"/>
    <cellStyle name="Note 2 2 3 5 4 2 2" xfId="32218" xr:uid="{AF048917-740F-476B-8342-F30D10B02AAA}"/>
    <cellStyle name="Note 2 2 3 5 4 3" xfId="30023" xr:uid="{10EC622F-E0EA-41AD-876E-E6558D95A9EC}"/>
    <cellStyle name="Note 2 2 3 5 5" xfId="22338" xr:uid="{661A71AE-33CA-430C-8A4E-FADAA60067D3}"/>
    <cellStyle name="Note 2 2 3 5 5 2" xfId="28278" xr:uid="{12715326-34B6-4E5F-9D15-79C1CCFCF74C}"/>
    <cellStyle name="Note 2 2 3 5 6" xfId="21456" xr:uid="{35D9F925-6C70-48C3-899E-B0750333C522}"/>
    <cellStyle name="Note 2 2 3 5 7" xfId="21020" xr:uid="{9038BAAC-F03F-4219-866E-60F5CE26B637}"/>
    <cellStyle name="Note 2 2 4" xfId="20422" xr:uid="{00000000-0005-0000-0000-0000C94F0000}"/>
    <cellStyle name="Note 2 2 4 10" xfId="21019" xr:uid="{3252B4F8-FE7E-43EE-A7AF-07620E8D8A58}"/>
    <cellStyle name="Note 2 2 4 2" xfId="20423" xr:uid="{00000000-0005-0000-0000-0000CA4F0000}"/>
    <cellStyle name="Note 2 2 4 2 2" xfId="21911" xr:uid="{3DE994D8-28AF-42BB-92C9-6C1D65B35F05}"/>
    <cellStyle name="Note 2 2 4 2 2 2" xfId="23642" xr:uid="{A31DB451-8CCE-4413-B676-0923795522E6}"/>
    <cellStyle name="Note 2 2 4 2 2 2 2" xfId="26342" xr:uid="{8F9ED5B0-B901-4566-A791-96D9A1F67BE0}"/>
    <cellStyle name="Note 2 2 4 2 2 2 2 2" xfId="31794" xr:uid="{FC6534F8-17BF-4959-ACDC-58F2F98CA466}"/>
    <cellStyle name="Note 2 2 4 2 2 2 3" xfId="29582" xr:uid="{8740C478-417C-4403-AF87-9511C0F6577E}"/>
    <cellStyle name="Note 2 2 4 2 2 3" xfId="25026" xr:uid="{33771FC4-4591-4013-9508-782C85B1FCA8}"/>
    <cellStyle name="Note 2 2 4 2 2 3 2" xfId="27221" xr:uid="{F93ECDD2-C350-4CB0-920A-9C9057E60495}"/>
    <cellStyle name="Note 2 2 4 2 2 3 2 2" xfId="32673" xr:uid="{7BBB59C9-3027-44AD-BA19-DCC8B167056D}"/>
    <cellStyle name="Note 2 2 4 2 2 3 3" xfId="30478" xr:uid="{91E2625E-7B71-40D8-BB8E-F03F09A536B9}"/>
    <cellStyle name="Note 2 2 4 2 2 4" xfId="22787" xr:uid="{2F89C2BE-4729-4494-90E3-0674DE00E9E3}"/>
    <cellStyle name="Note 2 2 4 2 2 4 2" xfId="28727" xr:uid="{39744F75-241D-4BBE-8F9D-8FCE470D4CA8}"/>
    <cellStyle name="Note 2 2 4 2 2 5" xfId="25487" xr:uid="{045B8D0C-E56C-45D7-BA0D-355513A0D3C5}"/>
    <cellStyle name="Note 2 2 4 2 2 5 2" xfId="30939" xr:uid="{33360F64-D07B-4F7C-998E-614D1C0DC5E5}"/>
    <cellStyle name="Note 2 2 4 2 2 6" xfId="27853" xr:uid="{0960C31E-419C-4E8C-9D14-32F2B85E0B99}"/>
    <cellStyle name="Note 2 2 4 2 3" xfId="23195" xr:uid="{C0488F6D-51BD-4BB6-8494-E50F34DE8A4E}"/>
    <cellStyle name="Note 2 2 4 2 3 2" xfId="25895" xr:uid="{90581813-4B58-494B-8A38-DCF443F8E70A}"/>
    <cellStyle name="Note 2 2 4 2 3 2 2" xfId="31347" xr:uid="{572565F7-D1DB-46BE-92FD-E130A8F07FE9}"/>
    <cellStyle name="Note 2 2 4 2 3 3" xfId="29135" xr:uid="{DC13D076-EBCD-4A30-9BDF-328C2793FBE5}"/>
    <cellStyle name="Note 2 2 4 2 4" xfId="24573" xr:uid="{3D37C904-C1B4-4ECC-86CC-C8D2552A6754}"/>
    <cellStyle name="Note 2 2 4 2 4 2" xfId="26768" xr:uid="{4BBB3955-FFD3-40DA-B384-9643F18C7D3A}"/>
    <cellStyle name="Note 2 2 4 2 4 2 2" xfId="32220" xr:uid="{2A9A94FF-376D-4085-89CA-6EAFEFF77724}"/>
    <cellStyle name="Note 2 2 4 2 4 3" xfId="30025" xr:uid="{D33A0083-4296-42F2-A28D-915C94399840}"/>
    <cellStyle name="Note 2 2 4 2 5" xfId="22340" xr:uid="{3D26A765-ADA7-4E33-B30C-D03879BEB035}"/>
    <cellStyle name="Note 2 2 4 2 5 2" xfId="28280" xr:uid="{DD349814-AE8D-4C32-A61F-FBD2624055F1}"/>
    <cellStyle name="Note 2 2 4 2 6" xfId="21458" xr:uid="{3ABACE02-DA87-473F-8A5D-56326E230A18}"/>
    <cellStyle name="Note 2 2 4 2 7" xfId="21018" xr:uid="{B83CEC8C-3C2F-4A2E-B2AC-A7BB57050BEF}"/>
    <cellStyle name="Note 2 2 4 3" xfId="20424" xr:uid="{00000000-0005-0000-0000-0000CB4F0000}"/>
    <cellStyle name="Note 2 2 4 3 2" xfId="21910" xr:uid="{96A8BDCE-7B2A-4FAB-AA7C-A65B30EFBDFB}"/>
    <cellStyle name="Note 2 2 4 3 2 2" xfId="23641" xr:uid="{4EA702C7-6A61-4CCD-A41C-6B8788FECBEB}"/>
    <cellStyle name="Note 2 2 4 3 2 2 2" xfId="26341" xr:uid="{EEFDA0EA-EF80-4433-A354-110ACD9A1F85}"/>
    <cellStyle name="Note 2 2 4 3 2 2 2 2" xfId="31793" xr:uid="{39FFFB82-0F42-4896-83ED-1021FF0F3217}"/>
    <cellStyle name="Note 2 2 4 3 2 2 3" xfId="29581" xr:uid="{34516794-91C4-4FAB-9F78-B1A15DC451FE}"/>
    <cellStyle name="Note 2 2 4 3 2 3" xfId="25025" xr:uid="{6841E15C-1DBE-4D19-849A-93D57FB13352}"/>
    <cellStyle name="Note 2 2 4 3 2 3 2" xfId="27220" xr:uid="{353A21DF-66CF-4354-8958-BAABFD6DF604}"/>
    <cellStyle name="Note 2 2 4 3 2 3 2 2" xfId="32672" xr:uid="{C1EDBABA-D6FE-4AF8-83A1-F8B182DF68E3}"/>
    <cellStyle name="Note 2 2 4 3 2 3 3" xfId="30477" xr:uid="{A22F5CDC-E66E-4A5C-B5B7-C95103D3D6FE}"/>
    <cellStyle name="Note 2 2 4 3 2 4" xfId="22786" xr:uid="{BED7B45E-993A-4F73-BFA5-53BBCAD88F4B}"/>
    <cellStyle name="Note 2 2 4 3 2 4 2" xfId="28726" xr:uid="{12DEB506-D402-4461-BD12-B57F104FF1B1}"/>
    <cellStyle name="Note 2 2 4 3 2 5" xfId="25486" xr:uid="{9FDF6AE2-D280-4229-B30C-694F6A15AD75}"/>
    <cellStyle name="Note 2 2 4 3 2 5 2" xfId="30938" xr:uid="{8532028E-C35B-4433-A54C-283303C2FD90}"/>
    <cellStyle name="Note 2 2 4 3 2 6" xfId="27852" xr:uid="{CF2B3A9A-058A-4E0A-A6E0-EF735F33E2A4}"/>
    <cellStyle name="Note 2 2 4 3 3" xfId="23196" xr:uid="{CA3DC8C4-05D0-47CC-8820-6F1B61C58BC1}"/>
    <cellStyle name="Note 2 2 4 3 3 2" xfId="25896" xr:uid="{6446179C-67C5-4D9B-814D-42B6F00421F4}"/>
    <cellStyle name="Note 2 2 4 3 3 2 2" xfId="31348" xr:uid="{8D5AA6BD-0149-4945-996C-3902E394F840}"/>
    <cellStyle name="Note 2 2 4 3 3 3" xfId="29136" xr:uid="{E4B47E73-359C-4B52-BB00-969963E97E65}"/>
    <cellStyle name="Note 2 2 4 3 4" xfId="24574" xr:uid="{3EF74424-9867-43F2-BE6A-70D0C76BF2A9}"/>
    <cellStyle name="Note 2 2 4 3 4 2" xfId="26769" xr:uid="{B1656843-031A-4A7F-95D4-F8CA2BFFFB87}"/>
    <cellStyle name="Note 2 2 4 3 4 2 2" xfId="32221" xr:uid="{3B2003CC-3DAA-456F-A5DB-FB6EB7D14468}"/>
    <cellStyle name="Note 2 2 4 3 4 3" xfId="30026" xr:uid="{00ECBD3F-538C-4111-B33C-D54163A9A771}"/>
    <cellStyle name="Note 2 2 4 3 5" xfId="22341" xr:uid="{78EF87D1-D640-4FED-8C69-52F332AC533B}"/>
    <cellStyle name="Note 2 2 4 3 5 2" xfId="28281" xr:uid="{98543AC0-2EE9-4295-B305-3E835D5A1B1F}"/>
    <cellStyle name="Note 2 2 4 3 6" xfId="21459" xr:uid="{AD220B95-1E35-44A5-B4A3-16A36BEE00AE}"/>
    <cellStyle name="Note 2 2 4 3 7" xfId="21017" xr:uid="{723648DD-7368-4B89-A6AD-285752BA2854}"/>
    <cellStyle name="Note 2 2 4 4" xfId="20425" xr:uid="{00000000-0005-0000-0000-0000CC4F0000}"/>
    <cellStyle name="Note 2 2 4 4 2" xfId="21909" xr:uid="{AB9E6BC3-E139-4FC8-9494-4EAED0A537BE}"/>
    <cellStyle name="Note 2 2 4 4 2 2" xfId="23640" xr:uid="{DFAFDD6F-A1FE-4464-9310-001C8F1020DE}"/>
    <cellStyle name="Note 2 2 4 4 2 2 2" xfId="26340" xr:uid="{BA130394-0F28-4095-8CF8-E1D6EF99A477}"/>
    <cellStyle name="Note 2 2 4 4 2 2 2 2" xfId="31792" xr:uid="{4876E355-4A52-4E31-875F-D10A1189A457}"/>
    <cellStyle name="Note 2 2 4 4 2 2 3" xfId="29580" xr:uid="{AE67FC84-7F5B-4F15-9940-0C48CE985DDB}"/>
    <cellStyle name="Note 2 2 4 4 2 3" xfId="25024" xr:uid="{09E40C7E-2314-4E47-8A48-301B739D344D}"/>
    <cellStyle name="Note 2 2 4 4 2 3 2" xfId="27219" xr:uid="{27E361CB-625C-4132-8511-CF32829434ED}"/>
    <cellStyle name="Note 2 2 4 4 2 3 2 2" xfId="32671" xr:uid="{BDF2133F-725A-43DB-80F6-BF5EFECBD7D8}"/>
    <cellStyle name="Note 2 2 4 4 2 3 3" xfId="30476" xr:uid="{830EE006-3FA0-4CEB-B090-970D1FCF5E0A}"/>
    <cellStyle name="Note 2 2 4 4 2 4" xfId="22785" xr:uid="{933EA2C3-27A9-4FB3-B666-947FE646E3DC}"/>
    <cellStyle name="Note 2 2 4 4 2 4 2" xfId="28725" xr:uid="{F1060945-0CDC-4FBB-94BC-8126F2C78267}"/>
    <cellStyle name="Note 2 2 4 4 2 5" xfId="25485" xr:uid="{7D68126B-5BDF-4D62-90DE-784EE387EF28}"/>
    <cellStyle name="Note 2 2 4 4 2 5 2" xfId="30937" xr:uid="{864A6DE5-DA69-4FF6-8DC5-687DAD2EDCC7}"/>
    <cellStyle name="Note 2 2 4 4 2 6" xfId="27851" xr:uid="{FA6A27B9-8B2E-4269-9C44-147FABED23D9}"/>
    <cellStyle name="Note 2 2 4 4 3" xfId="23197" xr:uid="{D498D5DB-1ABE-4742-8E37-E7F6D422D61B}"/>
    <cellStyle name="Note 2 2 4 4 3 2" xfId="25897" xr:uid="{30FA6F9A-AA90-4228-8140-B64254A7BC07}"/>
    <cellStyle name="Note 2 2 4 4 3 2 2" xfId="31349" xr:uid="{4AABAFD4-0959-4335-AAFB-B5D6B75203AC}"/>
    <cellStyle name="Note 2 2 4 4 3 3" xfId="29137" xr:uid="{984F59A9-CF23-4AC2-9CFE-65743DC93C06}"/>
    <cellStyle name="Note 2 2 4 4 4" xfId="24575" xr:uid="{D51771EB-2809-4E5F-A3C4-F8FE6E983EFC}"/>
    <cellStyle name="Note 2 2 4 4 4 2" xfId="26770" xr:uid="{C3F60915-6BE1-4FFD-A0B8-2C89F7223872}"/>
    <cellStyle name="Note 2 2 4 4 4 2 2" xfId="32222" xr:uid="{FBBC1399-9D3C-4C59-A3B9-AF422C2C60EA}"/>
    <cellStyle name="Note 2 2 4 4 4 3" xfId="30027" xr:uid="{EDF7B99B-CE02-4A99-944F-3C50CDBAC6E0}"/>
    <cellStyle name="Note 2 2 4 4 5" xfId="22342" xr:uid="{0830DC35-EBDB-4207-ABE0-A7C282EFA6A9}"/>
    <cellStyle name="Note 2 2 4 4 5 2" xfId="28282" xr:uid="{9C17AA48-D478-40F2-8917-4BA22B723FBB}"/>
    <cellStyle name="Note 2 2 4 4 6" xfId="21460" xr:uid="{0455665D-B5E7-4997-A8CA-DE9C52919E34}"/>
    <cellStyle name="Note 2 2 4 4 7" xfId="21016" xr:uid="{319844F9-0925-49AD-B29B-B79870F4B079}"/>
    <cellStyle name="Note 2 2 4 5" xfId="21912" xr:uid="{BC61A5EC-B1F2-4000-B21D-8DCABA2FF442}"/>
    <cellStyle name="Note 2 2 4 5 2" xfId="23643" xr:uid="{AADD909C-8E42-447D-AF35-5A41DCB6A543}"/>
    <cellStyle name="Note 2 2 4 5 2 2" xfId="26343" xr:uid="{10CFBFEE-5174-427E-AC26-1D5EA922A04F}"/>
    <cellStyle name="Note 2 2 4 5 2 2 2" xfId="31795" xr:uid="{0A8E5D63-759B-4F67-9787-0418A9A0073E}"/>
    <cellStyle name="Note 2 2 4 5 2 3" xfId="29583" xr:uid="{F3D57252-06D1-4B7A-B874-A0EF0404102F}"/>
    <cellStyle name="Note 2 2 4 5 3" xfId="25027" xr:uid="{4647D4F7-A11D-463B-B97D-27CF0C3FFFAA}"/>
    <cellStyle name="Note 2 2 4 5 3 2" xfId="27222" xr:uid="{2AB62C09-B495-437B-B558-B0FB1FF6C7DF}"/>
    <cellStyle name="Note 2 2 4 5 3 2 2" xfId="32674" xr:uid="{2A44870B-D254-4489-9CCC-45FD3222169C}"/>
    <cellStyle name="Note 2 2 4 5 3 3" xfId="30479" xr:uid="{13A569E3-850F-4427-ADC6-88B06456A7A3}"/>
    <cellStyle name="Note 2 2 4 5 4" xfId="22788" xr:uid="{BD9E75F1-07DA-42BE-9D46-18985145B705}"/>
    <cellStyle name="Note 2 2 4 5 4 2" xfId="28728" xr:uid="{07D3F6C5-4709-4395-BA74-F3FAA892C174}"/>
    <cellStyle name="Note 2 2 4 5 5" xfId="25488" xr:uid="{BA2D104A-6260-4B81-A650-3F35DDE71226}"/>
    <cellStyle name="Note 2 2 4 5 5 2" xfId="30940" xr:uid="{488C355B-CB11-433E-B017-4F29F0ED0179}"/>
    <cellStyle name="Note 2 2 4 5 6" xfId="27854" xr:uid="{6663B4EC-2CF3-4593-9ECC-2403FC25465B}"/>
    <cellStyle name="Note 2 2 4 6" xfId="23194" xr:uid="{CA089FAE-3BEE-40DC-A282-8BB047B815A0}"/>
    <cellStyle name="Note 2 2 4 6 2" xfId="25894" xr:uid="{50EC96D8-DA20-4021-87D2-8A0DC7C3CDF7}"/>
    <cellStyle name="Note 2 2 4 6 2 2" xfId="31346" xr:uid="{09F81CD1-60DF-41B4-A4A7-616E3B8CAB28}"/>
    <cellStyle name="Note 2 2 4 6 3" xfId="29134" xr:uid="{FBF0637D-1574-4180-83E4-2541EC9399A5}"/>
    <cellStyle name="Note 2 2 4 7" xfId="24572" xr:uid="{7761E093-DE1D-451C-9AC3-C52F081AF3D5}"/>
    <cellStyle name="Note 2 2 4 7 2" xfId="26767" xr:uid="{020AF8B8-4AE0-4DBD-9BC4-985C31A604ED}"/>
    <cellStyle name="Note 2 2 4 7 2 2" xfId="32219" xr:uid="{3E886ABC-4263-4384-BFDE-91A76E888905}"/>
    <cellStyle name="Note 2 2 4 7 3" xfId="30024" xr:uid="{BDEB6932-0505-480F-9B49-4669A47784FE}"/>
    <cellStyle name="Note 2 2 4 8" xfId="22339" xr:uid="{E94682DB-53B0-424D-9106-B3A1E1F73850}"/>
    <cellStyle name="Note 2 2 4 8 2" xfId="28279" xr:uid="{A8FF94F2-7723-4F02-959F-7E20E1EDB713}"/>
    <cellStyle name="Note 2 2 4 9" xfId="21457" xr:uid="{448273F2-76DC-4611-A45F-377EDBAD4760}"/>
    <cellStyle name="Note 2 2 5" xfId="20426" xr:uid="{00000000-0005-0000-0000-0000CD4F0000}"/>
    <cellStyle name="Note 2 2 5 10" xfId="21015" xr:uid="{7713D2BA-1202-479E-8C88-0D4209BEFEC7}"/>
    <cellStyle name="Note 2 2 5 2" xfId="20427" xr:uid="{00000000-0005-0000-0000-0000CE4F0000}"/>
    <cellStyle name="Note 2 2 5 2 2" xfId="21907" xr:uid="{DE9B6FEA-459B-4352-93B9-589C39B8FECD}"/>
    <cellStyle name="Note 2 2 5 2 2 2" xfId="23638" xr:uid="{B59EFD61-8C41-4CCC-93BF-EBE96F8E1B7F}"/>
    <cellStyle name="Note 2 2 5 2 2 2 2" xfId="26338" xr:uid="{7F5CA180-C355-4BAD-89A2-F94E36E419D4}"/>
    <cellStyle name="Note 2 2 5 2 2 2 2 2" xfId="31790" xr:uid="{EE80639D-9EB6-4399-9FEF-0CEB3F2BFE6F}"/>
    <cellStyle name="Note 2 2 5 2 2 2 3" xfId="29578" xr:uid="{2D4A0293-7754-49DA-A7FE-020ECB0704F4}"/>
    <cellStyle name="Note 2 2 5 2 2 3" xfId="25022" xr:uid="{6E8A2055-146A-4C52-839A-776BE6F400BA}"/>
    <cellStyle name="Note 2 2 5 2 2 3 2" xfId="27217" xr:uid="{0A5A7AEA-2685-4C60-B921-09862F6B8D93}"/>
    <cellStyle name="Note 2 2 5 2 2 3 2 2" xfId="32669" xr:uid="{9D52310E-52C6-4586-A311-3D914AA1B699}"/>
    <cellStyle name="Note 2 2 5 2 2 3 3" xfId="30474" xr:uid="{B2160859-C183-4662-A370-1CA5445FCD56}"/>
    <cellStyle name="Note 2 2 5 2 2 4" xfId="22783" xr:uid="{ADBC242D-2460-47A0-BF9D-2811184DC70A}"/>
    <cellStyle name="Note 2 2 5 2 2 4 2" xfId="28723" xr:uid="{757560CF-B231-49AF-BAC2-DF42899A023A}"/>
    <cellStyle name="Note 2 2 5 2 2 5" xfId="25483" xr:uid="{3B989E70-A4A3-4980-BB9E-F9DB18F802EB}"/>
    <cellStyle name="Note 2 2 5 2 2 5 2" xfId="30935" xr:uid="{AB7A98A2-030C-40E9-92E1-7F44BF8A9068}"/>
    <cellStyle name="Note 2 2 5 2 2 6" xfId="27849" xr:uid="{683AF2C7-2A99-4A0F-B381-765618129AFE}"/>
    <cellStyle name="Note 2 2 5 2 3" xfId="23199" xr:uid="{BB8335AB-9A09-443C-8F74-5B20FBFD0DA9}"/>
    <cellStyle name="Note 2 2 5 2 3 2" xfId="25899" xr:uid="{37F53F0F-7EBD-4058-B0AA-E4FB03AC6C4E}"/>
    <cellStyle name="Note 2 2 5 2 3 2 2" xfId="31351" xr:uid="{92389DCC-2230-47C6-A069-E1845F58BDE6}"/>
    <cellStyle name="Note 2 2 5 2 3 3" xfId="29139" xr:uid="{C3220B21-79BA-4CF1-A821-BE7A77EA0EC7}"/>
    <cellStyle name="Note 2 2 5 2 4" xfId="24577" xr:uid="{C78AE008-5109-47FB-B4A2-86510E1D5861}"/>
    <cellStyle name="Note 2 2 5 2 4 2" xfId="26772" xr:uid="{2CF4A7D3-31CB-4314-A2C8-784FD9D98693}"/>
    <cellStyle name="Note 2 2 5 2 4 2 2" xfId="32224" xr:uid="{D8395977-E8B6-49C0-A289-AAC51D0FA478}"/>
    <cellStyle name="Note 2 2 5 2 4 3" xfId="30029" xr:uid="{ED002E1E-0655-46C3-9DE4-F1D6D4DA4931}"/>
    <cellStyle name="Note 2 2 5 2 5" xfId="22344" xr:uid="{889D8E29-8D37-4971-AB56-C8285F588E69}"/>
    <cellStyle name="Note 2 2 5 2 5 2" xfId="28284" xr:uid="{04A40F22-C170-409D-A5E2-8C96D8DEE58B}"/>
    <cellStyle name="Note 2 2 5 2 6" xfId="21462" xr:uid="{E336F5E5-0C85-4529-A5F5-9549C65EE410}"/>
    <cellStyle name="Note 2 2 5 2 7" xfId="21014" xr:uid="{E8C86B0C-7028-42B7-A49C-13A01311AAD0}"/>
    <cellStyle name="Note 2 2 5 3" xfId="20428" xr:uid="{00000000-0005-0000-0000-0000CF4F0000}"/>
    <cellStyle name="Note 2 2 5 3 2" xfId="21906" xr:uid="{8A275895-4F83-427C-8571-F70DE926ECCD}"/>
    <cellStyle name="Note 2 2 5 3 2 2" xfId="23637" xr:uid="{A3CD7D4D-1794-4F5C-AB36-0BA83EF0A575}"/>
    <cellStyle name="Note 2 2 5 3 2 2 2" xfId="26337" xr:uid="{BA801B32-5C21-498C-A0D1-90D07A4E50F3}"/>
    <cellStyle name="Note 2 2 5 3 2 2 2 2" xfId="31789" xr:uid="{4A66F7EC-1ECD-4629-83D3-7F89B7B9265A}"/>
    <cellStyle name="Note 2 2 5 3 2 2 3" xfId="29577" xr:uid="{2EE42343-DC98-4DC9-BB58-28FE14BA6C66}"/>
    <cellStyle name="Note 2 2 5 3 2 3" xfId="25021" xr:uid="{9CE9DCCE-EE68-4162-A7C8-F4DC7F218972}"/>
    <cellStyle name="Note 2 2 5 3 2 3 2" xfId="27216" xr:uid="{A968B8F4-D5C4-49EA-B1BB-458318683684}"/>
    <cellStyle name="Note 2 2 5 3 2 3 2 2" xfId="32668" xr:uid="{7048CA3F-9D03-445C-BE0A-0E97E56FF112}"/>
    <cellStyle name="Note 2 2 5 3 2 3 3" xfId="30473" xr:uid="{08D33E5B-D7C2-42F2-8E5E-E81F4B485110}"/>
    <cellStyle name="Note 2 2 5 3 2 4" xfId="22782" xr:uid="{2A4E94AB-9A61-4AC6-9D96-36D61C6F4917}"/>
    <cellStyle name="Note 2 2 5 3 2 4 2" xfId="28722" xr:uid="{4140CF7B-03F6-4E57-BD9C-8B1BA0DE1309}"/>
    <cellStyle name="Note 2 2 5 3 2 5" xfId="25482" xr:uid="{A99842C5-3D54-4916-8666-9D075A46EF31}"/>
    <cellStyle name="Note 2 2 5 3 2 5 2" xfId="30934" xr:uid="{23FB293D-32F6-40D4-861B-AF3C90E96835}"/>
    <cellStyle name="Note 2 2 5 3 2 6" xfId="27848" xr:uid="{8798CA1F-C243-491D-AFA0-663EABF10EDB}"/>
    <cellStyle name="Note 2 2 5 3 3" xfId="23200" xr:uid="{FEE58582-1B43-44C5-907B-4FB7F2C59A44}"/>
    <cellStyle name="Note 2 2 5 3 3 2" xfId="25900" xr:uid="{D97F53B4-D684-43E9-97D2-D702BAFC8C7F}"/>
    <cellStyle name="Note 2 2 5 3 3 2 2" xfId="31352" xr:uid="{805F5D95-AB9A-4351-88BE-2375CEA7F095}"/>
    <cellStyle name="Note 2 2 5 3 3 3" xfId="29140" xr:uid="{D4159A7E-ADA9-4770-BA8A-64816E001280}"/>
    <cellStyle name="Note 2 2 5 3 4" xfId="24578" xr:uid="{37EC0C88-E9FB-4307-9326-6BBEBD419361}"/>
    <cellStyle name="Note 2 2 5 3 4 2" xfId="26773" xr:uid="{66F7F04A-D4E6-4E54-B4CB-5C0C82210DEE}"/>
    <cellStyle name="Note 2 2 5 3 4 2 2" xfId="32225" xr:uid="{8776A4C2-4111-4BBE-AE09-B81A358F53BF}"/>
    <cellStyle name="Note 2 2 5 3 4 3" xfId="30030" xr:uid="{6E400817-E478-4D62-97F0-9730E7651A14}"/>
    <cellStyle name="Note 2 2 5 3 5" xfId="22345" xr:uid="{4A6E3A09-7AC3-4F42-91EA-5D98DE7DD563}"/>
    <cellStyle name="Note 2 2 5 3 5 2" xfId="28285" xr:uid="{C92709F6-A580-4087-958E-E040C66EA415}"/>
    <cellStyle name="Note 2 2 5 3 6" xfId="21463" xr:uid="{55FA59D4-5D6E-47C7-9ABA-9D2FB4943A2D}"/>
    <cellStyle name="Note 2 2 5 3 7" xfId="21013" xr:uid="{4A870079-3553-4808-99B4-890CC17DE25E}"/>
    <cellStyle name="Note 2 2 5 4" xfId="20429" xr:uid="{00000000-0005-0000-0000-0000D04F0000}"/>
    <cellStyle name="Note 2 2 5 4 2" xfId="21905" xr:uid="{A64DE3EC-AAB0-4EAD-99EB-E4C2EE8BC1CA}"/>
    <cellStyle name="Note 2 2 5 4 2 2" xfId="23636" xr:uid="{F0BEB25D-914D-4FC4-BC89-C3843BDA750B}"/>
    <cellStyle name="Note 2 2 5 4 2 2 2" xfId="26336" xr:uid="{712E11F7-66D4-4CAC-8682-95B6D5073BDB}"/>
    <cellStyle name="Note 2 2 5 4 2 2 2 2" xfId="31788" xr:uid="{59304AFB-07E0-4036-BE90-A1426EB5B912}"/>
    <cellStyle name="Note 2 2 5 4 2 2 3" xfId="29576" xr:uid="{933A3B08-8C86-49D4-A75F-3CD17AC36E5C}"/>
    <cellStyle name="Note 2 2 5 4 2 3" xfId="25020" xr:uid="{30120395-8291-4991-ACFF-DBE0F3B8A0AE}"/>
    <cellStyle name="Note 2 2 5 4 2 3 2" xfId="27215" xr:uid="{8BFD6DA0-9525-4509-9F6B-D52865337028}"/>
    <cellStyle name="Note 2 2 5 4 2 3 2 2" xfId="32667" xr:uid="{29DB2386-4868-46BD-B29E-C5823A06F9F0}"/>
    <cellStyle name="Note 2 2 5 4 2 3 3" xfId="30472" xr:uid="{317DBB43-9BFA-43EC-866B-47CCB316EA2D}"/>
    <cellStyle name="Note 2 2 5 4 2 4" xfId="22781" xr:uid="{12E096FB-0D31-493A-ACE4-FB54430AB417}"/>
    <cellStyle name="Note 2 2 5 4 2 4 2" xfId="28721" xr:uid="{ECE2452D-7BC5-4D3A-8FFE-6AA4A42408CB}"/>
    <cellStyle name="Note 2 2 5 4 2 5" xfId="25481" xr:uid="{915F682E-FE55-4CB2-8FF0-C668DA8D60A5}"/>
    <cellStyle name="Note 2 2 5 4 2 5 2" xfId="30933" xr:uid="{DCD206A3-1879-4D5E-8793-FA860C8D3A60}"/>
    <cellStyle name="Note 2 2 5 4 2 6" xfId="27847" xr:uid="{D5EDCD29-BE61-4601-B073-E60739A05FC6}"/>
    <cellStyle name="Note 2 2 5 4 3" xfId="23201" xr:uid="{5C09EA4B-09EE-41CF-8777-645835676701}"/>
    <cellStyle name="Note 2 2 5 4 3 2" xfId="25901" xr:uid="{B4BF98A0-AC96-4A17-8D40-332D681B1E45}"/>
    <cellStyle name="Note 2 2 5 4 3 2 2" xfId="31353" xr:uid="{7463FBEC-7159-4B69-87A8-C1467ED99A26}"/>
    <cellStyle name="Note 2 2 5 4 3 3" xfId="29141" xr:uid="{303A0082-EB47-4F6C-845D-C5C0D71C6150}"/>
    <cellStyle name="Note 2 2 5 4 4" xfId="24579" xr:uid="{1E254741-F2E7-4629-A366-A56F0B3D9DF7}"/>
    <cellStyle name="Note 2 2 5 4 4 2" xfId="26774" xr:uid="{42E4F518-C9CE-4826-9519-1DCE66F849DB}"/>
    <cellStyle name="Note 2 2 5 4 4 2 2" xfId="32226" xr:uid="{31A6F4C7-5A15-4634-A8C8-CA61BFB63A2F}"/>
    <cellStyle name="Note 2 2 5 4 4 3" xfId="30031" xr:uid="{DD878D3A-BDE4-4472-9D8F-EBC47E0F1088}"/>
    <cellStyle name="Note 2 2 5 4 5" xfId="22346" xr:uid="{29A0FA89-A6C8-4EA7-93C1-6EDA9A07DF59}"/>
    <cellStyle name="Note 2 2 5 4 5 2" xfId="28286" xr:uid="{767D3A2A-7BCF-4A9D-B1F2-5B75A8E6E4CE}"/>
    <cellStyle name="Note 2 2 5 4 6" xfId="21464" xr:uid="{47A620C5-36DC-4D3F-A8EC-C802A8BA2DDC}"/>
    <cellStyle name="Note 2 2 5 4 7" xfId="21012" xr:uid="{717419B5-4A1D-4B1F-B2C2-A638BF4B7E2B}"/>
    <cellStyle name="Note 2 2 5 5" xfId="21908" xr:uid="{3914631B-CB2B-480D-81EE-EE406CD32ECA}"/>
    <cellStyle name="Note 2 2 5 5 2" xfId="23639" xr:uid="{3DCD53CD-23A0-4DE3-B66A-AFC8EC19D40C}"/>
    <cellStyle name="Note 2 2 5 5 2 2" xfId="26339" xr:uid="{9E60BCD6-F4D7-4B9C-AA7B-437A1C3D2651}"/>
    <cellStyle name="Note 2 2 5 5 2 2 2" xfId="31791" xr:uid="{B6D87FFF-6E79-48AA-B9D5-280884A4FDFE}"/>
    <cellStyle name="Note 2 2 5 5 2 3" xfId="29579" xr:uid="{4C26E009-CEAA-478D-8E3A-199A2F76567C}"/>
    <cellStyle name="Note 2 2 5 5 3" xfId="25023" xr:uid="{46682EAC-0633-458A-A6EC-6846A2B7E8CD}"/>
    <cellStyle name="Note 2 2 5 5 3 2" xfId="27218" xr:uid="{22C174D2-C2FE-4CF2-999D-3D8E21700913}"/>
    <cellStyle name="Note 2 2 5 5 3 2 2" xfId="32670" xr:uid="{1D50B137-ED9E-43CC-B22B-3BA4B128AFB8}"/>
    <cellStyle name="Note 2 2 5 5 3 3" xfId="30475" xr:uid="{39B72600-8D53-4C0C-83AC-5421133A99F3}"/>
    <cellStyle name="Note 2 2 5 5 4" xfId="22784" xr:uid="{D9856722-38CD-4D17-91DF-02F62ADFA223}"/>
    <cellStyle name="Note 2 2 5 5 4 2" xfId="28724" xr:uid="{B77988B5-7027-4EE0-A9EB-2AA48006F2EA}"/>
    <cellStyle name="Note 2 2 5 5 5" xfId="25484" xr:uid="{59A7EC3C-A2DB-4381-A3FA-B9570F45F875}"/>
    <cellStyle name="Note 2 2 5 5 5 2" xfId="30936" xr:uid="{81E6D226-C709-4475-A91F-AB7AA255E732}"/>
    <cellStyle name="Note 2 2 5 5 6" xfId="27850" xr:uid="{71C9078A-4B1E-4D81-A2F4-045A0FC575FC}"/>
    <cellStyle name="Note 2 2 5 6" xfId="23198" xr:uid="{2E6DE398-EA2B-40C5-A50A-3B48D90419A5}"/>
    <cellStyle name="Note 2 2 5 6 2" xfId="25898" xr:uid="{81417B8B-25AA-47CB-9F60-DD36AE133B07}"/>
    <cellStyle name="Note 2 2 5 6 2 2" xfId="31350" xr:uid="{E97D9547-5CC0-4ECF-8F5B-F746EC3FC8FD}"/>
    <cellStyle name="Note 2 2 5 6 3" xfId="29138" xr:uid="{DE1BF67E-0BD6-4BF6-A977-D4FF9CF7F435}"/>
    <cellStyle name="Note 2 2 5 7" xfId="24576" xr:uid="{277EFBA0-B192-4B4F-801B-5EC23368FBE2}"/>
    <cellStyle name="Note 2 2 5 7 2" xfId="26771" xr:uid="{F65402CE-5224-4463-AF19-8327A0E01F22}"/>
    <cellStyle name="Note 2 2 5 7 2 2" xfId="32223" xr:uid="{3115C6A8-F6A6-412C-A962-FC196629807B}"/>
    <cellStyle name="Note 2 2 5 7 3" xfId="30028" xr:uid="{AE761A07-9AF2-41BD-9E10-BF7CE64F993E}"/>
    <cellStyle name="Note 2 2 5 8" xfId="22343" xr:uid="{72F0E62F-8292-4C7A-ABB3-3DA9AD42DA9C}"/>
    <cellStyle name="Note 2 2 5 8 2" xfId="28283" xr:uid="{DC7F56B9-E768-49BB-9711-F0F650838934}"/>
    <cellStyle name="Note 2 2 5 9" xfId="21461" xr:uid="{3FC24B1C-9588-4C4B-A90A-F1915774326E}"/>
    <cellStyle name="Note 2 2 6" xfId="20430" xr:uid="{00000000-0005-0000-0000-0000D14F0000}"/>
    <cellStyle name="Note 2 2 6 2" xfId="21904" xr:uid="{E60A5680-03C9-4F2F-A600-2B78C4901BC2}"/>
    <cellStyle name="Note 2 2 6 2 2" xfId="23635" xr:uid="{84399B3E-F030-42E0-A5A1-D222CD06E341}"/>
    <cellStyle name="Note 2 2 6 2 2 2" xfId="26335" xr:uid="{1BC16051-EE41-4DDF-B186-10981819646E}"/>
    <cellStyle name="Note 2 2 6 2 2 2 2" xfId="31787" xr:uid="{A9A1B009-9C18-49AE-8953-18D39FD83A1C}"/>
    <cellStyle name="Note 2 2 6 2 2 3" xfId="29575" xr:uid="{F7ACC161-36E1-48D3-A8C2-5B96DFD92BE5}"/>
    <cellStyle name="Note 2 2 6 2 3" xfId="25019" xr:uid="{97053FF0-F61F-4AD2-B023-C3986AE4152D}"/>
    <cellStyle name="Note 2 2 6 2 3 2" xfId="27214" xr:uid="{37383D24-1DE3-46FF-8416-93F6EF56DFC2}"/>
    <cellStyle name="Note 2 2 6 2 3 2 2" xfId="32666" xr:uid="{F5F7AFC3-22EC-4C42-86A9-B78376F6A9EA}"/>
    <cellStyle name="Note 2 2 6 2 3 3" xfId="30471" xr:uid="{6CBE4DAE-57C4-4104-9694-B24C405C60F0}"/>
    <cellStyle name="Note 2 2 6 2 4" xfId="22780" xr:uid="{D275712E-2A8C-4A03-B660-2915D1A7D0D5}"/>
    <cellStyle name="Note 2 2 6 2 4 2" xfId="28720" xr:uid="{6EFF58D1-03C4-4A29-A1D4-743408CDE93E}"/>
    <cellStyle name="Note 2 2 6 2 5" xfId="25480" xr:uid="{1E28D2F9-8E7B-4E1D-BD51-D86F830DB545}"/>
    <cellStyle name="Note 2 2 6 2 5 2" xfId="30932" xr:uid="{E9744F74-96F8-474D-BF91-C0CA3AFE21B6}"/>
    <cellStyle name="Note 2 2 6 2 6" xfId="27846" xr:uid="{DC84E429-0FEC-4652-9743-78F4D6D4DECD}"/>
    <cellStyle name="Note 2 2 6 3" xfId="23202" xr:uid="{E66D0172-1C71-4F5C-9AE7-765199C2459F}"/>
    <cellStyle name="Note 2 2 6 3 2" xfId="25902" xr:uid="{8B1AA71A-A823-4C74-8D64-5BD966A99A5C}"/>
    <cellStyle name="Note 2 2 6 3 2 2" xfId="31354" xr:uid="{F17DE57F-8AEA-40F8-81C2-8A5231E4A538}"/>
    <cellStyle name="Note 2 2 6 3 3" xfId="29142" xr:uid="{35C2A16C-DE18-488B-8A72-4DF667139B48}"/>
    <cellStyle name="Note 2 2 6 4" xfId="24580" xr:uid="{A417C301-D316-4C46-93C1-FFDD625F36B0}"/>
    <cellStyle name="Note 2 2 6 4 2" xfId="26775" xr:uid="{B12D35F6-A1BD-4812-AD67-284D8D335A60}"/>
    <cellStyle name="Note 2 2 6 4 2 2" xfId="32227" xr:uid="{214A8531-07CE-41E6-86EA-B18B57FFE8CB}"/>
    <cellStyle name="Note 2 2 6 4 3" xfId="30032" xr:uid="{5EB5EAD3-EEF9-4758-87A3-9E691F1D74D4}"/>
    <cellStyle name="Note 2 2 6 5" xfId="22347" xr:uid="{9BE7FA0D-C251-4D4F-A792-4FB913449462}"/>
    <cellStyle name="Note 2 2 6 5 2" xfId="28287" xr:uid="{5179D839-520A-4F3D-BA71-49D02AA1E3B9}"/>
    <cellStyle name="Note 2 2 6 6" xfId="21465" xr:uid="{BE4397D9-7EF7-4C81-AD42-30FA18E1B7CF}"/>
    <cellStyle name="Note 2 2 6 7" xfId="21011" xr:uid="{54DB5C64-3819-4A8D-9ADA-8B5F8C559171}"/>
    <cellStyle name="Note 2 2 7" xfId="20431" xr:uid="{00000000-0005-0000-0000-0000D24F0000}"/>
    <cellStyle name="Note 2 2 7 2" xfId="21903" xr:uid="{C5AA209F-EA5C-44AB-8020-B8B3C4C4F8E7}"/>
    <cellStyle name="Note 2 2 7 2 2" xfId="23634" xr:uid="{898F5164-BFDA-442E-82D7-4A8C9208392B}"/>
    <cellStyle name="Note 2 2 7 2 2 2" xfId="26334" xr:uid="{41A5528E-494A-4D92-A2DA-C8C9EEB84807}"/>
    <cellStyle name="Note 2 2 7 2 2 2 2" xfId="31786" xr:uid="{7AC0789E-A83A-4AC0-96CC-021D4B0E4953}"/>
    <cellStyle name="Note 2 2 7 2 2 3" xfId="29574" xr:uid="{42A7FC9A-2297-473E-96E6-247F3F6BE664}"/>
    <cellStyle name="Note 2 2 7 2 3" xfId="25018" xr:uid="{02AF8A55-700A-4AFD-A03F-9E85CD6AB819}"/>
    <cellStyle name="Note 2 2 7 2 3 2" xfId="27213" xr:uid="{245C0476-A7C0-4D12-8A21-9A0208A7D008}"/>
    <cellStyle name="Note 2 2 7 2 3 2 2" xfId="32665" xr:uid="{EB0D2124-C883-42B1-9625-CA05D7E4D5EB}"/>
    <cellStyle name="Note 2 2 7 2 3 3" xfId="30470" xr:uid="{5DBB2976-8C46-4B0C-BEC5-9DA47C11410A}"/>
    <cellStyle name="Note 2 2 7 2 4" xfId="22779" xr:uid="{960C5099-2C3A-4830-A132-EF35DD340D68}"/>
    <cellStyle name="Note 2 2 7 2 4 2" xfId="28719" xr:uid="{DE40AFA7-7A74-480C-A9F1-897740AC10A8}"/>
    <cellStyle name="Note 2 2 7 2 5" xfId="25479" xr:uid="{CA152878-D227-400A-9E97-18DE33285EB7}"/>
    <cellStyle name="Note 2 2 7 2 5 2" xfId="30931" xr:uid="{C19CAB2D-D700-4BD2-B6BF-5424CAE8B22D}"/>
    <cellStyle name="Note 2 2 7 2 6" xfId="27845" xr:uid="{19606712-1AA5-437B-84AB-83F362C3B8A2}"/>
    <cellStyle name="Note 2 2 7 3" xfId="23203" xr:uid="{F644DA46-2B91-4AFC-9318-685F428A4383}"/>
    <cellStyle name="Note 2 2 7 3 2" xfId="25903" xr:uid="{181D37EE-80AD-43D6-8D61-24931A5238C4}"/>
    <cellStyle name="Note 2 2 7 3 2 2" xfId="31355" xr:uid="{9C281944-73CC-49A7-A26F-84D0F6401F8E}"/>
    <cellStyle name="Note 2 2 7 3 3" xfId="29143" xr:uid="{8B9025CD-777A-45A5-A070-7C564E985999}"/>
    <cellStyle name="Note 2 2 7 4" xfId="24581" xr:uid="{CB99BB3A-9420-47FB-9C1D-F59084CAF0DF}"/>
    <cellStyle name="Note 2 2 7 4 2" xfId="26776" xr:uid="{9D1B95F3-9E9E-4B75-BB3B-FCF657362776}"/>
    <cellStyle name="Note 2 2 7 4 2 2" xfId="32228" xr:uid="{95AF13D7-E9CB-4818-BC4F-43F905047F7D}"/>
    <cellStyle name="Note 2 2 7 4 3" xfId="30033" xr:uid="{D9F18ED2-C4C9-48C7-8A93-8B4BF85DFE77}"/>
    <cellStyle name="Note 2 2 7 5" xfId="22348" xr:uid="{3F0D4E7C-8CC4-43E3-B602-1FA6E3CC131C}"/>
    <cellStyle name="Note 2 2 7 5 2" xfId="28288" xr:uid="{DD2E1016-B793-4C40-B271-7C5B3EAF0B00}"/>
    <cellStyle name="Note 2 2 7 6" xfId="21466" xr:uid="{970A382E-AD91-4BBA-90C4-3E8E18C746B7}"/>
    <cellStyle name="Note 2 2 7 7" xfId="21010" xr:uid="{ECC4A038-51CA-4FCF-A516-C8FC3A3F0C85}"/>
    <cellStyle name="Note 2 2 8" xfId="20432" xr:uid="{00000000-0005-0000-0000-0000D34F0000}"/>
    <cellStyle name="Note 2 2 8 2" xfId="21902" xr:uid="{9798F5FA-6B4F-4692-841A-C965B6FC1237}"/>
    <cellStyle name="Note 2 2 8 2 2" xfId="23633" xr:uid="{29C8ED02-7282-4D2B-AD47-9208B7C07FEC}"/>
    <cellStyle name="Note 2 2 8 2 2 2" xfId="26333" xr:uid="{E48D19E6-0793-4CE2-930F-11BA7026CC9F}"/>
    <cellStyle name="Note 2 2 8 2 2 2 2" xfId="31785" xr:uid="{3AB3F737-04BB-43F3-BF97-429572F41C37}"/>
    <cellStyle name="Note 2 2 8 2 2 3" xfId="29573" xr:uid="{390ED217-1AD6-4AC3-9FB4-29170C1E4EA6}"/>
    <cellStyle name="Note 2 2 8 2 3" xfId="25017" xr:uid="{EEB62F1D-033C-4660-915C-EAD295F7C2B1}"/>
    <cellStyle name="Note 2 2 8 2 3 2" xfId="27212" xr:uid="{22CEA5E3-847F-49BF-A37B-B7D659B93513}"/>
    <cellStyle name="Note 2 2 8 2 3 2 2" xfId="32664" xr:uid="{061FBD46-5A64-4A70-A58E-1B261F6C6B50}"/>
    <cellStyle name="Note 2 2 8 2 3 3" xfId="30469" xr:uid="{EC8A6EB4-6A89-4BB0-BDE1-8B6390673F45}"/>
    <cellStyle name="Note 2 2 8 2 4" xfId="22778" xr:uid="{BBB3D472-AC76-4CB5-8EF5-C42FAB2E4434}"/>
    <cellStyle name="Note 2 2 8 2 4 2" xfId="28718" xr:uid="{161BDFA6-AEAF-4E24-8582-98FBC74D18BC}"/>
    <cellStyle name="Note 2 2 8 2 5" xfId="25478" xr:uid="{2128AC5B-3A31-40FE-989D-28ED6813CFD2}"/>
    <cellStyle name="Note 2 2 8 2 5 2" xfId="30930" xr:uid="{63198EB1-D93A-4E3C-B509-2494E2F4DE82}"/>
    <cellStyle name="Note 2 2 8 2 6" xfId="27844" xr:uid="{8A117FEF-35CC-4CE2-BEBD-B2B3A68C8669}"/>
    <cellStyle name="Note 2 2 8 3" xfId="23204" xr:uid="{DFFA698B-9293-447A-A0B6-10D12757F4D1}"/>
    <cellStyle name="Note 2 2 8 3 2" xfId="25904" xr:uid="{DFB3D73E-CD99-46BD-B255-194D5226727A}"/>
    <cellStyle name="Note 2 2 8 3 2 2" xfId="31356" xr:uid="{119AF348-6709-4E3E-A547-F0254DDC3A45}"/>
    <cellStyle name="Note 2 2 8 3 3" xfId="29144" xr:uid="{86EC0348-A377-48DE-A95C-7A2E88A0FAE3}"/>
    <cellStyle name="Note 2 2 8 4" xfId="24582" xr:uid="{473359A0-CF32-4DA3-9E58-4B11A6E3FCA6}"/>
    <cellStyle name="Note 2 2 8 4 2" xfId="26777" xr:uid="{8309D315-8BE8-4E9C-8115-7587BEFB1784}"/>
    <cellStyle name="Note 2 2 8 4 2 2" xfId="32229" xr:uid="{114A60FE-6A90-4239-A422-ED44EB1198D8}"/>
    <cellStyle name="Note 2 2 8 4 3" xfId="30034" xr:uid="{D7FC0E15-5197-498A-9FDF-C9B7735C3A4A}"/>
    <cellStyle name="Note 2 2 8 5" xfId="22349" xr:uid="{75B790DC-D0A2-4F36-A8C9-3521940AC853}"/>
    <cellStyle name="Note 2 2 8 5 2" xfId="28289" xr:uid="{C0753E22-C170-41B3-AF03-B8A3AD892432}"/>
    <cellStyle name="Note 2 2 8 6" xfId="21467" xr:uid="{B55A47BB-EA07-4E54-AA83-49D3F4E28757}"/>
    <cellStyle name="Note 2 2 8 7" xfId="21009" xr:uid="{088758C7-6E6C-43E4-9071-9F5C59EC7D39}"/>
    <cellStyle name="Note 2 2 9" xfId="20433" xr:uid="{00000000-0005-0000-0000-0000D44F0000}"/>
    <cellStyle name="Note 2 2 9 2" xfId="21901" xr:uid="{0840A3FE-4011-494F-A290-AC80E03C7B23}"/>
    <cellStyle name="Note 2 2 9 2 2" xfId="23632" xr:uid="{089362EB-5281-4350-B646-C9AACDD5445C}"/>
    <cellStyle name="Note 2 2 9 2 2 2" xfId="26332" xr:uid="{1BE0DC90-A537-496D-B77C-8F9AE502537B}"/>
    <cellStyle name="Note 2 2 9 2 2 2 2" xfId="31784" xr:uid="{134A4ED0-F48D-4B56-96FE-1C4490860ECA}"/>
    <cellStyle name="Note 2 2 9 2 2 3" xfId="29572" xr:uid="{3CCA14CB-BFDF-48B9-957E-B72AA4C9F2BE}"/>
    <cellStyle name="Note 2 2 9 2 3" xfId="25016" xr:uid="{01D050C0-8A62-4EE1-8257-0E423C7A8D9F}"/>
    <cellStyle name="Note 2 2 9 2 3 2" xfId="27211" xr:uid="{D091CECC-263E-404A-85BB-6EA7036FC1F3}"/>
    <cellStyle name="Note 2 2 9 2 3 2 2" xfId="32663" xr:uid="{B6DF78FE-9069-4E04-8FAE-B36CD4CB4AF1}"/>
    <cellStyle name="Note 2 2 9 2 3 3" xfId="30468" xr:uid="{E1D4293B-BE28-42F5-AA23-3888FE2A8722}"/>
    <cellStyle name="Note 2 2 9 2 4" xfId="22777" xr:uid="{1E3D7346-22BE-45D7-BCC1-5390959B3B81}"/>
    <cellStyle name="Note 2 2 9 2 4 2" xfId="28717" xr:uid="{A30B9F42-E552-4B22-B22D-470F7FE0E2B9}"/>
    <cellStyle name="Note 2 2 9 2 5" xfId="25477" xr:uid="{CAA1BAE5-6D1B-4E0A-8C6F-0C0823A37C50}"/>
    <cellStyle name="Note 2 2 9 2 5 2" xfId="30929" xr:uid="{D18BB2A3-A533-4E7A-B704-591EBCF591CC}"/>
    <cellStyle name="Note 2 2 9 2 6" xfId="27843" xr:uid="{62B01B41-76AB-4745-B9C1-FFF3F966DACE}"/>
    <cellStyle name="Note 2 2 9 3" xfId="23205" xr:uid="{A2966456-AEDE-4A27-912D-6BC276BB9779}"/>
    <cellStyle name="Note 2 2 9 3 2" xfId="25905" xr:uid="{13DA55A2-663B-4244-BD44-16EC7E4A1F52}"/>
    <cellStyle name="Note 2 2 9 3 2 2" xfId="31357" xr:uid="{55CB042C-C347-44FA-901A-B7753B243053}"/>
    <cellStyle name="Note 2 2 9 3 3" xfId="29145" xr:uid="{470EA266-AB8B-460C-A024-531A65617BBC}"/>
    <cellStyle name="Note 2 2 9 4" xfId="24583" xr:uid="{9E884D4B-8F08-485B-928F-DF49E53B2760}"/>
    <cellStyle name="Note 2 2 9 4 2" xfId="26778" xr:uid="{0D8DCFD9-05B7-4DC4-8FB3-031A02F2D1E5}"/>
    <cellStyle name="Note 2 2 9 4 2 2" xfId="32230" xr:uid="{EF1DE99F-BFC5-4A4E-8FC5-88C30B215D72}"/>
    <cellStyle name="Note 2 2 9 4 3" xfId="30035" xr:uid="{3A61F483-60CD-4F6B-9C21-E9450AD66B29}"/>
    <cellStyle name="Note 2 2 9 5" xfId="22350" xr:uid="{27A53E41-CE7F-4300-8690-8CA9484F6033}"/>
    <cellStyle name="Note 2 2 9 5 2" xfId="28290" xr:uid="{919C301A-F738-4B94-AB9C-C75B37D868CF}"/>
    <cellStyle name="Note 2 2 9 6" xfId="21468" xr:uid="{C0740353-B80B-4681-B8A6-0E56BAE2B4C9}"/>
    <cellStyle name="Note 2 2 9 7" xfId="21008" xr:uid="{AD25CBA2-3815-4D88-86BB-F1677422DDC8}"/>
    <cellStyle name="Note 2 20" xfId="24539" xr:uid="{4513A4BD-831E-4A60-A420-1A3163761BED}"/>
    <cellStyle name="Note 2 20 2" xfId="26734" xr:uid="{2297C188-6157-4FD5-8610-24FF96AF4469}"/>
    <cellStyle name="Note 2 20 2 2" xfId="32186" xr:uid="{0EFFFC07-E069-4023-9C69-A56C3549C5A8}"/>
    <cellStyle name="Note 2 20 3" xfId="29991" xr:uid="{6F31FC34-E3B6-4C36-9553-7D1F1123EE37}"/>
    <cellStyle name="Note 2 21" xfId="22306" xr:uid="{59B73770-1F15-4BA8-A7E3-4DEB29CB83F0}"/>
    <cellStyle name="Note 2 21 2" xfId="28246" xr:uid="{00593120-91BE-42F3-9DF7-88DA6C26C36F}"/>
    <cellStyle name="Note 2 22" xfId="21424" xr:uid="{B4BF45E8-3C57-404C-BA0E-E414B3EC3CDD}"/>
    <cellStyle name="Note 2 23" xfId="21052" xr:uid="{CD14FA40-A7D3-44AA-A9E8-576CF6EB5825}"/>
    <cellStyle name="Note 2 3" xfId="20434" xr:uid="{00000000-0005-0000-0000-0000D54F0000}"/>
    <cellStyle name="Note 2 3 2" xfId="20435" xr:uid="{00000000-0005-0000-0000-0000D64F0000}"/>
    <cellStyle name="Note 2 3 2 2" xfId="21900" xr:uid="{5B69046C-F220-4C18-B3C2-D61B14B72FC7}"/>
    <cellStyle name="Note 2 3 2 2 2" xfId="23631" xr:uid="{9704CA4A-212D-4E77-8D97-15A2BE2BBA25}"/>
    <cellStyle name="Note 2 3 2 2 2 2" xfId="26331" xr:uid="{217CEEB9-59B6-4625-B41C-0AE47A7AE840}"/>
    <cellStyle name="Note 2 3 2 2 2 2 2" xfId="31783" xr:uid="{BCE56A5F-9CCE-4B69-B15A-2F84B3E51566}"/>
    <cellStyle name="Note 2 3 2 2 2 3" xfId="29571" xr:uid="{976C9B63-1E8B-4864-9DD3-3CE76C254D5A}"/>
    <cellStyle name="Note 2 3 2 2 3" xfId="25015" xr:uid="{04EE0CB4-498F-4090-B4B6-B91663521FCB}"/>
    <cellStyle name="Note 2 3 2 2 3 2" xfId="27210" xr:uid="{0A08A5FC-8BE0-4558-87BA-554B5BE3505F}"/>
    <cellStyle name="Note 2 3 2 2 3 2 2" xfId="32662" xr:uid="{0A237A92-5FCB-4E38-951E-94803BA72EB7}"/>
    <cellStyle name="Note 2 3 2 2 3 3" xfId="30467" xr:uid="{90C96C94-0C8D-4DD6-9A9A-994FD3944844}"/>
    <cellStyle name="Note 2 3 2 2 4" xfId="22776" xr:uid="{A69B0AA0-7A27-455F-A5C0-6DD81E934761}"/>
    <cellStyle name="Note 2 3 2 2 4 2" xfId="28716" xr:uid="{3BEF452D-9939-4397-87B7-D2CCAF67999C}"/>
    <cellStyle name="Note 2 3 2 2 5" xfId="25476" xr:uid="{9D4B2925-B1A5-4C5F-A389-6D26F0780E18}"/>
    <cellStyle name="Note 2 3 2 2 5 2" xfId="30928" xr:uid="{C0F752E9-ACE7-4D60-87C7-137ECFCE5581}"/>
    <cellStyle name="Note 2 3 2 2 6" xfId="27842" xr:uid="{2D58DE1F-C558-4AA8-99DB-14C980306DC2}"/>
    <cellStyle name="Note 2 3 2 3" xfId="23206" xr:uid="{9998CF44-CEB3-4573-AED0-A753A29BFFB8}"/>
    <cellStyle name="Note 2 3 2 3 2" xfId="25906" xr:uid="{3409C02E-0223-432F-9B25-0BD1FDEDF31E}"/>
    <cellStyle name="Note 2 3 2 3 2 2" xfId="31358" xr:uid="{E0C7AFF1-9E6F-4A34-8CAE-16A2C67C8179}"/>
    <cellStyle name="Note 2 3 2 3 3" xfId="29146" xr:uid="{DC08141B-647B-4191-ABB9-F256C6F633C3}"/>
    <cellStyle name="Note 2 3 2 4" xfId="24584" xr:uid="{00CA1AD9-A019-4068-AE74-402C4AA034BB}"/>
    <cellStyle name="Note 2 3 2 4 2" xfId="26779" xr:uid="{98856FD2-B4D2-4D94-9160-738B86C8D908}"/>
    <cellStyle name="Note 2 3 2 4 2 2" xfId="32231" xr:uid="{04813B5B-2BB5-46AA-A6FC-021F432B80ED}"/>
    <cellStyle name="Note 2 3 2 4 3" xfId="30036" xr:uid="{20867D6F-DE01-4655-BCD7-C1518C32AF7C}"/>
    <cellStyle name="Note 2 3 2 5" xfId="22351" xr:uid="{2D00B691-DB9C-4DDA-B471-9E3D78B695F9}"/>
    <cellStyle name="Note 2 3 2 5 2" xfId="28291" xr:uid="{0A20EDC3-48EC-426F-9FF4-BB594D9848EB}"/>
    <cellStyle name="Note 2 3 2 6" xfId="21469" xr:uid="{84AF2880-2AC4-4001-9A07-145AB8B73ABC}"/>
    <cellStyle name="Note 2 3 2 7" xfId="21007" xr:uid="{DE883B17-9EBF-4144-96DB-07B299D153C3}"/>
    <cellStyle name="Note 2 3 3" xfId="20436" xr:uid="{00000000-0005-0000-0000-0000D74F0000}"/>
    <cellStyle name="Note 2 3 3 2" xfId="21899" xr:uid="{965D818E-1D09-4617-8DFB-B7C9E70C9835}"/>
    <cellStyle name="Note 2 3 3 2 2" xfId="23630" xr:uid="{7B18BE51-D7A5-4B1E-97D2-ABD47E879B44}"/>
    <cellStyle name="Note 2 3 3 2 2 2" xfId="26330" xr:uid="{559FA451-14D2-4F3F-A186-40018102B205}"/>
    <cellStyle name="Note 2 3 3 2 2 2 2" xfId="31782" xr:uid="{FA069A6C-2EB1-4BF0-8D15-1CED22D1B52A}"/>
    <cellStyle name="Note 2 3 3 2 2 3" xfId="29570" xr:uid="{85671A34-FB63-46E2-9E38-4A23DFF04C1C}"/>
    <cellStyle name="Note 2 3 3 2 3" xfId="25014" xr:uid="{960610EF-832B-4590-95D2-E236B8783970}"/>
    <cellStyle name="Note 2 3 3 2 3 2" xfId="27209" xr:uid="{E4351754-5B0F-4F7F-AB3F-ECD8C3A256C8}"/>
    <cellStyle name="Note 2 3 3 2 3 2 2" xfId="32661" xr:uid="{69119B14-BD78-48FF-9EF8-F88698E12FEF}"/>
    <cellStyle name="Note 2 3 3 2 3 3" xfId="30466" xr:uid="{CF374B6F-7399-4267-BF73-5CBBEABD8DDE}"/>
    <cellStyle name="Note 2 3 3 2 4" xfId="22775" xr:uid="{2BF4A538-15D7-4FCE-9385-345D12D8B60E}"/>
    <cellStyle name="Note 2 3 3 2 4 2" xfId="28715" xr:uid="{60CDE474-193B-45DD-A351-3392FA88CC09}"/>
    <cellStyle name="Note 2 3 3 2 5" xfId="25475" xr:uid="{E79F1C89-10C5-42F1-8F5E-777C79C17947}"/>
    <cellStyle name="Note 2 3 3 2 5 2" xfId="30927" xr:uid="{2C9D9A7A-CCBE-44B0-B383-9B7F7E0518E5}"/>
    <cellStyle name="Note 2 3 3 2 6" xfId="27841" xr:uid="{3FCFD747-89FB-4DBB-AA7C-F9F545CD0079}"/>
    <cellStyle name="Note 2 3 3 3" xfId="23207" xr:uid="{2F22A497-593C-4B8C-A0F0-D18045F2E6DD}"/>
    <cellStyle name="Note 2 3 3 3 2" xfId="25907" xr:uid="{F71CFBB0-F121-4BAC-A068-1839D5B35E6A}"/>
    <cellStyle name="Note 2 3 3 3 2 2" xfId="31359" xr:uid="{689486A7-ED5F-4E51-8D5D-0E701BCD4426}"/>
    <cellStyle name="Note 2 3 3 3 3" xfId="29147" xr:uid="{2B002BEF-8D28-4881-8BE9-69A2BB54F0AB}"/>
    <cellStyle name="Note 2 3 3 4" xfId="24585" xr:uid="{68992538-7AF3-48BA-B80E-E42A31DAD3D0}"/>
    <cellStyle name="Note 2 3 3 4 2" xfId="26780" xr:uid="{B7ECB5FC-6A8E-400D-B576-6E528A0E1633}"/>
    <cellStyle name="Note 2 3 3 4 2 2" xfId="32232" xr:uid="{B0D1A2E1-B324-4030-A81A-E9D899024C0E}"/>
    <cellStyle name="Note 2 3 3 4 3" xfId="30037" xr:uid="{292B6677-4991-4065-9E21-9D287F3C8F8F}"/>
    <cellStyle name="Note 2 3 3 5" xfId="22352" xr:uid="{5ADEF17B-D12A-427C-A2AA-F8A4DE5E3362}"/>
    <cellStyle name="Note 2 3 3 5 2" xfId="28292" xr:uid="{393D2B88-ABAD-4714-886D-13364677CE00}"/>
    <cellStyle name="Note 2 3 3 6" xfId="21470" xr:uid="{91047947-F034-4522-94BF-75EF234996A0}"/>
    <cellStyle name="Note 2 3 3 7" xfId="21006" xr:uid="{8C6CAF48-5E56-4368-9801-843887C230AA}"/>
    <cellStyle name="Note 2 3 4" xfId="20437" xr:uid="{00000000-0005-0000-0000-0000D84F0000}"/>
    <cellStyle name="Note 2 3 4 2" xfId="21898" xr:uid="{FB86F41E-B896-4CD7-AA15-3053B32DA91C}"/>
    <cellStyle name="Note 2 3 4 2 2" xfId="23629" xr:uid="{6048B301-E0B3-430D-B17C-A4AEC7E46E02}"/>
    <cellStyle name="Note 2 3 4 2 2 2" xfId="26329" xr:uid="{4C22516E-8017-4806-B858-01CE2053CE77}"/>
    <cellStyle name="Note 2 3 4 2 2 2 2" xfId="31781" xr:uid="{1B58A1CF-55FE-4349-A2E5-1A8DD552F2A7}"/>
    <cellStyle name="Note 2 3 4 2 2 3" xfId="29569" xr:uid="{458F17B1-628E-43D0-836C-E6B6773BAD5D}"/>
    <cellStyle name="Note 2 3 4 2 3" xfId="25013" xr:uid="{87B8F7C3-F196-470D-B22E-9D7E6961D6C2}"/>
    <cellStyle name="Note 2 3 4 2 3 2" xfId="27208" xr:uid="{F38D0992-C933-4E6D-BF9B-2FA72202C66D}"/>
    <cellStyle name="Note 2 3 4 2 3 2 2" xfId="32660" xr:uid="{1EDC08BE-D6FB-4D1D-913B-641C60D2EF77}"/>
    <cellStyle name="Note 2 3 4 2 3 3" xfId="30465" xr:uid="{7D7CDD11-7397-4621-97B3-C5E726950206}"/>
    <cellStyle name="Note 2 3 4 2 4" xfId="22774" xr:uid="{B8053179-0CA3-4D41-B4FE-59FC68167F54}"/>
    <cellStyle name="Note 2 3 4 2 4 2" xfId="28714" xr:uid="{9D7417A2-D983-4CA1-9662-AAA5947018CE}"/>
    <cellStyle name="Note 2 3 4 2 5" xfId="25474" xr:uid="{290CFA34-272C-4DED-91B9-F8F8CDF624AA}"/>
    <cellStyle name="Note 2 3 4 2 5 2" xfId="30926" xr:uid="{38EFB2B1-EEC0-4FF7-BFF0-F95E6C29CB06}"/>
    <cellStyle name="Note 2 3 4 2 6" xfId="27840" xr:uid="{0E10A1F2-814F-45B4-8F19-B47CC5AC7894}"/>
    <cellStyle name="Note 2 3 4 3" xfId="23208" xr:uid="{BD32FC17-5597-4BFB-985C-DC7A0EE4FFB7}"/>
    <cellStyle name="Note 2 3 4 3 2" xfId="25908" xr:uid="{A35A60EA-8EC8-4217-9352-3B28C8C33619}"/>
    <cellStyle name="Note 2 3 4 3 2 2" xfId="31360" xr:uid="{7C2ACA22-7515-4951-AE6C-F018B2A56154}"/>
    <cellStyle name="Note 2 3 4 3 3" xfId="29148" xr:uid="{6876A342-9DCA-436D-A8AB-174CB26784D4}"/>
    <cellStyle name="Note 2 3 4 4" xfId="24586" xr:uid="{33E3008F-56B3-4551-9940-15F7A1384FEF}"/>
    <cellStyle name="Note 2 3 4 4 2" xfId="26781" xr:uid="{2D763F9F-9B8E-4743-991E-19C15BF400F8}"/>
    <cellStyle name="Note 2 3 4 4 2 2" xfId="32233" xr:uid="{C0288D40-F3F9-493B-811C-2434E1F5FA52}"/>
    <cellStyle name="Note 2 3 4 4 3" xfId="30038" xr:uid="{49E78D37-DBFB-42DD-8A52-B2AB28BBF334}"/>
    <cellStyle name="Note 2 3 4 5" xfId="22353" xr:uid="{C70D08B4-B108-4657-BA0A-704B2D5BA8DB}"/>
    <cellStyle name="Note 2 3 4 5 2" xfId="28293" xr:uid="{AC67CB09-B501-49DE-8618-7D33D7D2D843}"/>
    <cellStyle name="Note 2 3 4 6" xfId="21471" xr:uid="{225D9EBA-6F82-45FF-8013-6468434C755C}"/>
    <cellStyle name="Note 2 3 4 7" xfId="21005" xr:uid="{52DB02FE-C749-43CA-8931-2B74DEC7F0A8}"/>
    <cellStyle name="Note 2 3 5" xfId="20438" xr:uid="{00000000-0005-0000-0000-0000D94F0000}"/>
    <cellStyle name="Note 2 3 5 2" xfId="21897" xr:uid="{74065428-0128-4252-A3DB-DC9274CACD4D}"/>
    <cellStyle name="Note 2 3 5 2 2" xfId="23628" xr:uid="{96976B08-DE36-484F-8F9C-5448CD119485}"/>
    <cellStyle name="Note 2 3 5 2 2 2" xfId="26328" xr:uid="{3E8B63C8-2C83-48B5-9762-3A81EDA5A15C}"/>
    <cellStyle name="Note 2 3 5 2 2 2 2" xfId="31780" xr:uid="{C2747F65-C80B-47B4-B051-0AB013CB72BE}"/>
    <cellStyle name="Note 2 3 5 2 2 3" xfId="29568" xr:uid="{E785B5A2-D21F-4EF4-AC7A-40182252C47D}"/>
    <cellStyle name="Note 2 3 5 2 3" xfId="25012" xr:uid="{20BC03BE-CB55-4264-86A3-5E490C3EDCFE}"/>
    <cellStyle name="Note 2 3 5 2 3 2" xfId="27207" xr:uid="{E0A832EE-C329-4BED-9A4B-C4BAE7DD6233}"/>
    <cellStyle name="Note 2 3 5 2 3 2 2" xfId="32659" xr:uid="{4D457CED-60A8-4D99-85E9-2C7CAA43896C}"/>
    <cellStyle name="Note 2 3 5 2 3 3" xfId="30464" xr:uid="{3896DDCF-3411-4B1E-A086-C787EDC7330D}"/>
    <cellStyle name="Note 2 3 5 2 4" xfId="22773" xr:uid="{A32ACCF5-11DD-488E-85D0-67A9F60B9977}"/>
    <cellStyle name="Note 2 3 5 2 4 2" xfId="28713" xr:uid="{4ED77027-159B-4A38-86E6-394356D67082}"/>
    <cellStyle name="Note 2 3 5 2 5" xfId="25473" xr:uid="{C4CF08F8-2E4A-438F-B3ED-4B2B1C146ED8}"/>
    <cellStyle name="Note 2 3 5 2 5 2" xfId="30925" xr:uid="{0BF6F827-E2EC-4070-888D-E75EDE22A130}"/>
    <cellStyle name="Note 2 3 5 2 6" xfId="27839" xr:uid="{AABD5366-E8F1-46C6-A7E1-B2BA973FCCB4}"/>
    <cellStyle name="Note 2 3 5 3" xfId="23209" xr:uid="{0C221B64-0856-4401-9E41-362C5406E937}"/>
    <cellStyle name="Note 2 3 5 3 2" xfId="25909" xr:uid="{5A081D65-D74D-43A1-AB54-F32E1C0A83AD}"/>
    <cellStyle name="Note 2 3 5 3 2 2" xfId="31361" xr:uid="{8D7B3202-0034-4218-BB06-891863C577D0}"/>
    <cellStyle name="Note 2 3 5 3 3" xfId="29149" xr:uid="{E6120A79-3066-4C8E-AE9B-9FEC3677439A}"/>
    <cellStyle name="Note 2 3 5 4" xfId="24587" xr:uid="{9A99A0FB-A8EF-4DF6-9675-ABA4D6D66B76}"/>
    <cellStyle name="Note 2 3 5 4 2" xfId="26782" xr:uid="{643B2A57-A528-4548-B9BB-E727694D10AF}"/>
    <cellStyle name="Note 2 3 5 4 2 2" xfId="32234" xr:uid="{E7914A14-A841-47B5-9DF4-D9C7982A5DBB}"/>
    <cellStyle name="Note 2 3 5 4 3" xfId="30039" xr:uid="{7DB545C0-9DC2-4FB1-9243-C8B013554D75}"/>
    <cellStyle name="Note 2 3 5 5" xfId="22354" xr:uid="{8FC48376-0C29-4996-8F79-854FFE694B5C}"/>
    <cellStyle name="Note 2 3 5 5 2" xfId="28294" xr:uid="{D4CCCF85-2BB8-4A24-8D1C-826860318E63}"/>
    <cellStyle name="Note 2 3 5 6" xfId="21472" xr:uid="{F7BF76A6-0E7E-4A1D-B9C2-1B70F3FA45FB}"/>
    <cellStyle name="Note 2 3 5 7" xfId="21004" xr:uid="{8074DED2-F446-44F2-A48A-C8CBFD4BCD39}"/>
    <cellStyle name="Note 2 4" xfId="20439" xr:uid="{00000000-0005-0000-0000-0000DA4F0000}"/>
    <cellStyle name="Note 2 4 2" xfId="20440" xr:uid="{00000000-0005-0000-0000-0000DB4F0000}"/>
    <cellStyle name="Note 2 4 2 2" xfId="20441" xr:uid="{00000000-0005-0000-0000-0000DC4F0000}"/>
    <cellStyle name="Note 2 4 2 2 2" xfId="21896" xr:uid="{389A639F-EE43-40E0-8AF6-85287EAF81C2}"/>
    <cellStyle name="Note 2 4 2 2 2 2" xfId="23627" xr:uid="{84138E68-0019-4373-8D8D-6BED4EDD58B4}"/>
    <cellStyle name="Note 2 4 2 2 2 2 2" xfId="26327" xr:uid="{5D6AC866-37A5-4C7B-828A-510C8FC2905B}"/>
    <cellStyle name="Note 2 4 2 2 2 2 2 2" xfId="31779" xr:uid="{D84C2961-631D-4422-8088-2D47147C18D8}"/>
    <cellStyle name="Note 2 4 2 2 2 2 3" xfId="29567" xr:uid="{3A568445-E0CB-4512-95DA-F6EB1E11ED36}"/>
    <cellStyle name="Note 2 4 2 2 2 3" xfId="25011" xr:uid="{FC9531C7-0480-4F9D-AB46-9BA3930DB90F}"/>
    <cellStyle name="Note 2 4 2 2 2 3 2" xfId="27206" xr:uid="{7457FAB0-76D4-4C95-A40D-F413C446BD05}"/>
    <cellStyle name="Note 2 4 2 2 2 3 2 2" xfId="32658" xr:uid="{FA9F12E9-2E03-41D2-BDD1-DBF3C7DDD0F1}"/>
    <cellStyle name="Note 2 4 2 2 2 3 3" xfId="30463" xr:uid="{5E55EBB9-16A1-4FC5-B159-6B5DB5BE9B09}"/>
    <cellStyle name="Note 2 4 2 2 2 4" xfId="22772" xr:uid="{AFE4617B-181A-4E7A-A80C-7264F771DBA1}"/>
    <cellStyle name="Note 2 4 2 2 2 4 2" xfId="28712" xr:uid="{8E156E58-2CDC-4E77-8491-24EBB022154B}"/>
    <cellStyle name="Note 2 4 2 2 2 5" xfId="25472" xr:uid="{E166AB0C-1515-4C1C-AC7F-EE3540829828}"/>
    <cellStyle name="Note 2 4 2 2 2 5 2" xfId="30924" xr:uid="{483661B4-1B99-4389-9096-58881D80B33F}"/>
    <cellStyle name="Note 2 4 2 2 2 6" xfId="27838" xr:uid="{F4DDC2A9-2517-4CC0-8E17-ACF744EBC344}"/>
    <cellStyle name="Note 2 4 2 2 3" xfId="23210" xr:uid="{68112CA1-FC4F-4364-894C-52C9386443F7}"/>
    <cellStyle name="Note 2 4 2 2 3 2" xfId="25910" xr:uid="{3466BB11-AAF4-4699-AECB-B611A159A42C}"/>
    <cellStyle name="Note 2 4 2 2 3 2 2" xfId="31362" xr:uid="{45B9EDA3-B3A5-4565-A42A-99D4A99C84A1}"/>
    <cellStyle name="Note 2 4 2 2 3 3" xfId="29150" xr:uid="{830C4A3B-42EA-49F9-943A-4DC5D19655F0}"/>
    <cellStyle name="Note 2 4 2 2 4" xfId="24588" xr:uid="{A47DD00B-B83A-4D02-A904-BB455C119A1B}"/>
    <cellStyle name="Note 2 4 2 2 4 2" xfId="26783" xr:uid="{CE7B8F9D-0DA8-47D7-82C3-48E837021A69}"/>
    <cellStyle name="Note 2 4 2 2 4 2 2" xfId="32235" xr:uid="{B75DB4B9-73A1-46B0-AED4-901536461A20}"/>
    <cellStyle name="Note 2 4 2 2 4 3" xfId="30040" xr:uid="{DF506D43-D1CC-41A2-B46F-335AA7F8AD84}"/>
    <cellStyle name="Note 2 4 2 2 5" xfId="22355" xr:uid="{30F9AE9B-6D55-461F-B473-78010C48401D}"/>
    <cellStyle name="Note 2 4 2 2 5 2" xfId="28295" xr:uid="{24B30A12-059C-4F5F-A8BE-B8A4C6E9CF86}"/>
    <cellStyle name="Note 2 4 2 2 6" xfId="21473" xr:uid="{D1D65968-F3E2-463C-A0AF-90DDD0DBD057}"/>
    <cellStyle name="Note 2 4 2 2 7" xfId="21003" xr:uid="{21F11ACC-E2D6-4401-AD1E-2636A05C8059}"/>
    <cellStyle name="Note 2 4 3" xfId="20442" xr:uid="{00000000-0005-0000-0000-0000DD4F0000}"/>
    <cellStyle name="Note 2 4 3 2" xfId="20443" xr:uid="{00000000-0005-0000-0000-0000DE4F0000}"/>
    <cellStyle name="Note 2 4 3 2 2" xfId="21895" xr:uid="{690954B2-8D2D-4E58-96D1-D89E0B3AD7A3}"/>
    <cellStyle name="Note 2 4 3 2 2 2" xfId="23626" xr:uid="{8B0934BB-B2FF-4797-86BC-CD1FA5A5050C}"/>
    <cellStyle name="Note 2 4 3 2 2 2 2" xfId="26326" xr:uid="{126C1730-283D-4A0F-8B9C-7B912B41E418}"/>
    <cellStyle name="Note 2 4 3 2 2 2 2 2" xfId="31778" xr:uid="{D68C8B0A-E0F6-4BEC-BD9C-4BFABD966432}"/>
    <cellStyle name="Note 2 4 3 2 2 2 3" xfId="29566" xr:uid="{352795DA-AD06-4F00-B613-5432F57543C9}"/>
    <cellStyle name="Note 2 4 3 2 2 3" xfId="25010" xr:uid="{CBD3EEB9-6B9E-46B1-9CF3-03762F328B4F}"/>
    <cellStyle name="Note 2 4 3 2 2 3 2" xfId="27205" xr:uid="{1F23C1E9-CA68-4202-977A-6AC9D13D0EF4}"/>
    <cellStyle name="Note 2 4 3 2 2 3 2 2" xfId="32657" xr:uid="{30F1B541-3F8E-4131-BD25-8B51F72FFB3A}"/>
    <cellStyle name="Note 2 4 3 2 2 3 3" xfId="30462" xr:uid="{57927F15-8084-47E5-A24B-98EF7ABDB39B}"/>
    <cellStyle name="Note 2 4 3 2 2 4" xfId="22771" xr:uid="{EFE4D62F-C1C9-4D6B-A388-72ABA19F6BB6}"/>
    <cellStyle name="Note 2 4 3 2 2 4 2" xfId="28711" xr:uid="{636D001B-1781-499E-8655-379DBF4DFE69}"/>
    <cellStyle name="Note 2 4 3 2 2 5" xfId="25471" xr:uid="{D06A392F-3794-4A80-AC29-95A1B33689B3}"/>
    <cellStyle name="Note 2 4 3 2 2 5 2" xfId="30923" xr:uid="{1B29F079-A53B-4DD5-94DB-AFA71A7EB4F8}"/>
    <cellStyle name="Note 2 4 3 2 2 6" xfId="27837" xr:uid="{AD85ECF6-DE65-4F84-BA40-756EBC19CEA5}"/>
    <cellStyle name="Note 2 4 3 2 3" xfId="23211" xr:uid="{973EDB0F-9B74-47FD-8BD5-0E0A4F234390}"/>
    <cellStyle name="Note 2 4 3 2 3 2" xfId="25911" xr:uid="{716C9FB6-FCB4-44E8-A230-170B30B888C4}"/>
    <cellStyle name="Note 2 4 3 2 3 2 2" xfId="31363" xr:uid="{66FD4CD3-1DEC-4975-AF87-5F8DA1EF2D17}"/>
    <cellStyle name="Note 2 4 3 2 3 3" xfId="29151" xr:uid="{95185075-4FBE-445F-8817-8E7CB75E41B8}"/>
    <cellStyle name="Note 2 4 3 2 4" xfId="24589" xr:uid="{AC4FEBB8-0139-421D-A3A8-E0C043242F4D}"/>
    <cellStyle name="Note 2 4 3 2 4 2" xfId="26784" xr:uid="{F34244EF-F8AF-4080-89AD-151FFC748C03}"/>
    <cellStyle name="Note 2 4 3 2 4 2 2" xfId="32236" xr:uid="{D67DD638-CC9B-4744-8A0A-D33A62BE4350}"/>
    <cellStyle name="Note 2 4 3 2 4 3" xfId="30041" xr:uid="{A42C710E-E750-49D4-A722-2EECAE180D84}"/>
    <cellStyle name="Note 2 4 3 2 5" xfId="22356" xr:uid="{C6A6E049-4EB0-48C8-800C-8ABB314D5F73}"/>
    <cellStyle name="Note 2 4 3 2 5 2" xfId="28296" xr:uid="{FC7CED5F-68B8-4763-B475-D0BF1E004C81}"/>
    <cellStyle name="Note 2 4 3 2 6" xfId="21474" xr:uid="{A37A6B2B-12A3-41D0-805B-24E9FE5D7443}"/>
    <cellStyle name="Note 2 4 3 2 7" xfId="21002" xr:uid="{D34E6C39-D8B4-429D-AEE4-22EFFBEF126E}"/>
    <cellStyle name="Note 2 4 4" xfId="20444" xr:uid="{00000000-0005-0000-0000-0000DF4F0000}"/>
    <cellStyle name="Note 2 4 4 2" xfId="20445" xr:uid="{00000000-0005-0000-0000-0000E04F0000}"/>
    <cellStyle name="Note 2 4 4 2 2" xfId="21894" xr:uid="{9E196B46-1699-403E-A368-C9128A3CA6A8}"/>
    <cellStyle name="Note 2 4 4 2 2 2" xfId="23625" xr:uid="{1050528F-401D-496D-B70A-2E3954D9D9D3}"/>
    <cellStyle name="Note 2 4 4 2 2 2 2" xfId="26325" xr:uid="{94CA7DF6-8D63-4CF4-81C9-3DA4845B6E1D}"/>
    <cellStyle name="Note 2 4 4 2 2 2 2 2" xfId="31777" xr:uid="{D2FFAA28-06F8-43E9-8F91-40FABD49A0A8}"/>
    <cellStyle name="Note 2 4 4 2 2 2 3" xfId="29565" xr:uid="{A168877F-6BD1-454F-9C10-549D3093B5C4}"/>
    <cellStyle name="Note 2 4 4 2 2 3" xfId="25009" xr:uid="{2F3D4C7D-8112-4D97-A31D-971DCE0D8839}"/>
    <cellStyle name="Note 2 4 4 2 2 3 2" xfId="27204" xr:uid="{963579AC-0197-408F-B828-F0F99FFCB65E}"/>
    <cellStyle name="Note 2 4 4 2 2 3 2 2" xfId="32656" xr:uid="{E71233C2-6C99-4806-914F-B23DB1E5598B}"/>
    <cellStyle name="Note 2 4 4 2 2 3 3" xfId="30461" xr:uid="{6159F546-64AA-43FC-B1F1-6D9CD9F0482F}"/>
    <cellStyle name="Note 2 4 4 2 2 4" xfId="22770" xr:uid="{FE37C242-3F88-46EE-B59A-A9E898AD4B65}"/>
    <cellStyle name="Note 2 4 4 2 2 4 2" xfId="28710" xr:uid="{865B4B8A-F914-45A9-9289-C609EC7CE410}"/>
    <cellStyle name="Note 2 4 4 2 2 5" xfId="25470" xr:uid="{9B147151-86D3-456B-97C6-4C1F58CB1082}"/>
    <cellStyle name="Note 2 4 4 2 2 5 2" xfId="30922" xr:uid="{E6B3E38F-E31F-45AE-B8F6-49EE6C7E8921}"/>
    <cellStyle name="Note 2 4 4 2 2 6" xfId="27836" xr:uid="{B1BD2BC3-3007-4D2C-BC2D-3A7D4CDC0928}"/>
    <cellStyle name="Note 2 4 4 2 3" xfId="23212" xr:uid="{A7B81729-598F-457E-9C90-66DE8532CF1A}"/>
    <cellStyle name="Note 2 4 4 2 3 2" xfId="25912" xr:uid="{DE2DB7E0-8B4E-42FB-8587-ED2E2F06A6A6}"/>
    <cellStyle name="Note 2 4 4 2 3 2 2" xfId="31364" xr:uid="{EE2CCAF0-4D9F-4D20-8704-309BE2AAD896}"/>
    <cellStyle name="Note 2 4 4 2 3 3" xfId="29152" xr:uid="{34350A99-22D9-4A28-A644-91BDD175FB37}"/>
    <cellStyle name="Note 2 4 4 2 4" xfId="24590" xr:uid="{5F518045-9B22-43B5-B897-B39514F1997D}"/>
    <cellStyle name="Note 2 4 4 2 4 2" xfId="26785" xr:uid="{4E07EAD6-17BC-49D9-BDC8-A5A8F7178A50}"/>
    <cellStyle name="Note 2 4 4 2 4 2 2" xfId="32237" xr:uid="{1002A195-A308-4F84-BFD2-005B0BE2BE48}"/>
    <cellStyle name="Note 2 4 4 2 4 3" xfId="30042" xr:uid="{40591357-0F64-418D-8D1B-06D6E509E8D8}"/>
    <cellStyle name="Note 2 4 4 2 5" xfId="22357" xr:uid="{4B5FA2F5-D052-4573-A8F7-55AFF06AC41F}"/>
    <cellStyle name="Note 2 4 4 2 5 2" xfId="28297" xr:uid="{22B3C29D-222F-4832-978F-C912BC8F438E}"/>
    <cellStyle name="Note 2 4 4 2 6" xfId="21475" xr:uid="{F40CDA6F-D696-40B0-93B1-47F43EECF361}"/>
    <cellStyle name="Note 2 4 4 2 7" xfId="21001" xr:uid="{C86E516D-6210-420D-B86A-4637555ECEC0}"/>
    <cellStyle name="Note 2 4 5" xfId="20446" xr:uid="{00000000-0005-0000-0000-0000E14F0000}"/>
    <cellStyle name="Note 2 4 6" xfId="20447" xr:uid="{00000000-0005-0000-0000-0000E24F0000}"/>
    <cellStyle name="Note 2 4 7" xfId="20448" xr:uid="{00000000-0005-0000-0000-0000E34F0000}"/>
    <cellStyle name="Note 2 4 7 2" xfId="21893" xr:uid="{9495FB7D-A035-4E70-9AE4-1919241B97EB}"/>
    <cellStyle name="Note 2 4 7 2 2" xfId="23624" xr:uid="{E990E029-2F62-463D-9DAA-5B3A03493E42}"/>
    <cellStyle name="Note 2 4 7 2 2 2" xfId="26324" xr:uid="{83A2156E-BD31-49BA-8BB0-5D079EE08015}"/>
    <cellStyle name="Note 2 4 7 2 2 2 2" xfId="31776" xr:uid="{0E7C2F68-A89D-40FF-BDEA-CEA21B0D825D}"/>
    <cellStyle name="Note 2 4 7 2 2 3" xfId="29564" xr:uid="{2930C547-41FE-4C46-881B-370A94816D69}"/>
    <cellStyle name="Note 2 4 7 2 3" xfId="25008" xr:uid="{A89B8DF0-7203-48A8-8628-50223F408F60}"/>
    <cellStyle name="Note 2 4 7 2 3 2" xfId="27203" xr:uid="{DC00A5E4-D82D-4D2B-94F6-2D50D9F5AC96}"/>
    <cellStyle name="Note 2 4 7 2 3 2 2" xfId="32655" xr:uid="{3A3F2093-1EE9-4D34-B5F1-91324BF992E1}"/>
    <cellStyle name="Note 2 4 7 2 3 3" xfId="30460" xr:uid="{9DE7B6F9-D8ED-4227-90F0-689D94536FF3}"/>
    <cellStyle name="Note 2 4 7 2 4" xfId="22769" xr:uid="{D9AD50A5-F593-4463-9BDA-D9971575E4CF}"/>
    <cellStyle name="Note 2 4 7 2 4 2" xfId="28709" xr:uid="{C985CF27-C772-4076-A2ED-1CE755F8F24E}"/>
    <cellStyle name="Note 2 4 7 2 5" xfId="25469" xr:uid="{342FBD2D-D4C2-4EF7-8CA6-D1DF8207BCCE}"/>
    <cellStyle name="Note 2 4 7 2 5 2" xfId="30921" xr:uid="{FCFCE169-8389-4ED0-AC44-060AFD932EEE}"/>
    <cellStyle name="Note 2 4 7 2 6" xfId="27835" xr:uid="{E987F0C6-3D18-4735-AD4F-8472B73953E1}"/>
    <cellStyle name="Note 2 4 7 3" xfId="23213" xr:uid="{48FF8A15-8C6E-45D4-A582-9FA0B61786E4}"/>
    <cellStyle name="Note 2 4 7 3 2" xfId="25913" xr:uid="{ED28CD19-210F-423C-9E81-97387D8D554C}"/>
    <cellStyle name="Note 2 4 7 3 2 2" xfId="31365" xr:uid="{C2CFB832-211C-461F-B3C9-3AABBAB33ED0}"/>
    <cellStyle name="Note 2 4 7 3 3" xfId="29153" xr:uid="{D195C59B-DB97-4867-9D7C-BCC50C73C9E8}"/>
    <cellStyle name="Note 2 4 7 4" xfId="24591" xr:uid="{CB26947D-10B4-4218-8325-567FFD60EFA6}"/>
    <cellStyle name="Note 2 4 7 4 2" xfId="26786" xr:uid="{192694D5-DD82-4766-8E82-C8D48A93C7DF}"/>
    <cellStyle name="Note 2 4 7 4 2 2" xfId="32238" xr:uid="{A0852139-2126-457F-99A4-9F1E40BF5B72}"/>
    <cellStyle name="Note 2 4 7 4 3" xfId="30043" xr:uid="{5853E308-227D-4360-8D53-CB272788A10B}"/>
    <cellStyle name="Note 2 4 7 5" xfId="22358" xr:uid="{A5343D2D-79A4-4886-91DC-D6357C426A98}"/>
    <cellStyle name="Note 2 4 7 5 2" xfId="28298" xr:uid="{A580670E-60EC-406A-896E-D62024E19255}"/>
    <cellStyle name="Note 2 4 7 6" xfId="21476" xr:uid="{908E5EF3-7B89-42CF-9631-EDFFA3A11C9B}"/>
    <cellStyle name="Note 2 4 7 7" xfId="21000" xr:uid="{FE0102D9-9FA5-42D5-954A-1C5F187E6408}"/>
    <cellStyle name="Note 2 5" xfId="20449" xr:uid="{00000000-0005-0000-0000-0000E44F0000}"/>
    <cellStyle name="Note 2 5 2" xfId="20450" xr:uid="{00000000-0005-0000-0000-0000E54F0000}"/>
    <cellStyle name="Note 2 5 2 2" xfId="20451" xr:uid="{00000000-0005-0000-0000-0000E64F0000}"/>
    <cellStyle name="Note 2 5 2 2 2" xfId="21892" xr:uid="{FF60421B-CE9D-4209-80EE-3F01B1597642}"/>
    <cellStyle name="Note 2 5 2 2 2 2" xfId="23623" xr:uid="{21E0819E-447E-46E7-8ECF-3365BC2A8549}"/>
    <cellStyle name="Note 2 5 2 2 2 2 2" xfId="26323" xr:uid="{F7E9BF40-C4FC-4171-BBED-C978D2333B9E}"/>
    <cellStyle name="Note 2 5 2 2 2 2 2 2" xfId="31775" xr:uid="{9BB3AB5A-3DC7-40D5-AF90-1CAD3DF6ADC8}"/>
    <cellStyle name="Note 2 5 2 2 2 2 3" xfId="29563" xr:uid="{3A893475-44D6-4A6F-8412-E58377B5ED59}"/>
    <cellStyle name="Note 2 5 2 2 2 3" xfId="25007" xr:uid="{BEECB763-D240-4191-92DB-9CBCD09AC42B}"/>
    <cellStyle name="Note 2 5 2 2 2 3 2" xfId="27202" xr:uid="{46B2A7B1-1980-4245-A204-2B9265BBA259}"/>
    <cellStyle name="Note 2 5 2 2 2 3 2 2" xfId="32654" xr:uid="{58E5C3E3-DBA0-4550-8CC2-B036E7D67032}"/>
    <cellStyle name="Note 2 5 2 2 2 3 3" xfId="30459" xr:uid="{07AAE233-4F2F-49A9-9BC6-76212E967FC6}"/>
    <cellStyle name="Note 2 5 2 2 2 4" xfId="22768" xr:uid="{CB057397-A06A-4517-AC1D-D46A41C09F4F}"/>
    <cellStyle name="Note 2 5 2 2 2 4 2" xfId="28708" xr:uid="{20BA7CD3-3763-4788-8534-DDE29EDC066E}"/>
    <cellStyle name="Note 2 5 2 2 2 5" xfId="25468" xr:uid="{74D753F8-4649-4308-9832-E6633788DE1F}"/>
    <cellStyle name="Note 2 5 2 2 2 5 2" xfId="30920" xr:uid="{EF746C4D-BE8C-423A-8590-D7E4CC62A89F}"/>
    <cellStyle name="Note 2 5 2 2 2 6" xfId="27834" xr:uid="{2BE25E10-4118-400D-A93D-B0DC6B8D6BB3}"/>
    <cellStyle name="Note 2 5 2 2 3" xfId="23214" xr:uid="{B958750C-E8D3-4827-B047-D038C3B50FDD}"/>
    <cellStyle name="Note 2 5 2 2 3 2" xfId="25914" xr:uid="{92C79CC7-39FC-4769-BC99-2D9FEB65999A}"/>
    <cellStyle name="Note 2 5 2 2 3 2 2" xfId="31366" xr:uid="{113537F3-83F0-4878-9A89-D1B75A9F8755}"/>
    <cellStyle name="Note 2 5 2 2 3 3" xfId="29154" xr:uid="{0A2259EF-B43A-4A2C-BD22-1BD8545B6401}"/>
    <cellStyle name="Note 2 5 2 2 4" xfId="24592" xr:uid="{F3E133ED-B1B0-4F7B-ADA2-E9B7F2263628}"/>
    <cellStyle name="Note 2 5 2 2 4 2" xfId="26787" xr:uid="{A8DF0A25-1430-4491-B470-2FC37C5C8BF1}"/>
    <cellStyle name="Note 2 5 2 2 4 2 2" xfId="32239" xr:uid="{4F8F4104-A451-4086-B496-D3CAD5F514A9}"/>
    <cellStyle name="Note 2 5 2 2 4 3" xfId="30044" xr:uid="{74ED7650-5270-43E7-A363-38187BBE9BF8}"/>
    <cellStyle name="Note 2 5 2 2 5" xfId="22359" xr:uid="{8AF3D42E-C843-4719-8AA2-F3EB6C0FB342}"/>
    <cellStyle name="Note 2 5 2 2 5 2" xfId="28299" xr:uid="{089FE044-B706-470A-87CE-DBE0FA58D26E}"/>
    <cellStyle name="Note 2 5 2 2 6" xfId="21477" xr:uid="{1C8102A8-4978-4B73-9BB3-4EE0483F96B0}"/>
    <cellStyle name="Note 2 5 2 2 7" xfId="20999" xr:uid="{9EBDF0A6-B530-40CB-8B84-CF18B1E79248}"/>
    <cellStyle name="Note 2 5 3" xfId="20452" xr:uid="{00000000-0005-0000-0000-0000E74F0000}"/>
    <cellStyle name="Note 2 5 3 2" xfId="20453" xr:uid="{00000000-0005-0000-0000-0000E84F0000}"/>
    <cellStyle name="Note 2 5 3 2 2" xfId="21891" xr:uid="{08B6046D-DEA2-49B6-84D3-C55FF1B24C1A}"/>
    <cellStyle name="Note 2 5 3 2 2 2" xfId="23622" xr:uid="{71EAABC3-E2AB-4FD7-A553-FED1D2A776FD}"/>
    <cellStyle name="Note 2 5 3 2 2 2 2" xfId="26322" xr:uid="{EBB47FB5-55C1-42B9-B7AA-624A8B21D716}"/>
    <cellStyle name="Note 2 5 3 2 2 2 2 2" xfId="31774" xr:uid="{F5BBA04A-A4AB-4D78-9C19-4BA92A7DDBA4}"/>
    <cellStyle name="Note 2 5 3 2 2 2 3" xfId="29562" xr:uid="{E0586B62-16D6-4722-AEE6-8931B5390EFA}"/>
    <cellStyle name="Note 2 5 3 2 2 3" xfId="25006" xr:uid="{13150C85-95FC-4117-9E16-7C5B8AD650F1}"/>
    <cellStyle name="Note 2 5 3 2 2 3 2" xfId="27201" xr:uid="{4E5DE746-6ECE-40EF-ABBD-03003F9D426E}"/>
    <cellStyle name="Note 2 5 3 2 2 3 2 2" xfId="32653" xr:uid="{A84A7A1F-204B-43EA-B9A2-0C3187DF02DD}"/>
    <cellStyle name="Note 2 5 3 2 2 3 3" xfId="30458" xr:uid="{E55519EB-7A79-498C-851A-3D4F800ADF8E}"/>
    <cellStyle name="Note 2 5 3 2 2 4" xfId="22767" xr:uid="{194D56DA-9ACC-440F-9573-27ACE4342123}"/>
    <cellStyle name="Note 2 5 3 2 2 4 2" xfId="28707" xr:uid="{774A1B7D-F956-4A67-8CDA-ACD5BC6608F0}"/>
    <cellStyle name="Note 2 5 3 2 2 5" xfId="25467" xr:uid="{E574F71D-4084-4E5B-A85B-6C796BD64BF1}"/>
    <cellStyle name="Note 2 5 3 2 2 5 2" xfId="30919" xr:uid="{E6E4A117-1473-4433-B582-FB887A4B779D}"/>
    <cellStyle name="Note 2 5 3 2 2 6" xfId="27833" xr:uid="{C267CB06-7110-468F-B811-E00382162D77}"/>
    <cellStyle name="Note 2 5 3 2 3" xfId="23215" xr:uid="{45F6AD80-7AD2-4E92-A949-36B0953EF6BD}"/>
    <cellStyle name="Note 2 5 3 2 3 2" xfId="25915" xr:uid="{DEAC2720-CF8D-4E03-B4A5-7680BC613D0B}"/>
    <cellStyle name="Note 2 5 3 2 3 2 2" xfId="31367" xr:uid="{F0EB3725-5766-4CFF-9E52-47B3E29A01AF}"/>
    <cellStyle name="Note 2 5 3 2 3 3" xfId="29155" xr:uid="{91ED977D-F74B-4F93-80D8-97FC6104EE74}"/>
    <cellStyle name="Note 2 5 3 2 4" xfId="24593" xr:uid="{4257F950-05C9-427E-985C-A275C5DEDA59}"/>
    <cellStyle name="Note 2 5 3 2 4 2" xfId="26788" xr:uid="{DEA7D7B4-4AE6-4821-84EB-966253B82148}"/>
    <cellStyle name="Note 2 5 3 2 4 2 2" xfId="32240" xr:uid="{1CFC72DF-AABE-4187-AF80-3DE9B7BD9033}"/>
    <cellStyle name="Note 2 5 3 2 4 3" xfId="30045" xr:uid="{E12CED3C-8DD2-46A5-A3FB-7309CB8F178F}"/>
    <cellStyle name="Note 2 5 3 2 5" xfId="22360" xr:uid="{AED4588F-3409-43E6-9D31-795B083E9586}"/>
    <cellStyle name="Note 2 5 3 2 5 2" xfId="28300" xr:uid="{8FB47525-1738-48B0-BD9A-BD89CF6849B7}"/>
    <cellStyle name="Note 2 5 3 2 6" xfId="21478" xr:uid="{C07BB60C-71C4-46FC-BCFD-B8602FFFD327}"/>
    <cellStyle name="Note 2 5 3 2 7" xfId="20998" xr:uid="{4B17FF15-E0C6-412F-8EAC-29EABAB08D3E}"/>
    <cellStyle name="Note 2 5 4" xfId="20454" xr:uid="{00000000-0005-0000-0000-0000E94F0000}"/>
    <cellStyle name="Note 2 5 4 2" xfId="20455" xr:uid="{00000000-0005-0000-0000-0000EA4F0000}"/>
    <cellStyle name="Note 2 5 4 2 2" xfId="21890" xr:uid="{55EC4FC9-A7CA-46E3-877D-C20A28CE3129}"/>
    <cellStyle name="Note 2 5 4 2 2 2" xfId="23621" xr:uid="{B8240234-6654-464C-B3D3-23DE3C589920}"/>
    <cellStyle name="Note 2 5 4 2 2 2 2" xfId="26321" xr:uid="{E741AA63-BEBC-43C6-8632-4D4A2996136B}"/>
    <cellStyle name="Note 2 5 4 2 2 2 2 2" xfId="31773" xr:uid="{D5413851-3712-4108-9266-DF4C0211839E}"/>
    <cellStyle name="Note 2 5 4 2 2 2 3" xfId="29561" xr:uid="{75B33356-7A5E-4A21-ADBD-7DDD8DE55677}"/>
    <cellStyle name="Note 2 5 4 2 2 3" xfId="25005" xr:uid="{E473DD97-A3E6-4B22-88BC-C67869ACDB1E}"/>
    <cellStyle name="Note 2 5 4 2 2 3 2" xfId="27200" xr:uid="{1DCF5E8A-5208-4051-9936-E5626A52F63E}"/>
    <cellStyle name="Note 2 5 4 2 2 3 2 2" xfId="32652" xr:uid="{CB6E68D2-49FC-4B3C-AB06-AF732FE4D320}"/>
    <cellStyle name="Note 2 5 4 2 2 3 3" xfId="30457" xr:uid="{511084CB-F77E-4A88-AB14-68BDDC31A862}"/>
    <cellStyle name="Note 2 5 4 2 2 4" xfId="22766" xr:uid="{4A1DE985-A18E-4FBB-B4A8-FEAF2A2DABE1}"/>
    <cellStyle name="Note 2 5 4 2 2 4 2" xfId="28706" xr:uid="{1C2569CC-7BCA-41A6-BBBA-3E259D6CDCDC}"/>
    <cellStyle name="Note 2 5 4 2 2 5" xfId="25466" xr:uid="{DFACADC3-7AF5-4BDE-B63E-65C730A3AA8A}"/>
    <cellStyle name="Note 2 5 4 2 2 5 2" xfId="30918" xr:uid="{09B95F45-2883-4286-9183-4C4E2A4444E1}"/>
    <cellStyle name="Note 2 5 4 2 2 6" xfId="27832" xr:uid="{21E13D43-65FA-472A-B3C6-E7BA2042FAE4}"/>
    <cellStyle name="Note 2 5 4 2 3" xfId="23216" xr:uid="{2D855D32-76D9-42B4-B9F1-198ADBA96628}"/>
    <cellStyle name="Note 2 5 4 2 3 2" xfId="25916" xr:uid="{C90F8A22-734C-4436-B84D-CCA874175044}"/>
    <cellStyle name="Note 2 5 4 2 3 2 2" xfId="31368" xr:uid="{1A86A340-2E12-4123-84E9-C234F2622C28}"/>
    <cellStyle name="Note 2 5 4 2 3 3" xfId="29156" xr:uid="{CED285AE-E681-450C-AD7A-961F23127466}"/>
    <cellStyle name="Note 2 5 4 2 4" xfId="24594" xr:uid="{317DC99A-9C6C-440C-96A4-7DE53487561D}"/>
    <cellStyle name="Note 2 5 4 2 4 2" xfId="26789" xr:uid="{573E6D1E-AD07-417D-859C-E46D6416540C}"/>
    <cellStyle name="Note 2 5 4 2 4 2 2" xfId="32241" xr:uid="{095469AA-D10D-4B33-8D72-1CB1DF24E5F7}"/>
    <cellStyle name="Note 2 5 4 2 4 3" xfId="30046" xr:uid="{63A54995-F6FD-440D-BC52-C5EAA6D5C4A1}"/>
    <cellStyle name="Note 2 5 4 2 5" xfId="22361" xr:uid="{0E4C2361-7F72-4608-BDCA-6179ABD8FC9C}"/>
    <cellStyle name="Note 2 5 4 2 5 2" xfId="28301" xr:uid="{8E42382A-72CA-4A4C-BF7D-AE9E8263B586}"/>
    <cellStyle name="Note 2 5 4 2 6" xfId="21479" xr:uid="{4BD85A54-2BEC-4973-B1C8-E61B17D91007}"/>
    <cellStyle name="Note 2 5 4 2 7" xfId="20997" xr:uid="{6FBBE1DF-B280-46BC-A5F0-452967BDA224}"/>
    <cellStyle name="Note 2 5 5" xfId="20456" xr:uid="{00000000-0005-0000-0000-0000EB4F0000}"/>
    <cellStyle name="Note 2 5 6" xfId="20457" xr:uid="{00000000-0005-0000-0000-0000EC4F0000}"/>
    <cellStyle name="Note 2 5 7" xfId="20458" xr:uid="{00000000-0005-0000-0000-0000ED4F0000}"/>
    <cellStyle name="Note 2 5 7 2" xfId="21889" xr:uid="{E3789D50-8D1F-49A5-BC55-251797667052}"/>
    <cellStyle name="Note 2 5 7 2 2" xfId="23620" xr:uid="{D9C373D4-EAF6-4A7C-932D-661E02062BDC}"/>
    <cellStyle name="Note 2 5 7 2 2 2" xfId="26320" xr:uid="{4E9CFC4D-39BF-4ED2-8DFB-6BD66DE3134A}"/>
    <cellStyle name="Note 2 5 7 2 2 2 2" xfId="31772" xr:uid="{432EF012-13FB-4E00-B6BC-2F8E6CE3D7D1}"/>
    <cellStyle name="Note 2 5 7 2 2 3" xfId="29560" xr:uid="{1CC15924-6843-4782-A99D-9341342B7985}"/>
    <cellStyle name="Note 2 5 7 2 3" xfId="25004" xr:uid="{4DC60248-BAD9-4E1F-B371-9FBA781BE7ED}"/>
    <cellStyle name="Note 2 5 7 2 3 2" xfId="27199" xr:uid="{2CD22581-D52D-4170-BD4B-96D9D1BB1F64}"/>
    <cellStyle name="Note 2 5 7 2 3 2 2" xfId="32651" xr:uid="{31714DD2-15EF-4879-9595-FBAAE6C08E3A}"/>
    <cellStyle name="Note 2 5 7 2 3 3" xfId="30456" xr:uid="{031B5D99-BA11-4385-873F-ED39B2932595}"/>
    <cellStyle name="Note 2 5 7 2 4" xfId="22765" xr:uid="{F45A5607-B129-4A80-8EC8-71230FF366C9}"/>
    <cellStyle name="Note 2 5 7 2 4 2" xfId="28705" xr:uid="{39C52222-1A5B-49C9-A048-FDB1E53F044F}"/>
    <cellStyle name="Note 2 5 7 2 5" xfId="25465" xr:uid="{8B875392-6760-43B9-8906-6DB0B12F277A}"/>
    <cellStyle name="Note 2 5 7 2 5 2" xfId="30917" xr:uid="{312AE403-E4F7-4DA9-90A8-0DFC5F9637C9}"/>
    <cellStyle name="Note 2 5 7 2 6" xfId="27831" xr:uid="{930C0731-BCAE-41D6-BF59-802FB06B8218}"/>
    <cellStyle name="Note 2 5 7 3" xfId="23217" xr:uid="{8271211B-F72D-4E7A-AE93-7C8874C160AF}"/>
    <cellStyle name="Note 2 5 7 3 2" xfId="25917" xr:uid="{B33753C6-BB18-44DA-85BD-8A6F97292538}"/>
    <cellStyle name="Note 2 5 7 3 2 2" xfId="31369" xr:uid="{9C5EDFAC-44E1-4141-8EF9-631E5B3591C1}"/>
    <cellStyle name="Note 2 5 7 3 3" xfId="29157" xr:uid="{95C87A76-9E57-4C9B-AC1B-FB0DA4470B0F}"/>
    <cellStyle name="Note 2 5 7 4" xfId="24595" xr:uid="{CB3BACCA-EF0B-43CD-8837-7BA14A1C5349}"/>
    <cellStyle name="Note 2 5 7 4 2" xfId="26790" xr:uid="{9B2B077B-8029-41C1-946E-3D239B39F45B}"/>
    <cellStyle name="Note 2 5 7 4 2 2" xfId="32242" xr:uid="{D1F49DC2-3C14-4574-AAA5-FDD5DF0D7C16}"/>
    <cellStyle name="Note 2 5 7 4 3" xfId="30047" xr:uid="{0FB17BEA-BC96-45BB-9046-5394C2BD34D1}"/>
    <cellStyle name="Note 2 5 7 5" xfId="22362" xr:uid="{D7A8C022-94CF-43C4-9871-CBFA21A68556}"/>
    <cellStyle name="Note 2 5 7 5 2" xfId="28302" xr:uid="{DF7B7DCF-5A9E-4B0C-82D9-9D35E143A819}"/>
    <cellStyle name="Note 2 5 7 6" xfId="21480" xr:uid="{07B663CB-F3FA-4BF3-BDC3-43A8DA95E04D}"/>
    <cellStyle name="Note 2 5 7 7" xfId="20996" xr:uid="{186F312F-A10C-43B2-ADB3-ABCC0C0DE05F}"/>
    <cellStyle name="Note 2 6" xfId="20459" xr:uid="{00000000-0005-0000-0000-0000EE4F0000}"/>
    <cellStyle name="Note 2 6 2" xfId="20460" xr:uid="{00000000-0005-0000-0000-0000EF4F0000}"/>
    <cellStyle name="Note 2 6 2 2" xfId="20461" xr:uid="{00000000-0005-0000-0000-0000F04F0000}"/>
    <cellStyle name="Note 2 6 2 2 2" xfId="21888" xr:uid="{E9288026-2157-4637-BFDF-855FFFCE93A1}"/>
    <cellStyle name="Note 2 6 2 2 2 2" xfId="23619" xr:uid="{18F6F787-4D12-479A-B42E-B40FFA544104}"/>
    <cellStyle name="Note 2 6 2 2 2 2 2" xfId="26319" xr:uid="{58524BB2-A207-409D-9346-82D7F844FB08}"/>
    <cellStyle name="Note 2 6 2 2 2 2 2 2" xfId="31771" xr:uid="{E652F08E-9E0F-4CD1-920D-6717883FA06C}"/>
    <cellStyle name="Note 2 6 2 2 2 2 3" xfId="29559" xr:uid="{BC370644-22D3-4AE6-B9FF-37DB8C9A1863}"/>
    <cellStyle name="Note 2 6 2 2 2 3" xfId="25003" xr:uid="{BE6E8A2C-2DB2-4FE1-BE7B-3F4FB68FEF4F}"/>
    <cellStyle name="Note 2 6 2 2 2 3 2" xfId="27198" xr:uid="{355085D2-2C00-4A12-BA21-AAF4149161CF}"/>
    <cellStyle name="Note 2 6 2 2 2 3 2 2" xfId="32650" xr:uid="{146728C3-D7FA-4C2E-BBAC-A11ECD4985F8}"/>
    <cellStyle name="Note 2 6 2 2 2 3 3" xfId="30455" xr:uid="{32B711E2-44C7-4FF2-93F8-59E4EB1B16F0}"/>
    <cellStyle name="Note 2 6 2 2 2 4" xfId="22764" xr:uid="{30A82BFA-0BDB-4FE4-B6FE-73CC437A33D3}"/>
    <cellStyle name="Note 2 6 2 2 2 4 2" xfId="28704" xr:uid="{97CF8509-69B4-4C6E-B03F-8CFDBA1B4B75}"/>
    <cellStyle name="Note 2 6 2 2 2 5" xfId="25464" xr:uid="{CBCB839F-393C-48F7-8FE6-AF4D69ADD42B}"/>
    <cellStyle name="Note 2 6 2 2 2 5 2" xfId="30916" xr:uid="{230FF8D6-6123-4CCD-AD23-9196F9A02F83}"/>
    <cellStyle name="Note 2 6 2 2 2 6" xfId="27830" xr:uid="{B81DBD7B-E7F6-4CC2-807B-50D411B4B005}"/>
    <cellStyle name="Note 2 6 2 2 3" xfId="23218" xr:uid="{3C8E132F-EE00-43AA-A0E5-3957F6F45D29}"/>
    <cellStyle name="Note 2 6 2 2 3 2" xfId="25918" xr:uid="{34AED60B-E33F-4A72-BD4E-93811253D552}"/>
    <cellStyle name="Note 2 6 2 2 3 2 2" xfId="31370" xr:uid="{49AFAD5C-5589-41F8-BA90-23E3966F2BCD}"/>
    <cellStyle name="Note 2 6 2 2 3 3" xfId="29158" xr:uid="{63D1C937-D5DC-4779-9398-A767B0FBE31A}"/>
    <cellStyle name="Note 2 6 2 2 4" xfId="24596" xr:uid="{39555991-2AD2-4DEB-8570-F421BA3E26FC}"/>
    <cellStyle name="Note 2 6 2 2 4 2" xfId="26791" xr:uid="{9A345657-343B-463D-84CF-D5E4393D0B0F}"/>
    <cellStyle name="Note 2 6 2 2 4 2 2" xfId="32243" xr:uid="{2504F1C4-AB57-4A67-A005-F7C6587DE5F3}"/>
    <cellStyle name="Note 2 6 2 2 4 3" xfId="30048" xr:uid="{B1AA6ED8-962D-4D33-A6EA-669A88BFE618}"/>
    <cellStyle name="Note 2 6 2 2 5" xfId="22363" xr:uid="{3AD1047C-7A82-4EC2-A18E-5A6450C0849C}"/>
    <cellStyle name="Note 2 6 2 2 5 2" xfId="28303" xr:uid="{B260FF69-E0F0-46F6-B72F-C64681D788F7}"/>
    <cellStyle name="Note 2 6 2 2 6" xfId="21481" xr:uid="{4867F461-3AC9-426D-BDB1-9C1A4EF259E1}"/>
    <cellStyle name="Note 2 6 2 2 7" xfId="20995" xr:uid="{A65C03CE-A39A-441A-89EF-526105530004}"/>
    <cellStyle name="Note 2 6 3" xfId="20462" xr:uid="{00000000-0005-0000-0000-0000F14F0000}"/>
    <cellStyle name="Note 2 6 3 2" xfId="20463" xr:uid="{00000000-0005-0000-0000-0000F24F0000}"/>
    <cellStyle name="Note 2 6 3 2 2" xfId="21887" xr:uid="{A434AF9E-3CA3-4E58-9995-DD78B239CB2B}"/>
    <cellStyle name="Note 2 6 3 2 2 2" xfId="23618" xr:uid="{D1A83D2A-9215-40CC-B012-23C7161F7DAC}"/>
    <cellStyle name="Note 2 6 3 2 2 2 2" xfId="26318" xr:uid="{286F462C-E031-458E-81BA-983111842413}"/>
    <cellStyle name="Note 2 6 3 2 2 2 2 2" xfId="31770" xr:uid="{B27CB56A-A5A6-4913-BF4B-55BD593AC2BD}"/>
    <cellStyle name="Note 2 6 3 2 2 2 3" xfId="29558" xr:uid="{9E3E79C6-C2C5-4C36-9CCB-030A6C364260}"/>
    <cellStyle name="Note 2 6 3 2 2 3" xfId="25002" xr:uid="{7C4247F7-FFB3-4851-9781-AF3E304E16ED}"/>
    <cellStyle name="Note 2 6 3 2 2 3 2" xfId="27197" xr:uid="{77E061D1-2E92-4E9B-A663-6ADB1776ED95}"/>
    <cellStyle name="Note 2 6 3 2 2 3 2 2" xfId="32649" xr:uid="{E1FF9490-0CD4-4947-AB6D-55F972AB09CF}"/>
    <cellStyle name="Note 2 6 3 2 2 3 3" xfId="30454" xr:uid="{FB3043E1-7778-4C2B-AA2F-65C3FD3A193A}"/>
    <cellStyle name="Note 2 6 3 2 2 4" xfId="22763" xr:uid="{6F568AC2-E666-463D-9AA0-A89853887D1A}"/>
    <cellStyle name="Note 2 6 3 2 2 4 2" xfId="28703" xr:uid="{8F6B6F4A-01A0-4296-83A6-589C4FC02613}"/>
    <cellStyle name="Note 2 6 3 2 2 5" xfId="25463" xr:uid="{5ECC3744-87C2-454A-B2F9-AC094C58372C}"/>
    <cellStyle name="Note 2 6 3 2 2 5 2" xfId="30915" xr:uid="{CF8B44EA-30B0-4A24-BA13-DA3AD6EBE51D}"/>
    <cellStyle name="Note 2 6 3 2 2 6" xfId="27829" xr:uid="{2F880879-9289-4D08-8FAF-95DF439A0A4F}"/>
    <cellStyle name="Note 2 6 3 2 3" xfId="23219" xr:uid="{299FE848-7761-4B6C-8F71-8099F6662C0C}"/>
    <cellStyle name="Note 2 6 3 2 3 2" xfId="25919" xr:uid="{93B53EDD-EBCE-4A8A-817D-1B222834129D}"/>
    <cellStyle name="Note 2 6 3 2 3 2 2" xfId="31371" xr:uid="{84D9BABD-BFD5-42D3-8758-D58506760BC3}"/>
    <cellStyle name="Note 2 6 3 2 3 3" xfId="29159" xr:uid="{BBADE5AF-C888-45F0-B3E8-E249CA610441}"/>
    <cellStyle name="Note 2 6 3 2 4" xfId="24597" xr:uid="{0D0362ED-914D-471E-A419-84251E3CFA96}"/>
    <cellStyle name="Note 2 6 3 2 4 2" xfId="26792" xr:uid="{C4511958-46CE-4202-A375-AEA40B9C32DD}"/>
    <cellStyle name="Note 2 6 3 2 4 2 2" xfId="32244" xr:uid="{8D0FAA80-9C7C-4E00-9CCF-4440397C7E59}"/>
    <cellStyle name="Note 2 6 3 2 4 3" xfId="30049" xr:uid="{25C958CA-3A05-4E02-B10C-5D0CF450AA20}"/>
    <cellStyle name="Note 2 6 3 2 5" xfId="22364" xr:uid="{06384837-98DF-4A3F-9D7B-FA6AD283E491}"/>
    <cellStyle name="Note 2 6 3 2 5 2" xfId="28304" xr:uid="{0EDBB519-EAC1-42EC-8CD2-040D60AEB987}"/>
    <cellStyle name="Note 2 6 3 2 6" xfId="21482" xr:uid="{02655495-B6E0-45D4-A445-501025F9B423}"/>
    <cellStyle name="Note 2 6 3 2 7" xfId="20994" xr:uid="{C397EE4A-1802-4D0B-ADD9-30AC129F52B8}"/>
    <cellStyle name="Note 2 6 4" xfId="20464" xr:uid="{00000000-0005-0000-0000-0000F34F0000}"/>
    <cellStyle name="Note 2 6 4 2" xfId="20465" xr:uid="{00000000-0005-0000-0000-0000F44F0000}"/>
    <cellStyle name="Note 2 6 4 2 2" xfId="21886" xr:uid="{6359C1B2-C2C1-413C-9674-F77C3E0C0230}"/>
    <cellStyle name="Note 2 6 4 2 2 2" xfId="23617" xr:uid="{D163021D-E00B-43C2-9DA5-0555B8889809}"/>
    <cellStyle name="Note 2 6 4 2 2 2 2" xfId="26317" xr:uid="{2BE37873-0FE1-4879-A1EE-A4F80B0A5815}"/>
    <cellStyle name="Note 2 6 4 2 2 2 2 2" xfId="31769" xr:uid="{0400F85A-88A3-45F1-AA72-64B71C7FAA14}"/>
    <cellStyle name="Note 2 6 4 2 2 2 3" xfId="29557" xr:uid="{4714D06D-A17C-4407-B1C5-47AA8ECBE402}"/>
    <cellStyle name="Note 2 6 4 2 2 3" xfId="25001" xr:uid="{218E8EF7-F7E2-45E8-A682-AE7BF596646F}"/>
    <cellStyle name="Note 2 6 4 2 2 3 2" xfId="27196" xr:uid="{2A36F6ED-870A-43D9-BCC9-93D10DF42999}"/>
    <cellStyle name="Note 2 6 4 2 2 3 2 2" xfId="32648" xr:uid="{044B5D7F-805A-4D9B-915B-CD2450DA0EF9}"/>
    <cellStyle name="Note 2 6 4 2 2 3 3" xfId="30453" xr:uid="{F0223A95-F610-4C88-92CF-5F020678612D}"/>
    <cellStyle name="Note 2 6 4 2 2 4" xfId="22762" xr:uid="{BB92E370-BA37-4022-B12D-F3C005AFF060}"/>
    <cellStyle name="Note 2 6 4 2 2 4 2" xfId="28702" xr:uid="{76CAB58D-E97C-456A-AFD9-2F6F66496493}"/>
    <cellStyle name="Note 2 6 4 2 2 5" xfId="25462" xr:uid="{1C5CF56A-3E40-475B-A9A0-8077A2D429A1}"/>
    <cellStyle name="Note 2 6 4 2 2 5 2" xfId="30914" xr:uid="{DCFD2F4E-08E6-4AEB-8E77-1DED07C60649}"/>
    <cellStyle name="Note 2 6 4 2 2 6" xfId="27828" xr:uid="{ECFE8CD5-8BE4-4F97-9C5D-99E9193E78F7}"/>
    <cellStyle name="Note 2 6 4 2 3" xfId="23220" xr:uid="{44DAF622-F415-4C69-A18E-E6A0645F8E88}"/>
    <cellStyle name="Note 2 6 4 2 3 2" xfId="25920" xr:uid="{A255298F-4AF9-4184-91F5-B9B56CA24634}"/>
    <cellStyle name="Note 2 6 4 2 3 2 2" xfId="31372" xr:uid="{18AF7BBE-4B52-4C5F-8CF4-9F891C753D0C}"/>
    <cellStyle name="Note 2 6 4 2 3 3" xfId="29160" xr:uid="{E59461E7-3B99-4255-B846-6EC4F6464D4F}"/>
    <cellStyle name="Note 2 6 4 2 4" xfId="24598" xr:uid="{24B7896D-C9D8-4E86-848A-4A28061F3AE3}"/>
    <cellStyle name="Note 2 6 4 2 4 2" xfId="26793" xr:uid="{B0BB6C34-A9A4-4083-AC6A-54B20A3E6C38}"/>
    <cellStyle name="Note 2 6 4 2 4 2 2" xfId="32245" xr:uid="{926D37BF-E3EA-4D87-832F-2DDA807F554B}"/>
    <cellStyle name="Note 2 6 4 2 4 3" xfId="30050" xr:uid="{BE5B5575-781F-46F2-BC6F-E0DBF6D6E9EA}"/>
    <cellStyle name="Note 2 6 4 2 5" xfId="22365" xr:uid="{5D3649FA-5EBE-4A68-B1D4-FF3D68255C00}"/>
    <cellStyle name="Note 2 6 4 2 5 2" xfId="28305" xr:uid="{99420916-FA5D-48B6-809D-861E11229137}"/>
    <cellStyle name="Note 2 6 4 2 6" xfId="21483" xr:uid="{C2FF65D2-C175-4723-AB35-456C8186596C}"/>
    <cellStyle name="Note 2 6 4 2 7" xfId="20993" xr:uid="{FE163018-EEC0-420C-8EA4-D02B9536E9FB}"/>
    <cellStyle name="Note 2 6 5" xfId="20466" xr:uid="{00000000-0005-0000-0000-0000F54F0000}"/>
    <cellStyle name="Note 2 6 6" xfId="20467" xr:uid="{00000000-0005-0000-0000-0000F64F0000}"/>
    <cellStyle name="Note 2 6 7" xfId="20468" xr:uid="{00000000-0005-0000-0000-0000F74F0000}"/>
    <cellStyle name="Note 2 6 7 2" xfId="21885" xr:uid="{1E05866B-3A9F-4DE4-8583-97F7F5E140A2}"/>
    <cellStyle name="Note 2 6 7 2 2" xfId="23616" xr:uid="{F4E376E9-4741-4EDC-A000-883D809EBE5E}"/>
    <cellStyle name="Note 2 6 7 2 2 2" xfId="26316" xr:uid="{D9816F2A-70FF-4DC1-94D3-29EE9681B51C}"/>
    <cellStyle name="Note 2 6 7 2 2 2 2" xfId="31768" xr:uid="{81C56E5D-BB1B-4B1B-A8B0-94FF6A31EA63}"/>
    <cellStyle name="Note 2 6 7 2 2 3" xfId="29556" xr:uid="{74D26434-C2FB-4A6A-A474-21E6FD059D5F}"/>
    <cellStyle name="Note 2 6 7 2 3" xfId="25000" xr:uid="{D751AD49-FCF7-4D42-ADD8-D0A31B90EB98}"/>
    <cellStyle name="Note 2 6 7 2 3 2" xfId="27195" xr:uid="{B06F4202-A7E5-4EE8-AC99-29F21EB86C28}"/>
    <cellStyle name="Note 2 6 7 2 3 2 2" xfId="32647" xr:uid="{E1612C62-7426-4F87-A418-7150FFE30482}"/>
    <cellStyle name="Note 2 6 7 2 3 3" xfId="30452" xr:uid="{519C1CC4-37D0-4913-A48B-069707F9F455}"/>
    <cellStyle name="Note 2 6 7 2 4" xfId="22761" xr:uid="{C07A90C7-D3E8-457C-88F8-A2039C827213}"/>
    <cellStyle name="Note 2 6 7 2 4 2" xfId="28701" xr:uid="{2EDF3B59-7E90-4A08-9FCD-DDC8E5D576F0}"/>
    <cellStyle name="Note 2 6 7 2 5" xfId="25461" xr:uid="{33E07A5B-CBAE-423C-9C52-27569C50BBAE}"/>
    <cellStyle name="Note 2 6 7 2 5 2" xfId="30913" xr:uid="{FEAB3D3B-0589-4852-BC66-1152B334540E}"/>
    <cellStyle name="Note 2 6 7 2 6" xfId="27827" xr:uid="{A82F9A6B-3EE7-43BA-BDB3-7B2BE54BAA04}"/>
    <cellStyle name="Note 2 6 7 3" xfId="23221" xr:uid="{32A38E5B-D021-446A-9FD7-B5555E304F93}"/>
    <cellStyle name="Note 2 6 7 3 2" xfId="25921" xr:uid="{732853DB-C8C5-4FD6-8761-5EF4403F868B}"/>
    <cellStyle name="Note 2 6 7 3 2 2" xfId="31373" xr:uid="{522FC10F-92EE-433F-A073-361DF6C6A9B5}"/>
    <cellStyle name="Note 2 6 7 3 3" xfId="29161" xr:uid="{A5C028FE-3B4B-4121-B469-9F63D7F6E4C0}"/>
    <cellStyle name="Note 2 6 7 4" xfId="24599" xr:uid="{565F53A4-C471-476D-942B-1D9E88B779EB}"/>
    <cellStyle name="Note 2 6 7 4 2" xfId="26794" xr:uid="{1657E8BF-886A-4878-AADA-8DA883C11A4F}"/>
    <cellStyle name="Note 2 6 7 4 2 2" xfId="32246" xr:uid="{633523E7-783C-482E-8AA2-CE40BC1355F9}"/>
    <cellStyle name="Note 2 6 7 4 3" xfId="30051" xr:uid="{456E2FCB-27CD-4B48-A4DB-E6E2749E093F}"/>
    <cellStyle name="Note 2 6 7 5" xfId="22366" xr:uid="{B3B6DB6D-4543-43FF-B312-506FF73C6952}"/>
    <cellStyle name="Note 2 6 7 5 2" xfId="28306" xr:uid="{2BEE77CB-BF7C-4C16-8C3A-8BDC605028E5}"/>
    <cellStyle name="Note 2 6 7 6" xfId="21484" xr:uid="{32B52C43-F9A3-4367-8D80-7DA393169819}"/>
    <cellStyle name="Note 2 6 7 7" xfId="20992" xr:uid="{C22A9983-FC4E-4391-9A57-84847861A136}"/>
    <cellStyle name="Note 2 7" xfId="20469" xr:uid="{00000000-0005-0000-0000-0000F84F0000}"/>
    <cellStyle name="Note 2 7 2" xfId="20470" xr:uid="{00000000-0005-0000-0000-0000F94F0000}"/>
    <cellStyle name="Note 2 7 2 2" xfId="20471" xr:uid="{00000000-0005-0000-0000-0000FA4F0000}"/>
    <cellStyle name="Note 2 7 2 2 2" xfId="21884" xr:uid="{B63877DE-B472-489F-BCDD-2BCE65238959}"/>
    <cellStyle name="Note 2 7 2 2 2 2" xfId="23615" xr:uid="{93183E73-F356-40C7-A71A-5960D4228740}"/>
    <cellStyle name="Note 2 7 2 2 2 2 2" xfId="26315" xr:uid="{3A406957-5E17-442C-96C4-8EEDEFA36C0F}"/>
    <cellStyle name="Note 2 7 2 2 2 2 2 2" xfId="31767" xr:uid="{DC8802D6-0685-49A0-B2A8-B8D5A4536F9B}"/>
    <cellStyle name="Note 2 7 2 2 2 2 3" xfId="29555" xr:uid="{6ADF064D-CEBD-4222-8593-F8A6A4DFCDAD}"/>
    <cellStyle name="Note 2 7 2 2 2 3" xfId="24999" xr:uid="{5AA466EE-CBD9-4FE8-AFC4-495968FE8E01}"/>
    <cellStyle name="Note 2 7 2 2 2 3 2" xfId="27194" xr:uid="{D23AF9AE-F3AC-45F4-9D9E-8CCD59B80D16}"/>
    <cellStyle name="Note 2 7 2 2 2 3 2 2" xfId="32646" xr:uid="{8D0F7E91-B04E-4F1D-AC31-089947377D41}"/>
    <cellStyle name="Note 2 7 2 2 2 3 3" xfId="30451" xr:uid="{2808BF4A-0C73-47C5-B3BA-40E3408F0B23}"/>
    <cellStyle name="Note 2 7 2 2 2 4" xfId="22760" xr:uid="{9B017C51-C80F-4A98-80E1-8E782415EBF3}"/>
    <cellStyle name="Note 2 7 2 2 2 4 2" xfId="28700" xr:uid="{F13DBEFB-5869-4BF5-943F-6C54D77F18AC}"/>
    <cellStyle name="Note 2 7 2 2 2 5" xfId="25460" xr:uid="{72AADF2D-3F27-4A69-8A6C-3094AF2BD211}"/>
    <cellStyle name="Note 2 7 2 2 2 5 2" xfId="30912" xr:uid="{372E618E-E442-414A-8138-30067C1F95FA}"/>
    <cellStyle name="Note 2 7 2 2 2 6" xfId="27826" xr:uid="{1CE7C99E-1CC8-4C97-A049-B1B11C7B1BF7}"/>
    <cellStyle name="Note 2 7 2 2 3" xfId="23222" xr:uid="{AC439418-FF42-4B3E-87B0-FCD491CE4CF7}"/>
    <cellStyle name="Note 2 7 2 2 3 2" xfId="25922" xr:uid="{B3D9846A-364E-433B-B6E4-353A75B7D43B}"/>
    <cellStyle name="Note 2 7 2 2 3 2 2" xfId="31374" xr:uid="{CE40F600-92EB-42CE-9596-407953AA0300}"/>
    <cellStyle name="Note 2 7 2 2 3 3" xfId="29162" xr:uid="{244E21A1-DB87-4FE4-BD4C-6280D4F24FDF}"/>
    <cellStyle name="Note 2 7 2 2 4" xfId="24600" xr:uid="{4ABB777A-E103-4200-914E-81A258FD6E8F}"/>
    <cellStyle name="Note 2 7 2 2 4 2" xfId="26795" xr:uid="{06CCFC80-8968-4A45-B6E7-8A1C7614E9DC}"/>
    <cellStyle name="Note 2 7 2 2 4 2 2" xfId="32247" xr:uid="{410B6314-04A2-4DA9-B111-B78EE55947F6}"/>
    <cellStyle name="Note 2 7 2 2 4 3" xfId="30052" xr:uid="{D17AC5F4-F642-4D50-B4EE-2F88DE5C7BC5}"/>
    <cellStyle name="Note 2 7 2 2 5" xfId="22367" xr:uid="{BAAC66D5-B4F0-4147-B7AF-91B15CA8EE02}"/>
    <cellStyle name="Note 2 7 2 2 5 2" xfId="28307" xr:uid="{5C4CE67E-C8F5-435C-A551-56A1641ADD7A}"/>
    <cellStyle name="Note 2 7 2 2 6" xfId="21485" xr:uid="{328BF964-74F5-40CD-BB81-89F1CAC3FB00}"/>
    <cellStyle name="Note 2 7 2 2 7" xfId="20991" xr:uid="{ECD0DDAD-9552-41D5-90BF-24284A2906BA}"/>
    <cellStyle name="Note 2 7 3" xfId="20472" xr:uid="{00000000-0005-0000-0000-0000FB4F0000}"/>
    <cellStyle name="Note 2 7 3 2" xfId="20473" xr:uid="{00000000-0005-0000-0000-0000FC4F0000}"/>
    <cellStyle name="Note 2 7 3 2 2" xfId="21883" xr:uid="{1CCBF951-519F-4680-89AC-ACB0D795A577}"/>
    <cellStyle name="Note 2 7 3 2 2 2" xfId="23614" xr:uid="{F553E6F9-9EEC-44F7-8C69-ED6CF5C592FE}"/>
    <cellStyle name="Note 2 7 3 2 2 2 2" xfId="26314" xr:uid="{64E9F102-02A6-49C2-8856-157FD5325913}"/>
    <cellStyle name="Note 2 7 3 2 2 2 2 2" xfId="31766" xr:uid="{38EE0CBA-1FDF-46F4-9650-38252E37DA64}"/>
    <cellStyle name="Note 2 7 3 2 2 2 3" xfId="29554" xr:uid="{AAF222FC-575C-4C65-93E3-F4869A1EC2C8}"/>
    <cellStyle name="Note 2 7 3 2 2 3" xfId="24998" xr:uid="{ADD6FBD4-D79F-4D18-9C15-79C2C16665B3}"/>
    <cellStyle name="Note 2 7 3 2 2 3 2" xfId="27193" xr:uid="{F7CDED53-E001-496C-A8EC-C7B148A10460}"/>
    <cellStyle name="Note 2 7 3 2 2 3 2 2" xfId="32645" xr:uid="{A52607D3-8F46-4BCD-906D-159AECE4A11C}"/>
    <cellStyle name="Note 2 7 3 2 2 3 3" xfId="30450" xr:uid="{C8CBBC19-B931-4234-A57D-F9D582C2F13C}"/>
    <cellStyle name="Note 2 7 3 2 2 4" xfId="22759" xr:uid="{D599971C-367C-404A-9A88-7D875447674F}"/>
    <cellStyle name="Note 2 7 3 2 2 4 2" xfId="28699" xr:uid="{744CA2E0-67CF-4CF1-B92A-BAD269EA8009}"/>
    <cellStyle name="Note 2 7 3 2 2 5" xfId="25459" xr:uid="{D0A154BC-87A2-4E8B-92F7-F02FF3ED2320}"/>
    <cellStyle name="Note 2 7 3 2 2 5 2" xfId="30911" xr:uid="{FA976A2D-D95A-4E1C-AD0C-6B84D3507F53}"/>
    <cellStyle name="Note 2 7 3 2 2 6" xfId="27825" xr:uid="{3677EC45-67A3-4874-9195-764B0E2F1877}"/>
    <cellStyle name="Note 2 7 3 2 3" xfId="23223" xr:uid="{AF3A6E10-623D-42AF-82EA-7694911F9ED3}"/>
    <cellStyle name="Note 2 7 3 2 3 2" xfId="25923" xr:uid="{5FC9F4AD-6F51-4233-B613-91E20421F2AC}"/>
    <cellStyle name="Note 2 7 3 2 3 2 2" xfId="31375" xr:uid="{E9A35AED-4FB8-4410-9F31-5A5D32108011}"/>
    <cellStyle name="Note 2 7 3 2 3 3" xfId="29163" xr:uid="{62A9A2BE-431E-4451-A9E6-86B98CA2FAB7}"/>
    <cellStyle name="Note 2 7 3 2 4" xfId="24601" xr:uid="{3EA055AB-1D4B-4BB9-9651-1255E5173834}"/>
    <cellStyle name="Note 2 7 3 2 4 2" xfId="26796" xr:uid="{4176C106-C72F-4B81-A234-1409665C42D6}"/>
    <cellStyle name="Note 2 7 3 2 4 2 2" xfId="32248" xr:uid="{C6AE54AC-5342-46DA-9B40-A0B8B61EB31F}"/>
    <cellStyle name="Note 2 7 3 2 4 3" xfId="30053" xr:uid="{EF1DFDAC-46FC-4B56-A3AD-771B726239E3}"/>
    <cellStyle name="Note 2 7 3 2 5" xfId="22368" xr:uid="{F5C17310-53CA-43FB-ACDC-C4D52D3A1721}"/>
    <cellStyle name="Note 2 7 3 2 5 2" xfId="28308" xr:uid="{DC656837-32B4-431E-A54E-00A07337705A}"/>
    <cellStyle name="Note 2 7 3 2 6" xfId="21486" xr:uid="{1B541175-5754-42AB-96F6-F50217DAA6D8}"/>
    <cellStyle name="Note 2 7 3 2 7" xfId="20990" xr:uid="{4D27FF8A-A006-42BB-84B4-DB457EFA99EC}"/>
    <cellStyle name="Note 2 7 4" xfId="20474" xr:uid="{00000000-0005-0000-0000-0000FD4F0000}"/>
    <cellStyle name="Note 2 7 4 2" xfId="20475" xr:uid="{00000000-0005-0000-0000-0000FE4F0000}"/>
    <cellStyle name="Note 2 7 4 2 2" xfId="21882" xr:uid="{DDDF0226-1430-451F-8EC7-C2AB99260058}"/>
    <cellStyle name="Note 2 7 4 2 2 2" xfId="23613" xr:uid="{234B5B12-376A-4816-8535-50E8A51AF825}"/>
    <cellStyle name="Note 2 7 4 2 2 2 2" xfId="26313" xr:uid="{7168BD95-F9ED-4487-B70B-C3860EBC1123}"/>
    <cellStyle name="Note 2 7 4 2 2 2 2 2" xfId="31765" xr:uid="{82B33C22-BBB8-49DC-89B3-EA1C24F606A8}"/>
    <cellStyle name="Note 2 7 4 2 2 2 3" xfId="29553" xr:uid="{5EC14EDE-FB68-4B80-A8F0-3739A9592DBE}"/>
    <cellStyle name="Note 2 7 4 2 2 3" xfId="24997" xr:uid="{1E17331C-DD73-4508-B842-CA0278FC5E40}"/>
    <cellStyle name="Note 2 7 4 2 2 3 2" xfId="27192" xr:uid="{33D1A1A1-8271-40FD-A016-56D7BCE7907E}"/>
    <cellStyle name="Note 2 7 4 2 2 3 2 2" xfId="32644" xr:uid="{FA9CDEFB-682F-43FD-94AF-C4ADE0482479}"/>
    <cellStyle name="Note 2 7 4 2 2 3 3" xfId="30449" xr:uid="{35AF2575-165F-4AA8-8617-F53CE76A83B8}"/>
    <cellStyle name="Note 2 7 4 2 2 4" xfId="22758" xr:uid="{127EFACD-5C96-4535-BE17-4F7E66FA91BA}"/>
    <cellStyle name="Note 2 7 4 2 2 4 2" xfId="28698" xr:uid="{D2F45C15-EB7A-4B34-99EB-9A73BA35E980}"/>
    <cellStyle name="Note 2 7 4 2 2 5" xfId="25458" xr:uid="{50128CB6-F5AA-46B0-B72D-B17F47F0A4AC}"/>
    <cellStyle name="Note 2 7 4 2 2 5 2" xfId="30910" xr:uid="{A6685F32-6855-495E-9EFA-B1A4D4A96DF8}"/>
    <cellStyle name="Note 2 7 4 2 2 6" xfId="27824" xr:uid="{BA3C4D70-09D7-46A8-8877-2C564F418877}"/>
    <cellStyle name="Note 2 7 4 2 3" xfId="23224" xr:uid="{9B195693-0F85-43AB-B3DE-3B051A0D5490}"/>
    <cellStyle name="Note 2 7 4 2 3 2" xfId="25924" xr:uid="{BABAFE83-D2B3-43EF-83B8-F02970F359B4}"/>
    <cellStyle name="Note 2 7 4 2 3 2 2" xfId="31376" xr:uid="{668F688B-3BDA-459A-80B0-D8EB1C1123DB}"/>
    <cellStyle name="Note 2 7 4 2 3 3" xfId="29164" xr:uid="{03B5130A-D525-426F-B2DB-304A160859AC}"/>
    <cellStyle name="Note 2 7 4 2 4" xfId="24602" xr:uid="{638D0305-10D7-4E62-A54C-8EA735590CD9}"/>
    <cellStyle name="Note 2 7 4 2 4 2" xfId="26797" xr:uid="{2169C788-FD04-4751-9596-A818C93F99F2}"/>
    <cellStyle name="Note 2 7 4 2 4 2 2" xfId="32249" xr:uid="{97E370D9-E91B-4B2A-872A-BBD9EB003B30}"/>
    <cellStyle name="Note 2 7 4 2 4 3" xfId="30054" xr:uid="{B5E2C655-B6DD-4626-8E75-4F0B684CB7AD}"/>
    <cellStyle name="Note 2 7 4 2 5" xfId="22369" xr:uid="{FB01BAE5-F314-4F79-9BAB-B57C11AB75F8}"/>
    <cellStyle name="Note 2 7 4 2 5 2" xfId="28309" xr:uid="{391C9F1E-1710-4715-AAD6-3D571167694B}"/>
    <cellStyle name="Note 2 7 4 2 6" xfId="21487" xr:uid="{03276E34-B4F4-4D52-AB02-7CF9DDD9F5EF}"/>
    <cellStyle name="Note 2 7 4 2 7" xfId="20989" xr:uid="{67EE1B24-57A0-45B2-90E2-89C700D35D3E}"/>
    <cellStyle name="Note 2 7 5" xfId="20476" xr:uid="{00000000-0005-0000-0000-0000FF4F0000}"/>
    <cellStyle name="Note 2 7 6" xfId="20477" xr:uid="{00000000-0005-0000-0000-000000500000}"/>
    <cellStyle name="Note 2 7 7" xfId="20478" xr:uid="{00000000-0005-0000-0000-000001500000}"/>
    <cellStyle name="Note 2 7 7 2" xfId="21881" xr:uid="{76953155-DB24-43CF-8FE2-9A22AFA40578}"/>
    <cellStyle name="Note 2 7 7 2 2" xfId="23612" xr:uid="{27CC7FDE-01F8-43E6-A621-7F25B101D106}"/>
    <cellStyle name="Note 2 7 7 2 2 2" xfId="26312" xr:uid="{E268308D-0ED0-49D5-BA06-9C180936BDA7}"/>
    <cellStyle name="Note 2 7 7 2 2 2 2" xfId="31764" xr:uid="{D90EF827-3328-491A-B73C-833FE7048651}"/>
    <cellStyle name="Note 2 7 7 2 2 3" xfId="29552" xr:uid="{FE3F6AA1-9301-4E4C-97A6-965282E2E17E}"/>
    <cellStyle name="Note 2 7 7 2 3" xfId="24996" xr:uid="{286AA732-0093-4C41-8BD6-6BCA426ACC65}"/>
    <cellStyle name="Note 2 7 7 2 3 2" xfId="27191" xr:uid="{4E71604A-B335-4B55-BE6D-6796AA705607}"/>
    <cellStyle name="Note 2 7 7 2 3 2 2" xfId="32643" xr:uid="{10627715-5DA7-48F0-BFE7-8A32ECD5278A}"/>
    <cellStyle name="Note 2 7 7 2 3 3" xfId="30448" xr:uid="{464E9F11-F312-425B-864C-017969EFADAD}"/>
    <cellStyle name="Note 2 7 7 2 4" xfId="22757" xr:uid="{3C6AA28F-4A86-4125-B4B9-71869090B7A1}"/>
    <cellStyle name="Note 2 7 7 2 4 2" xfId="28697" xr:uid="{649F8127-2E88-40B6-A9CB-D21AC37554F8}"/>
    <cellStyle name="Note 2 7 7 2 5" xfId="25457" xr:uid="{A86C4452-070F-400E-A6C6-76986F2CD0F7}"/>
    <cellStyle name="Note 2 7 7 2 5 2" xfId="30909" xr:uid="{00E743A1-FA9D-479E-8966-63F08832B371}"/>
    <cellStyle name="Note 2 7 7 2 6" xfId="27823" xr:uid="{051EA2EF-697B-4469-B96C-FC8DD097A0DC}"/>
    <cellStyle name="Note 2 7 7 3" xfId="23225" xr:uid="{D9D5D5DC-CBEA-4EB3-97B8-D6AFBCB19DF5}"/>
    <cellStyle name="Note 2 7 7 3 2" xfId="25925" xr:uid="{F3E0BE96-5ACC-4607-8959-ADD91480143E}"/>
    <cellStyle name="Note 2 7 7 3 2 2" xfId="31377" xr:uid="{7D36F30B-12B4-4490-BCB5-AA49578DA3E8}"/>
    <cellStyle name="Note 2 7 7 3 3" xfId="29165" xr:uid="{428A3C96-AD96-43CE-B3EB-1B3B42685C24}"/>
    <cellStyle name="Note 2 7 7 4" xfId="24603" xr:uid="{A9BDC8E1-3A3E-4242-9D8A-38D5DF929369}"/>
    <cellStyle name="Note 2 7 7 4 2" xfId="26798" xr:uid="{8F590FF1-26CF-4F81-ACA4-35D3C2A15599}"/>
    <cellStyle name="Note 2 7 7 4 2 2" xfId="32250" xr:uid="{26F889F8-CEE0-4A9E-AC4F-8C96D678F38F}"/>
    <cellStyle name="Note 2 7 7 4 3" xfId="30055" xr:uid="{B62CD1BF-D00C-4075-A6A4-744085D41C0C}"/>
    <cellStyle name="Note 2 7 7 5" xfId="22370" xr:uid="{16724892-4B5D-4DD7-A8A5-FE27972E4032}"/>
    <cellStyle name="Note 2 7 7 5 2" xfId="28310" xr:uid="{09775B0E-EEB6-423D-AD80-2CB50B36B484}"/>
    <cellStyle name="Note 2 7 7 6" xfId="21488" xr:uid="{27A893E1-512D-4EF3-A72C-C54437D43517}"/>
    <cellStyle name="Note 2 7 7 7" xfId="20988" xr:uid="{7F729B6D-9D46-446C-ACCA-CAC25AB4FC92}"/>
    <cellStyle name="Note 2 8" xfId="20479" xr:uid="{00000000-0005-0000-0000-000002500000}"/>
    <cellStyle name="Note 2 8 2" xfId="20480" xr:uid="{00000000-0005-0000-0000-000003500000}"/>
    <cellStyle name="Note 2 8 2 2" xfId="21880" xr:uid="{D8B73F81-165A-4A06-B81F-F95F1EF0184B}"/>
    <cellStyle name="Note 2 8 2 2 2" xfId="23611" xr:uid="{BBBCB307-8F7B-4F2B-8896-0277AD7EE815}"/>
    <cellStyle name="Note 2 8 2 2 2 2" xfId="26311" xr:uid="{98ED04F1-4DCC-4960-9476-6D6A52829EEC}"/>
    <cellStyle name="Note 2 8 2 2 2 2 2" xfId="31763" xr:uid="{A7BDEEAF-B832-4C1A-8882-592B81E53F4B}"/>
    <cellStyle name="Note 2 8 2 2 2 3" xfId="29551" xr:uid="{7E0189C2-EDDF-4CA9-B161-F1657729D55E}"/>
    <cellStyle name="Note 2 8 2 2 3" xfId="24995" xr:uid="{FD0A2917-BFAF-49F2-99DB-5EEE9DC61668}"/>
    <cellStyle name="Note 2 8 2 2 3 2" xfId="27190" xr:uid="{75F72216-638E-4A85-9C73-D434F08C5806}"/>
    <cellStyle name="Note 2 8 2 2 3 2 2" xfId="32642" xr:uid="{35A4F90A-8672-4BF2-904A-302FC3D8AB47}"/>
    <cellStyle name="Note 2 8 2 2 3 3" xfId="30447" xr:uid="{C54CE2FB-68F7-40ED-B0CE-153BBB6ABEBB}"/>
    <cellStyle name="Note 2 8 2 2 4" xfId="22756" xr:uid="{65BDAC84-448C-4508-BEDA-8124BAF02D8E}"/>
    <cellStyle name="Note 2 8 2 2 4 2" xfId="28696" xr:uid="{0A7F3663-6564-4CCC-8305-C227AC0DD30E}"/>
    <cellStyle name="Note 2 8 2 2 5" xfId="25456" xr:uid="{7850B666-D694-4594-967C-58E003375FDB}"/>
    <cellStyle name="Note 2 8 2 2 5 2" xfId="30908" xr:uid="{83BC9BE4-6AF3-4B73-B1A1-52F77B2F3758}"/>
    <cellStyle name="Note 2 8 2 2 6" xfId="27822" xr:uid="{C754072D-165E-4AB5-82A7-54FF5CDDAA4F}"/>
    <cellStyle name="Note 2 8 2 3" xfId="23226" xr:uid="{1BC3D73C-ED5C-49E3-BE54-CF6E3FB80318}"/>
    <cellStyle name="Note 2 8 2 3 2" xfId="25926" xr:uid="{D13AB35E-17B8-48A6-8DDF-63576FB2358D}"/>
    <cellStyle name="Note 2 8 2 3 2 2" xfId="31378" xr:uid="{0098D6B2-41D6-4274-BA34-1A28F6F940CE}"/>
    <cellStyle name="Note 2 8 2 3 3" xfId="29166" xr:uid="{482FE53C-1129-4408-AF3F-3A2FCCAF63F5}"/>
    <cellStyle name="Note 2 8 2 4" xfId="24604" xr:uid="{18E8F3F3-A005-4702-B1BE-544DB249741D}"/>
    <cellStyle name="Note 2 8 2 4 2" xfId="26799" xr:uid="{6BF5ECA0-E63F-4C68-9C5D-0D6BD4F04E6E}"/>
    <cellStyle name="Note 2 8 2 4 2 2" xfId="32251" xr:uid="{6A4B0BC8-0515-4057-8C81-A68402A0066A}"/>
    <cellStyle name="Note 2 8 2 4 3" xfId="30056" xr:uid="{CB74EE7A-2DA1-4EE8-A74E-5288CEE8EEB7}"/>
    <cellStyle name="Note 2 8 2 5" xfId="22371" xr:uid="{965779ED-D84A-4058-897F-7F5EC11B8BC9}"/>
    <cellStyle name="Note 2 8 2 5 2" xfId="28311" xr:uid="{51A1EB83-113A-4354-AF04-640139388DF3}"/>
    <cellStyle name="Note 2 8 2 6" xfId="21489" xr:uid="{7F222CAA-1D91-4551-8B56-FF096F857244}"/>
    <cellStyle name="Note 2 8 2 7" xfId="20987" xr:uid="{6D92048A-E3D8-468B-8560-531BBF8E3DA8}"/>
    <cellStyle name="Note 2 8 3" xfId="20481" xr:uid="{00000000-0005-0000-0000-000004500000}"/>
    <cellStyle name="Note 2 8 3 2" xfId="21879" xr:uid="{6CEB526D-BC29-4042-B58D-37F0F1767F6D}"/>
    <cellStyle name="Note 2 8 3 2 2" xfId="23610" xr:uid="{45E16826-5089-41FB-A2F2-A219DC69A85A}"/>
    <cellStyle name="Note 2 8 3 2 2 2" xfId="26310" xr:uid="{0BDE5FE4-BA98-418D-9FCF-8C01DE2DF965}"/>
    <cellStyle name="Note 2 8 3 2 2 2 2" xfId="31762" xr:uid="{A2335523-89A6-4AC6-898A-0EF4227B4572}"/>
    <cellStyle name="Note 2 8 3 2 2 3" xfId="29550" xr:uid="{EB1EBAC9-EF88-411B-9183-921133722CF1}"/>
    <cellStyle name="Note 2 8 3 2 3" xfId="24994" xr:uid="{3DD557B9-BEF0-4EE3-8420-1AD17C2BD3B1}"/>
    <cellStyle name="Note 2 8 3 2 3 2" xfId="27189" xr:uid="{0437B77E-E948-4565-B345-D59FDF297147}"/>
    <cellStyle name="Note 2 8 3 2 3 2 2" xfId="32641" xr:uid="{D992B817-3F52-400D-800E-8253678FC3C3}"/>
    <cellStyle name="Note 2 8 3 2 3 3" xfId="30446" xr:uid="{858061C2-A88D-402D-BE38-57CDFD7B55F2}"/>
    <cellStyle name="Note 2 8 3 2 4" xfId="22755" xr:uid="{A592BA8F-4BCF-4AAB-ADD1-4A756D4387FD}"/>
    <cellStyle name="Note 2 8 3 2 4 2" xfId="28695" xr:uid="{206DADC4-8601-45BB-9296-A624C3CD2FB2}"/>
    <cellStyle name="Note 2 8 3 2 5" xfId="25455" xr:uid="{526C0B4E-AF62-444D-B607-30B972DF3B10}"/>
    <cellStyle name="Note 2 8 3 2 5 2" xfId="30907" xr:uid="{9BCE89CA-3CCD-4F26-A227-4806525985CC}"/>
    <cellStyle name="Note 2 8 3 2 6" xfId="27821" xr:uid="{F793D4E9-0AEC-41DF-A6CF-E2DBBA42358E}"/>
    <cellStyle name="Note 2 8 3 3" xfId="23227" xr:uid="{C9782B02-C7BC-4C8D-8B73-974CF312B225}"/>
    <cellStyle name="Note 2 8 3 3 2" xfId="25927" xr:uid="{42B0B8C9-8883-4117-8121-8B5C31A0ED76}"/>
    <cellStyle name="Note 2 8 3 3 2 2" xfId="31379" xr:uid="{722CDAF6-D022-42D7-BB11-FABC39B196DF}"/>
    <cellStyle name="Note 2 8 3 3 3" xfId="29167" xr:uid="{9DA9E237-D13F-47AE-B2BD-B42C377CC6E8}"/>
    <cellStyle name="Note 2 8 3 4" xfId="24605" xr:uid="{2E19DA64-91EE-474C-83C9-FF3AC123F6CF}"/>
    <cellStyle name="Note 2 8 3 4 2" xfId="26800" xr:uid="{C5FF49B9-0686-4AC2-80CD-BCB821191DA5}"/>
    <cellStyle name="Note 2 8 3 4 2 2" xfId="32252" xr:uid="{D00F10AB-8098-4D8C-AEAF-1372E6D46417}"/>
    <cellStyle name="Note 2 8 3 4 3" xfId="30057" xr:uid="{8D26E9DA-5605-49C6-B1C6-87EE9C10F3AE}"/>
    <cellStyle name="Note 2 8 3 5" xfId="22372" xr:uid="{3255190C-508D-4E3C-BE2C-77646C12709B}"/>
    <cellStyle name="Note 2 8 3 5 2" xfId="28312" xr:uid="{127055A6-FB96-44C2-8434-8CA1338945FE}"/>
    <cellStyle name="Note 2 8 3 6" xfId="21490" xr:uid="{9013DE7A-415B-4EEE-8926-B6A72090F174}"/>
    <cellStyle name="Note 2 8 3 7" xfId="20986" xr:uid="{59CF38AC-0672-435F-ABA8-35EB161A1000}"/>
    <cellStyle name="Note 2 8 4" xfId="20482" xr:uid="{00000000-0005-0000-0000-000005500000}"/>
    <cellStyle name="Note 2 8 4 2" xfId="21878" xr:uid="{448B8723-0325-4EBC-9186-E06C507847E6}"/>
    <cellStyle name="Note 2 8 4 2 2" xfId="23609" xr:uid="{DE482CF4-23BF-4556-AB1B-C824C8986F44}"/>
    <cellStyle name="Note 2 8 4 2 2 2" xfId="26309" xr:uid="{7272253B-83EF-41EC-A989-FDA83FF1AE93}"/>
    <cellStyle name="Note 2 8 4 2 2 2 2" xfId="31761" xr:uid="{7B7E2867-090B-4960-94A0-4FF7644DAA10}"/>
    <cellStyle name="Note 2 8 4 2 2 3" xfId="29549" xr:uid="{CB81C5F2-461A-49AF-B059-3F5C70A30DE6}"/>
    <cellStyle name="Note 2 8 4 2 3" xfId="24993" xr:uid="{FA332C1E-5474-4DB9-9BE7-1F5655CA0B45}"/>
    <cellStyle name="Note 2 8 4 2 3 2" xfId="27188" xr:uid="{061060BA-0F5A-4DBE-9214-C51996651034}"/>
    <cellStyle name="Note 2 8 4 2 3 2 2" xfId="32640" xr:uid="{F549F65C-F8CD-4347-9E1E-4FFB3DD69D08}"/>
    <cellStyle name="Note 2 8 4 2 3 3" xfId="30445" xr:uid="{98968493-0024-43E6-9E11-06FBA44917B2}"/>
    <cellStyle name="Note 2 8 4 2 4" xfId="22754" xr:uid="{C80449D0-40B0-4E3C-BF00-8C45F86ACA90}"/>
    <cellStyle name="Note 2 8 4 2 4 2" xfId="28694" xr:uid="{F1128633-363B-49A1-8EC9-CBFED83BA874}"/>
    <cellStyle name="Note 2 8 4 2 5" xfId="25454" xr:uid="{68DDD849-41CF-4146-88FA-905B2897390F}"/>
    <cellStyle name="Note 2 8 4 2 5 2" xfId="30906" xr:uid="{CBCD22B7-4E1B-49D2-B5DC-C9B969F056A2}"/>
    <cellStyle name="Note 2 8 4 2 6" xfId="27820" xr:uid="{F6703A03-E3D9-4A87-972B-621209D36AE2}"/>
    <cellStyle name="Note 2 8 4 3" xfId="23228" xr:uid="{B1599A25-84D2-4A2C-ABD4-5C9463133C35}"/>
    <cellStyle name="Note 2 8 4 3 2" xfId="25928" xr:uid="{A720DC83-9796-4767-AC8F-B5755199FB35}"/>
    <cellStyle name="Note 2 8 4 3 2 2" xfId="31380" xr:uid="{ABF4CA7A-1CD4-4343-B980-555F9B8EEEE1}"/>
    <cellStyle name="Note 2 8 4 3 3" xfId="29168" xr:uid="{AFB5766E-76B0-4DC0-85BD-62E884CEF7BF}"/>
    <cellStyle name="Note 2 8 4 4" xfId="24606" xr:uid="{EDE63B39-43E7-45C7-9D54-C73673EAE1F2}"/>
    <cellStyle name="Note 2 8 4 4 2" xfId="26801" xr:uid="{7B280F71-80ED-4A88-8ADF-7EACD456BF12}"/>
    <cellStyle name="Note 2 8 4 4 2 2" xfId="32253" xr:uid="{97CB1CD8-B07F-430E-93CA-9CF7294462C7}"/>
    <cellStyle name="Note 2 8 4 4 3" xfId="30058" xr:uid="{BCEFA83C-5859-4995-BEB4-8E735F6BE210}"/>
    <cellStyle name="Note 2 8 4 5" xfId="22373" xr:uid="{2DA46798-5EEF-48F5-9B61-21ED624B2AE6}"/>
    <cellStyle name="Note 2 8 4 5 2" xfId="28313" xr:uid="{806C9287-3969-41F7-ABCC-9FEE6E48713A}"/>
    <cellStyle name="Note 2 8 4 6" xfId="21491" xr:uid="{DCA7932A-2262-4CB0-8DA6-ED9845502B93}"/>
    <cellStyle name="Note 2 8 4 7" xfId="20985" xr:uid="{E2883B7E-764D-4814-AC2F-C8281A656646}"/>
    <cellStyle name="Note 2 8 5" xfId="20483" xr:uid="{00000000-0005-0000-0000-000006500000}"/>
    <cellStyle name="Note 2 8 5 2" xfId="21877" xr:uid="{43672029-E29F-4AC5-A03C-335C1DB47C01}"/>
    <cellStyle name="Note 2 8 5 2 2" xfId="23608" xr:uid="{041B5848-00E7-4B8A-9594-6671F1B1FE72}"/>
    <cellStyle name="Note 2 8 5 2 2 2" xfId="26308" xr:uid="{48A53779-6F30-4A6F-8863-D299FD653A97}"/>
    <cellStyle name="Note 2 8 5 2 2 2 2" xfId="31760" xr:uid="{DBF8B657-33CF-483C-B0B6-4059EBB2E1E8}"/>
    <cellStyle name="Note 2 8 5 2 2 3" xfId="29548" xr:uid="{D34418AD-03F2-4672-B1E7-5617A7792905}"/>
    <cellStyle name="Note 2 8 5 2 3" xfId="24992" xr:uid="{35A2007F-F13D-4154-9F17-CF877F0F5E34}"/>
    <cellStyle name="Note 2 8 5 2 3 2" xfId="27187" xr:uid="{565690D7-F0D8-42F8-98B5-02D54ADCB47C}"/>
    <cellStyle name="Note 2 8 5 2 3 2 2" xfId="32639" xr:uid="{04370D51-11D4-4A11-8850-19FD5B87C9ED}"/>
    <cellStyle name="Note 2 8 5 2 3 3" xfId="30444" xr:uid="{AC5A8EA1-A9C9-491D-9B47-6E381909234B}"/>
    <cellStyle name="Note 2 8 5 2 4" xfId="22753" xr:uid="{86E82A00-B79B-4265-9120-263CE620508F}"/>
    <cellStyle name="Note 2 8 5 2 4 2" xfId="28693" xr:uid="{E1282EB4-381E-4344-9972-E779C417DDDF}"/>
    <cellStyle name="Note 2 8 5 2 5" xfId="25453" xr:uid="{88252AA7-C9B2-46A4-85B1-56175BB39D36}"/>
    <cellStyle name="Note 2 8 5 2 5 2" xfId="30905" xr:uid="{E2065554-2C4A-4C98-A21D-4DD918420C9B}"/>
    <cellStyle name="Note 2 8 5 2 6" xfId="27819" xr:uid="{E4FC5501-D4EF-4F51-A139-D8328893B65C}"/>
    <cellStyle name="Note 2 8 5 3" xfId="23229" xr:uid="{98CF1684-220E-4B72-8F67-2C7EEF260A67}"/>
    <cellStyle name="Note 2 8 5 3 2" xfId="25929" xr:uid="{9087E198-EA5F-45C9-8057-697183C5C124}"/>
    <cellStyle name="Note 2 8 5 3 2 2" xfId="31381" xr:uid="{60305B1C-1701-4366-863C-953FC96457A3}"/>
    <cellStyle name="Note 2 8 5 3 3" xfId="29169" xr:uid="{B9D3EA31-9CA8-4A15-B651-FFDCCF3B37E3}"/>
    <cellStyle name="Note 2 8 5 4" xfId="24607" xr:uid="{4F626089-0730-4F89-9599-5243FA3B97A4}"/>
    <cellStyle name="Note 2 8 5 4 2" xfId="26802" xr:uid="{98EC7438-A7CE-4679-82F4-EFB678A73285}"/>
    <cellStyle name="Note 2 8 5 4 2 2" xfId="32254" xr:uid="{21E7C48A-A46E-4E1A-BA85-1559451C174B}"/>
    <cellStyle name="Note 2 8 5 4 3" xfId="30059" xr:uid="{DA425205-5462-412C-B1CA-EBFD3D6FBD33}"/>
    <cellStyle name="Note 2 8 5 5" xfId="22374" xr:uid="{83F6D0A7-3E63-4536-B53A-C05473EF6393}"/>
    <cellStyle name="Note 2 8 5 5 2" xfId="28314" xr:uid="{20BB1A6A-A8B0-4575-9664-CE5F9DBE8CC1}"/>
    <cellStyle name="Note 2 8 5 6" xfId="21492" xr:uid="{58F5EF4F-7F7A-45EB-BA9E-167A1C0D9DAA}"/>
    <cellStyle name="Note 2 8 5 7" xfId="20984" xr:uid="{C5B99014-7A0F-4644-A4F0-E578105A1FEF}"/>
    <cellStyle name="Note 2 9" xfId="20484" xr:uid="{00000000-0005-0000-0000-000007500000}"/>
    <cellStyle name="Note 2 9 2" xfId="20485" xr:uid="{00000000-0005-0000-0000-000008500000}"/>
    <cellStyle name="Note 2 9 2 2" xfId="21876" xr:uid="{12944C6E-A309-44F4-944F-7C2F0FF89158}"/>
    <cellStyle name="Note 2 9 2 2 2" xfId="23607" xr:uid="{7A8AD5F8-73B7-4886-929E-2F0D7DAA2D13}"/>
    <cellStyle name="Note 2 9 2 2 2 2" xfId="26307" xr:uid="{C0687B27-CA57-4402-8BE1-3F0FF0F171FE}"/>
    <cellStyle name="Note 2 9 2 2 2 2 2" xfId="31759" xr:uid="{0CB4D8EC-A8D5-45AE-8165-A3EE4BD5B5EB}"/>
    <cellStyle name="Note 2 9 2 2 2 3" xfId="29547" xr:uid="{CD9029B6-EB5A-40BA-A53B-020A9209CE80}"/>
    <cellStyle name="Note 2 9 2 2 3" xfId="24991" xr:uid="{9A0D72F2-6DC6-4B91-96E3-A73E144F8598}"/>
    <cellStyle name="Note 2 9 2 2 3 2" xfId="27186" xr:uid="{E242A6E3-7D6C-4376-B4B8-D76DE0B678C6}"/>
    <cellStyle name="Note 2 9 2 2 3 2 2" xfId="32638" xr:uid="{AC4EF918-7894-48CC-B461-82FD520ACED5}"/>
    <cellStyle name="Note 2 9 2 2 3 3" xfId="30443" xr:uid="{B80EABBC-76B6-4433-8C9E-A71B69E84446}"/>
    <cellStyle name="Note 2 9 2 2 4" xfId="22752" xr:uid="{BC2A4EC5-90F7-4AD8-8351-D24E7E25C789}"/>
    <cellStyle name="Note 2 9 2 2 4 2" xfId="28692" xr:uid="{72129B1E-691A-4DD1-976B-5D119CEBE096}"/>
    <cellStyle name="Note 2 9 2 2 5" xfId="25452" xr:uid="{DB018570-995A-4E5F-A78E-6D1422EC54C5}"/>
    <cellStyle name="Note 2 9 2 2 5 2" xfId="30904" xr:uid="{8F89D341-C1FF-4355-9EAC-B9AD7717EDAD}"/>
    <cellStyle name="Note 2 9 2 2 6" xfId="27818" xr:uid="{02762F79-490F-4C49-9961-BB5064FFD281}"/>
    <cellStyle name="Note 2 9 2 3" xfId="23230" xr:uid="{2BDD8179-74EB-4F9F-AB63-9CB0CDDBDF2F}"/>
    <cellStyle name="Note 2 9 2 3 2" xfId="25930" xr:uid="{7C8A93BC-BD79-441D-BD7D-1C61363869B7}"/>
    <cellStyle name="Note 2 9 2 3 2 2" xfId="31382" xr:uid="{32DA9114-9412-44AD-9343-39731BF8EB06}"/>
    <cellStyle name="Note 2 9 2 3 3" xfId="29170" xr:uid="{FEFBD9FC-55F4-42F9-A0AA-B0DB50E62D1E}"/>
    <cellStyle name="Note 2 9 2 4" xfId="24608" xr:uid="{9A0191F7-D36E-43AF-BA21-79537FF44B27}"/>
    <cellStyle name="Note 2 9 2 4 2" xfId="26803" xr:uid="{41BED275-3C99-4392-BA6C-E2983EB4088D}"/>
    <cellStyle name="Note 2 9 2 4 2 2" xfId="32255" xr:uid="{128ED718-FFCA-4E79-8F42-3BD3FE65C037}"/>
    <cellStyle name="Note 2 9 2 4 3" xfId="30060" xr:uid="{4948C164-5C30-43A8-B180-ACD4299CB593}"/>
    <cellStyle name="Note 2 9 2 5" xfId="22375" xr:uid="{3B5406D8-3E20-4D22-BB52-6AAACA84D347}"/>
    <cellStyle name="Note 2 9 2 5 2" xfId="28315" xr:uid="{F2E05C2B-60B8-435E-9DA6-97B1F69DD8E9}"/>
    <cellStyle name="Note 2 9 2 6" xfId="21493" xr:uid="{B84B09AA-5A11-4FDC-A8A3-384CEDD23161}"/>
    <cellStyle name="Note 2 9 2 7" xfId="20983" xr:uid="{7DB4D676-0C2C-486E-A350-F85F3D2D43FC}"/>
    <cellStyle name="Note 2 9 3" xfId="20486" xr:uid="{00000000-0005-0000-0000-000009500000}"/>
    <cellStyle name="Note 2 9 3 2" xfId="21875" xr:uid="{23D8B40E-10B2-47E4-B11F-A98B8D3D84EF}"/>
    <cellStyle name="Note 2 9 3 2 2" xfId="23606" xr:uid="{32DD756C-363E-4837-B7FA-E158C97B472A}"/>
    <cellStyle name="Note 2 9 3 2 2 2" xfId="26306" xr:uid="{857EDEF9-5EFB-45B3-9A51-C66AFFC9DA06}"/>
    <cellStyle name="Note 2 9 3 2 2 2 2" xfId="31758" xr:uid="{FC663E29-1B14-488D-8EA5-6186F4FE137A}"/>
    <cellStyle name="Note 2 9 3 2 2 3" xfId="29546" xr:uid="{781836F6-5BF6-4B58-9978-0D8EAD7E37B2}"/>
    <cellStyle name="Note 2 9 3 2 3" xfId="24990" xr:uid="{231EDD91-4077-4AFB-83AD-B72AF14F9169}"/>
    <cellStyle name="Note 2 9 3 2 3 2" xfId="27185" xr:uid="{7355B55E-3CF0-41E1-B2B6-A29E715469AE}"/>
    <cellStyle name="Note 2 9 3 2 3 2 2" xfId="32637" xr:uid="{4765E2FE-6135-4E2E-9FD5-B44B156D172A}"/>
    <cellStyle name="Note 2 9 3 2 3 3" xfId="30442" xr:uid="{D0F14BAF-A66D-43D0-A9E4-48420210023C}"/>
    <cellStyle name="Note 2 9 3 2 4" xfId="22751" xr:uid="{C1AD0C68-32D5-433E-8F27-34AE021708A1}"/>
    <cellStyle name="Note 2 9 3 2 4 2" xfId="28691" xr:uid="{22A20883-7B84-4D15-AC8E-B1ABA4BD6A32}"/>
    <cellStyle name="Note 2 9 3 2 5" xfId="25451" xr:uid="{00B82861-0D71-4BEF-90D7-11F24DC9A52F}"/>
    <cellStyle name="Note 2 9 3 2 5 2" xfId="30903" xr:uid="{91F328F3-732F-4CFB-9878-C9277887C31A}"/>
    <cellStyle name="Note 2 9 3 2 6" xfId="27817" xr:uid="{A6F8A48E-927C-4B1E-A142-41F1F0B878F3}"/>
    <cellStyle name="Note 2 9 3 3" xfId="23231" xr:uid="{2412693B-2688-4E38-B032-90D48B3F23F5}"/>
    <cellStyle name="Note 2 9 3 3 2" xfId="25931" xr:uid="{ECDF1BDA-9AE8-47A4-868D-28B94694702D}"/>
    <cellStyle name="Note 2 9 3 3 2 2" xfId="31383" xr:uid="{6E45D504-98BA-46DE-88C0-A345D62E209B}"/>
    <cellStyle name="Note 2 9 3 3 3" xfId="29171" xr:uid="{01BF4A8D-1887-46FF-80EB-F2738F6364B9}"/>
    <cellStyle name="Note 2 9 3 4" xfId="24609" xr:uid="{7663B23F-89BD-4568-B0E8-2D7A5D2D1AA8}"/>
    <cellStyle name="Note 2 9 3 4 2" xfId="26804" xr:uid="{5B09DC48-3B89-47E3-846B-9CE4D3EA185C}"/>
    <cellStyle name="Note 2 9 3 4 2 2" xfId="32256" xr:uid="{EBDAF3BD-D604-4938-A5EA-B2324D476C97}"/>
    <cellStyle name="Note 2 9 3 4 3" xfId="30061" xr:uid="{7B1953A5-E523-4310-9C80-4010C32BE77E}"/>
    <cellStyle name="Note 2 9 3 5" xfId="22376" xr:uid="{477277C7-5239-4053-9F53-55403C7D21DC}"/>
    <cellStyle name="Note 2 9 3 5 2" xfId="28316" xr:uid="{5B6CC01F-96EA-4ECE-AC75-9785EB8F8F7D}"/>
    <cellStyle name="Note 2 9 3 6" xfId="21494" xr:uid="{1CDFBAB1-1332-4290-AF66-1059C70D12B6}"/>
    <cellStyle name="Note 2 9 3 7" xfId="20982" xr:uid="{0B67D7A0-596D-4EFB-A347-DFB42BB6157B}"/>
    <cellStyle name="Note 2 9 4" xfId="20487" xr:uid="{00000000-0005-0000-0000-00000A500000}"/>
    <cellStyle name="Note 2 9 4 2" xfId="21874" xr:uid="{27625112-F6D5-4BDE-BD00-8D13B2FE795F}"/>
    <cellStyle name="Note 2 9 4 2 2" xfId="23605" xr:uid="{C19D7C49-FE51-4C88-B7A3-A8272F228DEB}"/>
    <cellStyle name="Note 2 9 4 2 2 2" xfId="26305" xr:uid="{2C7EF6A9-2B4F-43FD-89FF-95EF3D6181A8}"/>
    <cellStyle name="Note 2 9 4 2 2 2 2" xfId="31757" xr:uid="{B78ACD43-8B78-4AC4-BCDD-1F68BB47E6E9}"/>
    <cellStyle name="Note 2 9 4 2 2 3" xfId="29545" xr:uid="{B1460291-4864-4DC1-8B40-D7C7AC661089}"/>
    <cellStyle name="Note 2 9 4 2 3" xfId="24989" xr:uid="{3D441C0C-58D9-4CDB-8809-4CBC285BFD25}"/>
    <cellStyle name="Note 2 9 4 2 3 2" xfId="27184" xr:uid="{E8AE19FC-98D8-4D40-BF2B-6515652BF7E9}"/>
    <cellStyle name="Note 2 9 4 2 3 2 2" xfId="32636" xr:uid="{958DF7CA-B2FE-4602-95C6-A706217626E7}"/>
    <cellStyle name="Note 2 9 4 2 3 3" xfId="30441" xr:uid="{E8927188-F01D-466E-876D-F68A942AB28B}"/>
    <cellStyle name="Note 2 9 4 2 4" xfId="22750" xr:uid="{598C1C3F-B98A-4B64-B3B4-B447B0CFC8AA}"/>
    <cellStyle name="Note 2 9 4 2 4 2" xfId="28690" xr:uid="{E511AE6D-73A9-4FA3-911D-4FE091B37678}"/>
    <cellStyle name="Note 2 9 4 2 5" xfId="25450" xr:uid="{27462730-5286-414B-8F8D-EFE6985052C4}"/>
    <cellStyle name="Note 2 9 4 2 5 2" xfId="30902" xr:uid="{8DCD9409-69DC-43F8-BFCB-2EBAA503EF4E}"/>
    <cellStyle name="Note 2 9 4 2 6" xfId="27816" xr:uid="{12723A38-A886-4E02-B14B-AA231555E02B}"/>
    <cellStyle name="Note 2 9 4 3" xfId="23232" xr:uid="{3311599E-AF6F-4ACE-B9C6-1151CB1C0F8B}"/>
    <cellStyle name="Note 2 9 4 3 2" xfId="25932" xr:uid="{2CC01E35-B3E4-480E-8B29-21F56AB73B13}"/>
    <cellStyle name="Note 2 9 4 3 2 2" xfId="31384" xr:uid="{BBE8A951-96A8-416F-A672-32AF417AFBED}"/>
    <cellStyle name="Note 2 9 4 3 3" xfId="29172" xr:uid="{66886AA6-FC6F-437A-8B6D-D2DF51C715D6}"/>
    <cellStyle name="Note 2 9 4 4" xfId="24610" xr:uid="{0E3449F5-EDD4-4360-9D74-49B424F8A295}"/>
    <cellStyle name="Note 2 9 4 4 2" xfId="26805" xr:uid="{952A2625-76A9-44C7-9311-9E339A00D816}"/>
    <cellStyle name="Note 2 9 4 4 2 2" xfId="32257" xr:uid="{F66FC550-CA56-47EA-A409-1985D4DBE39B}"/>
    <cellStyle name="Note 2 9 4 4 3" xfId="30062" xr:uid="{044CE213-6C88-49E7-8D0B-145A1017161C}"/>
    <cellStyle name="Note 2 9 4 5" xfId="22377" xr:uid="{E52AA2A3-8A75-47C7-8100-B662D1763BB4}"/>
    <cellStyle name="Note 2 9 4 5 2" xfId="28317" xr:uid="{D167437C-8B9A-4AEA-8DA3-B297F23AB664}"/>
    <cellStyle name="Note 2 9 4 6" xfId="21495" xr:uid="{0AEDD4E6-397C-4390-A4A4-DEC4451B341B}"/>
    <cellStyle name="Note 2 9 4 7" xfId="20981" xr:uid="{3B39B1CC-93C8-4DD3-898E-D0474169F27E}"/>
    <cellStyle name="Note 2 9 5" xfId="20488" xr:uid="{00000000-0005-0000-0000-00000B500000}"/>
    <cellStyle name="Note 2 9 5 2" xfId="21873" xr:uid="{A2DC9005-5438-4FA7-8B59-4EA0ABFC6F7B}"/>
    <cellStyle name="Note 2 9 5 2 2" xfId="23604" xr:uid="{E6EAC13F-A888-4A33-B7DF-B0F21653D5CA}"/>
    <cellStyle name="Note 2 9 5 2 2 2" xfId="26304" xr:uid="{73D89081-0A2C-42D0-91E1-A9D8A186724B}"/>
    <cellStyle name="Note 2 9 5 2 2 2 2" xfId="31756" xr:uid="{8EDCA8CB-9C1D-4C44-B10A-991BED8651A5}"/>
    <cellStyle name="Note 2 9 5 2 2 3" xfId="29544" xr:uid="{3CE1F4BA-09DD-41A0-A08F-9E5DEE3183BE}"/>
    <cellStyle name="Note 2 9 5 2 3" xfId="24988" xr:uid="{66FDD2B2-5B8C-4CB4-B500-2419FF148769}"/>
    <cellStyle name="Note 2 9 5 2 3 2" xfId="27183" xr:uid="{C622C8F0-F55C-4A7C-AC93-1F730909A9A5}"/>
    <cellStyle name="Note 2 9 5 2 3 2 2" xfId="32635" xr:uid="{7267E261-9EB0-4F12-B743-0E41110C1F26}"/>
    <cellStyle name="Note 2 9 5 2 3 3" xfId="30440" xr:uid="{3997FCD6-FD22-423B-B113-2C6AA0BC159D}"/>
    <cellStyle name="Note 2 9 5 2 4" xfId="22749" xr:uid="{4EC43074-BBF7-4C55-85FF-5AEF89F43363}"/>
    <cellStyle name="Note 2 9 5 2 4 2" xfId="28689" xr:uid="{9E04A6B5-A363-4AE7-A395-8EE7D4F18E16}"/>
    <cellStyle name="Note 2 9 5 2 5" xfId="25449" xr:uid="{96F93DAF-9267-4E42-A922-B56D79789633}"/>
    <cellStyle name="Note 2 9 5 2 5 2" xfId="30901" xr:uid="{356E34DF-8789-4DEA-B1C9-1FB444AC6DF8}"/>
    <cellStyle name="Note 2 9 5 2 6" xfId="27815" xr:uid="{75D9CD4F-5A57-43A0-B46B-24C8681669F6}"/>
    <cellStyle name="Note 2 9 5 3" xfId="23233" xr:uid="{2684A6E1-F0B3-467C-957C-1E0913129E33}"/>
    <cellStyle name="Note 2 9 5 3 2" xfId="25933" xr:uid="{B06738AE-19FE-41E5-8500-0E551A91AAAD}"/>
    <cellStyle name="Note 2 9 5 3 2 2" xfId="31385" xr:uid="{7F4FBD02-3494-4196-8AE6-46D1390AD254}"/>
    <cellStyle name="Note 2 9 5 3 3" xfId="29173" xr:uid="{ABFF53C8-F1BB-47DD-9EDF-4BA0A3CFD823}"/>
    <cellStyle name="Note 2 9 5 4" xfId="24611" xr:uid="{2110BBD6-6C15-45BA-92F7-A5DB5C0ECA99}"/>
    <cellStyle name="Note 2 9 5 4 2" xfId="26806" xr:uid="{24023C31-59EE-4377-902E-0CED7DA7D2B6}"/>
    <cellStyle name="Note 2 9 5 4 2 2" xfId="32258" xr:uid="{EC564B23-BD9E-4CEA-B5B5-71311B27300F}"/>
    <cellStyle name="Note 2 9 5 4 3" xfId="30063" xr:uid="{D3373082-DC7A-419E-A72B-501D1FB3506F}"/>
    <cellStyle name="Note 2 9 5 5" xfId="22378" xr:uid="{19060135-C996-444C-8F42-15198D84D9C4}"/>
    <cellStyle name="Note 2 9 5 5 2" xfId="28318" xr:uid="{1C897CC9-BFE5-41CB-99C6-F308D48BA46F}"/>
    <cellStyle name="Note 2 9 5 6" xfId="21496" xr:uid="{576DDFCB-D988-4A7A-B9B6-8DD08440B982}"/>
    <cellStyle name="Note 2 9 5 7" xfId="20980" xr:uid="{D61A27E6-A910-482F-A895-D1DFEA091E45}"/>
    <cellStyle name="Note 3 2" xfId="20489" xr:uid="{00000000-0005-0000-0000-00000C500000}"/>
    <cellStyle name="Note 3 2 2" xfId="20490" xr:uid="{00000000-0005-0000-0000-00000D500000}"/>
    <cellStyle name="Note 3 2 2 2" xfId="21871" xr:uid="{8AE2AA18-5109-4E70-B0E3-F33372123128}"/>
    <cellStyle name="Note 3 2 2 2 2" xfId="23602" xr:uid="{0CB7E935-592E-4A34-A62B-E855DD158C09}"/>
    <cellStyle name="Note 3 2 2 2 2 2" xfId="26302" xr:uid="{4B79D58C-7688-404C-BFDC-3E7B7BC554F0}"/>
    <cellStyle name="Note 3 2 2 2 2 2 2" xfId="31754" xr:uid="{431F5465-25D4-42BC-A67B-9E745F79C5FE}"/>
    <cellStyle name="Note 3 2 2 2 2 3" xfId="29542" xr:uid="{DE0252E0-FF3B-40FB-B091-1D27F76E208D}"/>
    <cellStyle name="Note 3 2 2 2 3" xfId="24986" xr:uid="{781BFE75-B028-4BC3-8587-435408DEC508}"/>
    <cellStyle name="Note 3 2 2 2 3 2" xfId="27181" xr:uid="{D9E40553-F800-4B98-9AB3-8928921D1BB5}"/>
    <cellStyle name="Note 3 2 2 2 3 2 2" xfId="32633" xr:uid="{F2F3BEDA-3EAB-45AC-839C-B7668665AA57}"/>
    <cellStyle name="Note 3 2 2 2 3 3" xfId="30438" xr:uid="{9A47F54F-2766-4F67-ABFA-F5D5770F3C47}"/>
    <cellStyle name="Note 3 2 2 2 4" xfId="22747" xr:uid="{1A4D2CAF-BC23-4CD6-A92C-CDA10CC13CAE}"/>
    <cellStyle name="Note 3 2 2 2 4 2" xfId="28687" xr:uid="{F57E72E9-1A61-4E31-94D4-89FF1AD50D26}"/>
    <cellStyle name="Note 3 2 2 2 5" xfId="25447" xr:uid="{E4B69404-E926-4ECE-B39B-8F7D007CAD37}"/>
    <cellStyle name="Note 3 2 2 2 5 2" xfId="30899" xr:uid="{D78A921A-81A1-4EF9-A40E-616A9001F504}"/>
    <cellStyle name="Note 3 2 2 2 6" xfId="27813" xr:uid="{6DD21820-DAF4-40E3-8CAF-7C46B1280551}"/>
    <cellStyle name="Note 3 2 2 3" xfId="23235" xr:uid="{354AF515-9D77-4C80-AFE4-370841FC4F98}"/>
    <cellStyle name="Note 3 2 2 3 2" xfId="25935" xr:uid="{35D34EA8-760F-48CC-BF8F-0EA79520ABA8}"/>
    <cellStyle name="Note 3 2 2 3 2 2" xfId="31387" xr:uid="{2207AA4E-CA82-4A0F-B17F-EABA39350AF3}"/>
    <cellStyle name="Note 3 2 2 3 3" xfId="29175" xr:uid="{519E5088-B740-4678-9380-AF93ECA9AAD9}"/>
    <cellStyle name="Note 3 2 2 4" xfId="24613" xr:uid="{7BA60DBB-4CE3-47B9-BEAB-43F3B375D34F}"/>
    <cellStyle name="Note 3 2 2 4 2" xfId="26808" xr:uid="{79FD3E35-6719-455C-9678-C05CB68EBFB3}"/>
    <cellStyle name="Note 3 2 2 4 2 2" xfId="32260" xr:uid="{1031C7D3-49B3-461F-8D72-8D461E9D1D2C}"/>
    <cellStyle name="Note 3 2 2 4 3" xfId="30065" xr:uid="{083C7060-4D2E-4CEC-87FC-554B8B6088F6}"/>
    <cellStyle name="Note 3 2 2 5" xfId="22380" xr:uid="{5190E1D9-A2A6-481B-B2E8-9AB1C21C9E07}"/>
    <cellStyle name="Note 3 2 2 5 2" xfId="28320" xr:uid="{4A64A6FC-B35B-4440-8003-5723DF6F30C3}"/>
    <cellStyle name="Note 3 2 2 6" xfId="21498" xr:uid="{3F7B1BD6-74CA-4879-A683-3B3F18B28336}"/>
    <cellStyle name="Note 3 2 2 7" xfId="20978" xr:uid="{53CDDFA0-E8BA-447C-8A57-D90F88E8F6A0}"/>
    <cellStyle name="Note 3 2 3" xfId="20491" xr:uid="{00000000-0005-0000-0000-00000E500000}"/>
    <cellStyle name="Note 3 2 4" xfId="21872" xr:uid="{559D3FDE-5E01-44FA-BEB2-EBB4C1EC2C28}"/>
    <cellStyle name="Note 3 2 4 2" xfId="23603" xr:uid="{96A4A514-D1BF-42AA-BA99-2193299ECC69}"/>
    <cellStyle name="Note 3 2 4 2 2" xfId="26303" xr:uid="{67D67B1D-2612-4458-B1EB-122D6C7ED528}"/>
    <cellStyle name="Note 3 2 4 2 2 2" xfId="31755" xr:uid="{B12A2C72-B8DF-4F94-8D9C-620A324D0D79}"/>
    <cellStyle name="Note 3 2 4 2 3" xfId="29543" xr:uid="{D820E575-D7CB-4872-AB02-DC3A358171FC}"/>
    <cellStyle name="Note 3 2 4 3" xfId="24987" xr:uid="{E89CA407-1164-42CF-9953-E81D04BDF27D}"/>
    <cellStyle name="Note 3 2 4 3 2" xfId="27182" xr:uid="{AA4DD6D7-A8C7-473D-9A1C-60BDC0FE18D3}"/>
    <cellStyle name="Note 3 2 4 3 2 2" xfId="32634" xr:uid="{64004722-20BF-433C-AF02-6B48A4928AAC}"/>
    <cellStyle name="Note 3 2 4 3 3" xfId="30439" xr:uid="{2B177035-AD87-46ED-9B9C-2057A78EF246}"/>
    <cellStyle name="Note 3 2 4 4" xfId="22748" xr:uid="{2EDD14A5-8B60-4AD4-8425-13C6CF62639E}"/>
    <cellStyle name="Note 3 2 4 4 2" xfId="28688" xr:uid="{0B334080-3F5B-4B97-8D85-9BFCE4F449FE}"/>
    <cellStyle name="Note 3 2 4 5" xfId="25448" xr:uid="{1175D83D-A3DD-4716-8FD1-2D95F851A2BD}"/>
    <cellStyle name="Note 3 2 4 5 2" xfId="30900" xr:uid="{22C8C8D3-A339-4163-B6D7-FF350F416C62}"/>
    <cellStyle name="Note 3 2 4 6" xfId="27814" xr:uid="{8947F398-F088-4748-BB0B-594B1DC71CA9}"/>
    <cellStyle name="Note 3 2 5" xfId="23234" xr:uid="{C973EB35-3E74-4BC5-94F0-A0A65BE632C1}"/>
    <cellStyle name="Note 3 2 5 2" xfId="25934" xr:uid="{1F89C402-30C6-4E19-90D0-81AF18786E1A}"/>
    <cellStyle name="Note 3 2 5 2 2" xfId="31386" xr:uid="{10AD7F42-2B69-4AB1-B167-7437697684CB}"/>
    <cellStyle name="Note 3 2 5 3" xfId="29174" xr:uid="{20B4355D-E8CC-439D-80CE-48E3715B94A5}"/>
    <cellStyle name="Note 3 2 6" xfId="24612" xr:uid="{0F8DEEA1-8E87-4EF7-9AC0-058B9C84A487}"/>
    <cellStyle name="Note 3 2 6 2" xfId="26807" xr:uid="{0F11A2FC-C68B-428C-B5DF-7B5FE4D0785F}"/>
    <cellStyle name="Note 3 2 6 2 2" xfId="32259" xr:uid="{E97E19CD-8F81-4799-A55F-FF5DA9C329B5}"/>
    <cellStyle name="Note 3 2 6 3" xfId="30064" xr:uid="{DDE83C18-7478-4159-81B1-72B2CF008EEB}"/>
    <cellStyle name="Note 3 2 7" xfId="22379" xr:uid="{32B67871-CE86-4461-82CA-7F6C7505FC9B}"/>
    <cellStyle name="Note 3 2 7 2" xfId="28319" xr:uid="{838D71C5-BFED-4D0D-AEF8-388FCF3AB54D}"/>
    <cellStyle name="Note 3 2 8" xfId="21497" xr:uid="{84C415FA-2161-48BA-B31D-287BF85D408E}"/>
    <cellStyle name="Note 3 2 9" xfId="20979" xr:uid="{F4BA3429-F2A3-4873-878A-01BDECCEFB07}"/>
    <cellStyle name="Note 3 3" xfId="20492" xr:uid="{00000000-0005-0000-0000-00000F500000}"/>
    <cellStyle name="Note 3 3 2" xfId="20493" xr:uid="{00000000-0005-0000-0000-000010500000}"/>
    <cellStyle name="Note 3 3 3" xfId="21870" xr:uid="{A4D94425-6606-4290-8DC3-C96E8E983C33}"/>
    <cellStyle name="Note 3 3 3 2" xfId="23601" xr:uid="{D464814B-D277-4BC9-BF73-E317A156541F}"/>
    <cellStyle name="Note 3 3 3 2 2" xfId="26301" xr:uid="{089837FE-A3EE-440E-9E09-A9AFCE385019}"/>
    <cellStyle name="Note 3 3 3 2 2 2" xfId="31753" xr:uid="{2F6B446D-4FC3-4A44-B710-2D1C599A9D3F}"/>
    <cellStyle name="Note 3 3 3 2 3" xfId="29541" xr:uid="{191C351F-070F-422A-9E31-6F01092AFD39}"/>
    <cellStyle name="Note 3 3 3 3" xfId="24985" xr:uid="{B74815D5-39DD-4925-B523-42273237E78F}"/>
    <cellStyle name="Note 3 3 3 3 2" xfId="27180" xr:uid="{8BA95FE8-0642-4A94-9BF7-52D2E98D2624}"/>
    <cellStyle name="Note 3 3 3 3 2 2" xfId="32632" xr:uid="{15A7D826-BB9F-4330-8DDE-8FFC6D4509A3}"/>
    <cellStyle name="Note 3 3 3 3 3" xfId="30437" xr:uid="{1D34AA19-D798-4A8B-838C-44714F38BE79}"/>
    <cellStyle name="Note 3 3 3 4" xfId="22746" xr:uid="{FE5157BA-7284-4963-AADF-86447D4BA761}"/>
    <cellStyle name="Note 3 3 3 4 2" xfId="28686" xr:uid="{56ED2371-50E4-445F-8473-EA3B95A87357}"/>
    <cellStyle name="Note 3 3 3 5" xfId="25446" xr:uid="{D02E3297-50B1-4168-8C15-1FB92875E545}"/>
    <cellStyle name="Note 3 3 3 5 2" xfId="30898" xr:uid="{0ACEEFE2-1C03-414F-B93B-46C4139A71FB}"/>
    <cellStyle name="Note 3 3 3 6" xfId="27812" xr:uid="{D71C515B-67FF-4445-8CE9-5E9460BA54A2}"/>
    <cellStyle name="Note 3 3 4" xfId="23236" xr:uid="{6FC1C292-AAB3-484E-8E71-67046531826D}"/>
    <cellStyle name="Note 3 3 4 2" xfId="25936" xr:uid="{8DD407EF-2D99-4688-88B6-AFC64ECF26DA}"/>
    <cellStyle name="Note 3 3 4 2 2" xfId="31388" xr:uid="{BDD8406D-8776-426A-BF8C-B96FCA197E21}"/>
    <cellStyle name="Note 3 3 4 3" xfId="29176" xr:uid="{820DED73-4F1D-4838-BDEA-471BB8C068EB}"/>
    <cellStyle name="Note 3 3 5" xfId="24614" xr:uid="{9F441B66-4F1A-4960-8351-68FDA4B4483A}"/>
    <cellStyle name="Note 3 3 5 2" xfId="26809" xr:uid="{B3FFB905-E231-4A63-B056-8A37DE3B100B}"/>
    <cellStyle name="Note 3 3 5 2 2" xfId="32261" xr:uid="{3F72EB19-BD73-4A5D-B49C-923A287A6FE7}"/>
    <cellStyle name="Note 3 3 5 3" xfId="30066" xr:uid="{541ECAC9-B41B-4B71-8C55-4708038C4F60}"/>
    <cellStyle name="Note 3 3 6" xfId="22381" xr:uid="{FBB5C4C4-C63A-468C-90BA-E401DB8425B7}"/>
    <cellStyle name="Note 3 3 6 2" xfId="28321" xr:uid="{815FEABE-FCC6-4871-8123-4EBC164CCC05}"/>
    <cellStyle name="Note 3 3 7" xfId="21499" xr:uid="{E0D1D12D-2AF4-407B-AA82-FFADC6E9C415}"/>
    <cellStyle name="Note 3 3 8" xfId="20977" xr:uid="{F4616FA4-4E9B-4946-ACC6-59E1EE117651}"/>
    <cellStyle name="Note 3 4" xfId="20494" xr:uid="{00000000-0005-0000-0000-000011500000}"/>
    <cellStyle name="Note 3 4 2" xfId="21869" xr:uid="{BCEE6EBE-AD38-410B-9103-92EFBDE804E4}"/>
    <cellStyle name="Note 3 4 2 2" xfId="23600" xr:uid="{F28B6993-7C16-404B-8470-9AB72A0A2C32}"/>
    <cellStyle name="Note 3 4 2 2 2" xfId="26300" xr:uid="{4563CCEA-A288-4A67-B1E4-3A2F46AC7F6D}"/>
    <cellStyle name="Note 3 4 2 2 2 2" xfId="31752" xr:uid="{B6F404DF-5F39-47ED-A368-7EE1E954C1E6}"/>
    <cellStyle name="Note 3 4 2 2 3" xfId="29540" xr:uid="{A209D85F-EB13-4F6B-B43F-9CA21E0D0A47}"/>
    <cellStyle name="Note 3 4 2 3" xfId="24984" xr:uid="{3910A17C-252B-4430-96A1-78BAA9FB297F}"/>
    <cellStyle name="Note 3 4 2 3 2" xfId="27179" xr:uid="{28114656-3B54-4B13-800F-679E13A1AEFA}"/>
    <cellStyle name="Note 3 4 2 3 2 2" xfId="32631" xr:uid="{3E8BA65D-9CC6-4866-A480-3173FC442F61}"/>
    <cellStyle name="Note 3 4 2 3 3" xfId="30436" xr:uid="{D4B13CF7-C12C-4176-AAAD-A225C8AD6436}"/>
    <cellStyle name="Note 3 4 2 4" xfId="22745" xr:uid="{C172A6C4-F9BE-4BF6-AA81-A1C6A0CCAF76}"/>
    <cellStyle name="Note 3 4 2 4 2" xfId="28685" xr:uid="{50E2CDDD-A718-4541-858B-1D01A4AC8A46}"/>
    <cellStyle name="Note 3 4 2 5" xfId="25445" xr:uid="{40DAD3E4-6096-46BF-9E9D-F1C666EA768C}"/>
    <cellStyle name="Note 3 4 2 5 2" xfId="30897" xr:uid="{64F73D3A-6674-4BDA-B628-D0274497E5EC}"/>
    <cellStyle name="Note 3 4 2 6" xfId="27811" xr:uid="{577D9897-4AF3-46AD-B32F-9FF7BE0CDF97}"/>
    <cellStyle name="Note 3 4 3" xfId="23237" xr:uid="{9B468679-C5CF-46B9-836E-261AB8998C94}"/>
    <cellStyle name="Note 3 4 3 2" xfId="25937" xr:uid="{5378E75C-1821-4400-BCC0-1259B17D5E1E}"/>
    <cellStyle name="Note 3 4 3 2 2" xfId="31389" xr:uid="{E83037F9-4909-4506-AEFF-922ACB79C2C5}"/>
    <cellStyle name="Note 3 4 3 3" xfId="29177" xr:uid="{C95AE77F-CE0C-4FE5-87E1-9C030EE5D5AB}"/>
    <cellStyle name="Note 3 4 4" xfId="24615" xr:uid="{EB984BB9-7776-4228-B733-422A577CDE89}"/>
    <cellStyle name="Note 3 4 4 2" xfId="26810" xr:uid="{0CD073B5-0F1C-4A8B-8CFA-D0FDB4197D79}"/>
    <cellStyle name="Note 3 4 4 2 2" xfId="32262" xr:uid="{F205202B-DA6E-41E9-994A-666FB8A7BB50}"/>
    <cellStyle name="Note 3 4 4 3" xfId="30067" xr:uid="{17C43C4F-8DA8-4B50-99DC-9A23D5D74F83}"/>
    <cellStyle name="Note 3 4 5" xfId="22382" xr:uid="{6C143CEF-4C8D-4409-8E43-8F949100A46A}"/>
    <cellStyle name="Note 3 4 5 2" xfId="28322" xr:uid="{4762B03B-ADC4-43B3-A84C-8B5DC340C7DF}"/>
    <cellStyle name="Note 3 4 6" xfId="21500" xr:uid="{240DADD6-671D-4AC2-83DB-96349714C380}"/>
    <cellStyle name="Note 3 4 7" xfId="20976" xr:uid="{858001DB-47F5-4E96-9FDC-416A0DECB15D}"/>
    <cellStyle name="Note 3 5" xfId="20495" xr:uid="{00000000-0005-0000-0000-000012500000}"/>
    <cellStyle name="Note 4 2" xfId="20496" xr:uid="{00000000-0005-0000-0000-000013500000}"/>
    <cellStyle name="Note 4 2 2" xfId="20497" xr:uid="{00000000-0005-0000-0000-000014500000}"/>
    <cellStyle name="Note 4 2 2 2" xfId="21867" xr:uid="{E241D99E-71C5-4D61-AC9A-84FEC4A67181}"/>
    <cellStyle name="Note 4 2 2 2 2" xfId="23598" xr:uid="{5F0CAFB7-4446-43DB-BFCA-41208C9E95E5}"/>
    <cellStyle name="Note 4 2 2 2 2 2" xfId="26298" xr:uid="{84E43CBA-3967-4C75-97FE-E6D03827ABDE}"/>
    <cellStyle name="Note 4 2 2 2 2 2 2" xfId="31750" xr:uid="{D35AFA1C-00E4-483D-A1F3-2BDE8E368576}"/>
    <cellStyle name="Note 4 2 2 2 2 3" xfId="29538" xr:uid="{72B9C6C0-98A2-42E7-9517-DC1B0D460A3E}"/>
    <cellStyle name="Note 4 2 2 2 3" xfId="24982" xr:uid="{9063DDD6-82C3-46B2-9E05-861FCCAB5C0F}"/>
    <cellStyle name="Note 4 2 2 2 3 2" xfId="27177" xr:uid="{D6440E1C-7084-4D5B-8A05-5CAA6EB17F31}"/>
    <cellStyle name="Note 4 2 2 2 3 2 2" xfId="32629" xr:uid="{027F89A1-4B9E-41CD-B67C-E302CA78E2A4}"/>
    <cellStyle name="Note 4 2 2 2 3 3" xfId="30434" xr:uid="{B73F5D60-E0FA-4026-8E89-1D5F95546C61}"/>
    <cellStyle name="Note 4 2 2 2 4" xfId="22743" xr:uid="{103E0136-EBEC-4BDC-8ED7-6C718CE45EE1}"/>
    <cellStyle name="Note 4 2 2 2 4 2" xfId="28683" xr:uid="{F9EC3D54-73D6-4C8F-9613-8269A8FD5191}"/>
    <cellStyle name="Note 4 2 2 2 5" xfId="25443" xr:uid="{8373C53C-4CF7-457F-A2D8-BB7983952A74}"/>
    <cellStyle name="Note 4 2 2 2 5 2" xfId="30895" xr:uid="{61A0C6EE-A3C1-4259-A9B9-8422C5F2ADCF}"/>
    <cellStyle name="Note 4 2 2 2 6" xfId="27809" xr:uid="{04B238E1-1EC7-462E-975E-48D1622A7926}"/>
    <cellStyle name="Note 4 2 2 3" xfId="23239" xr:uid="{6D80375B-3819-473A-BD62-511F732BD373}"/>
    <cellStyle name="Note 4 2 2 3 2" xfId="25939" xr:uid="{8399D71E-AB51-44AC-945E-65F42BE2F437}"/>
    <cellStyle name="Note 4 2 2 3 2 2" xfId="31391" xr:uid="{542F0267-9E17-410D-87A2-1EA3C7B42498}"/>
    <cellStyle name="Note 4 2 2 3 3" xfId="29179" xr:uid="{05861567-0374-4898-A6AD-5FF7A1871D4E}"/>
    <cellStyle name="Note 4 2 2 4" xfId="24617" xr:uid="{B3F97F56-7858-4F85-9B17-8D33DA10BA9B}"/>
    <cellStyle name="Note 4 2 2 4 2" xfId="26812" xr:uid="{510C835E-F405-4EF9-AF9B-75D9E5FF628F}"/>
    <cellStyle name="Note 4 2 2 4 2 2" xfId="32264" xr:uid="{F3D1778B-5996-4304-8C68-0972B5BD4005}"/>
    <cellStyle name="Note 4 2 2 4 3" xfId="30069" xr:uid="{331ACE1D-3EF9-4640-A47F-695FFA936ED9}"/>
    <cellStyle name="Note 4 2 2 5" xfId="22384" xr:uid="{A2E6FF48-743C-447B-B108-2DD22E18915A}"/>
    <cellStyle name="Note 4 2 2 5 2" xfId="28324" xr:uid="{93C0C453-735D-4AA0-823B-B9C9696EF542}"/>
    <cellStyle name="Note 4 2 2 6" xfId="21502" xr:uid="{55EF5C8E-458B-4DA1-BA43-491984B2BECF}"/>
    <cellStyle name="Note 4 2 2 7" xfId="20974" xr:uid="{38AB42B4-CC13-45D0-9E44-9BC59134A18A}"/>
    <cellStyle name="Note 4 2 3" xfId="20498" xr:uid="{00000000-0005-0000-0000-000015500000}"/>
    <cellStyle name="Note 4 2 4" xfId="21868" xr:uid="{3DCD330E-3758-4FA3-BE0E-A499AA327AC8}"/>
    <cellStyle name="Note 4 2 4 2" xfId="23599" xr:uid="{A7AC4F37-DF2D-457D-AE8C-ECCAE3554D66}"/>
    <cellStyle name="Note 4 2 4 2 2" xfId="26299" xr:uid="{1DC135B1-68DC-4EDA-9192-E7E62AFDB763}"/>
    <cellStyle name="Note 4 2 4 2 2 2" xfId="31751" xr:uid="{EDC16EF8-1327-42C5-93F2-8C3E17E35642}"/>
    <cellStyle name="Note 4 2 4 2 3" xfId="29539" xr:uid="{F2E7CE24-3DC0-4E77-ACFF-FAE0F1D2D3DF}"/>
    <cellStyle name="Note 4 2 4 3" xfId="24983" xr:uid="{E8AB30C0-E7DF-46A6-A48B-AA79BA540A65}"/>
    <cellStyle name="Note 4 2 4 3 2" xfId="27178" xr:uid="{1E215FC1-4334-4F91-AA89-C58277D4AB1E}"/>
    <cellStyle name="Note 4 2 4 3 2 2" xfId="32630" xr:uid="{648EF3D5-6F02-429D-B799-990155D8185E}"/>
    <cellStyle name="Note 4 2 4 3 3" xfId="30435" xr:uid="{C0B31B04-0BAA-4BBD-976E-FF3F8DD0644A}"/>
    <cellStyle name="Note 4 2 4 4" xfId="22744" xr:uid="{E59083F6-5460-428F-A235-ACF6F6F6B9A8}"/>
    <cellStyle name="Note 4 2 4 4 2" xfId="28684" xr:uid="{631DC34E-998D-4834-B0CC-4B82F3C90413}"/>
    <cellStyle name="Note 4 2 4 5" xfId="25444" xr:uid="{5721D444-CEE9-445C-B617-8B8F114A9087}"/>
    <cellStyle name="Note 4 2 4 5 2" xfId="30896" xr:uid="{8F46C9E3-2BAF-4F3C-86BB-316B5F413FBB}"/>
    <cellStyle name="Note 4 2 4 6" xfId="27810" xr:uid="{987378F0-CB81-4056-8D2C-C78FEAFC6C07}"/>
    <cellStyle name="Note 4 2 5" xfId="23238" xr:uid="{8C25C65F-0330-4549-862C-928A63C72039}"/>
    <cellStyle name="Note 4 2 5 2" xfId="25938" xr:uid="{0FD57E23-52A5-477A-871E-C4D5C74C8E1B}"/>
    <cellStyle name="Note 4 2 5 2 2" xfId="31390" xr:uid="{498E11AA-5AAF-4E0C-AF24-58DF0C5005C2}"/>
    <cellStyle name="Note 4 2 5 3" xfId="29178" xr:uid="{6480AEE2-20BC-494A-874E-D321E2AC1982}"/>
    <cellStyle name="Note 4 2 6" xfId="24616" xr:uid="{98A7F4D9-6403-49A7-9B3C-DE8EFAFE4E16}"/>
    <cellStyle name="Note 4 2 6 2" xfId="26811" xr:uid="{8E67E27F-22D8-4271-A780-9B8377C91A51}"/>
    <cellStyle name="Note 4 2 6 2 2" xfId="32263" xr:uid="{FE369E4C-7BFB-42F0-A4C8-46C336D794C9}"/>
    <cellStyle name="Note 4 2 6 3" xfId="30068" xr:uid="{3EA0D235-A648-4B1C-911E-829F80AA71BE}"/>
    <cellStyle name="Note 4 2 7" xfId="22383" xr:uid="{C00F3AEF-C407-4371-9245-EDEF7D250A7A}"/>
    <cellStyle name="Note 4 2 7 2" xfId="28323" xr:uid="{2A739C71-E0A8-4E92-968A-CCCE19BC5A6B}"/>
    <cellStyle name="Note 4 2 8" xfId="21501" xr:uid="{75F7D2CC-E9E9-47E5-AAF1-00D0B8D94832}"/>
    <cellStyle name="Note 4 2 9" xfId="20975" xr:uid="{F71EBECB-D65F-4B30-9CF7-CB5E32EF29C3}"/>
    <cellStyle name="Note 4 3" xfId="20499" xr:uid="{00000000-0005-0000-0000-000016500000}"/>
    <cellStyle name="Note 4 4" xfId="20500" xr:uid="{00000000-0005-0000-0000-000017500000}"/>
    <cellStyle name="Note 4 4 2" xfId="21866" xr:uid="{22AF8A4B-E104-4C43-AE57-A9D29406C1AD}"/>
    <cellStyle name="Note 4 4 2 2" xfId="23597" xr:uid="{0D377497-BE02-4E5F-BD46-84958BFB5171}"/>
    <cellStyle name="Note 4 4 2 2 2" xfId="26297" xr:uid="{994F568A-7BE7-40CA-AA96-9F51EC358371}"/>
    <cellStyle name="Note 4 4 2 2 2 2" xfId="31749" xr:uid="{07294EC0-B194-45A3-BD23-9939198AA619}"/>
    <cellStyle name="Note 4 4 2 2 3" xfId="29537" xr:uid="{3A489926-20AA-4280-A80E-FB3BAE551CFC}"/>
    <cellStyle name="Note 4 4 2 3" xfId="24981" xr:uid="{AE197352-8821-4F56-A9C0-41813E97885C}"/>
    <cellStyle name="Note 4 4 2 3 2" xfId="27176" xr:uid="{4ADB390D-2BBA-4D86-8B3E-5AB13C8392FE}"/>
    <cellStyle name="Note 4 4 2 3 2 2" xfId="32628" xr:uid="{E2443ECB-30D2-40BA-BA0F-0F2EB9EBEEAB}"/>
    <cellStyle name="Note 4 4 2 3 3" xfId="30433" xr:uid="{CC3273F3-08E5-423E-974D-FA5FB9D495FF}"/>
    <cellStyle name="Note 4 4 2 4" xfId="22742" xr:uid="{5CF92E38-68A1-4935-B927-BDFDA75906DA}"/>
    <cellStyle name="Note 4 4 2 4 2" xfId="28682" xr:uid="{8DD65F73-8BFF-4FD8-A5F2-959FA50CCE58}"/>
    <cellStyle name="Note 4 4 2 5" xfId="25442" xr:uid="{A242DEDD-72E9-4B24-B17A-D92557586F58}"/>
    <cellStyle name="Note 4 4 2 5 2" xfId="30894" xr:uid="{595E4C47-8D64-472B-A4F4-7576CD9F1780}"/>
    <cellStyle name="Note 4 4 2 6" xfId="27808" xr:uid="{083A6876-A3B3-41E5-A609-73A6D8F9D606}"/>
    <cellStyle name="Note 4 4 3" xfId="23240" xr:uid="{34B1C869-E960-4F08-A393-724100A73F21}"/>
    <cellStyle name="Note 4 4 3 2" xfId="25940" xr:uid="{99115618-0329-424D-BA01-CD538C83E9B9}"/>
    <cellStyle name="Note 4 4 3 2 2" xfId="31392" xr:uid="{4F149FEB-87E3-4563-B38F-ADB5767B20C0}"/>
    <cellStyle name="Note 4 4 3 3" xfId="29180" xr:uid="{A59A15C9-1B7F-4411-BDA7-EFE00DF05A21}"/>
    <cellStyle name="Note 4 4 4" xfId="24618" xr:uid="{CB10BBCE-D29E-40AB-A26E-89F50E3F8328}"/>
    <cellStyle name="Note 4 4 4 2" xfId="26813" xr:uid="{E8287E0D-D519-4B01-B3EB-2C6468543001}"/>
    <cellStyle name="Note 4 4 4 2 2" xfId="32265" xr:uid="{B3832FCF-2BF1-4469-8304-79001325DCBA}"/>
    <cellStyle name="Note 4 4 4 3" xfId="30070" xr:uid="{359C1C97-983F-402B-B373-82D6BBDC1103}"/>
    <cellStyle name="Note 4 4 5" xfId="22385" xr:uid="{1671E00E-A373-49AC-A381-A5A97301EA49}"/>
    <cellStyle name="Note 4 4 5 2" xfId="28325" xr:uid="{7EF528CC-B3CD-4A7D-A31C-C12701E5836B}"/>
    <cellStyle name="Note 4 4 6" xfId="21503" xr:uid="{48F164E5-7896-4F95-AB48-F3DF1075AB4E}"/>
    <cellStyle name="Note 4 4 7" xfId="20973" xr:uid="{BFC33221-A94F-4D1B-ADBC-7B3E4810108E}"/>
    <cellStyle name="Note 4 5" xfId="20501" xr:uid="{00000000-0005-0000-0000-000018500000}"/>
    <cellStyle name="Note 5" xfId="20502" xr:uid="{00000000-0005-0000-0000-000019500000}"/>
    <cellStyle name="Note 5 10" xfId="21504" xr:uid="{E86086E0-9AA1-4A50-A5F9-7803D0FD3E6C}"/>
    <cellStyle name="Note 5 11" xfId="20972" xr:uid="{42DB595B-1B13-477B-ABD4-68247EF45600}"/>
    <cellStyle name="Note 5 2" xfId="20503" xr:uid="{00000000-0005-0000-0000-00001A500000}"/>
    <cellStyle name="Note 5 2 2" xfId="20504" xr:uid="{00000000-0005-0000-0000-00001B500000}"/>
    <cellStyle name="Note 5 2 3" xfId="21864" xr:uid="{BBE7DCAA-FE51-4952-9D0A-15EE26372F27}"/>
    <cellStyle name="Note 5 2 3 2" xfId="23595" xr:uid="{C9CC6DEA-C23A-4DEA-9B3E-A3E2CDC32CDD}"/>
    <cellStyle name="Note 5 2 3 2 2" xfId="26295" xr:uid="{48E208CF-4FFF-49D4-BA29-2788A582A7F6}"/>
    <cellStyle name="Note 5 2 3 2 2 2" xfId="31747" xr:uid="{DF65A524-66CA-4760-A1D7-CFD39934F684}"/>
    <cellStyle name="Note 5 2 3 2 3" xfId="29535" xr:uid="{037ACEC1-5FBE-4A68-9724-97A1621322B2}"/>
    <cellStyle name="Note 5 2 3 3" xfId="24979" xr:uid="{B9EEA152-A82C-4B93-A625-1E48F949D2A3}"/>
    <cellStyle name="Note 5 2 3 3 2" xfId="27174" xr:uid="{7AD45749-6A83-4124-A328-85ABF76D3292}"/>
    <cellStyle name="Note 5 2 3 3 2 2" xfId="32626" xr:uid="{36F7653B-6C75-4B47-9B9A-0343FDFEE2C9}"/>
    <cellStyle name="Note 5 2 3 3 3" xfId="30431" xr:uid="{F33F262C-4CA5-4620-9FA6-E8038225664F}"/>
    <cellStyle name="Note 5 2 3 4" xfId="22740" xr:uid="{7CB1090D-9150-4884-A349-C28157D757C9}"/>
    <cellStyle name="Note 5 2 3 4 2" xfId="28680" xr:uid="{A1F07ECC-0482-4209-A920-BFDD6C4D12E8}"/>
    <cellStyle name="Note 5 2 3 5" xfId="25440" xr:uid="{A6B5C547-37E6-49BE-BBEC-2372436F8E6F}"/>
    <cellStyle name="Note 5 2 3 5 2" xfId="30892" xr:uid="{B7602F28-C72C-405A-9E53-86030D371436}"/>
    <cellStyle name="Note 5 2 3 6" xfId="27806" xr:uid="{9C4FC272-D468-4C2B-98EF-3A711DD20352}"/>
    <cellStyle name="Note 5 2 4" xfId="23242" xr:uid="{726592C4-7E48-49CF-9A7A-2AC162C57291}"/>
    <cellStyle name="Note 5 2 4 2" xfId="25942" xr:uid="{CF7831F0-568A-4734-AE13-CDEA11FD49AE}"/>
    <cellStyle name="Note 5 2 4 2 2" xfId="31394" xr:uid="{A60B0C7A-18AC-496F-83C9-DF2D060D1207}"/>
    <cellStyle name="Note 5 2 4 3" xfId="29182" xr:uid="{AD68F6E0-9876-4562-A884-4076929FD178}"/>
    <cellStyle name="Note 5 2 5" xfId="24620" xr:uid="{750B1878-C19C-49CF-A71B-A0231B4E82D0}"/>
    <cellStyle name="Note 5 2 5 2" xfId="26815" xr:uid="{6140BA91-E021-4895-AE2A-5C5AFDBBD339}"/>
    <cellStyle name="Note 5 2 5 2 2" xfId="32267" xr:uid="{8F0173DB-C7B3-4064-9728-C18A8EE1387F}"/>
    <cellStyle name="Note 5 2 5 3" xfId="30072" xr:uid="{EA595CDF-A3EF-46C7-9CA3-31E29C61B060}"/>
    <cellStyle name="Note 5 2 6" xfId="22387" xr:uid="{2CD7DA93-0731-4DD5-91B9-1834FD0F63A2}"/>
    <cellStyle name="Note 5 2 6 2" xfId="28327" xr:uid="{71FDCB86-DE1C-49DF-B833-E6A8661B85D9}"/>
    <cellStyle name="Note 5 2 7" xfId="21505" xr:uid="{64090E59-F258-4907-BBE1-4E35C4CBFD51}"/>
    <cellStyle name="Note 5 2 8" xfId="20971" xr:uid="{36794A38-021E-4959-9787-C269F56E8B19}"/>
    <cellStyle name="Note 5 3" xfId="20505" xr:uid="{00000000-0005-0000-0000-00001C500000}"/>
    <cellStyle name="Note 5 3 2" xfId="20506" xr:uid="{00000000-0005-0000-0000-00001D500000}"/>
    <cellStyle name="Note 5 3 3" xfId="21863" xr:uid="{CD6330D4-ECE4-4BA4-94C1-5FF31D94800C}"/>
    <cellStyle name="Note 5 3 3 2" xfId="23594" xr:uid="{94C39FA1-27CE-4DCF-8920-69BDF65AFFFA}"/>
    <cellStyle name="Note 5 3 3 2 2" xfId="26294" xr:uid="{2A8D3E7B-40CA-4A06-B742-BF71FC471451}"/>
    <cellStyle name="Note 5 3 3 2 2 2" xfId="31746" xr:uid="{31C8089E-8AFA-4121-9CD6-F43C54A027EA}"/>
    <cellStyle name="Note 5 3 3 2 3" xfId="29534" xr:uid="{AD0FB8D2-1714-43A6-AC8E-A0E6875ABF13}"/>
    <cellStyle name="Note 5 3 3 3" xfId="24978" xr:uid="{2BCF9AB3-1C3B-4B2E-AB1D-F8536F51DFDD}"/>
    <cellStyle name="Note 5 3 3 3 2" xfId="27173" xr:uid="{430F7004-EB0A-4EB5-AF59-8497684651BE}"/>
    <cellStyle name="Note 5 3 3 3 2 2" xfId="32625" xr:uid="{09F61696-5EBC-4274-B64D-0C9A9E5F0466}"/>
    <cellStyle name="Note 5 3 3 3 3" xfId="30430" xr:uid="{AC60C6D8-88D5-46D8-AE20-A43EDA47FD67}"/>
    <cellStyle name="Note 5 3 3 4" xfId="22739" xr:uid="{81B6D3D8-4AFD-497B-B172-572CB38D68F6}"/>
    <cellStyle name="Note 5 3 3 4 2" xfId="28679" xr:uid="{1990ED0C-E66D-4D02-B506-B224A7D6E627}"/>
    <cellStyle name="Note 5 3 3 5" xfId="25439" xr:uid="{450F2EF9-C91D-4D73-94E3-642DC9F746A7}"/>
    <cellStyle name="Note 5 3 3 5 2" xfId="30891" xr:uid="{E7A6EBD7-B693-4BE8-B1E5-AA9E26231830}"/>
    <cellStyle name="Note 5 3 3 6" xfId="27805" xr:uid="{80EC4340-48B4-4C84-A382-AFE12D30E54A}"/>
    <cellStyle name="Note 5 3 4" xfId="23243" xr:uid="{1C9EF3A4-00FC-44CC-9A25-90F6AA954252}"/>
    <cellStyle name="Note 5 3 4 2" xfId="25943" xr:uid="{D4D429AA-F70A-45A9-8448-CD707EAD1F2E}"/>
    <cellStyle name="Note 5 3 4 2 2" xfId="31395" xr:uid="{9EF4E4D0-7125-4F9D-94BC-084830CE07B4}"/>
    <cellStyle name="Note 5 3 4 3" xfId="29183" xr:uid="{E4C20616-0A47-430C-B471-F350227C1023}"/>
    <cellStyle name="Note 5 3 5" xfId="24621" xr:uid="{473EA2BC-CAF4-4408-B37F-5E3E079C5D0B}"/>
    <cellStyle name="Note 5 3 5 2" xfId="26816" xr:uid="{74F1E00A-F40E-48A3-A8DB-A60A1CEF9000}"/>
    <cellStyle name="Note 5 3 5 2 2" xfId="32268" xr:uid="{641A8717-BEAF-4981-B8E7-C7E4CBBA44E4}"/>
    <cellStyle name="Note 5 3 5 3" xfId="30073" xr:uid="{252E0583-E39A-4CF3-92D1-19F10DA76C42}"/>
    <cellStyle name="Note 5 3 6" xfId="22388" xr:uid="{78DEF35D-24EF-48FE-98B7-7A057807BBBC}"/>
    <cellStyle name="Note 5 3 6 2" xfId="28328" xr:uid="{53AD01F9-B09E-45D4-9B30-6C92B14DA5CC}"/>
    <cellStyle name="Note 5 3 7" xfId="21506" xr:uid="{0C72DD72-85D6-469A-A4C6-B2AB5441F0BD}"/>
    <cellStyle name="Note 5 3 8" xfId="20970" xr:uid="{8A096EBB-9076-42E2-B582-E5C837E97CA6}"/>
    <cellStyle name="Note 5 4" xfId="20507" xr:uid="{00000000-0005-0000-0000-00001E500000}"/>
    <cellStyle name="Note 5 4 2" xfId="21862" xr:uid="{BEE9A4B4-FA7C-4692-8730-52B4162DC830}"/>
    <cellStyle name="Note 5 4 2 2" xfId="23593" xr:uid="{06592D11-95F0-4E7B-A298-411FC7128A43}"/>
    <cellStyle name="Note 5 4 2 2 2" xfId="26293" xr:uid="{395B10FC-A9B9-496C-84CD-11242FA5F16C}"/>
    <cellStyle name="Note 5 4 2 2 2 2" xfId="31745" xr:uid="{BA6D9D6D-36CF-47A0-A121-8DA971A41A9D}"/>
    <cellStyle name="Note 5 4 2 2 3" xfId="29533" xr:uid="{36E98297-ADD2-4296-AA21-4D0FC14DA1E2}"/>
    <cellStyle name="Note 5 4 2 3" xfId="24977" xr:uid="{CE49DC98-27BC-4532-806E-70C7AD200C78}"/>
    <cellStyle name="Note 5 4 2 3 2" xfId="27172" xr:uid="{5942B815-E48B-43A5-B9D2-43DE3D1B786C}"/>
    <cellStyle name="Note 5 4 2 3 2 2" xfId="32624" xr:uid="{F2DECF4C-BAA7-46D7-8E82-255E85448DC3}"/>
    <cellStyle name="Note 5 4 2 3 3" xfId="30429" xr:uid="{AE94EB46-44FC-42F6-9DE4-F77077385284}"/>
    <cellStyle name="Note 5 4 2 4" xfId="22738" xr:uid="{04CAF7CD-C325-4FBE-9196-136F56EBA5E7}"/>
    <cellStyle name="Note 5 4 2 4 2" xfId="28678" xr:uid="{B41E5E1B-322A-417B-BD2E-C888B2FE81FE}"/>
    <cellStyle name="Note 5 4 2 5" xfId="25438" xr:uid="{E4EB871C-4A9B-4DE2-AFFD-57B6E74FB854}"/>
    <cellStyle name="Note 5 4 2 5 2" xfId="30890" xr:uid="{0B1898B1-AB8C-4D35-926C-56AE4D16725C}"/>
    <cellStyle name="Note 5 4 2 6" xfId="27804" xr:uid="{587A4DCC-16D7-4BDD-907E-2A9777B352C5}"/>
    <cellStyle name="Note 5 4 3" xfId="23244" xr:uid="{EC5E39AD-BE6A-4FA5-A1D7-1DB538C16CB1}"/>
    <cellStyle name="Note 5 4 3 2" xfId="25944" xr:uid="{E53EEAEE-66CA-4AA8-98E6-F20E899354B2}"/>
    <cellStyle name="Note 5 4 3 2 2" xfId="31396" xr:uid="{31DD7A6B-170C-455F-8538-5FC21F75903E}"/>
    <cellStyle name="Note 5 4 3 3" xfId="29184" xr:uid="{77627B65-E1A2-48D6-AC7D-A78602F1A40A}"/>
    <cellStyle name="Note 5 4 4" xfId="24622" xr:uid="{44CA1184-88D9-4AC2-AD15-D42E419FBA69}"/>
    <cellStyle name="Note 5 4 4 2" xfId="26817" xr:uid="{2B890CE8-C8F7-4CA6-9AD7-04B7CA67B083}"/>
    <cellStyle name="Note 5 4 4 2 2" xfId="32269" xr:uid="{E0F33987-2BE1-4BAB-99D7-1FBB68B0D9D6}"/>
    <cellStyle name="Note 5 4 4 3" xfId="30074" xr:uid="{B6EC41D3-666D-444A-9EE4-D2269BD0038E}"/>
    <cellStyle name="Note 5 4 5" xfId="22389" xr:uid="{E0E02EA9-58DC-4E01-9149-B6DD18F7C97D}"/>
    <cellStyle name="Note 5 4 5 2" xfId="28329" xr:uid="{9527E68B-D3FF-4D64-B35E-30DEF483B0F1}"/>
    <cellStyle name="Note 5 4 6" xfId="21507" xr:uid="{9D68F221-A29C-43CD-9743-A2F4F3DD3A33}"/>
    <cellStyle name="Note 5 4 7" xfId="20969" xr:uid="{67D47199-5AE6-4FE2-9BD3-541CD303EA3D}"/>
    <cellStyle name="Note 5 5" xfId="20508" xr:uid="{00000000-0005-0000-0000-00001F500000}"/>
    <cellStyle name="Note 5 6" xfId="21865" xr:uid="{4CEB6919-35C7-4054-9E0E-93CB0A7D1C7F}"/>
    <cellStyle name="Note 5 6 2" xfId="23596" xr:uid="{ACAB0F81-29C8-4C28-A1F2-425676B9ACE5}"/>
    <cellStyle name="Note 5 6 2 2" xfId="26296" xr:uid="{6803B430-9A05-43C0-B911-43FFC64415C8}"/>
    <cellStyle name="Note 5 6 2 2 2" xfId="31748" xr:uid="{D33D9FE5-2709-45FA-B250-988498428D8E}"/>
    <cellStyle name="Note 5 6 2 3" xfId="29536" xr:uid="{95FB5140-A31B-4179-A73B-D9E214142905}"/>
    <cellStyle name="Note 5 6 3" xfId="24980" xr:uid="{DC42B02B-F2FA-4C90-80E9-0EC60C7F6E8B}"/>
    <cellStyle name="Note 5 6 3 2" xfId="27175" xr:uid="{58A4935F-23B7-44B6-8748-CF78E40079B2}"/>
    <cellStyle name="Note 5 6 3 2 2" xfId="32627" xr:uid="{119C73ED-E3A3-4F9A-A8AF-83E96EE88849}"/>
    <cellStyle name="Note 5 6 3 3" xfId="30432" xr:uid="{41D40C21-AF82-42CD-8F30-17F68F476F3C}"/>
    <cellStyle name="Note 5 6 4" xfId="22741" xr:uid="{6F86594E-D277-4325-80C9-2F4C6BC062DF}"/>
    <cellStyle name="Note 5 6 4 2" xfId="28681" xr:uid="{B9AEBA09-72A2-4B68-9A09-44BA05123A65}"/>
    <cellStyle name="Note 5 6 5" xfId="25441" xr:uid="{3B2FF90E-585D-442D-83E4-84F693B53ED3}"/>
    <cellStyle name="Note 5 6 5 2" xfId="30893" xr:uid="{04E94B17-CEF7-4EE7-9A08-9AE8F9F08273}"/>
    <cellStyle name="Note 5 6 6" xfId="27807" xr:uid="{99AF597D-623C-4D12-B9E0-77E3DFD9C91B}"/>
    <cellStyle name="Note 5 7" xfId="23241" xr:uid="{E4DFDAB1-6757-40C4-9791-BAFCAED30481}"/>
    <cellStyle name="Note 5 7 2" xfId="25941" xr:uid="{0F944283-2F3D-46BD-AA9C-5F49C6FDB0E5}"/>
    <cellStyle name="Note 5 7 2 2" xfId="31393" xr:uid="{E675090E-9BE9-420F-8A12-3B363FBF84E3}"/>
    <cellStyle name="Note 5 7 3" xfId="29181" xr:uid="{52048CB4-3B58-4E47-AE5A-757ED04FE7D4}"/>
    <cellStyle name="Note 5 8" xfId="24619" xr:uid="{9B9A5927-65E1-45E3-B86B-B0754BC3A8EE}"/>
    <cellStyle name="Note 5 8 2" xfId="26814" xr:uid="{5A3E33F1-7A8D-4789-8A37-F86CBCA02314}"/>
    <cellStyle name="Note 5 8 2 2" xfId="32266" xr:uid="{8CDFCE5A-735D-4F48-A774-489C5859444D}"/>
    <cellStyle name="Note 5 8 3" xfId="30071" xr:uid="{28E77DAB-1792-4B97-B073-C491A83B3EC6}"/>
    <cellStyle name="Note 5 9" xfId="22386" xr:uid="{D14610AC-37E6-4224-9463-134FE5A5A40C}"/>
    <cellStyle name="Note 5 9 2" xfId="28326" xr:uid="{72F24C62-7021-446C-83F0-81C2ADBA253B}"/>
    <cellStyle name="Note 6" xfId="20509" xr:uid="{00000000-0005-0000-0000-000020500000}"/>
    <cellStyle name="Note 6 10" xfId="20968" xr:uid="{75BF34A6-DBE4-42F6-B1DD-B41C78E3317A}"/>
    <cellStyle name="Note 6 2" xfId="20510" xr:uid="{00000000-0005-0000-0000-000021500000}"/>
    <cellStyle name="Note 6 2 2" xfId="20511" xr:uid="{00000000-0005-0000-0000-000022500000}"/>
    <cellStyle name="Note 6 2 3" xfId="21860" xr:uid="{A842D196-C02F-4617-9F10-FECE7DBDA9EF}"/>
    <cellStyle name="Note 6 2 3 2" xfId="23591" xr:uid="{EDE8B9FF-DEBD-4137-AEDE-84A60C5D4538}"/>
    <cellStyle name="Note 6 2 3 2 2" xfId="26291" xr:uid="{28C60AF5-CCEA-4784-BE08-34DBA5C9F112}"/>
    <cellStyle name="Note 6 2 3 2 2 2" xfId="31743" xr:uid="{FFF67F49-0926-4D6D-A046-B9BECC13E46D}"/>
    <cellStyle name="Note 6 2 3 2 3" xfId="29531" xr:uid="{34610DF8-7B81-44CF-8F85-0B824769A5CD}"/>
    <cellStyle name="Note 6 2 3 3" xfId="24975" xr:uid="{A4CF928A-32D3-409E-A4F5-A1FED19AE083}"/>
    <cellStyle name="Note 6 2 3 3 2" xfId="27170" xr:uid="{B1C811D1-D5BE-41A5-9961-3C42B676902F}"/>
    <cellStyle name="Note 6 2 3 3 2 2" xfId="32622" xr:uid="{36038479-D965-46A3-A50C-623014C7E6FF}"/>
    <cellStyle name="Note 6 2 3 3 3" xfId="30427" xr:uid="{8DCC3D50-5F74-42D4-A9D4-BABA38D0E5A2}"/>
    <cellStyle name="Note 6 2 3 4" xfId="22736" xr:uid="{11877347-5783-4C39-82D9-942BAF68416B}"/>
    <cellStyle name="Note 6 2 3 4 2" xfId="28676" xr:uid="{EDA710FA-A2B6-4E33-AB5A-5AE640D02ED5}"/>
    <cellStyle name="Note 6 2 3 5" xfId="25436" xr:uid="{3ACD11F2-54AA-4BBE-8168-CDF8D0C98935}"/>
    <cellStyle name="Note 6 2 3 5 2" xfId="30888" xr:uid="{9EAD8C85-178B-474A-9E73-E6E7B75BA22A}"/>
    <cellStyle name="Note 6 2 3 6" xfId="27802" xr:uid="{744150C5-71D7-4E9A-A392-BF0E0FBF8283}"/>
    <cellStyle name="Note 6 2 4" xfId="23246" xr:uid="{CD30589F-EE1F-4B96-89D9-3407EED4265B}"/>
    <cellStyle name="Note 6 2 4 2" xfId="25946" xr:uid="{95FBFC9C-5EEB-4A1D-8C4D-A3956BD1349A}"/>
    <cellStyle name="Note 6 2 4 2 2" xfId="31398" xr:uid="{867FDF42-AA59-4D21-83D9-5F525822F6F4}"/>
    <cellStyle name="Note 6 2 4 3" xfId="29186" xr:uid="{D3246ECE-9799-4EE1-B0D7-7ECFF7BA3C95}"/>
    <cellStyle name="Note 6 2 5" xfId="24624" xr:uid="{BB2350A0-6FD3-453C-AC58-B4468D9A75DF}"/>
    <cellStyle name="Note 6 2 5 2" xfId="26819" xr:uid="{FF5A5574-193B-4612-93B4-4EA78E70C222}"/>
    <cellStyle name="Note 6 2 5 2 2" xfId="32271" xr:uid="{E45222A6-BCBC-490C-9799-5E7AAD1673B2}"/>
    <cellStyle name="Note 6 2 5 3" xfId="30076" xr:uid="{014B07EA-B8D3-4483-864B-B31EE9716224}"/>
    <cellStyle name="Note 6 2 6" xfId="22391" xr:uid="{1052AFB5-FDCB-466A-8F7C-6E21B1307A4B}"/>
    <cellStyle name="Note 6 2 6 2" xfId="28331" xr:uid="{57F07834-CFCF-48CE-B3EF-196CDBDF86B6}"/>
    <cellStyle name="Note 6 2 7" xfId="21509" xr:uid="{3571034D-89DE-4249-B447-260779FF1C83}"/>
    <cellStyle name="Note 6 2 8" xfId="20967" xr:uid="{389D396F-8D67-42DA-8CB9-CE925304963B}"/>
    <cellStyle name="Note 6 3" xfId="20512" xr:uid="{00000000-0005-0000-0000-000023500000}"/>
    <cellStyle name="Note 6 4" xfId="20513" xr:uid="{00000000-0005-0000-0000-000024500000}"/>
    <cellStyle name="Note 6 5" xfId="21861" xr:uid="{0008F5F5-F411-49A1-BAA8-2A8EFA48709F}"/>
    <cellStyle name="Note 6 5 2" xfId="23592" xr:uid="{D3985C9C-6E67-434E-9788-42B7B67EC4F0}"/>
    <cellStyle name="Note 6 5 2 2" xfId="26292" xr:uid="{D1F95AD9-3759-4466-A76C-365F183B4A29}"/>
    <cellStyle name="Note 6 5 2 2 2" xfId="31744" xr:uid="{4AC4DEA8-66CA-44BC-8AAD-4FA397D4EB0D}"/>
    <cellStyle name="Note 6 5 2 3" xfId="29532" xr:uid="{8FCBC3D0-A999-453F-A050-666FE341F309}"/>
    <cellStyle name="Note 6 5 3" xfId="24976" xr:uid="{C460E248-A4FA-4EB2-A6B7-592CBE84E51C}"/>
    <cellStyle name="Note 6 5 3 2" xfId="27171" xr:uid="{A422A63A-184B-42B1-A0DA-221D65E44636}"/>
    <cellStyle name="Note 6 5 3 2 2" xfId="32623" xr:uid="{DBAA8070-2BCC-42E5-A821-4565A5208B91}"/>
    <cellStyle name="Note 6 5 3 3" xfId="30428" xr:uid="{2B9A009D-D1F2-407B-905D-B22B956B15C1}"/>
    <cellStyle name="Note 6 5 4" xfId="22737" xr:uid="{09AE45D2-B9F1-4355-9F8D-9EA31BD570B1}"/>
    <cellStyle name="Note 6 5 4 2" xfId="28677" xr:uid="{2AFF7B38-99E4-473E-B1F6-38D0258B9EC5}"/>
    <cellStyle name="Note 6 5 5" xfId="25437" xr:uid="{EA0D45E1-EFDF-4F84-B381-0BECEBBC0652}"/>
    <cellStyle name="Note 6 5 5 2" xfId="30889" xr:uid="{EE024664-5D58-4876-B065-C0ED5F00D4F2}"/>
    <cellStyle name="Note 6 5 6" xfId="27803" xr:uid="{CDF8C98A-B4F9-4158-9801-32452DD1BC26}"/>
    <cellStyle name="Note 6 6" xfId="23245" xr:uid="{04BA890D-C2E7-4E6C-82AC-3CADDDD451EA}"/>
    <cellStyle name="Note 6 6 2" xfId="25945" xr:uid="{F1888BC4-414A-49E7-A482-59DE9B8E3A52}"/>
    <cellStyle name="Note 6 6 2 2" xfId="31397" xr:uid="{4ACCCDAA-E26D-4F0A-9872-470AA532F144}"/>
    <cellStyle name="Note 6 6 3" xfId="29185" xr:uid="{938E4975-DD56-4D16-B528-E5D1123F5462}"/>
    <cellStyle name="Note 6 7" xfId="24623" xr:uid="{E81F2798-5124-47FB-8C34-44F99084CFB3}"/>
    <cellStyle name="Note 6 7 2" xfId="26818" xr:uid="{F94BC85D-ED34-44AF-9D7B-80C98297BCBA}"/>
    <cellStyle name="Note 6 7 2 2" xfId="32270" xr:uid="{076DF732-BFDD-4399-9233-EC96A34C8137}"/>
    <cellStyle name="Note 6 7 3" xfId="30075" xr:uid="{654F018F-AFB3-4A7E-A9E4-0C8065BBE8EF}"/>
    <cellStyle name="Note 6 8" xfId="22390" xr:uid="{79ECAA30-DA54-4C0F-A6C7-C4248DD301DB}"/>
    <cellStyle name="Note 6 8 2" xfId="28330" xr:uid="{E0D68D69-333C-4EF7-90A7-88871B3E1A64}"/>
    <cellStyle name="Note 6 9" xfId="21508" xr:uid="{713D2D97-C6C2-4BFB-913D-8622B8E1DAB2}"/>
    <cellStyle name="Note 7" xfId="20514" xr:uid="{00000000-0005-0000-0000-000025500000}"/>
    <cellStyle name="Note 7 2" xfId="21859" xr:uid="{74E29800-1960-4162-9796-14BEEAE27078}"/>
    <cellStyle name="Note 7 2 2" xfId="23590" xr:uid="{492AAB33-44C3-48D3-ADC5-6CB52E0439F1}"/>
    <cellStyle name="Note 7 2 2 2" xfId="26290" xr:uid="{76E9F77A-AF1A-4FF9-BF33-40F4506D41D0}"/>
    <cellStyle name="Note 7 2 2 2 2" xfId="31742" xr:uid="{567F433A-CE88-4B3D-9FFE-6D9966BD40AC}"/>
    <cellStyle name="Note 7 2 2 3" xfId="29530" xr:uid="{A125CD0D-8318-4956-83CE-FDCBCE50F9BE}"/>
    <cellStyle name="Note 7 2 3" xfId="24974" xr:uid="{0A153EF1-E715-4FFC-9A6C-2DE9DD64B24F}"/>
    <cellStyle name="Note 7 2 3 2" xfId="27169" xr:uid="{CE9EADDB-A4C3-4DCB-88DB-B35B2CD850A8}"/>
    <cellStyle name="Note 7 2 3 2 2" xfId="32621" xr:uid="{9CF328C0-30B5-41E7-9086-7CC6D1F2915D}"/>
    <cellStyle name="Note 7 2 3 3" xfId="30426" xr:uid="{EE8134F3-3E38-4166-9031-AC79F0D0FA2F}"/>
    <cellStyle name="Note 7 2 4" xfId="22735" xr:uid="{80C82C9C-FBDE-4282-A3B1-50BBCFD54ADB}"/>
    <cellStyle name="Note 7 2 4 2" xfId="28675" xr:uid="{F9453761-5B15-4978-827A-91A95D5037B5}"/>
    <cellStyle name="Note 7 2 5" xfId="25435" xr:uid="{89F31DCD-1B77-4002-8FBF-5F508D92D7FD}"/>
    <cellStyle name="Note 7 2 5 2" xfId="30887" xr:uid="{6874B41D-6A55-4D08-8FBD-547357B8EF7B}"/>
    <cellStyle name="Note 7 2 6" xfId="27801" xr:uid="{62625C90-A2EC-41E3-87A0-7D1369017163}"/>
    <cellStyle name="Note 7 3" xfId="23247" xr:uid="{C429A4A0-A978-4BE5-9B2D-CCB687195D7A}"/>
    <cellStyle name="Note 7 3 2" xfId="25947" xr:uid="{87B850D7-A488-4D3B-8021-903EB03974A0}"/>
    <cellStyle name="Note 7 3 2 2" xfId="31399" xr:uid="{FD21902A-8F0E-44E5-83EC-447B287553E9}"/>
    <cellStyle name="Note 7 3 3" xfId="29187" xr:uid="{4757DE4A-CE27-41C9-B6AC-855DDA271FF3}"/>
    <cellStyle name="Note 7 4" xfId="24625" xr:uid="{3E84D869-D7F7-4404-87BE-A9E2254149B7}"/>
    <cellStyle name="Note 7 4 2" xfId="26820" xr:uid="{CBE784DE-BD8F-409A-9A20-977071F80BE6}"/>
    <cellStyle name="Note 7 4 2 2" xfId="32272" xr:uid="{E3B8734D-989A-4803-BE68-AA9F39AD9478}"/>
    <cellStyle name="Note 7 4 3" xfId="30077" xr:uid="{7E3ABDD1-8A86-46F6-B4A5-60677DD8617F}"/>
    <cellStyle name="Note 7 5" xfId="22392" xr:uid="{49FE696B-EBC3-4B55-B757-41FFAA08CE0B}"/>
    <cellStyle name="Note 7 5 2" xfId="28332" xr:uid="{45D76D51-39DC-42C6-B2E8-B18FBB796696}"/>
    <cellStyle name="Note 7 6" xfId="21510" xr:uid="{EE504081-5DC8-4ACB-B5F2-AC15F4465C69}"/>
    <cellStyle name="Note 7 7" xfId="22134" xr:uid="{671B2F24-F64E-4C7C-8E9F-576048BB9260}"/>
    <cellStyle name="Note 8" xfId="20515" xr:uid="{00000000-0005-0000-0000-000026500000}"/>
    <cellStyle name="Note 8 2" xfId="20516" xr:uid="{00000000-0005-0000-0000-000027500000}"/>
    <cellStyle name="Note 8 2 2" xfId="21857" xr:uid="{915F4503-20B1-4BCA-9B04-76DC933FFB58}"/>
    <cellStyle name="Note 8 2 2 2" xfId="23588" xr:uid="{36C5D6C9-24C9-4328-8CD9-CC11E72DC90E}"/>
    <cellStyle name="Note 8 2 2 2 2" xfId="26288" xr:uid="{422AB556-91E7-4145-8428-77A1F44BE952}"/>
    <cellStyle name="Note 8 2 2 2 2 2" xfId="31740" xr:uid="{D91A6457-B3A4-40FD-88E9-0873EC2A6F8F}"/>
    <cellStyle name="Note 8 2 2 2 3" xfId="29528" xr:uid="{F25FACF7-419C-4137-B211-4E0B2A178493}"/>
    <cellStyle name="Note 8 2 2 3" xfId="24972" xr:uid="{01BBFCED-4FAB-421B-80CC-6AF97C1D8BF0}"/>
    <cellStyle name="Note 8 2 2 3 2" xfId="27167" xr:uid="{33BF83BB-52C9-4478-AC06-8491E0D507A2}"/>
    <cellStyle name="Note 8 2 2 3 2 2" xfId="32619" xr:uid="{D4DF5E2F-19B5-44EF-BBC2-A4CAF7781DD7}"/>
    <cellStyle name="Note 8 2 2 3 3" xfId="30424" xr:uid="{19EAFE91-400B-40BD-BEAE-82D5F38F9712}"/>
    <cellStyle name="Note 8 2 2 4" xfId="22733" xr:uid="{510DEEDC-3184-4C61-A123-76C59376943F}"/>
    <cellStyle name="Note 8 2 2 4 2" xfId="28673" xr:uid="{16987122-6DEF-494A-8100-814009C16854}"/>
    <cellStyle name="Note 8 2 2 5" xfId="25433" xr:uid="{C6A5BD40-7A66-4386-96E0-6C62A34E11FF}"/>
    <cellStyle name="Note 8 2 2 5 2" xfId="30885" xr:uid="{FEFDB6D7-8DE4-471D-962C-7602EBF9CA18}"/>
    <cellStyle name="Note 8 2 2 6" xfId="27799" xr:uid="{A6D1AD49-837E-417A-B5CE-B4ADA55F6949}"/>
    <cellStyle name="Note 8 2 3" xfId="23249" xr:uid="{CC4C6EA7-16B7-4D15-BACE-C44405639677}"/>
    <cellStyle name="Note 8 2 3 2" xfId="25949" xr:uid="{61737E6F-DDF1-4150-B40F-4B72E93C37D0}"/>
    <cellStyle name="Note 8 2 3 2 2" xfId="31401" xr:uid="{B694BF02-2F12-4A8B-AE3A-C5C6DAA6083A}"/>
    <cellStyle name="Note 8 2 3 3" xfId="29189" xr:uid="{0511DD80-F19F-405B-B3FC-02EA5221C5D4}"/>
    <cellStyle name="Note 8 2 4" xfId="24627" xr:uid="{F9F1C08D-8207-4A59-9AE1-1B01A015FB7F}"/>
    <cellStyle name="Note 8 2 4 2" xfId="26822" xr:uid="{30497641-827A-4B65-8535-A26D616B46A1}"/>
    <cellStyle name="Note 8 2 4 2 2" xfId="32274" xr:uid="{AACAA6B2-5A4D-4FF6-9832-729FAEBCD0F3}"/>
    <cellStyle name="Note 8 2 4 3" xfId="30079" xr:uid="{3F1DE6F2-3B0B-4EE8-8326-0023ADB45467}"/>
    <cellStyle name="Note 8 2 5" xfId="22394" xr:uid="{0C224A70-3B55-479C-B22E-7687987BFE00}"/>
    <cellStyle name="Note 8 2 5 2" xfId="28334" xr:uid="{2938FDA9-8D38-413A-89B5-DB0A0924B119}"/>
    <cellStyle name="Note 8 2 6" xfId="21512" xr:uid="{85A44E03-48C4-4780-ADB9-9E28E74AE728}"/>
    <cellStyle name="Note 8 2 7" xfId="27454" xr:uid="{C8882B0C-FFE7-4F4B-87B2-2014379C1089}"/>
    <cellStyle name="Note 8 3" xfId="21858" xr:uid="{87839AD7-010F-450C-86C9-55BD2179C833}"/>
    <cellStyle name="Note 8 3 2" xfId="23589" xr:uid="{7A9A6F2B-1C3E-4E15-941E-FCD0B00F9BAB}"/>
    <cellStyle name="Note 8 3 2 2" xfId="26289" xr:uid="{0F59A78C-649D-4619-8E48-A596EDE3035E}"/>
    <cellStyle name="Note 8 3 2 2 2" xfId="31741" xr:uid="{A0409958-9B31-4783-B9C2-C2E67DB314C1}"/>
    <cellStyle name="Note 8 3 2 3" xfId="29529" xr:uid="{4E5032A1-07EA-4612-9F65-A38492D65D80}"/>
    <cellStyle name="Note 8 3 3" xfId="24973" xr:uid="{A3F23F9B-87AB-4DF0-82F0-ABF24CD0662C}"/>
    <cellStyle name="Note 8 3 3 2" xfId="27168" xr:uid="{32EDFFCE-DFF9-41C0-A719-31B6A1BF5BB9}"/>
    <cellStyle name="Note 8 3 3 2 2" xfId="32620" xr:uid="{80677A52-1EAE-4DA9-968F-F12FB6B71ADA}"/>
    <cellStyle name="Note 8 3 3 3" xfId="30425" xr:uid="{8D34FA4B-5DDE-4535-824F-CFD5613C2AD5}"/>
    <cellStyle name="Note 8 3 4" xfId="22734" xr:uid="{9D356559-0390-4990-809E-8D30F844EA41}"/>
    <cellStyle name="Note 8 3 4 2" xfId="28674" xr:uid="{45A0CCE2-8D96-4295-ABE5-3151836ECEF6}"/>
    <cellStyle name="Note 8 3 5" xfId="25434" xr:uid="{9F665371-A2A3-49DB-9445-BAC562CE97EB}"/>
    <cellStyle name="Note 8 3 5 2" xfId="30886" xr:uid="{E708C628-DA04-4940-AB9D-ADCCC3227C42}"/>
    <cellStyle name="Note 8 3 6" xfId="27800" xr:uid="{7E0606FD-76BD-47E8-8886-BF30089E31E8}"/>
    <cellStyle name="Note 8 4" xfId="23248" xr:uid="{CEB0056A-F7F7-4A94-8C23-096A0404F86F}"/>
    <cellStyle name="Note 8 4 2" xfId="25948" xr:uid="{C06353FF-3B20-4D77-B7CE-405A830E9DA1}"/>
    <cellStyle name="Note 8 4 2 2" xfId="31400" xr:uid="{EF068E72-EE1C-4301-B39B-FF1D3BDEE93E}"/>
    <cellStyle name="Note 8 4 3" xfId="29188" xr:uid="{149CA4B4-88C4-4802-A060-FEE90C04AC57}"/>
    <cellStyle name="Note 8 5" xfId="24626" xr:uid="{43EC47D2-969C-4715-832D-779D1F01D0B7}"/>
    <cellStyle name="Note 8 5 2" xfId="26821" xr:uid="{9E4E5868-AAFF-4DB5-9F6C-82563F8CBC1E}"/>
    <cellStyle name="Note 8 5 2 2" xfId="32273" xr:uid="{4010D0C7-A5E7-4383-81D7-57E9E7FF45B5}"/>
    <cellStyle name="Note 8 5 3" xfId="30078" xr:uid="{D3F510E7-671C-41E7-88DD-6C2DEBE113D9}"/>
    <cellStyle name="Note 8 6" xfId="22393" xr:uid="{E1465526-3F79-4AB5-9E95-5CA6D5AFCCA0}"/>
    <cellStyle name="Note 8 6 2" xfId="28333" xr:uid="{32F4960A-BA13-476C-9C68-22C55C237D98}"/>
    <cellStyle name="Note 8 7" xfId="21511" xr:uid="{02DBF165-B967-45DB-9CEB-FBBF7C1FB607}"/>
    <cellStyle name="Note 8 8" xfId="20966" xr:uid="{A24A2513-C3B9-44DF-B684-610B052527C1}"/>
    <cellStyle name="Note 9" xfId="20517" xr:uid="{00000000-0005-0000-0000-000028500000}"/>
    <cellStyle name="Note 9 2" xfId="21856" xr:uid="{D8C27F5B-24F6-489C-BCDD-3EBD2AA527DC}"/>
    <cellStyle name="Note 9 2 2" xfId="23587" xr:uid="{455A4EA9-725F-4297-B3F7-65670364EC13}"/>
    <cellStyle name="Note 9 2 2 2" xfId="26287" xr:uid="{541B04DB-E3DC-417E-B6BE-BDAC551AE9E7}"/>
    <cellStyle name="Note 9 2 2 2 2" xfId="31739" xr:uid="{E4DD16BC-FC7E-4196-B9B0-B03AF01C80FE}"/>
    <cellStyle name="Note 9 2 2 3" xfId="29527" xr:uid="{5151C536-D963-4674-A2B0-155A8B517BCF}"/>
    <cellStyle name="Note 9 2 3" xfId="24971" xr:uid="{870A4FDD-23A4-44C6-B832-86FFDDCEC503}"/>
    <cellStyle name="Note 9 2 3 2" xfId="27166" xr:uid="{2123DA7D-9067-434C-9787-3DEF2B4C5D16}"/>
    <cellStyle name="Note 9 2 3 2 2" xfId="32618" xr:uid="{FEE83C31-3BAF-4CC1-A776-287B0B8E301D}"/>
    <cellStyle name="Note 9 2 3 3" xfId="30423" xr:uid="{4E59D27D-A5F8-46FF-979D-0328B85F2590}"/>
    <cellStyle name="Note 9 2 4" xfId="22732" xr:uid="{C54E716E-B09E-4321-BB80-97E9CDAAA3D8}"/>
    <cellStyle name="Note 9 2 4 2" xfId="28672" xr:uid="{4A374501-B520-4F8C-9597-B847744BF1B1}"/>
    <cellStyle name="Note 9 2 5" xfId="25432" xr:uid="{D794AD0A-C5AC-4A85-B154-E95713D0F3F1}"/>
    <cellStyle name="Note 9 2 5 2" xfId="30884" xr:uid="{50EE41B2-7E7E-4A93-84B7-88CF977FB357}"/>
    <cellStyle name="Note 9 2 6" xfId="27798" xr:uid="{B1FC269F-02B5-4CEF-B423-4093ED189E48}"/>
    <cellStyle name="Note 9 3" xfId="23250" xr:uid="{F4203A03-BE81-4E15-8312-9F48794788AE}"/>
    <cellStyle name="Note 9 3 2" xfId="25950" xr:uid="{63E48688-A05B-4170-AD08-E59CCB9996F6}"/>
    <cellStyle name="Note 9 3 2 2" xfId="31402" xr:uid="{BB53DC4D-D711-458C-9C04-26111C082BDD}"/>
    <cellStyle name="Note 9 3 3" xfId="29190" xr:uid="{DDEBA8A2-5EBF-45A5-8993-1BEE1ED2D6F2}"/>
    <cellStyle name="Note 9 4" xfId="24628" xr:uid="{DC28EA59-E005-4C64-9234-477DD9B6B1D5}"/>
    <cellStyle name="Note 9 4 2" xfId="26823" xr:uid="{0EA12F54-31DA-4464-8816-3E85E409422C}"/>
    <cellStyle name="Note 9 4 2 2" xfId="32275" xr:uid="{55D7314B-B87F-4D8D-AAE0-C4FC9D4812C8}"/>
    <cellStyle name="Note 9 4 3" xfId="30080" xr:uid="{0E313F6D-B00D-4AD5-99D2-E018F77E0B5B}"/>
    <cellStyle name="Note 9 5" xfId="22395" xr:uid="{0BA79DC5-4F86-413D-90A7-E27DF9742E66}"/>
    <cellStyle name="Note 9 5 2" xfId="28335" xr:uid="{6DAD5368-8E40-49F1-B005-DC980F99016F}"/>
    <cellStyle name="Note 9 6" xfId="21513" xr:uid="{4FBC413B-9DF9-43EB-9FD1-3AC9F04C06F8}"/>
    <cellStyle name="Note 9 7" xfId="27455" xr:uid="{B69011EE-E8BC-4AD7-B861-62AB1913B415}"/>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alExposure 2" xfId="21855" xr:uid="{B55C218B-28E2-4A0E-B821-EE0247EA4309}"/>
    <cellStyle name="optionalExposure 2 2" xfId="24970" xr:uid="{47BFD5CA-F8B6-4D00-B6EA-1D8FB85F4499}"/>
    <cellStyle name="optionalExposure 2 2 2" xfId="27165" xr:uid="{2CF14DA8-4F46-4C8F-8E5B-EF21BF1CE306}"/>
    <cellStyle name="optionalExposure 2 2 2 2" xfId="32617" xr:uid="{3C717C11-FF87-44EF-8DDC-249A2AE82E65}"/>
    <cellStyle name="optionalExposure 2 2 3" xfId="30422" xr:uid="{68A4DE7F-A90B-40F0-A186-B889ED70A3C9}"/>
    <cellStyle name="optionalExposure 2 3" xfId="27797" xr:uid="{B8FE0D78-C17F-40C6-840A-2566A805BBD1}"/>
    <cellStyle name="optionalExposure 3" xfId="23899" xr:uid="{8530B765-A80A-4D0D-BE8A-A1186F133BF0}"/>
    <cellStyle name="optionalExposure 3 2" xfId="25256" xr:uid="{5D7D62D3-DCDB-42A3-8878-03C250401C2E}"/>
    <cellStyle name="optionalExposure 3 2 2" xfId="27447" xr:uid="{532B3AD6-F901-4E26-9E42-CAA2C27E9E8B}"/>
    <cellStyle name="optionalExposure 3 2 2 2" xfId="32899" xr:uid="{DACC35BE-2F9E-4DB1-88D6-178A94DDEB56}"/>
    <cellStyle name="optionalExposure 3 2 3" xfId="30708" xr:uid="{488FE103-4AC7-4417-B6F5-A2541D35F56B}"/>
    <cellStyle name="optionalExposure 3 3" xfId="29796" xr:uid="{8E57C3AB-1797-41FB-A632-1D5158B90E7A}"/>
    <cellStyle name="optionalExposure 4" xfId="24629" xr:uid="{2E65F4F5-5A4D-4367-B8D8-057EED53D140}"/>
    <cellStyle name="optionalExposure 4 2" xfId="26824" xr:uid="{8A0AD26D-B0B7-43D9-B53C-22982A420F09}"/>
    <cellStyle name="optionalExposure 4 2 2" xfId="32276" xr:uid="{14FC1B03-B4E3-47D1-BD7D-44EE8E920BBE}"/>
    <cellStyle name="optionalExposure 4 3" xfId="30081" xr:uid="{22AD0B8C-1354-45B0-88CA-CC454A64CD5A}"/>
    <cellStyle name="optionalExposure 5" xfId="21514" xr:uid="{C872F9CE-410E-4D1E-9CB5-88BCFD31A649}"/>
    <cellStyle name="optionalExposure 6" xfId="27456" xr:uid="{0AE7A95C-ED13-4093-A2EF-B4EF9BCC3E5C}"/>
    <cellStyle name="OptionHeading" xfId="20525" xr:uid="{00000000-0005-0000-0000-000030500000}"/>
    <cellStyle name="OptionHeading 2" xfId="20526" xr:uid="{00000000-0005-0000-0000-000031500000}"/>
    <cellStyle name="OptionHeading 3" xfId="20527" xr:uid="{00000000-0005-0000-0000-000032500000}"/>
    <cellStyle name="OptionHeading 4" xfId="23900" xr:uid="{488DDDA5-C207-4C63-8869-C388F5F2B1C7}"/>
    <cellStyle name="OptionHeading 5" xfId="23942" xr:uid="{03E40E8C-4B22-408B-B77F-21DB971ACD4E}"/>
    <cellStyle name="Output 2" xfId="20528" xr:uid="{00000000-0005-0000-0000-000033500000}"/>
    <cellStyle name="Output 2 10" xfId="20529" xr:uid="{00000000-0005-0000-0000-000034500000}"/>
    <cellStyle name="Output 2 10 2" xfId="20530" xr:uid="{00000000-0005-0000-0000-000035500000}"/>
    <cellStyle name="Output 2 10 2 2" xfId="21853" xr:uid="{3894D44A-B924-46F2-AD5B-D6F4FA236F83}"/>
    <cellStyle name="Output 2 10 2 2 2" xfId="23585" xr:uid="{AC067FA2-6A6C-4A74-82BB-28FB162AE357}"/>
    <cellStyle name="Output 2 10 2 2 2 2" xfId="26285" xr:uid="{26D2F8B2-5109-4DC0-8C2A-3E1E22DE0360}"/>
    <cellStyle name="Output 2 10 2 2 2 2 2" xfId="31737" xr:uid="{A0C29214-41F7-42C9-B847-1EC4EDF49865}"/>
    <cellStyle name="Output 2 10 2 2 2 3" xfId="29525" xr:uid="{2DE898C8-C882-4106-924F-77288BC97456}"/>
    <cellStyle name="Output 2 10 2 2 3" xfId="24968" xr:uid="{67705930-D4B1-4C6F-94D2-DB6282E47AF9}"/>
    <cellStyle name="Output 2 10 2 2 3 2" xfId="27163" xr:uid="{20CC45B5-7C41-41E2-9053-37E88C6510E5}"/>
    <cellStyle name="Output 2 10 2 2 3 2 2" xfId="32615" xr:uid="{04AAE0EE-29AE-4188-989E-5FA4D021A466}"/>
    <cellStyle name="Output 2 10 2 2 3 3" xfId="30420" xr:uid="{DA44FE73-8F4D-40F3-A5B2-9D7CB7FF63E7}"/>
    <cellStyle name="Output 2 10 2 2 4" xfId="22730" xr:uid="{D7673685-EB71-4176-9BBE-D6FB534C50EC}"/>
    <cellStyle name="Output 2 10 2 2 4 2" xfId="28670" xr:uid="{DC8C5A67-C08C-4A6F-9A1F-427D6448AB86}"/>
    <cellStyle name="Output 2 10 2 2 5" xfId="25430" xr:uid="{54E68F5E-2D18-4BC0-AF50-0BD483E95BE8}"/>
    <cellStyle name="Output 2 10 2 2 5 2" xfId="30882" xr:uid="{3AC6F698-ED6D-4F2F-BEF2-FA5DC0DC96FD}"/>
    <cellStyle name="Output 2 10 2 2 6" xfId="27795" xr:uid="{C852BFEE-191E-4CF1-BB74-594503CBAC68}"/>
    <cellStyle name="Output 2 10 2 3" xfId="23252" xr:uid="{9AB530B6-DD10-4C5C-9031-4CD472D9E685}"/>
    <cellStyle name="Output 2 10 2 3 2" xfId="25952" xr:uid="{C9BC00B6-4979-44C5-BF2E-9E04EE3F30EF}"/>
    <cellStyle name="Output 2 10 2 3 2 2" xfId="31404" xr:uid="{13F9C66F-063C-4F8E-B09B-B1BDAA77DE5B}"/>
    <cellStyle name="Output 2 10 2 3 3" xfId="29192" xr:uid="{74FB7DD7-90EA-46D0-BBF9-0E1ED9570C30}"/>
    <cellStyle name="Output 2 10 2 4" xfId="24631" xr:uid="{223224A9-750D-4843-863B-6953C35713A0}"/>
    <cellStyle name="Output 2 10 2 4 2" xfId="26826" xr:uid="{BCFBDA29-E347-4EC0-8EAA-A7DCAD80FD32}"/>
    <cellStyle name="Output 2 10 2 4 2 2" xfId="32278" xr:uid="{E1BC932B-8DC1-45F4-8F2B-DC603845F6E6}"/>
    <cellStyle name="Output 2 10 2 4 3" xfId="30083" xr:uid="{087D0E2E-5B9B-4A9C-937A-A4171BCB9049}"/>
    <cellStyle name="Output 2 10 2 5" xfId="22397" xr:uid="{0BCD28CA-52AE-4163-A99D-BDC7239A0830}"/>
    <cellStyle name="Output 2 10 2 5 2" xfId="28337" xr:uid="{CC4020BD-C1C4-4686-8C95-2CDBFBDACA50}"/>
    <cellStyle name="Output 2 10 2 6" xfId="21516" xr:uid="{B891D717-9D12-41DB-9646-15CE563CA007}"/>
    <cellStyle name="Output 2 10 2 7" xfId="27458" xr:uid="{9746ED71-3432-4B75-8664-9885F0B028B0}"/>
    <cellStyle name="Output 2 10 3" xfId="20531" xr:uid="{00000000-0005-0000-0000-000036500000}"/>
    <cellStyle name="Output 2 10 3 2" xfId="21852" xr:uid="{53EB00BA-7A6F-4B99-89F1-C55AAF7C2ECA}"/>
    <cellStyle name="Output 2 10 3 2 2" xfId="23584" xr:uid="{DD8701E3-90AC-4B19-A458-D68BD8E46C88}"/>
    <cellStyle name="Output 2 10 3 2 2 2" xfId="26284" xr:uid="{8661E17F-12FE-4C4F-8649-FC52A93B7496}"/>
    <cellStyle name="Output 2 10 3 2 2 2 2" xfId="31736" xr:uid="{5AEC8EEF-43A6-403D-9870-62A58FEA90A0}"/>
    <cellStyle name="Output 2 10 3 2 2 3" xfId="29524" xr:uid="{31016D14-8384-4DB8-9810-6EF41B2FEB15}"/>
    <cellStyle name="Output 2 10 3 2 3" xfId="24967" xr:uid="{B0E7A64B-47D9-467E-8A85-2F3F27771AB7}"/>
    <cellStyle name="Output 2 10 3 2 3 2" xfId="27162" xr:uid="{B9FB6625-5071-42A6-9032-DDEEE62D4607}"/>
    <cellStyle name="Output 2 10 3 2 3 2 2" xfId="32614" xr:uid="{28D1706E-D346-4674-A57E-BC4D2114F0F9}"/>
    <cellStyle name="Output 2 10 3 2 3 3" xfId="30419" xr:uid="{D8CA0C21-42A1-4203-AEFE-DDDF7C6187A0}"/>
    <cellStyle name="Output 2 10 3 2 4" xfId="22729" xr:uid="{6CED84F5-414A-4A34-9177-4799950E1B03}"/>
    <cellStyle name="Output 2 10 3 2 4 2" xfId="28669" xr:uid="{5B93A5F4-CC93-4F9A-B708-528BFB365F77}"/>
    <cellStyle name="Output 2 10 3 2 5" xfId="25429" xr:uid="{C9F79B14-4E8D-4E89-9290-CEB1033C835D}"/>
    <cellStyle name="Output 2 10 3 2 5 2" xfId="30881" xr:uid="{059F9E94-4A06-4A64-83D7-1D76E6D80AF9}"/>
    <cellStyle name="Output 2 10 3 2 6" xfId="27794" xr:uid="{4D0D58BE-48F5-49A2-912A-1FDFE76E1182}"/>
    <cellStyle name="Output 2 10 3 3" xfId="23253" xr:uid="{5733AE7B-541F-47B4-B676-E666BCADC585}"/>
    <cellStyle name="Output 2 10 3 3 2" xfId="25953" xr:uid="{5EE9134E-A57B-4D99-B237-C859EB948ACA}"/>
    <cellStyle name="Output 2 10 3 3 2 2" xfId="31405" xr:uid="{0BD36800-068F-4261-B601-A6154B83BA28}"/>
    <cellStyle name="Output 2 10 3 3 3" xfId="29193" xr:uid="{09B9F29E-E627-4F66-B4F8-3D3B55B8F1C8}"/>
    <cellStyle name="Output 2 10 3 4" xfId="24632" xr:uid="{8712CFA5-0CF2-4879-AC64-1D334DFA1D05}"/>
    <cellStyle name="Output 2 10 3 4 2" xfId="26827" xr:uid="{740C55F0-91F7-47C5-BB96-5775BE712E5A}"/>
    <cellStyle name="Output 2 10 3 4 2 2" xfId="32279" xr:uid="{783B1492-718A-4D47-85C5-1E6C20AA759D}"/>
    <cellStyle name="Output 2 10 3 4 3" xfId="30084" xr:uid="{364B6929-8121-49CD-83A0-342B4508450B}"/>
    <cellStyle name="Output 2 10 3 5" xfId="22398" xr:uid="{D080DCB9-9D60-4F63-A710-729595554656}"/>
    <cellStyle name="Output 2 10 3 5 2" xfId="28338" xr:uid="{82BC6BC1-B6C4-4B57-BB4B-408AA93CACD7}"/>
    <cellStyle name="Output 2 10 3 6" xfId="21517" xr:uid="{35C6CB90-119B-425F-AFC2-06CA57F38BD7}"/>
    <cellStyle name="Output 2 10 3 7" xfId="27459" xr:uid="{CB2B195F-F5DE-4D7C-A7A7-15738646D4C3}"/>
    <cellStyle name="Output 2 10 4" xfId="20532" xr:uid="{00000000-0005-0000-0000-000037500000}"/>
    <cellStyle name="Output 2 10 4 2" xfId="21851" xr:uid="{24C86470-85A5-401D-BDD9-55922EAFA8A7}"/>
    <cellStyle name="Output 2 10 4 2 2" xfId="23583" xr:uid="{C034B455-C0EC-402C-A374-C30038D1C6A3}"/>
    <cellStyle name="Output 2 10 4 2 2 2" xfId="26283" xr:uid="{4AA212D2-D540-4652-8FA8-EF030E8EC439}"/>
    <cellStyle name="Output 2 10 4 2 2 2 2" xfId="31735" xr:uid="{45C502D6-DFEC-4509-A973-A7F37345533F}"/>
    <cellStyle name="Output 2 10 4 2 2 3" xfId="29523" xr:uid="{364205C1-BA38-46EF-9BB2-77A064449FCD}"/>
    <cellStyle name="Output 2 10 4 2 3" xfId="24966" xr:uid="{B084AA41-CE51-48DB-873C-209768D40E3E}"/>
    <cellStyle name="Output 2 10 4 2 3 2" xfId="27161" xr:uid="{2F6C1E65-552C-47AD-BBF5-9E6E9EDFEF98}"/>
    <cellStyle name="Output 2 10 4 2 3 2 2" xfId="32613" xr:uid="{115A6F62-6F31-4888-97EA-190EA768B677}"/>
    <cellStyle name="Output 2 10 4 2 3 3" xfId="30418" xr:uid="{8F3C4767-5014-4AC3-82F4-A059E00289ED}"/>
    <cellStyle name="Output 2 10 4 2 4" xfId="22728" xr:uid="{1684F170-62B3-46BC-81E5-F51216035B12}"/>
    <cellStyle name="Output 2 10 4 2 4 2" xfId="28668" xr:uid="{45B35E01-349A-4D41-AA70-D05014530D5B}"/>
    <cellStyle name="Output 2 10 4 2 5" xfId="25428" xr:uid="{C011E130-A7DB-491E-9F49-B2A0D6BC3AB6}"/>
    <cellStyle name="Output 2 10 4 2 5 2" xfId="30880" xr:uid="{2E74C8D2-BAF7-408D-8C21-BFDE009C5C16}"/>
    <cellStyle name="Output 2 10 4 2 6" xfId="27793" xr:uid="{CAE202E4-E226-4E5B-AF27-BAB8991EF340}"/>
    <cellStyle name="Output 2 10 4 3" xfId="23254" xr:uid="{62D51434-52CA-4352-9E15-8D812A3D139B}"/>
    <cellStyle name="Output 2 10 4 3 2" xfId="25954" xr:uid="{095436A5-1100-4B77-A1C4-355757935FF7}"/>
    <cellStyle name="Output 2 10 4 3 2 2" xfId="31406" xr:uid="{4E0BCBCF-C26F-4518-B26E-23EBAE743084}"/>
    <cellStyle name="Output 2 10 4 3 3" xfId="29194" xr:uid="{D7440361-829B-471C-88AE-0F3570B231A9}"/>
    <cellStyle name="Output 2 10 4 4" xfId="24633" xr:uid="{D59389E7-329C-4CED-8F71-8B51B9CD0FF4}"/>
    <cellStyle name="Output 2 10 4 4 2" xfId="26828" xr:uid="{7763BBAF-50C8-4E01-8446-96D1165D9356}"/>
    <cellStyle name="Output 2 10 4 4 2 2" xfId="32280" xr:uid="{8FCC7B65-7005-4A2C-A1EE-F5CD756DB6EB}"/>
    <cellStyle name="Output 2 10 4 4 3" xfId="30085" xr:uid="{BDF86ED9-3184-471C-A224-BC6270CF7C84}"/>
    <cellStyle name="Output 2 10 4 5" xfId="22399" xr:uid="{CD36FB63-5237-460E-81E7-B0D31C179FEF}"/>
    <cellStyle name="Output 2 10 4 5 2" xfId="28339" xr:uid="{F381196A-E902-4D13-AB6E-B1CC5B5FCA2B}"/>
    <cellStyle name="Output 2 10 4 6" xfId="21518" xr:uid="{A6BB5C12-DE2B-4DA9-8A2F-85F5F8D042EA}"/>
    <cellStyle name="Output 2 10 4 7" xfId="27460" xr:uid="{A245479C-9F57-4441-9047-0EB6DFE61D51}"/>
    <cellStyle name="Output 2 10 5" xfId="20533" xr:uid="{00000000-0005-0000-0000-000038500000}"/>
    <cellStyle name="Output 2 10 5 2" xfId="21850" xr:uid="{41C92244-54AA-420E-97AD-F3A402C61AED}"/>
    <cellStyle name="Output 2 10 5 2 2" xfId="23582" xr:uid="{2AB96A8C-7A9E-44A5-8C15-6410825534A3}"/>
    <cellStyle name="Output 2 10 5 2 2 2" xfId="26282" xr:uid="{1BAC0A1F-C87A-4E9C-84BA-7B9920B6EFC0}"/>
    <cellStyle name="Output 2 10 5 2 2 2 2" xfId="31734" xr:uid="{3495A712-53D7-4A20-B7E9-C8BD9659300D}"/>
    <cellStyle name="Output 2 10 5 2 2 3" xfId="29522" xr:uid="{8437B957-7867-4E29-A66C-E4FA98142CFF}"/>
    <cellStyle name="Output 2 10 5 2 3" xfId="24965" xr:uid="{7A1DB4F9-E40A-42E2-A661-598F3E1689BF}"/>
    <cellStyle name="Output 2 10 5 2 3 2" xfId="27160" xr:uid="{F257C695-2487-4221-AA11-F91593C6E1B0}"/>
    <cellStyle name="Output 2 10 5 2 3 2 2" xfId="32612" xr:uid="{3BC182EA-4560-4E69-B8D3-45C0DF09820F}"/>
    <cellStyle name="Output 2 10 5 2 3 3" xfId="30417" xr:uid="{B6F42A55-9452-4423-BEF1-A4302A8CD1D1}"/>
    <cellStyle name="Output 2 10 5 2 4" xfId="22727" xr:uid="{D9F701F9-1C6E-47C9-A4F8-73D5295E5030}"/>
    <cellStyle name="Output 2 10 5 2 4 2" xfId="28667" xr:uid="{24625732-C871-4A92-9A6F-DA11F44C29A0}"/>
    <cellStyle name="Output 2 10 5 2 5" xfId="25427" xr:uid="{D2C8B472-5020-42FC-BF5E-9837B45F775D}"/>
    <cellStyle name="Output 2 10 5 2 5 2" xfId="30879" xr:uid="{997EB446-26D2-4DA4-ABC7-0635858434EA}"/>
    <cellStyle name="Output 2 10 5 2 6" xfId="27792" xr:uid="{89104749-8B4C-482E-8533-DA30A90597D7}"/>
    <cellStyle name="Output 2 10 5 3" xfId="23255" xr:uid="{0CDB45B3-92A8-43DD-9FA4-DAB679BC64B0}"/>
    <cellStyle name="Output 2 10 5 3 2" xfId="25955" xr:uid="{B2256186-B504-4351-A0BF-B7ED487AEEA4}"/>
    <cellStyle name="Output 2 10 5 3 2 2" xfId="31407" xr:uid="{EC5FD51D-F5DE-4237-9F58-45E376A701D2}"/>
    <cellStyle name="Output 2 10 5 3 3" xfId="29195" xr:uid="{BF41F1A6-53D5-4A04-8E2F-8D854C2DF4AB}"/>
    <cellStyle name="Output 2 10 5 4" xfId="24634" xr:uid="{7A8E9815-CAB7-434B-9640-42D125071346}"/>
    <cellStyle name="Output 2 10 5 4 2" xfId="26829" xr:uid="{B6DAD9CF-0A15-451E-84B3-E532DB18D56E}"/>
    <cellStyle name="Output 2 10 5 4 2 2" xfId="32281" xr:uid="{3FE58300-EE0B-41FE-9851-16FB802801FA}"/>
    <cellStyle name="Output 2 10 5 4 3" xfId="30086" xr:uid="{664F5A70-C3A3-497A-AE43-55B4EAD8A27D}"/>
    <cellStyle name="Output 2 10 5 5" xfId="22400" xr:uid="{C8B696CC-7C7C-4E82-A8C8-7B1D4DAA4891}"/>
    <cellStyle name="Output 2 10 5 5 2" xfId="28340" xr:uid="{18E6418E-48AF-49D8-814A-34A488BD5827}"/>
    <cellStyle name="Output 2 10 5 6" xfId="21519" xr:uid="{9A9C5C3D-6CF0-469D-834D-0DB46E0088A8}"/>
    <cellStyle name="Output 2 10 5 7" xfId="27461" xr:uid="{8F61DC53-7915-4A87-ABB8-69CAF62C0B8C}"/>
    <cellStyle name="Output 2 11" xfId="20534" xr:uid="{00000000-0005-0000-0000-000039500000}"/>
    <cellStyle name="Output 2 11 10" xfId="21520" xr:uid="{13B225CB-1AFF-45D2-89D4-DC232E394AAE}"/>
    <cellStyle name="Output 2 11 11" xfId="27462" xr:uid="{F8DDEE26-ACD2-443B-8474-BB096272465A}"/>
    <cellStyle name="Output 2 11 2" xfId="20535" xr:uid="{00000000-0005-0000-0000-00003A500000}"/>
    <cellStyle name="Output 2 11 2 2" xfId="21848" xr:uid="{3AF71E44-6487-4B06-83FB-E10F2582009E}"/>
    <cellStyle name="Output 2 11 2 2 2" xfId="23580" xr:uid="{AAB448FE-AC9F-4EAB-B62A-52A7ECC2B1B2}"/>
    <cellStyle name="Output 2 11 2 2 2 2" xfId="26280" xr:uid="{4122FEBC-6B53-49F3-A84C-13832D3DD32F}"/>
    <cellStyle name="Output 2 11 2 2 2 2 2" xfId="31732" xr:uid="{8E0ADFA9-405F-40C1-BD7C-4991A8D3E72A}"/>
    <cellStyle name="Output 2 11 2 2 2 3" xfId="29520" xr:uid="{0DEAC8C2-369D-42AE-B31D-16211CF06603}"/>
    <cellStyle name="Output 2 11 2 2 3" xfId="24963" xr:uid="{47740C9F-8BB1-4F42-9A1F-8C78A7AAA930}"/>
    <cellStyle name="Output 2 11 2 2 3 2" xfId="27158" xr:uid="{569AECA0-83E3-4166-8C98-B51E02304616}"/>
    <cellStyle name="Output 2 11 2 2 3 2 2" xfId="32610" xr:uid="{7A4F6158-D5A6-4554-AD46-DFD12EE3C660}"/>
    <cellStyle name="Output 2 11 2 2 3 3" xfId="30415" xr:uid="{9B54C98B-F9C1-43AA-B7BA-56F51DBA9268}"/>
    <cellStyle name="Output 2 11 2 2 4" xfId="22725" xr:uid="{10CDA5FC-DC9C-47AE-B1B1-9E2F3915D8B5}"/>
    <cellStyle name="Output 2 11 2 2 4 2" xfId="28665" xr:uid="{ABEE1F7A-3178-4F4C-8886-A273C6CA3EE5}"/>
    <cellStyle name="Output 2 11 2 2 5" xfId="25425" xr:uid="{754F4C61-30DF-40B6-B699-6BE9A2CBBFA0}"/>
    <cellStyle name="Output 2 11 2 2 5 2" xfId="30877" xr:uid="{377AA7F8-3A8E-45EA-8BF7-DC582CB3EEDC}"/>
    <cellStyle name="Output 2 11 2 2 6" xfId="27790" xr:uid="{273AB394-8146-4C8E-A4BF-1D194707768A}"/>
    <cellStyle name="Output 2 11 2 3" xfId="23257" xr:uid="{C011832D-5E6D-4904-8B03-3B4CD9468FE7}"/>
    <cellStyle name="Output 2 11 2 3 2" xfId="25957" xr:uid="{89966E16-5AE9-41C8-9097-D749C0D0C1D9}"/>
    <cellStyle name="Output 2 11 2 3 2 2" xfId="31409" xr:uid="{0CEDF497-20CF-40BB-B21F-612490BF3751}"/>
    <cellStyle name="Output 2 11 2 3 3" xfId="29197" xr:uid="{38DE14D0-9654-4079-85BD-80AEBC5AEA80}"/>
    <cellStyle name="Output 2 11 2 4" xfId="24636" xr:uid="{60BCA8F5-0E34-4419-8D1F-D12349FF7375}"/>
    <cellStyle name="Output 2 11 2 4 2" xfId="26831" xr:uid="{A4AB2882-70D8-4CC8-8060-8ADACFC5AC83}"/>
    <cellStyle name="Output 2 11 2 4 2 2" xfId="32283" xr:uid="{A18A57FF-BD0B-49B2-B80F-8EFDF7F9069F}"/>
    <cellStyle name="Output 2 11 2 4 3" xfId="30088" xr:uid="{59F591C1-E417-4936-A0CE-8EEECEB40FF8}"/>
    <cellStyle name="Output 2 11 2 5" xfId="22402" xr:uid="{D090FCB6-2A4A-4A1D-8927-1A9B4C1840BD}"/>
    <cellStyle name="Output 2 11 2 5 2" xfId="28342" xr:uid="{DF738265-CA93-4290-BC72-566F255AC29B}"/>
    <cellStyle name="Output 2 11 2 6" xfId="21521" xr:uid="{2541B7A4-5457-471E-821C-574DA8CCA0F8}"/>
    <cellStyle name="Output 2 11 2 7" xfId="27463" xr:uid="{3BB604B0-7FD3-4CB7-A70C-C6F10F0EEE49}"/>
    <cellStyle name="Output 2 11 3" xfId="20536" xr:uid="{00000000-0005-0000-0000-00003B500000}"/>
    <cellStyle name="Output 2 11 3 2" xfId="21847" xr:uid="{4DA9C652-CC05-4ADF-9DE0-1040857BC0AF}"/>
    <cellStyle name="Output 2 11 3 2 2" xfId="23579" xr:uid="{A5109E37-66F4-45E0-80BB-F04621026579}"/>
    <cellStyle name="Output 2 11 3 2 2 2" xfId="26279" xr:uid="{DB9E651B-4B4C-4F35-9EB9-D2E5A19D3DCC}"/>
    <cellStyle name="Output 2 11 3 2 2 2 2" xfId="31731" xr:uid="{1F91DC4B-7485-45C8-8B80-CAFEE557D08A}"/>
    <cellStyle name="Output 2 11 3 2 2 3" xfId="29519" xr:uid="{50DF9490-8E1A-479D-89A8-ADD8FFB5256F}"/>
    <cellStyle name="Output 2 11 3 2 3" xfId="24962" xr:uid="{31CAA21E-4F00-456D-8BE9-0D2B852A4DA2}"/>
    <cellStyle name="Output 2 11 3 2 3 2" xfId="27157" xr:uid="{4E5C7AAD-4A54-4B3E-8DF5-D7E395F736F1}"/>
    <cellStyle name="Output 2 11 3 2 3 2 2" xfId="32609" xr:uid="{975DAFB5-5B22-4000-BFBB-A329E1CE38EA}"/>
    <cellStyle name="Output 2 11 3 2 3 3" xfId="30414" xr:uid="{875C3ECF-F489-4B44-9E9F-BC047FAC178B}"/>
    <cellStyle name="Output 2 11 3 2 4" xfId="22724" xr:uid="{AB2D42F5-80EF-4BC7-95E3-D83B284FB61F}"/>
    <cellStyle name="Output 2 11 3 2 4 2" xfId="28664" xr:uid="{E4BCEA27-1491-41E1-ACCA-66A2BB1C614A}"/>
    <cellStyle name="Output 2 11 3 2 5" xfId="25424" xr:uid="{A35AA8FA-D3FD-4B14-9579-8B62B53678B3}"/>
    <cellStyle name="Output 2 11 3 2 5 2" xfId="30876" xr:uid="{FF6EDD74-D8A4-45A2-91E0-8E58BB4A1C2E}"/>
    <cellStyle name="Output 2 11 3 2 6" xfId="27789" xr:uid="{0CFA8E8C-F91A-4BD2-B194-C50B7117D28F}"/>
    <cellStyle name="Output 2 11 3 3" xfId="23258" xr:uid="{8391D720-58F0-411B-999E-A878308ECAA7}"/>
    <cellStyle name="Output 2 11 3 3 2" xfId="25958" xr:uid="{254BE836-5F8B-4F86-89F6-DA58F302AEDD}"/>
    <cellStyle name="Output 2 11 3 3 2 2" xfId="31410" xr:uid="{26E2FC50-2F00-4388-9C04-8473807F5AB5}"/>
    <cellStyle name="Output 2 11 3 3 3" xfId="29198" xr:uid="{159CCD51-3BE7-423B-BC97-1D39CC06EE9D}"/>
    <cellStyle name="Output 2 11 3 4" xfId="24637" xr:uid="{B91B8503-0548-4FD3-A797-0C055BC3C389}"/>
    <cellStyle name="Output 2 11 3 4 2" xfId="26832" xr:uid="{B1C98D16-FF2A-4B6E-8F90-63090894D013}"/>
    <cellStyle name="Output 2 11 3 4 2 2" xfId="32284" xr:uid="{4F8E848C-3537-41E6-B9A8-CAA06FA87C16}"/>
    <cellStyle name="Output 2 11 3 4 3" xfId="30089" xr:uid="{C07DB67D-1FA3-42A8-BE0E-78917F531F45}"/>
    <cellStyle name="Output 2 11 3 5" xfId="22403" xr:uid="{0DFC9F7A-FC39-4122-BEBF-F079A445DFB1}"/>
    <cellStyle name="Output 2 11 3 5 2" xfId="28343" xr:uid="{B75F1B5A-0231-47D2-BE0C-6C7EE9C93F0F}"/>
    <cellStyle name="Output 2 11 3 6" xfId="21522" xr:uid="{704DCAE8-4F0A-4FF7-9062-1846A94C373F}"/>
    <cellStyle name="Output 2 11 3 7" xfId="27464" xr:uid="{B86805C3-9511-48ED-91E1-64495148C7BD}"/>
    <cellStyle name="Output 2 11 4" xfId="20537" xr:uid="{00000000-0005-0000-0000-00003C500000}"/>
    <cellStyle name="Output 2 11 4 2" xfId="21846" xr:uid="{D6883508-1FE9-4303-A5AE-29FC03740B6E}"/>
    <cellStyle name="Output 2 11 4 2 2" xfId="23578" xr:uid="{8962595C-F493-4D5D-AC3D-4F6555A72D06}"/>
    <cellStyle name="Output 2 11 4 2 2 2" xfId="26278" xr:uid="{668714F1-0887-466B-BEF4-C063C1184FD8}"/>
    <cellStyle name="Output 2 11 4 2 2 2 2" xfId="31730" xr:uid="{6A2A85FA-61D9-4B5D-8FA5-3C8664BBBC1A}"/>
    <cellStyle name="Output 2 11 4 2 2 3" xfId="29518" xr:uid="{A8EBBF04-CC27-472E-8FA6-48B872D71026}"/>
    <cellStyle name="Output 2 11 4 2 3" xfId="24961" xr:uid="{80468306-8208-469B-8578-785FE7CA6A28}"/>
    <cellStyle name="Output 2 11 4 2 3 2" xfId="27156" xr:uid="{EC544AD6-C978-4B4A-A2D3-8A40C5FE3DA1}"/>
    <cellStyle name="Output 2 11 4 2 3 2 2" xfId="32608" xr:uid="{BEB1E83A-6AEF-4032-AAD8-08C16B2ABFC1}"/>
    <cellStyle name="Output 2 11 4 2 3 3" xfId="30413" xr:uid="{EE94B7CE-0674-4E44-828C-C5C41ED3F9A2}"/>
    <cellStyle name="Output 2 11 4 2 4" xfId="22723" xr:uid="{C1098918-E326-4364-B8ED-B1C6BD6946E0}"/>
    <cellStyle name="Output 2 11 4 2 4 2" xfId="28663" xr:uid="{13BFF49C-9717-47CC-A447-DF7CA09F34CD}"/>
    <cellStyle name="Output 2 11 4 2 5" xfId="25423" xr:uid="{F6F73129-3B4C-42DC-9279-320086FAEDEC}"/>
    <cellStyle name="Output 2 11 4 2 5 2" xfId="30875" xr:uid="{C7F244F0-3A03-4B89-8B6B-782CCE3A1FC1}"/>
    <cellStyle name="Output 2 11 4 2 6" xfId="27788" xr:uid="{52C3C8BE-9D42-413E-8B71-FF44984722FB}"/>
    <cellStyle name="Output 2 11 4 3" xfId="23259" xr:uid="{5D77EAC4-A50A-4C24-93B7-861BD220007F}"/>
    <cellStyle name="Output 2 11 4 3 2" xfId="25959" xr:uid="{E6EBD67B-404B-41AE-94D4-95E1504B34DC}"/>
    <cellStyle name="Output 2 11 4 3 2 2" xfId="31411" xr:uid="{B7D3B6AE-9D60-4C92-94BC-CBFACCA56DA9}"/>
    <cellStyle name="Output 2 11 4 3 3" xfId="29199" xr:uid="{F04DA037-F4EB-4BB3-B097-9E002EC41EF5}"/>
    <cellStyle name="Output 2 11 4 4" xfId="24638" xr:uid="{7DC8919A-74F8-434A-85B2-E47056A47B65}"/>
    <cellStyle name="Output 2 11 4 4 2" xfId="26833" xr:uid="{DAEF096F-B0AC-44BD-8E72-DFFEF10A4F98}"/>
    <cellStyle name="Output 2 11 4 4 2 2" xfId="32285" xr:uid="{6B854A87-5DCB-44E1-A546-18F606162194}"/>
    <cellStyle name="Output 2 11 4 4 3" xfId="30090" xr:uid="{EEC7341F-7933-46EF-9143-64859DA4DEF9}"/>
    <cellStyle name="Output 2 11 4 5" xfId="22404" xr:uid="{F0988B13-1736-4025-943E-592CE8BA1987}"/>
    <cellStyle name="Output 2 11 4 5 2" xfId="28344" xr:uid="{80F84D94-2F86-44AC-AFAD-C80447BDD7A2}"/>
    <cellStyle name="Output 2 11 4 6" xfId="21523" xr:uid="{358855A6-D423-4B75-8442-A28621E6DD9F}"/>
    <cellStyle name="Output 2 11 4 7" xfId="27465" xr:uid="{27EDA2C4-0D50-4567-A8A7-77152587888D}"/>
    <cellStyle name="Output 2 11 5" xfId="20538" xr:uid="{00000000-0005-0000-0000-00003D500000}"/>
    <cellStyle name="Output 2 11 5 2" xfId="21845" xr:uid="{5EA8101D-C114-4CFF-ACFB-2D9FAF85BBDA}"/>
    <cellStyle name="Output 2 11 5 2 2" xfId="23577" xr:uid="{7D0165B6-38AA-48DC-A435-AA8B738AA026}"/>
    <cellStyle name="Output 2 11 5 2 2 2" xfId="26277" xr:uid="{3CC6C871-1EE9-4A31-9961-EC0CFA4E6424}"/>
    <cellStyle name="Output 2 11 5 2 2 2 2" xfId="31729" xr:uid="{04DE4ACF-3086-4112-B047-00AEC934E950}"/>
    <cellStyle name="Output 2 11 5 2 2 3" xfId="29517" xr:uid="{34B7B1B9-46CE-4746-B87F-01D6F1FAAB29}"/>
    <cellStyle name="Output 2 11 5 2 3" xfId="24960" xr:uid="{3DAD9D22-4606-4A5F-B797-FFE4C66F829F}"/>
    <cellStyle name="Output 2 11 5 2 3 2" xfId="27155" xr:uid="{07649EB9-E219-41C0-BA15-090F7DBDD8F9}"/>
    <cellStyle name="Output 2 11 5 2 3 2 2" xfId="32607" xr:uid="{5A054861-B76E-4032-A249-BA19973D02A3}"/>
    <cellStyle name="Output 2 11 5 2 3 3" xfId="30412" xr:uid="{93E43661-ECB7-4A1D-8C34-1EB7C1A4C1B8}"/>
    <cellStyle name="Output 2 11 5 2 4" xfId="22722" xr:uid="{E372A003-532A-435C-AC9D-CF7CA8494B33}"/>
    <cellStyle name="Output 2 11 5 2 4 2" xfId="28662" xr:uid="{704AE144-0806-4E5B-8F34-4684D304E0A2}"/>
    <cellStyle name="Output 2 11 5 2 5" xfId="25422" xr:uid="{7CF7A62F-ED04-4710-A688-05A8370EE42C}"/>
    <cellStyle name="Output 2 11 5 2 5 2" xfId="30874" xr:uid="{6063E59A-3C19-4FDD-A433-DF3DEBC0E001}"/>
    <cellStyle name="Output 2 11 5 2 6" xfId="27787" xr:uid="{A62C5A55-605F-44C0-9502-F6B6E43C5F9B}"/>
    <cellStyle name="Output 2 11 5 3" xfId="23260" xr:uid="{040D89FC-641D-4FC9-8EF2-F60A55C779AB}"/>
    <cellStyle name="Output 2 11 5 3 2" xfId="25960" xr:uid="{14BF2AA2-9464-4444-B9F3-DF1205ED798A}"/>
    <cellStyle name="Output 2 11 5 3 2 2" xfId="31412" xr:uid="{32D68F1A-C31F-482D-9322-19DC63EB772C}"/>
    <cellStyle name="Output 2 11 5 3 3" xfId="29200" xr:uid="{DB057A4A-8B5D-4382-BE88-B31580986985}"/>
    <cellStyle name="Output 2 11 5 4" xfId="24639" xr:uid="{506649DA-FBF6-461A-A28E-BB4E7074A7D8}"/>
    <cellStyle name="Output 2 11 5 4 2" xfId="26834" xr:uid="{3F16935E-845C-4CDF-A2E8-4336BFF17CA8}"/>
    <cellStyle name="Output 2 11 5 4 2 2" xfId="32286" xr:uid="{92F266D6-4402-4994-B285-771F96D9480E}"/>
    <cellStyle name="Output 2 11 5 4 3" xfId="30091" xr:uid="{5CCE410F-287D-4C11-A8FE-39896A315666}"/>
    <cellStyle name="Output 2 11 5 5" xfId="22405" xr:uid="{CA7A8935-A8CE-4659-AA51-C86E741CAAE1}"/>
    <cellStyle name="Output 2 11 5 5 2" xfId="28345" xr:uid="{DCF2E4EA-B965-4884-9D04-6B7258898429}"/>
    <cellStyle name="Output 2 11 5 6" xfId="21524" xr:uid="{30D2942B-3660-456B-AEFE-C10471958CAC}"/>
    <cellStyle name="Output 2 11 5 7" xfId="27466" xr:uid="{AF346EB8-70AB-418D-9588-09D9CD6809D1}"/>
    <cellStyle name="Output 2 11 6" xfId="21849" xr:uid="{CA694B01-DFAD-424D-9F55-37515B118D1C}"/>
    <cellStyle name="Output 2 11 6 2" xfId="23581" xr:uid="{DCFD7256-9958-4883-A4FC-6352B4DCC31B}"/>
    <cellStyle name="Output 2 11 6 2 2" xfId="26281" xr:uid="{1C224C10-4C68-4F34-A9D7-3D923C2C17FA}"/>
    <cellStyle name="Output 2 11 6 2 2 2" xfId="31733" xr:uid="{FFCDE033-424D-4E80-A54B-5D6E07CD4172}"/>
    <cellStyle name="Output 2 11 6 2 3" xfId="29521" xr:uid="{0AC0AE9E-1DB2-41F2-9F12-8B3909E9A3E4}"/>
    <cellStyle name="Output 2 11 6 3" xfId="24964" xr:uid="{BADB2E8B-DD48-442F-B0C2-894EF9AA4C12}"/>
    <cellStyle name="Output 2 11 6 3 2" xfId="27159" xr:uid="{DB0A2D45-14C9-43C4-B411-22FE9A9D1A35}"/>
    <cellStyle name="Output 2 11 6 3 2 2" xfId="32611" xr:uid="{5194BAC3-6DEC-445E-9EC5-24FFDF088F0C}"/>
    <cellStyle name="Output 2 11 6 3 3" xfId="30416" xr:uid="{9153B013-DF95-4DC8-AFEA-A435529F4A4C}"/>
    <cellStyle name="Output 2 11 6 4" xfId="22726" xr:uid="{8C2436FA-E245-455D-B559-6C807BD286CD}"/>
    <cellStyle name="Output 2 11 6 4 2" xfId="28666" xr:uid="{8F2443B0-37F7-4D86-B84A-5300B617B8D3}"/>
    <cellStyle name="Output 2 11 6 5" xfId="25426" xr:uid="{8EEF5737-937E-4C6E-B4A3-4B5DDFBFA995}"/>
    <cellStyle name="Output 2 11 6 5 2" xfId="30878" xr:uid="{4172B488-9856-4E19-A7C9-D9A34F6C842B}"/>
    <cellStyle name="Output 2 11 6 6" xfId="27791" xr:uid="{E3D075CE-8411-4251-887A-FA45462D19DC}"/>
    <cellStyle name="Output 2 11 7" xfId="23256" xr:uid="{BF5D6799-368A-45A9-87AD-095432A34414}"/>
    <cellStyle name="Output 2 11 7 2" xfId="25956" xr:uid="{8878E560-20C8-4B74-8A0D-2969A48472F8}"/>
    <cellStyle name="Output 2 11 7 2 2" xfId="31408" xr:uid="{0D4E9679-7453-4DDD-858E-91FE23540391}"/>
    <cellStyle name="Output 2 11 7 3" xfId="29196" xr:uid="{A2206E71-88D3-42A5-9A88-503BD775C2AA}"/>
    <cellStyle name="Output 2 11 8" xfId="24635" xr:uid="{14610C61-569C-42E9-B678-A85CDAA1F025}"/>
    <cellStyle name="Output 2 11 8 2" xfId="26830" xr:uid="{EF1C5E92-3A2B-4F96-8425-C804D351E605}"/>
    <cellStyle name="Output 2 11 8 2 2" xfId="32282" xr:uid="{EF760312-2F41-4BB2-A7D6-C1D846A5052E}"/>
    <cellStyle name="Output 2 11 8 3" xfId="30087" xr:uid="{FAC8DBD1-82FE-47A0-8101-9355A0BF0C23}"/>
    <cellStyle name="Output 2 11 9" xfId="22401" xr:uid="{D2FCA358-2394-4458-8505-FD6D032BFBB9}"/>
    <cellStyle name="Output 2 11 9 2" xfId="28341" xr:uid="{D7B75DA0-A63F-4C23-9D92-579A30A423F6}"/>
    <cellStyle name="Output 2 12" xfId="20539" xr:uid="{00000000-0005-0000-0000-00003E500000}"/>
    <cellStyle name="Output 2 12 10" xfId="21525" xr:uid="{47E27727-2A59-4FC8-89CE-AEB6BB41DBBF}"/>
    <cellStyle name="Output 2 12 11" xfId="27467" xr:uid="{163A6AE0-03B3-43EB-957C-14AF8C1808A4}"/>
    <cellStyle name="Output 2 12 2" xfId="20540" xr:uid="{00000000-0005-0000-0000-00003F500000}"/>
    <cellStyle name="Output 2 12 2 2" xfId="21843" xr:uid="{B02D1A96-C1B8-476E-88D2-780BD659FA28}"/>
    <cellStyle name="Output 2 12 2 2 2" xfId="23575" xr:uid="{C70BC4F1-50D2-445A-AAF7-AF6B53138EA5}"/>
    <cellStyle name="Output 2 12 2 2 2 2" xfId="26275" xr:uid="{DF02E560-E24A-4DDB-AF5B-ABE73FB2FC23}"/>
    <cellStyle name="Output 2 12 2 2 2 2 2" xfId="31727" xr:uid="{04850B6F-5F7E-4FFD-8863-144B4FE07241}"/>
    <cellStyle name="Output 2 12 2 2 2 3" xfId="29515" xr:uid="{DFF75861-86AC-413D-B753-203A413C61E1}"/>
    <cellStyle name="Output 2 12 2 2 3" xfId="24958" xr:uid="{83D9BC0D-2D7B-435D-8BCD-4256AF8B4722}"/>
    <cellStyle name="Output 2 12 2 2 3 2" xfId="27153" xr:uid="{BE667CBC-6E26-4001-A801-DFEA6E49EB03}"/>
    <cellStyle name="Output 2 12 2 2 3 2 2" xfId="32605" xr:uid="{C5014805-3395-4958-9A91-8668ABEF2A0D}"/>
    <cellStyle name="Output 2 12 2 2 3 3" xfId="30410" xr:uid="{E83E80C1-3645-4583-B9C6-F43EE002A525}"/>
    <cellStyle name="Output 2 12 2 2 4" xfId="22720" xr:uid="{799AA8EC-6FA3-4004-AF74-4D763E53284E}"/>
    <cellStyle name="Output 2 12 2 2 4 2" xfId="28660" xr:uid="{2DEEE575-A56D-4C33-8188-CB9CB1651E9F}"/>
    <cellStyle name="Output 2 12 2 2 5" xfId="25420" xr:uid="{06F1B025-392B-44BB-9DC9-D5D6125D234A}"/>
    <cellStyle name="Output 2 12 2 2 5 2" xfId="30872" xr:uid="{A0274787-F87B-4E60-B5EA-2D4634E1260A}"/>
    <cellStyle name="Output 2 12 2 2 6" xfId="27785" xr:uid="{A46F2AEA-5CD6-46FD-B97B-564C2ED737CA}"/>
    <cellStyle name="Output 2 12 2 3" xfId="23262" xr:uid="{A8D9BB62-8298-43BD-8FE3-BB47FE34A067}"/>
    <cellStyle name="Output 2 12 2 3 2" xfId="25962" xr:uid="{FBF1B476-E073-4F65-9862-C795AFDF9E19}"/>
    <cellStyle name="Output 2 12 2 3 2 2" xfId="31414" xr:uid="{5750D6D5-C07F-49D6-BA57-DC59F905FA97}"/>
    <cellStyle name="Output 2 12 2 3 3" xfId="29202" xr:uid="{6810BEB9-32E7-459D-9224-BACDF5106F7A}"/>
    <cellStyle name="Output 2 12 2 4" xfId="24641" xr:uid="{EDE9619C-218C-45B5-B9DC-C3D73C446129}"/>
    <cellStyle name="Output 2 12 2 4 2" xfId="26836" xr:uid="{860863FD-71E2-497A-8B39-49A311EE5E1B}"/>
    <cellStyle name="Output 2 12 2 4 2 2" xfId="32288" xr:uid="{F6C2B62A-A237-47EF-A24C-19C9C77901AE}"/>
    <cellStyle name="Output 2 12 2 4 3" xfId="30093" xr:uid="{3C640F57-4991-40A8-8A1D-527ABEB88B60}"/>
    <cellStyle name="Output 2 12 2 5" xfId="22407" xr:uid="{EF4F288C-349C-4897-8086-D22EF603A4DC}"/>
    <cellStyle name="Output 2 12 2 5 2" xfId="28347" xr:uid="{DBAAD096-2946-4875-8ABE-BC1E4243641F}"/>
    <cellStyle name="Output 2 12 2 6" xfId="21526" xr:uid="{C63AC67E-21BA-4A71-A915-F84E0AED8DE2}"/>
    <cellStyle name="Output 2 12 2 7" xfId="27468" xr:uid="{A0FD650F-98A4-4FEB-8973-E0CF97595E15}"/>
    <cellStyle name="Output 2 12 3" xfId="20541" xr:uid="{00000000-0005-0000-0000-000040500000}"/>
    <cellStyle name="Output 2 12 3 2" xfId="21842" xr:uid="{F4FED22A-6CBD-4024-B46F-4AF016B83E3B}"/>
    <cellStyle name="Output 2 12 3 2 2" xfId="23574" xr:uid="{70D027EF-E616-40D6-BEE9-D94059325035}"/>
    <cellStyle name="Output 2 12 3 2 2 2" xfId="26274" xr:uid="{B54C8E28-9C19-448C-9D86-064F2E23BAFE}"/>
    <cellStyle name="Output 2 12 3 2 2 2 2" xfId="31726" xr:uid="{26F2C310-DCAC-49AE-941C-BF2E590FA640}"/>
    <cellStyle name="Output 2 12 3 2 2 3" xfId="29514" xr:uid="{53C536E4-4DCC-4D94-9E3F-CE1C0B9B1B5F}"/>
    <cellStyle name="Output 2 12 3 2 3" xfId="24957" xr:uid="{8B4DA870-F18A-46F1-9C3A-6A3684083EEF}"/>
    <cellStyle name="Output 2 12 3 2 3 2" xfId="27152" xr:uid="{C1F13DA0-3653-4CE2-A071-394BD85F8FCD}"/>
    <cellStyle name="Output 2 12 3 2 3 2 2" xfId="32604" xr:uid="{66441FDE-625D-4032-BA45-8F6DC97DF660}"/>
    <cellStyle name="Output 2 12 3 2 3 3" xfId="30409" xr:uid="{5F88F63B-BC82-49EE-A8CF-BE219395C9F3}"/>
    <cellStyle name="Output 2 12 3 2 4" xfId="22719" xr:uid="{2A4B05DB-4496-4921-8F48-5E3E3CF19A32}"/>
    <cellStyle name="Output 2 12 3 2 4 2" xfId="28659" xr:uid="{613BC0C1-5FC0-4CE1-A272-544263B8C88D}"/>
    <cellStyle name="Output 2 12 3 2 5" xfId="25419" xr:uid="{1119077F-C1ED-4241-8D35-83F110B1995E}"/>
    <cellStyle name="Output 2 12 3 2 5 2" xfId="30871" xr:uid="{2D43F415-71B3-468D-B5FF-E502D1BD87A3}"/>
    <cellStyle name="Output 2 12 3 2 6" xfId="27784" xr:uid="{9A791C10-4460-4A71-96FE-B2667C3C08E3}"/>
    <cellStyle name="Output 2 12 3 3" xfId="23263" xr:uid="{6C97CF74-63FA-492C-A650-66E12B7FD168}"/>
    <cellStyle name="Output 2 12 3 3 2" xfId="25963" xr:uid="{624EF79E-DF20-43E4-A315-808748F9CAD9}"/>
    <cellStyle name="Output 2 12 3 3 2 2" xfId="31415" xr:uid="{44782D09-A533-473D-A35B-0EFEEE4AFFAB}"/>
    <cellStyle name="Output 2 12 3 3 3" xfId="29203" xr:uid="{B1E8FAD9-B0D7-49DD-AECD-9C5A3FD2ECEC}"/>
    <cellStyle name="Output 2 12 3 4" xfId="24642" xr:uid="{F6788FC4-30DE-436E-AC2D-C55268C7D51C}"/>
    <cellStyle name="Output 2 12 3 4 2" xfId="26837" xr:uid="{3FF95261-9B8B-4780-AD86-CB67D95D0DF2}"/>
    <cellStyle name="Output 2 12 3 4 2 2" xfId="32289" xr:uid="{7C262571-73B6-475D-846D-37F084A1923F}"/>
    <cellStyle name="Output 2 12 3 4 3" xfId="30094" xr:uid="{828B99B0-466B-4A6E-9AA4-8A1AC12B9942}"/>
    <cellStyle name="Output 2 12 3 5" xfId="22408" xr:uid="{494EB21B-E5DD-4072-B2E1-616371AED697}"/>
    <cellStyle name="Output 2 12 3 5 2" xfId="28348" xr:uid="{1C566155-59E9-4084-B13B-86897FC03F66}"/>
    <cellStyle name="Output 2 12 3 6" xfId="21527" xr:uid="{E1C67B02-B39F-4DE5-B160-DE62AB7EE42D}"/>
    <cellStyle name="Output 2 12 3 7" xfId="27469" xr:uid="{7EC14E87-3DE3-4B19-9B23-DF241BA76FAC}"/>
    <cellStyle name="Output 2 12 4" xfId="20542" xr:uid="{00000000-0005-0000-0000-000041500000}"/>
    <cellStyle name="Output 2 12 4 2" xfId="21841" xr:uid="{F3ADADDD-FA27-4B75-B738-E6AE63A4561E}"/>
    <cellStyle name="Output 2 12 4 2 2" xfId="23573" xr:uid="{19BE6AF0-427C-467B-AA1F-1F6EBB03C2DD}"/>
    <cellStyle name="Output 2 12 4 2 2 2" xfId="26273" xr:uid="{474442F9-5F77-4EFD-848F-09BB1E9A748F}"/>
    <cellStyle name="Output 2 12 4 2 2 2 2" xfId="31725" xr:uid="{9F4B8E81-9C6A-4206-9C21-A1E15DBC7508}"/>
    <cellStyle name="Output 2 12 4 2 2 3" xfId="29513" xr:uid="{59230629-CDAC-4D50-AB9D-D693C68DBA40}"/>
    <cellStyle name="Output 2 12 4 2 3" xfId="24956" xr:uid="{7271859C-52BD-4403-B4D6-B7AD743834E9}"/>
    <cellStyle name="Output 2 12 4 2 3 2" xfId="27151" xr:uid="{13A2441E-4DC6-4BC9-A7F8-ADB3C5356A83}"/>
    <cellStyle name="Output 2 12 4 2 3 2 2" xfId="32603" xr:uid="{0BB12FED-A9D5-466C-B3A7-67B7DE1F0571}"/>
    <cellStyle name="Output 2 12 4 2 3 3" xfId="30408" xr:uid="{E27DFD65-7852-4635-9C94-1CC466AF8CBE}"/>
    <cellStyle name="Output 2 12 4 2 4" xfId="22718" xr:uid="{9EDEB8D4-7F9E-4150-85EB-F5CD8E8701AE}"/>
    <cellStyle name="Output 2 12 4 2 4 2" xfId="28658" xr:uid="{607E03C7-281A-4908-A8FA-109C51F1E853}"/>
    <cellStyle name="Output 2 12 4 2 5" xfId="25418" xr:uid="{67BC1D23-769B-4C2C-9FDB-93378D64ACCC}"/>
    <cellStyle name="Output 2 12 4 2 5 2" xfId="30870" xr:uid="{32699E1C-01A1-48FB-90AF-19A4B9746381}"/>
    <cellStyle name="Output 2 12 4 2 6" xfId="27783" xr:uid="{55A7A7CD-BBAA-4A15-82BF-9CF4D0265279}"/>
    <cellStyle name="Output 2 12 4 3" xfId="23264" xr:uid="{5CC95659-F1F6-4E8B-A9AC-1758FF255D72}"/>
    <cellStyle name="Output 2 12 4 3 2" xfId="25964" xr:uid="{A8C183FB-729F-470F-8BA5-466A42C25F9F}"/>
    <cellStyle name="Output 2 12 4 3 2 2" xfId="31416" xr:uid="{9F50578D-9B6F-4480-8DD7-E116398319D8}"/>
    <cellStyle name="Output 2 12 4 3 3" xfId="29204" xr:uid="{879056E3-4DD0-431E-990B-4C5DB5262118}"/>
    <cellStyle name="Output 2 12 4 4" xfId="24643" xr:uid="{67B2123A-8263-4F3B-A8E1-0205C4507933}"/>
    <cellStyle name="Output 2 12 4 4 2" xfId="26838" xr:uid="{95E626D8-3C35-4E7F-B91F-33B34C832DFB}"/>
    <cellStyle name="Output 2 12 4 4 2 2" xfId="32290" xr:uid="{3F331206-2063-4824-A21C-C4B4FCA82CA1}"/>
    <cellStyle name="Output 2 12 4 4 3" xfId="30095" xr:uid="{8692636F-D5EB-429F-9171-93C04CD0E321}"/>
    <cellStyle name="Output 2 12 4 5" xfId="22409" xr:uid="{58A336FA-560B-4F13-B244-9536384F0526}"/>
    <cellStyle name="Output 2 12 4 5 2" xfId="28349" xr:uid="{EA9803D6-45E5-4164-A9FE-F39456D76376}"/>
    <cellStyle name="Output 2 12 4 6" xfId="21528" xr:uid="{2D57BC3B-B412-4A9C-A4CC-DE6B11AB19E3}"/>
    <cellStyle name="Output 2 12 4 7" xfId="27470" xr:uid="{44F70A6F-BFBF-4753-994C-AD8FDCDD0200}"/>
    <cellStyle name="Output 2 12 5" xfId="20543" xr:uid="{00000000-0005-0000-0000-000042500000}"/>
    <cellStyle name="Output 2 12 5 2" xfId="21840" xr:uid="{4B6EB671-3CB1-4D02-9356-34821926BD86}"/>
    <cellStyle name="Output 2 12 5 2 2" xfId="23572" xr:uid="{A613E01C-D166-4022-B00A-66200D9B742A}"/>
    <cellStyle name="Output 2 12 5 2 2 2" xfId="26272" xr:uid="{7EF75069-329C-42D3-BE18-AA066EC00C70}"/>
    <cellStyle name="Output 2 12 5 2 2 2 2" xfId="31724" xr:uid="{F306EEB5-AB21-4E4F-89B1-62727890C790}"/>
    <cellStyle name="Output 2 12 5 2 2 3" xfId="29512" xr:uid="{001FA4D0-E44F-4C30-97D2-D6A17DCC8E1E}"/>
    <cellStyle name="Output 2 12 5 2 3" xfId="24955" xr:uid="{D0C41BFE-4E5E-449D-BDF2-DBC1B7992ACB}"/>
    <cellStyle name="Output 2 12 5 2 3 2" xfId="27150" xr:uid="{413A419E-E403-4435-8713-CAD47D7D172F}"/>
    <cellStyle name="Output 2 12 5 2 3 2 2" xfId="32602" xr:uid="{0524DD73-AB1F-485D-AF1A-337B4A5D8362}"/>
    <cellStyle name="Output 2 12 5 2 3 3" xfId="30407" xr:uid="{11844D47-C44D-4BE1-BC95-6D56352FEEA3}"/>
    <cellStyle name="Output 2 12 5 2 4" xfId="22717" xr:uid="{86EA848B-B81A-4BBE-A7DA-B19238E5E686}"/>
    <cellStyle name="Output 2 12 5 2 4 2" xfId="28657" xr:uid="{05A169B2-DF54-4678-A984-83773DE1BD49}"/>
    <cellStyle name="Output 2 12 5 2 5" xfId="25417" xr:uid="{041CBAC8-A379-42B0-9787-D9C4BAF7B774}"/>
    <cellStyle name="Output 2 12 5 2 5 2" xfId="30869" xr:uid="{8255FE11-B0BB-4A67-AE4D-F6D23A63A74C}"/>
    <cellStyle name="Output 2 12 5 2 6" xfId="27782" xr:uid="{272F14F1-FD6B-42FB-8BC5-35630985E7DD}"/>
    <cellStyle name="Output 2 12 5 3" xfId="23265" xr:uid="{A6EFDBD7-3765-4A2B-A91A-D88F1204E318}"/>
    <cellStyle name="Output 2 12 5 3 2" xfId="25965" xr:uid="{4F55CACD-409E-4536-9357-91034A71C968}"/>
    <cellStyle name="Output 2 12 5 3 2 2" xfId="31417" xr:uid="{9A7A42F5-F112-4D3B-BD60-9A62DDCF45E5}"/>
    <cellStyle name="Output 2 12 5 3 3" xfId="29205" xr:uid="{2FEB4669-D3F0-413D-A887-5F04C0BD284A}"/>
    <cellStyle name="Output 2 12 5 4" xfId="24644" xr:uid="{56018374-43F2-46CE-A168-50A53C3AF953}"/>
    <cellStyle name="Output 2 12 5 4 2" xfId="26839" xr:uid="{0FE6DA9A-F7B4-4F8E-B9AB-7023BA14F89E}"/>
    <cellStyle name="Output 2 12 5 4 2 2" xfId="32291" xr:uid="{D91B1BA8-F912-44F7-BF37-711AF1B053CE}"/>
    <cellStyle name="Output 2 12 5 4 3" xfId="30096" xr:uid="{7802B5F4-761A-4BB2-9DD1-2E2F594D7526}"/>
    <cellStyle name="Output 2 12 5 5" xfId="22410" xr:uid="{60001710-C49B-404A-9BF5-FB146DAA8F4D}"/>
    <cellStyle name="Output 2 12 5 5 2" xfId="28350" xr:uid="{34199C42-4BA3-4AFE-A6AF-31A29A9918A8}"/>
    <cellStyle name="Output 2 12 5 6" xfId="21529" xr:uid="{1CEE3CF5-1243-40EC-A63D-12E8559C8B0C}"/>
    <cellStyle name="Output 2 12 5 7" xfId="27471" xr:uid="{1294DE57-9700-4C06-969D-697BC7E7E6CF}"/>
    <cellStyle name="Output 2 12 6" xfId="21844" xr:uid="{E76CBF52-EA3A-4C1B-89B6-47B33200A28D}"/>
    <cellStyle name="Output 2 12 6 2" xfId="23576" xr:uid="{01F5AA16-85D3-4671-A069-28491959D125}"/>
    <cellStyle name="Output 2 12 6 2 2" xfId="26276" xr:uid="{E7F4F392-8DC1-4A00-9F3C-1687E7C491B8}"/>
    <cellStyle name="Output 2 12 6 2 2 2" xfId="31728" xr:uid="{529E4C98-B75D-4D75-860B-E7ACF45F87E9}"/>
    <cellStyle name="Output 2 12 6 2 3" xfId="29516" xr:uid="{F429CBF5-E791-467B-92F2-36726E56587D}"/>
    <cellStyle name="Output 2 12 6 3" xfId="24959" xr:uid="{B24B7248-89AA-4FC0-9EAC-8256A7C5D282}"/>
    <cellStyle name="Output 2 12 6 3 2" xfId="27154" xr:uid="{25B739A5-05BB-4528-ACF4-67F643596C33}"/>
    <cellStyle name="Output 2 12 6 3 2 2" xfId="32606" xr:uid="{9F824C75-6979-48A3-9C0A-1F91CD6D3002}"/>
    <cellStyle name="Output 2 12 6 3 3" xfId="30411" xr:uid="{24D9FEE4-6C52-487A-BB57-BF372479ADB1}"/>
    <cellStyle name="Output 2 12 6 4" xfId="22721" xr:uid="{9D1E3C86-2E8F-46EF-A92A-CD75CBFA4B2D}"/>
    <cellStyle name="Output 2 12 6 4 2" xfId="28661" xr:uid="{278EC9AB-B8C4-439A-BC30-4AFEEFA2C98E}"/>
    <cellStyle name="Output 2 12 6 5" xfId="25421" xr:uid="{E5904E9A-0FC8-467F-9C0E-269639FBA245}"/>
    <cellStyle name="Output 2 12 6 5 2" xfId="30873" xr:uid="{0F64ECF7-3E75-4500-8344-BE10DECAC71C}"/>
    <cellStyle name="Output 2 12 6 6" xfId="27786" xr:uid="{1B0519A6-1328-4EA6-9206-574F9060990B}"/>
    <cellStyle name="Output 2 12 7" xfId="23261" xr:uid="{C363579A-D4FD-4430-A301-681484B92236}"/>
    <cellStyle name="Output 2 12 7 2" xfId="25961" xr:uid="{F82C80C4-60E1-43C9-8D17-5E5AE67ED8FA}"/>
    <cellStyle name="Output 2 12 7 2 2" xfId="31413" xr:uid="{4A359645-65E7-46A0-9B7E-E405F830B64A}"/>
    <cellStyle name="Output 2 12 7 3" xfId="29201" xr:uid="{B3869E4E-026E-48C4-83EA-29926724F984}"/>
    <cellStyle name="Output 2 12 8" xfId="24640" xr:uid="{47020DB6-5A6B-4D35-AC02-269C85DD0DB5}"/>
    <cellStyle name="Output 2 12 8 2" xfId="26835" xr:uid="{0ED172DB-83AF-4692-9CE0-3FB1AD8B85B5}"/>
    <cellStyle name="Output 2 12 8 2 2" xfId="32287" xr:uid="{9950A1BC-8E30-434F-B82C-19B405919D07}"/>
    <cellStyle name="Output 2 12 8 3" xfId="30092" xr:uid="{9DB3381B-79C5-401E-B5CB-8E75664F0EB2}"/>
    <cellStyle name="Output 2 12 9" xfId="22406" xr:uid="{1D457768-EF8E-41AA-B492-FB9153E99CF0}"/>
    <cellStyle name="Output 2 12 9 2" xfId="28346" xr:uid="{0267591F-D1BE-4728-A9C3-7EDB795656A0}"/>
    <cellStyle name="Output 2 13" xfId="20544" xr:uid="{00000000-0005-0000-0000-000043500000}"/>
    <cellStyle name="Output 2 13 10" xfId="27472" xr:uid="{CA868ECB-C842-4328-A314-7C540CA26456}"/>
    <cellStyle name="Output 2 13 2" xfId="20545" xr:uid="{00000000-0005-0000-0000-000044500000}"/>
    <cellStyle name="Output 2 13 2 2" xfId="21838" xr:uid="{2BA5C54D-49AA-43D5-A367-7C66BC4D5A65}"/>
    <cellStyle name="Output 2 13 2 2 2" xfId="23570" xr:uid="{6C106ABA-8B8B-4C3E-9D66-495147A8365B}"/>
    <cellStyle name="Output 2 13 2 2 2 2" xfId="26270" xr:uid="{31BF6D23-E51C-42C3-B499-F9881FF7BF4E}"/>
    <cellStyle name="Output 2 13 2 2 2 2 2" xfId="31722" xr:uid="{DBF3E4C3-B579-432B-88C1-8EDA309A7752}"/>
    <cellStyle name="Output 2 13 2 2 2 3" xfId="29510" xr:uid="{FE8CA4C8-EBCA-4F7E-A8C7-AC2126D217B0}"/>
    <cellStyle name="Output 2 13 2 2 3" xfId="24953" xr:uid="{7A6EDBCF-947D-4BEF-9337-D2DB72D2B6D2}"/>
    <cellStyle name="Output 2 13 2 2 3 2" xfId="27148" xr:uid="{70495F8E-D320-4D67-B94C-A5B4580CDA4C}"/>
    <cellStyle name="Output 2 13 2 2 3 2 2" xfId="32600" xr:uid="{35EBCFDE-D05D-4989-ABC9-01337A7204D5}"/>
    <cellStyle name="Output 2 13 2 2 3 3" xfId="30405" xr:uid="{90DA8AF8-8D04-41F0-B203-EC9000E17D14}"/>
    <cellStyle name="Output 2 13 2 2 4" xfId="22715" xr:uid="{41AAA4BC-ADD6-4E79-B1C0-D416B6048286}"/>
    <cellStyle name="Output 2 13 2 2 4 2" xfId="28655" xr:uid="{6E654B95-231E-49F6-8805-B5199437AEE0}"/>
    <cellStyle name="Output 2 13 2 2 5" xfId="25415" xr:uid="{00FFDB5C-6651-4C03-AD65-634E3AA5008B}"/>
    <cellStyle name="Output 2 13 2 2 5 2" xfId="30867" xr:uid="{EAD25E71-57D4-4926-AE62-AD32F7716E50}"/>
    <cellStyle name="Output 2 13 2 2 6" xfId="27780" xr:uid="{540D33D5-4340-4CB0-A48A-82763C0B2A8A}"/>
    <cellStyle name="Output 2 13 2 3" xfId="23267" xr:uid="{7786E39C-8101-45C7-993B-F32F540E6679}"/>
    <cellStyle name="Output 2 13 2 3 2" xfId="25967" xr:uid="{77F8D4D4-F999-451E-A9EA-00607DF5665B}"/>
    <cellStyle name="Output 2 13 2 3 2 2" xfId="31419" xr:uid="{973C2E48-C5C8-4438-AC2E-22E5F4599E7E}"/>
    <cellStyle name="Output 2 13 2 3 3" xfId="29207" xr:uid="{FA059B7D-A1D9-4FBB-8695-71FBB2DC844E}"/>
    <cellStyle name="Output 2 13 2 4" xfId="24646" xr:uid="{0865BD0F-59F0-4A44-8F8F-C0CAD757A25A}"/>
    <cellStyle name="Output 2 13 2 4 2" xfId="26841" xr:uid="{3F05F5B3-E3ED-4681-8BB4-F5C2D9C67D4A}"/>
    <cellStyle name="Output 2 13 2 4 2 2" xfId="32293" xr:uid="{A699110E-7CA9-45F9-8F2E-259FB3155F04}"/>
    <cellStyle name="Output 2 13 2 4 3" xfId="30098" xr:uid="{1BA37833-3C09-44D9-BC67-E66F3B1487A7}"/>
    <cellStyle name="Output 2 13 2 5" xfId="22412" xr:uid="{DFBA65A0-722E-4AD8-9F07-57AD2DB74EE4}"/>
    <cellStyle name="Output 2 13 2 5 2" xfId="28352" xr:uid="{0B83A614-7CA6-4B74-BC37-C47C67AA53F1}"/>
    <cellStyle name="Output 2 13 2 6" xfId="21531" xr:uid="{5DB3B8DA-B9CD-406D-8E46-E77FD7BC4C08}"/>
    <cellStyle name="Output 2 13 2 7" xfId="27473" xr:uid="{3E5B621A-B474-4B1F-804D-3D8F295C8F2A}"/>
    <cellStyle name="Output 2 13 3" xfId="20546" xr:uid="{00000000-0005-0000-0000-000045500000}"/>
    <cellStyle name="Output 2 13 3 2" xfId="21837" xr:uid="{650E9748-711A-4AE0-92FB-3568FE18625C}"/>
    <cellStyle name="Output 2 13 3 2 2" xfId="23569" xr:uid="{91061E9B-9011-4FDA-83AD-7CBC3869B691}"/>
    <cellStyle name="Output 2 13 3 2 2 2" xfId="26269" xr:uid="{0318126B-8E71-4E1D-8D0F-87B0EBC8AEDC}"/>
    <cellStyle name="Output 2 13 3 2 2 2 2" xfId="31721" xr:uid="{1FFA28DF-392A-4C9B-BDB3-6CFC9E5C5EEC}"/>
    <cellStyle name="Output 2 13 3 2 2 3" xfId="29509" xr:uid="{F18C69C8-B83E-4423-84B1-872CC92AE0B1}"/>
    <cellStyle name="Output 2 13 3 2 3" xfId="24952" xr:uid="{6D30064F-E55D-4117-9869-F8D550936732}"/>
    <cellStyle name="Output 2 13 3 2 3 2" xfId="27147" xr:uid="{A1740D94-DE48-41A8-A9A8-703BDD5677D5}"/>
    <cellStyle name="Output 2 13 3 2 3 2 2" xfId="32599" xr:uid="{47A1836E-9494-4FA0-968B-CF79C9B43CFD}"/>
    <cellStyle name="Output 2 13 3 2 3 3" xfId="30404" xr:uid="{CCEE3C3E-A288-4808-8EAE-7C6D16A081BB}"/>
    <cellStyle name="Output 2 13 3 2 4" xfId="22714" xr:uid="{FA2030B0-BD96-469A-BCC4-BFA993312389}"/>
    <cellStyle name="Output 2 13 3 2 4 2" xfId="28654" xr:uid="{C3877F1B-EC76-478D-8A38-E72C1F2086BE}"/>
    <cellStyle name="Output 2 13 3 2 5" xfId="25414" xr:uid="{25E507AC-11C9-4C5F-B176-295A758EA790}"/>
    <cellStyle name="Output 2 13 3 2 5 2" xfId="30866" xr:uid="{95C8CA55-C0B1-4A94-AB4E-B5F0CF05441C}"/>
    <cellStyle name="Output 2 13 3 2 6" xfId="27779" xr:uid="{DE1F632D-F3C7-4796-B395-A5D626EAE0F1}"/>
    <cellStyle name="Output 2 13 3 3" xfId="23268" xr:uid="{7F90FF30-7D6E-4167-BA6A-714D3B90B8E5}"/>
    <cellStyle name="Output 2 13 3 3 2" xfId="25968" xr:uid="{834E25C1-B038-4752-A562-36AE5D1947F7}"/>
    <cellStyle name="Output 2 13 3 3 2 2" xfId="31420" xr:uid="{A7993B25-D05B-4B1D-9C85-F0C2C378857C}"/>
    <cellStyle name="Output 2 13 3 3 3" xfId="29208" xr:uid="{B13F11ED-047C-423C-A55A-F6E403906BF8}"/>
    <cellStyle name="Output 2 13 3 4" xfId="24647" xr:uid="{A2B7650B-7656-49BF-B02C-D746CBFEC564}"/>
    <cellStyle name="Output 2 13 3 4 2" xfId="26842" xr:uid="{06F17A32-BDC8-4B4E-BAF9-6F50615E05BB}"/>
    <cellStyle name="Output 2 13 3 4 2 2" xfId="32294" xr:uid="{1A928B81-22A4-4715-8EC2-2FE3178C2F63}"/>
    <cellStyle name="Output 2 13 3 4 3" xfId="30099" xr:uid="{A001F162-B170-4229-9B5A-205F615C99B8}"/>
    <cellStyle name="Output 2 13 3 5" xfId="22413" xr:uid="{CEDE0FF4-1159-4193-8D0B-74EB351216E8}"/>
    <cellStyle name="Output 2 13 3 5 2" xfId="28353" xr:uid="{0A5CB605-AE36-4979-A75B-25304C3515FE}"/>
    <cellStyle name="Output 2 13 3 6" xfId="21532" xr:uid="{E1EEDDB5-5DF6-49A3-AF65-A490E03B16B8}"/>
    <cellStyle name="Output 2 13 3 7" xfId="27474" xr:uid="{74141832-39FF-4472-AFA1-99402155EA9B}"/>
    <cellStyle name="Output 2 13 4" xfId="20547" xr:uid="{00000000-0005-0000-0000-000046500000}"/>
    <cellStyle name="Output 2 13 4 2" xfId="21836" xr:uid="{9E10BA75-B5E8-4599-B5C8-CA2EC334F904}"/>
    <cellStyle name="Output 2 13 4 2 2" xfId="23568" xr:uid="{9E9082CE-32E9-43FB-B404-CA11271B512C}"/>
    <cellStyle name="Output 2 13 4 2 2 2" xfId="26268" xr:uid="{2615E34D-B856-46FA-87AB-8D985E2DDF9D}"/>
    <cellStyle name="Output 2 13 4 2 2 2 2" xfId="31720" xr:uid="{02BCAF31-98A6-4E5A-A6E6-A03B7BA2D883}"/>
    <cellStyle name="Output 2 13 4 2 2 3" xfId="29508" xr:uid="{180C3FBE-7D69-48B6-B3C3-185950C78B16}"/>
    <cellStyle name="Output 2 13 4 2 3" xfId="24951" xr:uid="{7F0519B6-6E37-4B47-AB72-D00C358B8B86}"/>
    <cellStyle name="Output 2 13 4 2 3 2" xfId="27146" xr:uid="{062E408B-9D19-443C-BCEF-99CB9F2F2AD8}"/>
    <cellStyle name="Output 2 13 4 2 3 2 2" xfId="32598" xr:uid="{8FF64400-233E-4E9F-A51F-A925B02A428B}"/>
    <cellStyle name="Output 2 13 4 2 3 3" xfId="30403" xr:uid="{8483F62C-0A76-4A04-9CBA-73901BB13016}"/>
    <cellStyle name="Output 2 13 4 2 4" xfId="22713" xr:uid="{D23C322F-B9AF-489E-8C77-BDE53B967728}"/>
    <cellStyle name="Output 2 13 4 2 4 2" xfId="28653" xr:uid="{96FAFCF9-CC21-4935-91A7-69A832CFDA34}"/>
    <cellStyle name="Output 2 13 4 2 5" xfId="25413" xr:uid="{F3B9F168-C1B0-4896-85A7-0DF3C2B9374C}"/>
    <cellStyle name="Output 2 13 4 2 5 2" xfId="30865" xr:uid="{493A6B23-DA42-4C41-B88A-96BE097D92AD}"/>
    <cellStyle name="Output 2 13 4 2 6" xfId="27778" xr:uid="{A496A7B4-EFB0-4CE1-8E87-C04F24DC3AFF}"/>
    <cellStyle name="Output 2 13 4 3" xfId="23269" xr:uid="{B0933B1A-2D76-4E49-BD4F-EA67AD3BA278}"/>
    <cellStyle name="Output 2 13 4 3 2" xfId="25969" xr:uid="{3A8F0609-7788-4D90-88A8-5D36232E9F35}"/>
    <cellStyle name="Output 2 13 4 3 2 2" xfId="31421" xr:uid="{03FB6746-CCEA-4741-850B-E7D97C03F9A5}"/>
    <cellStyle name="Output 2 13 4 3 3" xfId="29209" xr:uid="{8C79B8AA-DD67-484D-A719-6722069F5657}"/>
    <cellStyle name="Output 2 13 4 4" xfId="24648" xr:uid="{7962DF12-0F1A-4040-BAFB-0E8BE85BE2B1}"/>
    <cellStyle name="Output 2 13 4 4 2" xfId="26843" xr:uid="{E829B4C9-642C-462E-B1FF-030698AEDF77}"/>
    <cellStyle name="Output 2 13 4 4 2 2" xfId="32295" xr:uid="{2D8A399E-D73E-4E1B-8EF1-5C47638703C7}"/>
    <cellStyle name="Output 2 13 4 4 3" xfId="30100" xr:uid="{4F6CB8F6-F928-4790-8062-ECFE4DA6B2FF}"/>
    <cellStyle name="Output 2 13 4 5" xfId="22414" xr:uid="{DAC7ECC8-4C96-4A1E-A915-6E7116214C71}"/>
    <cellStyle name="Output 2 13 4 5 2" xfId="28354" xr:uid="{AA225AD7-DDCB-4B3F-8B0D-A14C5E551323}"/>
    <cellStyle name="Output 2 13 4 6" xfId="21533" xr:uid="{DDD1308E-887E-4454-A3AD-7A77D046981A}"/>
    <cellStyle name="Output 2 13 4 7" xfId="27475" xr:uid="{7DD6BCFE-9290-481E-915A-9C9102928334}"/>
    <cellStyle name="Output 2 13 5" xfId="21839" xr:uid="{DBFC86FA-3E0A-4509-B593-01C66A01267C}"/>
    <cellStyle name="Output 2 13 5 2" xfId="23571" xr:uid="{A26F86D4-D35F-40AE-8D75-91B9E0E63AD0}"/>
    <cellStyle name="Output 2 13 5 2 2" xfId="26271" xr:uid="{9BC517F4-D1F9-47CB-807B-67AD67F5543D}"/>
    <cellStyle name="Output 2 13 5 2 2 2" xfId="31723" xr:uid="{4EB999E7-FC6E-49CF-9D5C-4B2980C5A980}"/>
    <cellStyle name="Output 2 13 5 2 3" xfId="29511" xr:uid="{14DE418E-2323-4708-9DC1-87E7B2C1C70F}"/>
    <cellStyle name="Output 2 13 5 3" xfId="24954" xr:uid="{046378BD-F95C-450F-99C4-B46CF84F288D}"/>
    <cellStyle name="Output 2 13 5 3 2" xfId="27149" xr:uid="{161F9AAA-26DA-4C42-B82A-655675C1EDD6}"/>
    <cellStyle name="Output 2 13 5 3 2 2" xfId="32601" xr:uid="{2CE847E9-33C4-4E21-A67F-30C2D703472C}"/>
    <cellStyle name="Output 2 13 5 3 3" xfId="30406" xr:uid="{E2957096-41AA-468B-BF25-B7922780EAFA}"/>
    <cellStyle name="Output 2 13 5 4" xfId="22716" xr:uid="{DE30ACCA-3AFA-4752-B6A2-10AC3506957A}"/>
    <cellStyle name="Output 2 13 5 4 2" xfId="28656" xr:uid="{151A030E-CBF4-4D45-B838-2891352E898C}"/>
    <cellStyle name="Output 2 13 5 5" xfId="25416" xr:uid="{18906C7D-80B4-426E-8800-0FEDAD0F8BF9}"/>
    <cellStyle name="Output 2 13 5 5 2" xfId="30868" xr:uid="{E5AFE6D4-6988-4EEE-BB39-C046B8D7F8ED}"/>
    <cellStyle name="Output 2 13 5 6" xfId="27781" xr:uid="{8CF8F044-C022-441A-BCB8-65F039C4963F}"/>
    <cellStyle name="Output 2 13 6" xfId="23266" xr:uid="{355F3FF7-494C-4717-897D-F59528B49568}"/>
    <cellStyle name="Output 2 13 6 2" xfId="25966" xr:uid="{8BC80619-98AA-43EC-873F-C02FC6F6D116}"/>
    <cellStyle name="Output 2 13 6 2 2" xfId="31418" xr:uid="{863DA7A9-539C-4E0E-9DD4-BCC738EE8308}"/>
    <cellStyle name="Output 2 13 6 3" xfId="29206" xr:uid="{C2310B94-D3A3-4039-BF71-65C5FA35C63F}"/>
    <cellStyle name="Output 2 13 7" xfId="24645" xr:uid="{6077147E-C24C-4019-9F14-FE952887F486}"/>
    <cellStyle name="Output 2 13 7 2" xfId="26840" xr:uid="{F35173C5-4CDE-4257-B347-8E684EAC1C5E}"/>
    <cellStyle name="Output 2 13 7 2 2" xfId="32292" xr:uid="{E6F58B89-B215-4306-9485-D05CCC62C26B}"/>
    <cellStyle name="Output 2 13 7 3" xfId="30097" xr:uid="{C186B6A4-4060-4BC7-B7F9-644F0054B56B}"/>
    <cellStyle name="Output 2 13 8" xfId="22411" xr:uid="{DF44820F-3B6E-4B0A-B2D9-92846F2B98EE}"/>
    <cellStyle name="Output 2 13 8 2" xfId="28351" xr:uid="{538E4053-60AE-4968-8DB7-85F27ACB325A}"/>
    <cellStyle name="Output 2 13 9" xfId="21530" xr:uid="{E74D1B70-7E2A-4C9F-A29A-926CEEDEE295}"/>
    <cellStyle name="Output 2 14" xfId="20548" xr:uid="{00000000-0005-0000-0000-000047500000}"/>
    <cellStyle name="Output 2 14 2" xfId="21835" xr:uid="{905B7CD0-CAAC-474B-BE7E-F9E3DF9C38A0}"/>
    <cellStyle name="Output 2 14 2 2" xfId="23567" xr:uid="{B256BA52-F59A-4064-9A9E-06B0F4741AA8}"/>
    <cellStyle name="Output 2 14 2 2 2" xfId="26267" xr:uid="{EAC25C59-4B06-4FD4-A5DE-9FB3BF1A3262}"/>
    <cellStyle name="Output 2 14 2 2 2 2" xfId="31719" xr:uid="{26B0D4B4-8E80-4AC5-9C7A-77F109B20A82}"/>
    <cellStyle name="Output 2 14 2 2 3" xfId="29507" xr:uid="{1BB0677E-F90E-4557-8B4A-59BE8A5B6A50}"/>
    <cellStyle name="Output 2 14 2 3" xfId="24950" xr:uid="{08579BB2-964A-4545-A9B1-2B16BB17725C}"/>
    <cellStyle name="Output 2 14 2 3 2" xfId="27145" xr:uid="{43AD6DEE-B935-4C94-8E85-462FFA546C29}"/>
    <cellStyle name="Output 2 14 2 3 2 2" xfId="32597" xr:uid="{5760EB45-0D10-40ED-BC2C-0820FB9584C4}"/>
    <cellStyle name="Output 2 14 2 3 3" xfId="30402" xr:uid="{C92A5839-0D7D-42FE-9493-A62B2B0EF14D}"/>
    <cellStyle name="Output 2 14 2 4" xfId="22712" xr:uid="{B97A580B-25F6-418B-8C9A-FA48F4C2B298}"/>
    <cellStyle name="Output 2 14 2 4 2" xfId="28652" xr:uid="{912CF047-887A-4F4A-99B1-578E32B74D6C}"/>
    <cellStyle name="Output 2 14 2 5" xfId="25412" xr:uid="{B6F0356B-187F-4A0D-8AE2-99B4EA07EEA6}"/>
    <cellStyle name="Output 2 14 2 5 2" xfId="30864" xr:uid="{4A6D76A6-B488-4F44-85D3-39F2F3AB2BDB}"/>
    <cellStyle name="Output 2 14 2 6" xfId="27777" xr:uid="{C13252CE-EEFE-4B8D-8BD5-4563F29C9456}"/>
    <cellStyle name="Output 2 14 3" xfId="23270" xr:uid="{9EF44355-4FE6-499B-84DA-43B9B6A29358}"/>
    <cellStyle name="Output 2 14 3 2" xfId="25970" xr:uid="{0EA6ACA4-03EE-4E9F-8526-768AF074BE15}"/>
    <cellStyle name="Output 2 14 3 2 2" xfId="31422" xr:uid="{106CF862-052C-43C0-9A82-A62174A596C3}"/>
    <cellStyle name="Output 2 14 3 3" xfId="29210" xr:uid="{315299B6-65C8-4A13-A137-48FE9639AC59}"/>
    <cellStyle name="Output 2 14 4" xfId="24649" xr:uid="{C203EC48-F88B-4432-8AC0-69325D0245FE}"/>
    <cellStyle name="Output 2 14 4 2" xfId="26844" xr:uid="{EAA22069-04F5-4A82-A45E-546AD8CC2FF6}"/>
    <cellStyle name="Output 2 14 4 2 2" xfId="32296" xr:uid="{AC813A76-AD16-447B-AF46-8BA32C0AD925}"/>
    <cellStyle name="Output 2 14 4 3" xfId="30101" xr:uid="{D797C7DC-8BA1-4617-804E-C2390F13FB70}"/>
    <cellStyle name="Output 2 14 5" xfId="22415" xr:uid="{D7B8C3C1-F872-4E27-8014-C3750378F14F}"/>
    <cellStyle name="Output 2 14 5 2" xfId="28355" xr:uid="{E3DE2B4E-0746-449C-BE5E-C5D8BADD55F7}"/>
    <cellStyle name="Output 2 14 6" xfId="21534" xr:uid="{38C0CE9D-EB3D-46FB-BD18-B962D12AE121}"/>
    <cellStyle name="Output 2 14 7" xfId="27476" xr:uid="{454357FD-48C8-4B44-86A0-CB63CE73D165}"/>
    <cellStyle name="Output 2 15" xfId="20549" xr:uid="{00000000-0005-0000-0000-000048500000}"/>
    <cellStyle name="Output 2 15 2" xfId="21834" xr:uid="{98C2D28B-A1D1-4447-B0B9-EFA2D49CCF33}"/>
    <cellStyle name="Output 2 15 2 2" xfId="23566" xr:uid="{47D0F211-58A4-42F2-AE84-E9BC42E74CF0}"/>
    <cellStyle name="Output 2 15 2 2 2" xfId="26266" xr:uid="{76A38B63-4086-4D76-A236-5415631DFF58}"/>
    <cellStyle name="Output 2 15 2 2 2 2" xfId="31718" xr:uid="{8E96C1D3-E32D-456A-8690-114741752788}"/>
    <cellStyle name="Output 2 15 2 2 3" xfId="29506" xr:uid="{08C74101-E88E-4470-954A-FA0FE14DB9B6}"/>
    <cellStyle name="Output 2 15 2 3" xfId="24949" xr:uid="{15E790CD-D6B8-4FBC-B6DD-104AD8D9C380}"/>
    <cellStyle name="Output 2 15 2 3 2" xfId="27144" xr:uid="{91A9316A-C65E-4B25-AE5F-88D0D05D0BAD}"/>
    <cellStyle name="Output 2 15 2 3 2 2" xfId="32596" xr:uid="{FA0133A2-C187-4D2B-B10F-39854928C747}"/>
    <cellStyle name="Output 2 15 2 3 3" xfId="30401" xr:uid="{26868A99-391D-4DA1-8B77-B15ABD89AE9D}"/>
    <cellStyle name="Output 2 15 2 4" xfId="22711" xr:uid="{95463F00-3D74-4062-9C07-79EC44C45916}"/>
    <cellStyle name="Output 2 15 2 4 2" xfId="28651" xr:uid="{A4C72D39-B1F0-48F0-861B-262EA47E3DC8}"/>
    <cellStyle name="Output 2 15 2 5" xfId="25411" xr:uid="{E41536B7-A55A-4D22-8572-283D5F0F309F}"/>
    <cellStyle name="Output 2 15 2 5 2" xfId="30863" xr:uid="{FA6FA932-DAD5-477D-BAC6-5A419F6C619A}"/>
    <cellStyle name="Output 2 15 2 6" xfId="27776" xr:uid="{9B5DE0D7-4002-4107-9229-6FA874B7D02B}"/>
    <cellStyle name="Output 2 15 3" xfId="23271" xr:uid="{200251FB-1FCD-4C39-BD2E-AFC4DD128EF3}"/>
    <cellStyle name="Output 2 15 3 2" xfId="25971" xr:uid="{13ED6AF5-92E4-44C6-BC0C-96C7F44319E5}"/>
    <cellStyle name="Output 2 15 3 2 2" xfId="31423" xr:uid="{DAA1FAF2-453D-42C5-B5FD-E4BE50E2C8B0}"/>
    <cellStyle name="Output 2 15 3 3" xfId="29211" xr:uid="{34693415-FBBD-45BB-8BDB-D2BD7E5E5E1F}"/>
    <cellStyle name="Output 2 15 4" xfId="24650" xr:uid="{E7D1BE52-495F-4383-99DB-A772129590A2}"/>
    <cellStyle name="Output 2 15 4 2" xfId="26845" xr:uid="{FCA34F6D-D693-4F14-9401-DC79159F69C3}"/>
    <cellStyle name="Output 2 15 4 2 2" xfId="32297" xr:uid="{D0A78356-D243-46AC-979C-D88BE10FAC9B}"/>
    <cellStyle name="Output 2 15 4 3" xfId="30102" xr:uid="{0FDD5AD6-180A-4714-B252-E24D0AF20ADE}"/>
    <cellStyle name="Output 2 15 5" xfId="22416" xr:uid="{D6584858-22E6-49F1-9D6E-CCDEE52C78CD}"/>
    <cellStyle name="Output 2 15 5 2" xfId="28356" xr:uid="{C13ECF07-1DAE-44D8-A114-6938BA923AC1}"/>
    <cellStyle name="Output 2 15 6" xfId="21535" xr:uid="{186CC598-A646-4603-A37E-9615114DFCB7}"/>
    <cellStyle name="Output 2 15 7" xfId="27477" xr:uid="{D6940054-4C13-4942-BBCA-1579A076C2E9}"/>
    <cellStyle name="Output 2 16" xfId="20550" xr:uid="{00000000-0005-0000-0000-000049500000}"/>
    <cellStyle name="Output 2 16 2" xfId="21833" xr:uid="{8D1FAC70-622A-4286-9ADB-B0D5B7920DD2}"/>
    <cellStyle name="Output 2 16 2 2" xfId="23565" xr:uid="{BFADFB12-C1B7-4685-B380-C4EB00D126B4}"/>
    <cellStyle name="Output 2 16 2 2 2" xfId="26265" xr:uid="{D5CE60AE-7FA3-48C5-82F5-79BFEA059C27}"/>
    <cellStyle name="Output 2 16 2 2 2 2" xfId="31717" xr:uid="{79064264-F05E-47D1-A8ED-5055E5709980}"/>
    <cellStyle name="Output 2 16 2 2 3" xfId="29505" xr:uid="{64B8A29C-3734-47A6-9169-580BC75065AB}"/>
    <cellStyle name="Output 2 16 2 3" xfId="24948" xr:uid="{882396C7-AA74-4B33-82C4-42017BA543C2}"/>
    <cellStyle name="Output 2 16 2 3 2" xfId="27143" xr:uid="{FAE5B738-F96D-4868-90D9-8B71F64FF238}"/>
    <cellStyle name="Output 2 16 2 3 2 2" xfId="32595" xr:uid="{D8DE21A6-652B-4D37-B250-7442CAE40E08}"/>
    <cellStyle name="Output 2 16 2 3 3" xfId="30400" xr:uid="{4F437F7C-3827-4696-B30A-98CECCEB0011}"/>
    <cellStyle name="Output 2 16 2 4" xfId="22710" xr:uid="{FADD3B1C-B3D5-4A90-BCC2-937739B1477D}"/>
    <cellStyle name="Output 2 16 2 4 2" xfId="28650" xr:uid="{358C9306-EAA3-4899-8AD3-959B916800E9}"/>
    <cellStyle name="Output 2 16 2 5" xfId="25410" xr:uid="{9E44BD21-7148-4F7E-B493-44357F9C70AC}"/>
    <cellStyle name="Output 2 16 2 5 2" xfId="30862" xr:uid="{9031A1E3-116A-4E98-BBB1-9A8FA2C1B8A9}"/>
    <cellStyle name="Output 2 16 2 6" xfId="27775" xr:uid="{CEEB67C6-1681-4DB3-842D-0E217DAB5DA9}"/>
    <cellStyle name="Output 2 16 3" xfId="23272" xr:uid="{33841332-AD42-44D0-9E0F-5538B191372F}"/>
    <cellStyle name="Output 2 16 3 2" xfId="25972" xr:uid="{0F1FDFC2-8096-442A-99B4-C973B615B130}"/>
    <cellStyle name="Output 2 16 3 2 2" xfId="31424" xr:uid="{1FDB9A35-135F-4FF6-8D2A-73FE94B77C95}"/>
    <cellStyle name="Output 2 16 3 3" xfId="29212" xr:uid="{09544A00-AC66-459D-ABC3-FEFF4B4B7156}"/>
    <cellStyle name="Output 2 16 4" xfId="24651" xr:uid="{5D6E7165-B3AD-4893-9EF1-5DA70F6F6AB2}"/>
    <cellStyle name="Output 2 16 4 2" xfId="26846" xr:uid="{5D6E8C89-E00F-4ABE-9FC3-45F50569071F}"/>
    <cellStyle name="Output 2 16 4 2 2" xfId="32298" xr:uid="{B2A3CF5F-5BDF-4E8E-9ADE-C670E23EA8E6}"/>
    <cellStyle name="Output 2 16 4 3" xfId="30103" xr:uid="{42908F1E-92A6-4546-A1CD-0C483ACC67C6}"/>
    <cellStyle name="Output 2 16 5" xfId="22417" xr:uid="{FF374716-1FE3-40C1-A98C-EE00394C7E92}"/>
    <cellStyle name="Output 2 16 5 2" xfId="28357" xr:uid="{C28100A9-D8CE-440C-A47B-6CFC875E45D7}"/>
    <cellStyle name="Output 2 16 6" xfId="21536" xr:uid="{64462D01-8CE5-4CEB-9C41-527DB5349E9E}"/>
    <cellStyle name="Output 2 16 7" xfId="27478" xr:uid="{B44572D5-F5FB-48ED-8A73-2DD475C60F76}"/>
    <cellStyle name="Output 2 17" xfId="21854" xr:uid="{0CFC8CA8-46FC-4BBC-B089-6A9AACF94360}"/>
    <cellStyle name="Output 2 17 2" xfId="23586" xr:uid="{6267DE6B-EA34-4ECD-B014-E1F96F04B129}"/>
    <cellStyle name="Output 2 17 2 2" xfId="26286" xr:uid="{8574D1CA-12C0-4AE5-BBAD-09D52B835BCE}"/>
    <cellStyle name="Output 2 17 2 2 2" xfId="31738" xr:uid="{B3A2AC6C-89AB-4B85-A607-B319E5255D38}"/>
    <cellStyle name="Output 2 17 2 3" xfId="29526" xr:uid="{124952F5-78CB-4913-BFDE-801DB983AB12}"/>
    <cellStyle name="Output 2 17 3" xfId="24969" xr:uid="{262CDBBD-8CC9-450A-9225-27550E3CE3EB}"/>
    <cellStyle name="Output 2 17 3 2" xfId="27164" xr:uid="{B53B72EC-12E2-414F-AB08-F8FFAC197AD0}"/>
    <cellStyle name="Output 2 17 3 2 2" xfId="32616" xr:uid="{8468A6CB-27B5-4333-B2E9-8DCF4403FFA2}"/>
    <cellStyle name="Output 2 17 3 3" xfId="30421" xr:uid="{D3ADDB39-6571-4165-8C48-60960DC261C9}"/>
    <cellStyle name="Output 2 17 4" xfId="22731" xr:uid="{2EFCC339-8AA2-43CC-8BA4-850C167D7903}"/>
    <cellStyle name="Output 2 17 4 2" xfId="28671" xr:uid="{75F2F179-2C50-44F2-84E1-6481108E4D35}"/>
    <cellStyle name="Output 2 17 5" xfId="25431" xr:uid="{F3DB383D-CD3A-4977-9A4E-132B9B53C69E}"/>
    <cellStyle name="Output 2 17 5 2" xfId="30883" xr:uid="{12A5F9AE-330A-4C77-BB27-79123D1C74D0}"/>
    <cellStyle name="Output 2 17 6" xfId="27796" xr:uid="{E93D4B1D-3492-4039-A37B-51AACB68EC11}"/>
    <cellStyle name="Output 2 18" xfId="23251" xr:uid="{E1211479-E6E8-4D2D-A8BE-68FEE8712152}"/>
    <cellStyle name="Output 2 18 2" xfId="25951" xr:uid="{30C50EC2-E6F3-43EA-B7DF-D17B8A79EA58}"/>
    <cellStyle name="Output 2 18 2 2" xfId="31403" xr:uid="{BC380942-3F80-4FCD-BD46-BA169198860A}"/>
    <cellStyle name="Output 2 18 3" xfId="29191" xr:uid="{DD3DC766-77F9-4569-88C0-4CA3C6378766}"/>
    <cellStyle name="Output 2 19" xfId="24630" xr:uid="{41352394-1580-4C92-850D-47ACC04EBCB8}"/>
    <cellStyle name="Output 2 19 2" xfId="26825" xr:uid="{ED513889-269B-4DB9-A808-E6782F27AFC1}"/>
    <cellStyle name="Output 2 19 2 2" xfId="32277" xr:uid="{5CDFB366-23A2-416F-8A05-0F5D07259C73}"/>
    <cellStyle name="Output 2 19 3" xfId="30082" xr:uid="{A447FF35-8CE2-4765-9EF0-7A262C5B2F88}"/>
    <cellStyle name="Output 2 2" xfId="20551" xr:uid="{00000000-0005-0000-0000-00004A500000}"/>
    <cellStyle name="Output 2 2 10" xfId="21832" xr:uid="{C4890BE5-FD5D-4FE5-9570-0DECC6F48310}"/>
    <cellStyle name="Output 2 2 10 2" xfId="23564" xr:uid="{C79F8087-43DB-4C42-96E2-8679C291ED0C}"/>
    <cellStyle name="Output 2 2 10 2 2" xfId="26264" xr:uid="{774861EA-66C4-46B9-AD50-F89B1F3F027D}"/>
    <cellStyle name="Output 2 2 10 2 2 2" xfId="31716" xr:uid="{0CE3E3ED-38D6-4A73-AAA1-534C148B6522}"/>
    <cellStyle name="Output 2 2 10 2 3" xfId="29504" xr:uid="{A4A443A6-5E16-41F6-82AC-B3249CC9AC65}"/>
    <cellStyle name="Output 2 2 10 3" xfId="24947" xr:uid="{4E7950FA-4680-4B98-8575-01AD51ED473A}"/>
    <cellStyle name="Output 2 2 10 3 2" xfId="27142" xr:uid="{88929C98-9B36-434B-8AB8-37FE68612080}"/>
    <cellStyle name="Output 2 2 10 3 2 2" xfId="32594" xr:uid="{CA7CC9C5-6468-4DEA-B399-35920B14EC43}"/>
    <cellStyle name="Output 2 2 10 3 3" xfId="30399" xr:uid="{A22BD8B3-A498-44A0-8664-4D844FE16F8C}"/>
    <cellStyle name="Output 2 2 10 4" xfId="22709" xr:uid="{3DE6AAE5-A09A-46D0-A95E-DFAA18DFBBD1}"/>
    <cellStyle name="Output 2 2 10 4 2" xfId="28649" xr:uid="{753F7B96-FB52-4769-8B28-C02584FB7A36}"/>
    <cellStyle name="Output 2 2 10 5" xfId="25409" xr:uid="{2E59BD3C-2E80-4605-B0F4-8B18ECE9229E}"/>
    <cellStyle name="Output 2 2 10 5 2" xfId="30861" xr:uid="{AEEDE78B-77BC-4DE7-B8E0-1D35C04A473F}"/>
    <cellStyle name="Output 2 2 10 6" xfId="27774" xr:uid="{A04B6895-19C4-435E-A1F0-B30827EE666A}"/>
    <cellStyle name="Output 2 2 11" xfId="23273" xr:uid="{59338EB0-DF6F-4BFF-97F0-0A787BA40CA6}"/>
    <cellStyle name="Output 2 2 11 2" xfId="25973" xr:uid="{8EEBE17C-797E-4EEB-B9EC-17105615C9A8}"/>
    <cellStyle name="Output 2 2 11 2 2" xfId="31425" xr:uid="{199200A1-65C3-4AD7-9B3F-AC704A719F91}"/>
    <cellStyle name="Output 2 2 11 3" xfId="29213" xr:uid="{83EF38B2-DEB5-4049-8AE3-0EBABCFD83BB}"/>
    <cellStyle name="Output 2 2 12" xfId="24652" xr:uid="{FEC8957E-A74B-4FEC-B43A-EC45B5529665}"/>
    <cellStyle name="Output 2 2 12 2" xfId="26847" xr:uid="{73666A81-DCC4-4368-9AEA-C30DF3F65012}"/>
    <cellStyle name="Output 2 2 12 2 2" xfId="32299" xr:uid="{D0CB9E31-E7E7-42A3-ABB0-DE3365D59429}"/>
    <cellStyle name="Output 2 2 12 3" xfId="30104" xr:uid="{13E27845-63F7-4908-B57A-B7CF2B14DD94}"/>
    <cellStyle name="Output 2 2 13" xfId="22418" xr:uid="{A9331F5D-EACA-4C7D-86ED-ED6D3E29B7EA}"/>
    <cellStyle name="Output 2 2 13 2" xfId="28358" xr:uid="{4086062D-E489-4B16-B2EB-57AD26216CB1}"/>
    <cellStyle name="Output 2 2 14" xfId="21537" xr:uid="{0A1DC1B7-BA8F-4703-B8DD-08D052684D22}"/>
    <cellStyle name="Output 2 2 15" xfId="27479" xr:uid="{4EDAD967-F35A-447C-85A4-A8500C4ED269}"/>
    <cellStyle name="Output 2 2 2" xfId="20552" xr:uid="{00000000-0005-0000-0000-00004B500000}"/>
    <cellStyle name="Output 2 2 2 10" xfId="27480" xr:uid="{7C06E066-C162-444F-AA8A-AA0B4B370EA6}"/>
    <cellStyle name="Output 2 2 2 2" xfId="20553" xr:uid="{00000000-0005-0000-0000-00004C500000}"/>
    <cellStyle name="Output 2 2 2 2 2" xfId="21830" xr:uid="{116B2BD9-36A8-4716-A74E-80C6B0AF884D}"/>
    <cellStyle name="Output 2 2 2 2 2 2" xfId="23562" xr:uid="{AF300759-5F65-478D-87A5-48B99CF037E5}"/>
    <cellStyle name="Output 2 2 2 2 2 2 2" xfId="26262" xr:uid="{22F6338D-123F-4231-9A00-84EC5D8AF911}"/>
    <cellStyle name="Output 2 2 2 2 2 2 2 2" xfId="31714" xr:uid="{E435FC56-4027-467C-9AD3-F44D81C36557}"/>
    <cellStyle name="Output 2 2 2 2 2 2 3" xfId="29502" xr:uid="{D63DE37C-C6AD-4847-A631-90827F66D0F1}"/>
    <cellStyle name="Output 2 2 2 2 2 3" xfId="24945" xr:uid="{65ABA44E-E54A-4E70-8B0B-DE790EAA4413}"/>
    <cellStyle name="Output 2 2 2 2 2 3 2" xfId="27140" xr:uid="{7D305AA2-190A-45FE-AC84-11542D5E1080}"/>
    <cellStyle name="Output 2 2 2 2 2 3 2 2" xfId="32592" xr:uid="{56E6B285-B80D-43EA-9827-3C1AE7999423}"/>
    <cellStyle name="Output 2 2 2 2 2 3 3" xfId="30397" xr:uid="{EC4EEA59-7FBE-4CAF-B43E-27709A721994}"/>
    <cellStyle name="Output 2 2 2 2 2 4" xfId="22707" xr:uid="{0E74D5DE-AC03-44BE-AB05-70DA06561168}"/>
    <cellStyle name="Output 2 2 2 2 2 4 2" xfId="28647" xr:uid="{03C79734-CA57-4DC2-9F2C-5CB7FB020489}"/>
    <cellStyle name="Output 2 2 2 2 2 5" xfId="25407" xr:uid="{2AEDD9CA-40E6-4278-8A0B-EAA4ADDE3500}"/>
    <cellStyle name="Output 2 2 2 2 2 5 2" xfId="30859" xr:uid="{CD087D6B-FEB2-49F6-883E-395F3EDF5E4D}"/>
    <cellStyle name="Output 2 2 2 2 2 6" xfId="27772" xr:uid="{B6FC9A3A-5AD0-4581-B353-9EA2F671AC68}"/>
    <cellStyle name="Output 2 2 2 2 3" xfId="23275" xr:uid="{B352AB99-BC6B-4304-BFA9-05C6D1BC0C8F}"/>
    <cellStyle name="Output 2 2 2 2 3 2" xfId="25975" xr:uid="{C5CCE67E-8695-4233-BEDB-477FD7E1E8EB}"/>
    <cellStyle name="Output 2 2 2 2 3 2 2" xfId="31427" xr:uid="{07F00C14-5C55-4BFC-83F2-512635FE736C}"/>
    <cellStyle name="Output 2 2 2 2 3 3" xfId="29215" xr:uid="{68132364-3341-4327-81B4-EDA83BE0C925}"/>
    <cellStyle name="Output 2 2 2 2 4" xfId="24654" xr:uid="{51FCE950-A51B-4DC1-AC19-629BC2DDCEE8}"/>
    <cellStyle name="Output 2 2 2 2 4 2" xfId="26849" xr:uid="{094C6C75-C6C7-4576-8109-83770E7E6D8D}"/>
    <cellStyle name="Output 2 2 2 2 4 2 2" xfId="32301" xr:uid="{7FC4E5FA-70AD-45F7-924E-124085F341DF}"/>
    <cellStyle name="Output 2 2 2 2 4 3" xfId="30106" xr:uid="{71D03632-2464-4770-A488-094FBB0E332A}"/>
    <cellStyle name="Output 2 2 2 2 5" xfId="22420" xr:uid="{519B4DBD-FB3B-4AE6-92FB-E704873B25A3}"/>
    <cellStyle name="Output 2 2 2 2 5 2" xfId="28360" xr:uid="{E6DFA383-1BA9-443F-8CD2-3E1C591538BC}"/>
    <cellStyle name="Output 2 2 2 2 6" xfId="21539" xr:uid="{CCFC5D85-F43E-4A4B-962C-5110B322B742}"/>
    <cellStyle name="Output 2 2 2 2 7" xfId="27481" xr:uid="{F7DB979A-E0E3-4CA3-A43D-1A4F2D957E82}"/>
    <cellStyle name="Output 2 2 2 3" xfId="20554" xr:uid="{00000000-0005-0000-0000-00004D500000}"/>
    <cellStyle name="Output 2 2 2 3 2" xfId="21829" xr:uid="{FA0306F1-AB79-40D5-9D75-808793A300DC}"/>
    <cellStyle name="Output 2 2 2 3 2 2" xfId="23561" xr:uid="{FEBAC6FB-9E8C-4673-8777-2F0B32AB4E84}"/>
    <cellStyle name="Output 2 2 2 3 2 2 2" xfId="26261" xr:uid="{58A73542-60D3-47D4-AFD3-DA03489059F7}"/>
    <cellStyle name="Output 2 2 2 3 2 2 2 2" xfId="31713" xr:uid="{8D739450-B1D7-45EE-8E02-C76919845DF8}"/>
    <cellStyle name="Output 2 2 2 3 2 2 3" xfId="29501" xr:uid="{B462796C-FC9D-4ED0-A81D-695C93A65EB6}"/>
    <cellStyle name="Output 2 2 2 3 2 3" xfId="24944" xr:uid="{6E2BD0F1-B563-4043-A2A6-4184CCC128F4}"/>
    <cellStyle name="Output 2 2 2 3 2 3 2" xfId="27139" xr:uid="{94DD9AF5-86BD-4D7D-B541-1E56E42E2601}"/>
    <cellStyle name="Output 2 2 2 3 2 3 2 2" xfId="32591" xr:uid="{26C7D34E-2A80-4863-A023-E19307D6218F}"/>
    <cellStyle name="Output 2 2 2 3 2 3 3" xfId="30396" xr:uid="{C24FE73E-63D9-4414-88E7-A7B7741CE2D0}"/>
    <cellStyle name="Output 2 2 2 3 2 4" xfId="22706" xr:uid="{9243F5A5-0783-4CAB-BF58-87D522C2073F}"/>
    <cellStyle name="Output 2 2 2 3 2 4 2" xfId="28646" xr:uid="{F638CA3C-3C16-40A1-900D-1FD50EC620EE}"/>
    <cellStyle name="Output 2 2 2 3 2 5" xfId="25406" xr:uid="{6A37F282-50B4-4356-A823-AD7C62643B0F}"/>
    <cellStyle name="Output 2 2 2 3 2 5 2" xfId="30858" xr:uid="{1EFEAA72-6BC8-4338-9A21-C8A867B7A837}"/>
    <cellStyle name="Output 2 2 2 3 2 6" xfId="27771" xr:uid="{AF5771DF-9EC6-4CAF-9FF1-B4282F0920DC}"/>
    <cellStyle name="Output 2 2 2 3 3" xfId="23276" xr:uid="{437C95A6-F6AA-41F4-B8DC-C78A62B34EB6}"/>
    <cellStyle name="Output 2 2 2 3 3 2" xfId="25976" xr:uid="{97AABC99-12EC-4E9B-B1D6-A92BD9EE378B}"/>
    <cellStyle name="Output 2 2 2 3 3 2 2" xfId="31428" xr:uid="{9193D4C4-B6CB-4874-B4EE-0932EF400A3B}"/>
    <cellStyle name="Output 2 2 2 3 3 3" xfId="29216" xr:uid="{8E01CD9A-3970-442D-AEDE-1F873F945464}"/>
    <cellStyle name="Output 2 2 2 3 4" xfId="24655" xr:uid="{A0AD99E2-B25C-45CA-8404-BF0891F4C7E5}"/>
    <cellStyle name="Output 2 2 2 3 4 2" xfId="26850" xr:uid="{0EE4CE65-E468-4168-9DD5-C6DC128154C2}"/>
    <cellStyle name="Output 2 2 2 3 4 2 2" xfId="32302" xr:uid="{9BB71242-AF01-410B-A702-EAB1DFDDE488}"/>
    <cellStyle name="Output 2 2 2 3 4 3" xfId="30107" xr:uid="{2B5C66D0-0170-411D-90AF-FD39641DEEB2}"/>
    <cellStyle name="Output 2 2 2 3 5" xfId="22421" xr:uid="{9C36456C-289B-4367-B0D0-62E8292C0380}"/>
    <cellStyle name="Output 2 2 2 3 5 2" xfId="28361" xr:uid="{456AD037-5A97-4C59-BF73-5CABB4B6CBA6}"/>
    <cellStyle name="Output 2 2 2 3 6" xfId="21540" xr:uid="{57011907-FC62-46CF-B57E-8DF6B12BEB3B}"/>
    <cellStyle name="Output 2 2 2 3 7" xfId="27482" xr:uid="{841365DE-4622-4932-A8E3-22F4E8880A83}"/>
    <cellStyle name="Output 2 2 2 4" xfId="20555" xr:uid="{00000000-0005-0000-0000-00004E500000}"/>
    <cellStyle name="Output 2 2 2 4 2" xfId="21828" xr:uid="{062CC732-43C7-447C-B4E8-2DA34A7DD82D}"/>
    <cellStyle name="Output 2 2 2 4 2 2" xfId="23560" xr:uid="{372BFA08-FD7F-4AB3-BB36-2B910C5669AE}"/>
    <cellStyle name="Output 2 2 2 4 2 2 2" xfId="26260" xr:uid="{FC71E4F3-A125-440A-B3D7-C6CAFFF3B051}"/>
    <cellStyle name="Output 2 2 2 4 2 2 2 2" xfId="31712" xr:uid="{A8E5BCD1-C40A-4CC7-9819-D2826DE5BF14}"/>
    <cellStyle name="Output 2 2 2 4 2 2 3" xfId="29500" xr:uid="{B19AC1F8-9BAD-492E-95BD-D3000B8BED79}"/>
    <cellStyle name="Output 2 2 2 4 2 3" xfId="24943" xr:uid="{9FE8742C-6B0B-4204-ADF3-7F3FB8250FC2}"/>
    <cellStyle name="Output 2 2 2 4 2 3 2" xfId="27138" xr:uid="{B78985D2-9C9B-49C6-9937-F17E0C3756B3}"/>
    <cellStyle name="Output 2 2 2 4 2 3 2 2" xfId="32590" xr:uid="{C6EA33F7-14E2-4413-9DE6-12B54443C9D5}"/>
    <cellStyle name="Output 2 2 2 4 2 3 3" xfId="30395" xr:uid="{B9108CE5-4F5C-41CB-A211-610507D05879}"/>
    <cellStyle name="Output 2 2 2 4 2 4" xfId="22705" xr:uid="{E1DE0911-8410-4C43-AE39-69AA416B53C4}"/>
    <cellStyle name="Output 2 2 2 4 2 4 2" xfId="28645" xr:uid="{6A703411-2A11-4C14-9DA8-218D89F819A1}"/>
    <cellStyle name="Output 2 2 2 4 2 5" xfId="25405" xr:uid="{CA73FB4F-8DA9-4820-BB73-563D9ADC0BCE}"/>
    <cellStyle name="Output 2 2 2 4 2 5 2" xfId="30857" xr:uid="{016DCE33-0957-481A-B0B0-89093DC31958}"/>
    <cellStyle name="Output 2 2 2 4 2 6" xfId="27770" xr:uid="{157812AD-43A2-4209-BDFB-747922B5D544}"/>
    <cellStyle name="Output 2 2 2 4 3" xfId="23277" xr:uid="{FD7120F0-80AF-4D76-86C6-F0DBBF95E09E}"/>
    <cellStyle name="Output 2 2 2 4 3 2" xfId="25977" xr:uid="{82495762-0299-491C-AD18-75BA041DEDD4}"/>
    <cellStyle name="Output 2 2 2 4 3 2 2" xfId="31429" xr:uid="{D7BDA078-4636-4C5D-B6AD-141FF67CD260}"/>
    <cellStyle name="Output 2 2 2 4 3 3" xfId="29217" xr:uid="{C27915DB-AD29-42BB-9593-AD780DF1A9C7}"/>
    <cellStyle name="Output 2 2 2 4 4" xfId="24656" xr:uid="{4E6D4B1B-1110-41D9-9374-59694A43FEEA}"/>
    <cellStyle name="Output 2 2 2 4 4 2" xfId="26851" xr:uid="{C380DF0B-5FDE-475C-970E-E4C89E2C740B}"/>
    <cellStyle name="Output 2 2 2 4 4 2 2" xfId="32303" xr:uid="{37974FB9-4E0B-4734-AA3E-45BF4F9B6E13}"/>
    <cellStyle name="Output 2 2 2 4 4 3" xfId="30108" xr:uid="{03EB7790-76E4-42D7-AF6D-BB22834085FB}"/>
    <cellStyle name="Output 2 2 2 4 5" xfId="22422" xr:uid="{B9AE6D1E-E332-42AF-B47F-E6722730852D}"/>
    <cellStyle name="Output 2 2 2 4 5 2" xfId="28362" xr:uid="{52408382-4A8E-4AC9-9B09-35F240492856}"/>
    <cellStyle name="Output 2 2 2 4 6" xfId="21541" xr:uid="{029CF8BF-E251-4A32-BB29-76B9D2823EDF}"/>
    <cellStyle name="Output 2 2 2 4 7" xfId="27483" xr:uid="{5587F662-DE83-41A6-A1E7-4016E402B3EC}"/>
    <cellStyle name="Output 2 2 2 5" xfId="21831" xr:uid="{03137BE5-9E7F-4A19-B388-A677752D1BE9}"/>
    <cellStyle name="Output 2 2 2 5 2" xfId="23563" xr:uid="{F2A1F2DE-9888-4E99-9A59-46A242876103}"/>
    <cellStyle name="Output 2 2 2 5 2 2" xfId="26263" xr:uid="{91567A6D-FF99-4730-BC5A-95E8A7A6815F}"/>
    <cellStyle name="Output 2 2 2 5 2 2 2" xfId="31715" xr:uid="{0FA449C8-CF42-4BB8-9D30-E678367A6DC7}"/>
    <cellStyle name="Output 2 2 2 5 2 3" xfId="29503" xr:uid="{33AE773D-F081-43EF-8D53-FB347560D934}"/>
    <cellStyle name="Output 2 2 2 5 3" xfId="24946" xr:uid="{BED974B3-8F2F-41F1-9A2E-C75E9E5B5567}"/>
    <cellStyle name="Output 2 2 2 5 3 2" xfId="27141" xr:uid="{5A2D0FB6-3E3B-4D34-9B50-0F9501F9A979}"/>
    <cellStyle name="Output 2 2 2 5 3 2 2" xfId="32593" xr:uid="{FE32F8C7-EF62-4765-9FAC-16E33A18342D}"/>
    <cellStyle name="Output 2 2 2 5 3 3" xfId="30398" xr:uid="{39E2189B-B638-4A42-A649-D7442E702E1A}"/>
    <cellStyle name="Output 2 2 2 5 4" xfId="22708" xr:uid="{414A2071-DFFF-4330-9B51-F94733400A53}"/>
    <cellStyle name="Output 2 2 2 5 4 2" xfId="28648" xr:uid="{58D7F4E7-4F77-45F6-BD04-4F00929C9CAA}"/>
    <cellStyle name="Output 2 2 2 5 5" xfId="25408" xr:uid="{72561514-C778-4D2C-A1B1-7FBC43AE1AE0}"/>
    <cellStyle name="Output 2 2 2 5 5 2" xfId="30860" xr:uid="{A0DE671F-A342-4FE7-A616-E7463FB30436}"/>
    <cellStyle name="Output 2 2 2 5 6" xfId="27773" xr:uid="{34B7D994-35C0-48E5-BEDE-4EAD2EE2AC22}"/>
    <cellStyle name="Output 2 2 2 6" xfId="23274" xr:uid="{C2D015DD-C0B6-4D65-9AD7-322611D3E14B}"/>
    <cellStyle name="Output 2 2 2 6 2" xfId="25974" xr:uid="{A08493E7-4615-4891-97B9-6460CDA95D11}"/>
    <cellStyle name="Output 2 2 2 6 2 2" xfId="31426" xr:uid="{00851D3B-E2AD-4AFE-91C9-219953217B2D}"/>
    <cellStyle name="Output 2 2 2 6 3" xfId="29214" xr:uid="{40BC39AA-B610-4FE3-BADC-EC4338CEB9B3}"/>
    <cellStyle name="Output 2 2 2 7" xfId="24653" xr:uid="{D7F44ADF-2B79-42D5-A8E5-8F2D5359E6D1}"/>
    <cellStyle name="Output 2 2 2 7 2" xfId="26848" xr:uid="{94FF9851-55C1-4FAC-BD1F-AF0085B60640}"/>
    <cellStyle name="Output 2 2 2 7 2 2" xfId="32300" xr:uid="{DCDC529D-2526-4F05-8FE4-3F7AEF365C3B}"/>
    <cellStyle name="Output 2 2 2 7 3" xfId="30105" xr:uid="{5A3BFF9F-E00B-405E-8FEB-F3937B3BCF94}"/>
    <cellStyle name="Output 2 2 2 8" xfId="22419" xr:uid="{47554E1B-18A1-4FCC-8A42-5B7CFE37D27D}"/>
    <cellStyle name="Output 2 2 2 8 2" xfId="28359" xr:uid="{66C9DC2D-7E45-4710-A096-3943A7971802}"/>
    <cellStyle name="Output 2 2 2 9" xfId="21538" xr:uid="{15CCD864-45AF-446A-9CA6-2AD4A7F8E8EC}"/>
    <cellStyle name="Output 2 2 3" xfId="20556" xr:uid="{00000000-0005-0000-0000-00004F500000}"/>
    <cellStyle name="Output 2 2 3 10" xfId="27484" xr:uid="{3B0C2F40-4922-41D6-A371-DD3508195DC5}"/>
    <cellStyle name="Output 2 2 3 2" xfId="20557" xr:uid="{00000000-0005-0000-0000-000050500000}"/>
    <cellStyle name="Output 2 2 3 2 2" xfId="21826" xr:uid="{CC742D3F-1A99-4775-9EFB-8FCC0D1F65DC}"/>
    <cellStyle name="Output 2 2 3 2 2 2" xfId="23558" xr:uid="{B1925275-CAEE-435A-97C2-D46D3406E3F8}"/>
    <cellStyle name="Output 2 2 3 2 2 2 2" xfId="26258" xr:uid="{667F2F3B-6660-4EE2-A6C2-0E7CB4F07A87}"/>
    <cellStyle name="Output 2 2 3 2 2 2 2 2" xfId="31710" xr:uid="{C3E0B3C4-3A4C-4777-9713-99C492B42268}"/>
    <cellStyle name="Output 2 2 3 2 2 2 3" xfId="29498" xr:uid="{5AEA18B2-B560-4E80-86D3-8DF848DF8AD3}"/>
    <cellStyle name="Output 2 2 3 2 2 3" xfId="24941" xr:uid="{078D38BD-3217-4AA5-84E0-988CA677BD46}"/>
    <cellStyle name="Output 2 2 3 2 2 3 2" xfId="27136" xr:uid="{BDE67712-78DA-4804-8B78-2D4C278D35A8}"/>
    <cellStyle name="Output 2 2 3 2 2 3 2 2" xfId="32588" xr:uid="{4F864FB7-2067-4F2A-84B4-DA6A9B044EF6}"/>
    <cellStyle name="Output 2 2 3 2 2 3 3" xfId="30393" xr:uid="{BA0521B8-A966-4184-8511-2610EAA4270D}"/>
    <cellStyle name="Output 2 2 3 2 2 4" xfId="22703" xr:uid="{3E3B3B38-8DC4-48A6-B686-9A4122DEB4E5}"/>
    <cellStyle name="Output 2 2 3 2 2 4 2" xfId="28643" xr:uid="{6A21860D-D3F4-48FA-8937-B8E87D07BF4C}"/>
    <cellStyle name="Output 2 2 3 2 2 5" xfId="25403" xr:uid="{A772AD6D-7F43-4556-9C4E-61B6181027BC}"/>
    <cellStyle name="Output 2 2 3 2 2 5 2" xfId="30855" xr:uid="{B2DD838E-CF07-4D59-A60B-E5D01747769A}"/>
    <cellStyle name="Output 2 2 3 2 2 6" xfId="27768" xr:uid="{72237373-3EC1-423C-9B47-9A4B08B1A654}"/>
    <cellStyle name="Output 2 2 3 2 3" xfId="23279" xr:uid="{1B846718-2EC3-461F-B8AC-1B50773122EF}"/>
    <cellStyle name="Output 2 2 3 2 3 2" xfId="25979" xr:uid="{F0C510D0-4713-4EBF-93E1-0E5F21DE6F4D}"/>
    <cellStyle name="Output 2 2 3 2 3 2 2" xfId="31431" xr:uid="{412C5769-0240-4891-954A-74C0BF6A53A5}"/>
    <cellStyle name="Output 2 2 3 2 3 3" xfId="29219" xr:uid="{DF9ED1D2-9799-4058-8BF2-AD2F1631AD9F}"/>
    <cellStyle name="Output 2 2 3 2 4" xfId="24658" xr:uid="{6AC79888-7E2A-437A-964C-D1B06B1DE397}"/>
    <cellStyle name="Output 2 2 3 2 4 2" xfId="26853" xr:uid="{B4BA9A61-3069-42E9-B6E7-C3C1BE01A902}"/>
    <cellStyle name="Output 2 2 3 2 4 2 2" xfId="32305" xr:uid="{26270C44-DC5E-45DB-82C9-095CFFEA27F2}"/>
    <cellStyle name="Output 2 2 3 2 4 3" xfId="30110" xr:uid="{E32851DC-A280-494F-B00D-DE0194E5D206}"/>
    <cellStyle name="Output 2 2 3 2 5" xfId="22424" xr:uid="{D0D3871B-F1BE-4E38-BDB8-194F705483B7}"/>
    <cellStyle name="Output 2 2 3 2 5 2" xfId="28364" xr:uid="{F634827E-98EA-4C15-9838-EC77EFCAC7FC}"/>
    <cellStyle name="Output 2 2 3 2 6" xfId="21543" xr:uid="{8CDAE4CA-16ED-4240-9F6D-8E1A827BAF30}"/>
    <cellStyle name="Output 2 2 3 2 7" xfId="27485" xr:uid="{DBED5033-1644-447A-9BEB-9BFCE57318D3}"/>
    <cellStyle name="Output 2 2 3 3" xfId="20558" xr:uid="{00000000-0005-0000-0000-000051500000}"/>
    <cellStyle name="Output 2 2 3 3 2" xfId="21825" xr:uid="{339B5AC4-9763-4402-80CA-D0218770E46D}"/>
    <cellStyle name="Output 2 2 3 3 2 2" xfId="23557" xr:uid="{1EDAD522-8127-4517-81CA-7423DB23028F}"/>
    <cellStyle name="Output 2 2 3 3 2 2 2" xfId="26257" xr:uid="{EAAFD81E-DDAD-4DC9-948D-5961DEC68B7C}"/>
    <cellStyle name="Output 2 2 3 3 2 2 2 2" xfId="31709" xr:uid="{E042BB31-2A38-4EDF-B230-DD7E9CC92908}"/>
    <cellStyle name="Output 2 2 3 3 2 2 3" xfId="29497" xr:uid="{DDA54B86-F071-4089-8CB6-6F0661FB8490}"/>
    <cellStyle name="Output 2 2 3 3 2 3" xfId="24940" xr:uid="{A1596F9D-9CF3-4EC0-9ACC-FE6FBE29F669}"/>
    <cellStyle name="Output 2 2 3 3 2 3 2" xfId="27135" xr:uid="{A9AC5862-3754-4BD6-851B-AD6EFDE9B1F1}"/>
    <cellStyle name="Output 2 2 3 3 2 3 2 2" xfId="32587" xr:uid="{0AD210E9-2154-4E47-ABD9-ECC7A926D080}"/>
    <cellStyle name="Output 2 2 3 3 2 3 3" xfId="30392" xr:uid="{CA659B45-ABD5-4397-9925-944B6130CB1D}"/>
    <cellStyle name="Output 2 2 3 3 2 4" xfId="22702" xr:uid="{2E45A788-188E-4DA9-9FB9-4A1013E3F5BD}"/>
    <cellStyle name="Output 2 2 3 3 2 4 2" xfId="28642" xr:uid="{9CB6A56A-84B0-4360-84A7-DE9AA6E094A8}"/>
    <cellStyle name="Output 2 2 3 3 2 5" xfId="25402" xr:uid="{5781E8EF-E38D-4FE8-A640-E253B21F6778}"/>
    <cellStyle name="Output 2 2 3 3 2 5 2" xfId="30854" xr:uid="{9E660D87-3058-4FDF-8EBF-5B339276FEDD}"/>
    <cellStyle name="Output 2 2 3 3 2 6" xfId="27767" xr:uid="{A34F0419-D5EA-4712-8D56-FF9493C112CA}"/>
    <cellStyle name="Output 2 2 3 3 3" xfId="23280" xr:uid="{C5A0B513-84C5-4257-AC90-885EE565EE3A}"/>
    <cellStyle name="Output 2 2 3 3 3 2" xfId="25980" xr:uid="{C366A9A1-0365-4E7B-A8DD-F2B0C0888CC0}"/>
    <cellStyle name="Output 2 2 3 3 3 2 2" xfId="31432" xr:uid="{00DDD3DA-3458-4A0E-A106-1E13416B23F3}"/>
    <cellStyle name="Output 2 2 3 3 3 3" xfId="29220" xr:uid="{B4A729D8-A30D-4815-AEE4-0714D6D20D27}"/>
    <cellStyle name="Output 2 2 3 3 4" xfId="24659" xr:uid="{0F7268C0-F44D-4938-8D42-6784F9E7582C}"/>
    <cellStyle name="Output 2 2 3 3 4 2" xfId="26854" xr:uid="{425A28C1-5BBB-4D60-86B4-898A1916CEF7}"/>
    <cellStyle name="Output 2 2 3 3 4 2 2" xfId="32306" xr:uid="{A294DF02-FC85-41F3-9AB5-31F41C621AED}"/>
    <cellStyle name="Output 2 2 3 3 4 3" xfId="30111" xr:uid="{0527C329-2031-4325-877D-2209E097B3FD}"/>
    <cellStyle name="Output 2 2 3 3 5" xfId="22425" xr:uid="{E5F1BDB7-3110-4660-A1A8-D7D1F3FFB48B}"/>
    <cellStyle name="Output 2 2 3 3 5 2" xfId="28365" xr:uid="{58CFE468-67D0-488E-8F54-778B06A96C71}"/>
    <cellStyle name="Output 2 2 3 3 6" xfId="21544" xr:uid="{65B1DAC7-4019-4CEE-88DE-C3F201D56111}"/>
    <cellStyle name="Output 2 2 3 3 7" xfId="27486" xr:uid="{4D7CB597-5A2D-43CD-B2AD-2AE228BBD2F0}"/>
    <cellStyle name="Output 2 2 3 4" xfId="20559" xr:uid="{00000000-0005-0000-0000-000052500000}"/>
    <cellStyle name="Output 2 2 3 4 2" xfId="21824" xr:uid="{3D1EB215-FBDE-4168-B0AA-C57A54042558}"/>
    <cellStyle name="Output 2 2 3 4 2 2" xfId="23556" xr:uid="{60F962FC-C3B4-4467-9080-636F9EA2DE3D}"/>
    <cellStyle name="Output 2 2 3 4 2 2 2" xfId="26256" xr:uid="{311C035D-7649-4615-88B0-CC9D3D5EDED3}"/>
    <cellStyle name="Output 2 2 3 4 2 2 2 2" xfId="31708" xr:uid="{DFE6AD61-3145-4020-8213-ACB53FB416BA}"/>
    <cellStyle name="Output 2 2 3 4 2 2 3" xfId="29496" xr:uid="{A118F6B5-997D-4828-A348-A6B4828C4786}"/>
    <cellStyle name="Output 2 2 3 4 2 3" xfId="24939" xr:uid="{449F9C6C-C0FC-4ECE-8872-D686F5883196}"/>
    <cellStyle name="Output 2 2 3 4 2 3 2" xfId="27134" xr:uid="{B5BC6DD1-320A-47AA-9AB3-C62A5F2E2513}"/>
    <cellStyle name="Output 2 2 3 4 2 3 2 2" xfId="32586" xr:uid="{5829C249-A8AF-4DD5-8384-E7A6D7062574}"/>
    <cellStyle name="Output 2 2 3 4 2 3 3" xfId="30391" xr:uid="{C5986037-AAD6-4BBA-AD74-2B9B2F71489A}"/>
    <cellStyle name="Output 2 2 3 4 2 4" xfId="22701" xr:uid="{1D0107BD-B6C5-4A1E-B073-7B3080DB4B77}"/>
    <cellStyle name="Output 2 2 3 4 2 4 2" xfId="28641" xr:uid="{3B96F574-2824-4A6A-9137-C2BAD1EB08FC}"/>
    <cellStyle name="Output 2 2 3 4 2 5" xfId="25401" xr:uid="{BB11AB56-44E2-4310-93E7-E4C995DE1428}"/>
    <cellStyle name="Output 2 2 3 4 2 5 2" xfId="30853" xr:uid="{AC57E9E6-A3F7-415A-B3B3-1FB1B76147AE}"/>
    <cellStyle name="Output 2 2 3 4 2 6" xfId="27766" xr:uid="{ADF9B3BE-26DA-4317-9915-D685FF73FA29}"/>
    <cellStyle name="Output 2 2 3 4 3" xfId="23281" xr:uid="{24EF1557-2871-410A-9149-54005D7E10EC}"/>
    <cellStyle name="Output 2 2 3 4 3 2" xfId="25981" xr:uid="{0D332A7A-42C1-46F6-B8B2-88D10E926916}"/>
    <cellStyle name="Output 2 2 3 4 3 2 2" xfId="31433" xr:uid="{0CF71494-2D00-4445-9498-262BCB876677}"/>
    <cellStyle name="Output 2 2 3 4 3 3" xfId="29221" xr:uid="{4D7C01D1-F544-4F2F-8FAC-FC7FC59B9E67}"/>
    <cellStyle name="Output 2 2 3 4 4" xfId="24660" xr:uid="{48AB0146-D648-47EB-BC43-E7FD59973E43}"/>
    <cellStyle name="Output 2 2 3 4 4 2" xfId="26855" xr:uid="{3D1B0567-6D08-47D2-8BCF-80E5F602F1B1}"/>
    <cellStyle name="Output 2 2 3 4 4 2 2" xfId="32307" xr:uid="{9A7C88F8-CA80-4F5D-A54F-2782020E8A7E}"/>
    <cellStyle name="Output 2 2 3 4 4 3" xfId="30112" xr:uid="{0404DD09-24B3-4900-98B2-4A117A0BAC10}"/>
    <cellStyle name="Output 2 2 3 4 5" xfId="22426" xr:uid="{A2619F14-8956-4266-B7FF-DEFBB0742E66}"/>
    <cellStyle name="Output 2 2 3 4 5 2" xfId="28366" xr:uid="{71BB83FB-9063-4140-B575-831FEB5401FB}"/>
    <cellStyle name="Output 2 2 3 4 6" xfId="21545" xr:uid="{83E4E9AE-792F-4142-8CF3-E6DFC51A23C4}"/>
    <cellStyle name="Output 2 2 3 4 7" xfId="27487" xr:uid="{A1E01254-9929-4130-8AAE-23A0C05CA9CA}"/>
    <cellStyle name="Output 2 2 3 5" xfId="21827" xr:uid="{62DCDE55-BBCB-413D-80CB-597547FF7473}"/>
    <cellStyle name="Output 2 2 3 5 2" xfId="23559" xr:uid="{5A01F615-F8E5-4D8E-9303-BE7074738B5F}"/>
    <cellStyle name="Output 2 2 3 5 2 2" xfId="26259" xr:uid="{9C4C01DD-DED7-487F-ABA8-09057DE30BD5}"/>
    <cellStyle name="Output 2 2 3 5 2 2 2" xfId="31711" xr:uid="{AC63FCA9-AFA5-4F06-BAD5-6BBBE112A57E}"/>
    <cellStyle name="Output 2 2 3 5 2 3" xfId="29499" xr:uid="{3DB595CB-9E09-44A2-AB2A-1FCC5A8A37D1}"/>
    <cellStyle name="Output 2 2 3 5 3" xfId="24942" xr:uid="{C87FBBEF-2B70-4810-BE59-EC72D232F782}"/>
    <cellStyle name="Output 2 2 3 5 3 2" xfId="27137" xr:uid="{540C5DF1-1F10-4ADF-B5FB-1C4B0E61A677}"/>
    <cellStyle name="Output 2 2 3 5 3 2 2" xfId="32589" xr:uid="{1D26FF80-A24F-4EC7-9416-7ED65515D82F}"/>
    <cellStyle name="Output 2 2 3 5 3 3" xfId="30394" xr:uid="{C04C2215-2612-4344-87BC-4253BBFEC005}"/>
    <cellStyle name="Output 2 2 3 5 4" xfId="22704" xr:uid="{F2BED53F-EE83-433C-B1B9-0DED5AD57A0B}"/>
    <cellStyle name="Output 2 2 3 5 4 2" xfId="28644" xr:uid="{8104316F-A4D3-478B-AFA7-E3BDEE0097A4}"/>
    <cellStyle name="Output 2 2 3 5 5" xfId="25404" xr:uid="{D9691F7D-F00D-4472-8929-2062656CDB43}"/>
    <cellStyle name="Output 2 2 3 5 5 2" xfId="30856" xr:uid="{4D6161D0-39C8-4155-9381-FA7404DF150B}"/>
    <cellStyle name="Output 2 2 3 5 6" xfId="27769" xr:uid="{E8854AFA-07DE-4C66-B682-3B3271AF9AFC}"/>
    <cellStyle name="Output 2 2 3 6" xfId="23278" xr:uid="{5AF8C4DC-C19A-4149-A5E7-8902A1B1A962}"/>
    <cellStyle name="Output 2 2 3 6 2" xfId="25978" xr:uid="{C67F60CD-0C76-491C-AEDD-6B9EAED50AF1}"/>
    <cellStyle name="Output 2 2 3 6 2 2" xfId="31430" xr:uid="{D878D605-0F5A-44F7-A0E1-35B497B0D163}"/>
    <cellStyle name="Output 2 2 3 6 3" xfId="29218" xr:uid="{2DAC839B-FE66-4AB6-BFEC-D9CA07BD979F}"/>
    <cellStyle name="Output 2 2 3 7" xfId="24657" xr:uid="{9F6F3027-7173-47FF-A468-BAB2A87FAC07}"/>
    <cellStyle name="Output 2 2 3 7 2" xfId="26852" xr:uid="{495A3CDA-3FA0-4E07-9B18-718FE463FDBE}"/>
    <cellStyle name="Output 2 2 3 7 2 2" xfId="32304" xr:uid="{2B5B974A-592A-44D3-B180-D2725F2D67CC}"/>
    <cellStyle name="Output 2 2 3 7 3" xfId="30109" xr:uid="{304C9B1B-D8BA-4C6D-834B-99461183CDDF}"/>
    <cellStyle name="Output 2 2 3 8" xfId="22423" xr:uid="{ADE694BE-4C2B-4B26-BE8C-11001AB1BA73}"/>
    <cellStyle name="Output 2 2 3 8 2" xfId="28363" xr:uid="{38D40FA6-D66C-4B84-95E7-88167AB60C77}"/>
    <cellStyle name="Output 2 2 3 9" xfId="21542" xr:uid="{9DD2F598-1C1D-4978-80CA-4AD8E3E8A9B0}"/>
    <cellStyle name="Output 2 2 4" xfId="20560" xr:uid="{00000000-0005-0000-0000-000053500000}"/>
    <cellStyle name="Output 2 2 4 10" xfId="27488" xr:uid="{636C1D7D-F463-4256-8DCB-BBA376177DE0}"/>
    <cellStyle name="Output 2 2 4 2" xfId="20561" xr:uid="{00000000-0005-0000-0000-000054500000}"/>
    <cellStyle name="Output 2 2 4 2 2" xfId="21822" xr:uid="{ACF88EA9-1415-428F-A382-0B302D0A0442}"/>
    <cellStyle name="Output 2 2 4 2 2 2" xfId="23554" xr:uid="{3BF1EE64-A2F3-4037-8A1C-4CDF20C4DE6D}"/>
    <cellStyle name="Output 2 2 4 2 2 2 2" xfId="26254" xr:uid="{D2CFF6FA-E60F-4834-81D6-C5084DD538B4}"/>
    <cellStyle name="Output 2 2 4 2 2 2 2 2" xfId="31706" xr:uid="{1700F0DA-3F90-41B5-A408-574523C35D78}"/>
    <cellStyle name="Output 2 2 4 2 2 2 3" xfId="29494" xr:uid="{1A1F81AB-C030-4BCF-A700-9CE6D01B7E0F}"/>
    <cellStyle name="Output 2 2 4 2 2 3" xfId="24937" xr:uid="{7E2BDCC6-0100-4BA2-B493-BBAF067C2F76}"/>
    <cellStyle name="Output 2 2 4 2 2 3 2" xfId="27132" xr:uid="{4DDAFB4E-2F55-4DB2-908F-D78670041A60}"/>
    <cellStyle name="Output 2 2 4 2 2 3 2 2" xfId="32584" xr:uid="{139CD097-03F5-4E05-9324-820C1CDDCAF9}"/>
    <cellStyle name="Output 2 2 4 2 2 3 3" xfId="30389" xr:uid="{AA41F7B2-C42B-42C2-84FC-587BCED681DB}"/>
    <cellStyle name="Output 2 2 4 2 2 4" xfId="22699" xr:uid="{58CB9523-B2B9-4685-8F43-6E94C220083D}"/>
    <cellStyle name="Output 2 2 4 2 2 4 2" xfId="28639" xr:uid="{A335F278-46D0-412B-B89D-19FF9EDD18AA}"/>
    <cellStyle name="Output 2 2 4 2 2 5" xfId="25399" xr:uid="{4E03851E-94EB-4B3D-AF46-09A05BFA3D4D}"/>
    <cellStyle name="Output 2 2 4 2 2 5 2" xfId="30851" xr:uid="{EF793FEC-F4C4-40C7-B443-A33BE48F4EE6}"/>
    <cellStyle name="Output 2 2 4 2 2 6" xfId="27764" xr:uid="{A3FAD346-C48E-4F7C-9BCF-3F82BE75095F}"/>
    <cellStyle name="Output 2 2 4 2 3" xfId="23283" xr:uid="{E5C0A387-D0D6-4854-B7B7-36933AE53D8B}"/>
    <cellStyle name="Output 2 2 4 2 3 2" xfId="25983" xr:uid="{E8163BA1-DDA1-4977-A8C8-FFD937335200}"/>
    <cellStyle name="Output 2 2 4 2 3 2 2" xfId="31435" xr:uid="{86706A83-0EE3-4BAD-A220-DED914856693}"/>
    <cellStyle name="Output 2 2 4 2 3 3" xfId="29223" xr:uid="{27C2F4C4-A9D6-4DCA-9420-2CA12614DBBD}"/>
    <cellStyle name="Output 2 2 4 2 4" xfId="24662" xr:uid="{F14E6BA3-2C8C-4812-8B80-F62A385D36C0}"/>
    <cellStyle name="Output 2 2 4 2 4 2" xfId="26857" xr:uid="{54EFC747-5DF5-4EE8-9DC7-5EAD770A45EF}"/>
    <cellStyle name="Output 2 2 4 2 4 2 2" xfId="32309" xr:uid="{6CB49963-7219-48F9-9F89-E1EBB695F7DA}"/>
    <cellStyle name="Output 2 2 4 2 4 3" xfId="30114" xr:uid="{AF8C431B-F099-431F-B8A2-4462AF32EC4E}"/>
    <cellStyle name="Output 2 2 4 2 5" xfId="22428" xr:uid="{B04AA7BA-DA6E-49DB-84D1-4534968E996D}"/>
    <cellStyle name="Output 2 2 4 2 5 2" xfId="28368" xr:uid="{D69D254A-DA83-4FFC-AF41-1C896155AA5E}"/>
    <cellStyle name="Output 2 2 4 2 6" xfId="21547" xr:uid="{B98B4816-C909-4787-89A2-218B44199404}"/>
    <cellStyle name="Output 2 2 4 2 7" xfId="27489" xr:uid="{B306F450-5FD5-47FA-AA86-E59BF12D0CFD}"/>
    <cellStyle name="Output 2 2 4 3" xfId="20562" xr:uid="{00000000-0005-0000-0000-000055500000}"/>
    <cellStyle name="Output 2 2 4 3 2" xfId="21821" xr:uid="{10A9CCBC-05EA-434E-8A46-841AA2968C68}"/>
    <cellStyle name="Output 2 2 4 3 2 2" xfId="23553" xr:uid="{9B1A26A0-05AE-448D-A39F-BD75AD265D6F}"/>
    <cellStyle name="Output 2 2 4 3 2 2 2" xfId="26253" xr:uid="{8E393B7A-4A28-4921-8A70-724FE52ABE15}"/>
    <cellStyle name="Output 2 2 4 3 2 2 2 2" xfId="31705" xr:uid="{53BBF6EE-8BD4-45E4-A985-0CE73A0A54B2}"/>
    <cellStyle name="Output 2 2 4 3 2 2 3" xfId="29493" xr:uid="{3D325127-EEB1-48F5-9E9E-544EE6C0B837}"/>
    <cellStyle name="Output 2 2 4 3 2 3" xfId="24936" xr:uid="{E04BC6C6-F610-4F75-905D-A2D706CEBFC6}"/>
    <cellStyle name="Output 2 2 4 3 2 3 2" xfId="27131" xr:uid="{D6CB160F-EE94-4B86-BB65-1C86B3478B72}"/>
    <cellStyle name="Output 2 2 4 3 2 3 2 2" xfId="32583" xr:uid="{CC84EFEF-8F98-4C62-A5A1-A7E38DBA69E0}"/>
    <cellStyle name="Output 2 2 4 3 2 3 3" xfId="30388" xr:uid="{F015D3C5-21E3-43D6-8834-7230B9FDE655}"/>
    <cellStyle name="Output 2 2 4 3 2 4" xfId="22698" xr:uid="{AA9A64C7-F03F-47F4-9098-44B4035AA5DA}"/>
    <cellStyle name="Output 2 2 4 3 2 4 2" xfId="28638" xr:uid="{B775F0D8-6090-420F-A32A-3AD14668B039}"/>
    <cellStyle name="Output 2 2 4 3 2 5" xfId="25398" xr:uid="{34657AD0-7395-4F1E-BFBE-FFFD76DA5061}"/>
    <cellStyle name="Output 2 2 4 3 2 5 2" xfId="30850" xr:uid="{F1675AB0-6CF8-4113-877A-4FD165A44E95}"/>
    <cellStyle name="Output 2 2 4 3 2 6" xfId="27763" xr:uid="{1E536CFA-550E-439F-AAB8-56044ED5CF8D}"/>
    <cellStyle name="Output 2 2 4 3 3" xfId="23284" xr:uid="{65FF6D20-CA90-4C58-9BD7-7852C8FBDA84}"/>
    <cellStyle name="Output 2 2 4 3 3 2" xfId="25984" xr:uid="{973253C0-85DB-4036-AE80-0D5ACD9E60F6}"/>
    <cellStyle name="Output 2 2 4 3 3 2 2" xfId="31436" xr:uid="{0C1D3FB4-DF4E-4F12-84BD-B9207B4F393D}"/>
    <cellStyle name="Output 2 2 4 3 3 3" xfId="29224" xr:uid="{F8084B56-7C98-4C8A-A49A-632581EC8B25}"/>
    <cellStyle name="Output 2 2 4 3 4" xfId="24663" xr:uid="{F650898D-EDA8-4614-BC68-A439CCA329F5}"/>
    <cellStyle name="Output 2 2 4 3 4 2" xfId="26858" xr:uid="{CA4EE1BE-CAB6-4929-A595-C1AB2F838679}"/>
    <cellStyle name="Output 2 2 4 3 4 2 2" xfId="32310" xr:uid="{611C53A9-AEB2-4FB1-9FE2-3D0520F6B487}"/>
    <cellStyle name="Output 2 2 4 3 4 3" xfId="30115" xr:uid="{0A46448F-9551-4209-BF34-511443994F8A}"/>
    <cellStyle name="Output 2 2 4 3 5" xfId="22429" xr:uid="{EB9E69AC-8CAB-4852-9D7C-3813ECC3F4B9}"/>
    <cellStyle name="Output 2 2 4 3 5 2" xfId="28369" xr:uid="{6970FD5C-9E2F-476A-88C4-347DB8498FDE}"/>
    <cellStyle name="Output 2 2 4 3 6" xfId="21548" xr:uid="{00DD3BCA-4C6F-40F4-986D-E656FAAEF77B}"/>
    <cellStyle name="Output 2 2 4 3 7" xfId="27490" xr:uid="{4803D7E8-3BDA-493B-AE00-67B35BD21945}"/>
    <cellStyle name="Output 2 2 4 4" xfId="20563" xr:uid="{00000000-0005-0000-0000-000056500000}"/>
    <cellStyle name="Output 2 2 4 4 2" xfId="21820" xr:uid="{2F739F50-E5DF-4334-B506-D14A16A20A4E}"/>
    <cellStyle name="Output 2 2 4 4 2 2" xfId="23552" xr:uid="{D85A6759-3CF5-43FC-A11F-A7518B01F215}"/>
    <cellStyle name="Output 2 2 4 4 2 2 2" xfId="26252" xr:uid="{139012C2-33C2-46AF-881B-721019A06204}"/>
    <cellStyle name="Output 2 2 4 4 2 2 2 2" xfId="31704" xr:uid="{BE5DD9DC-87F2-453A-8A85-3EC2E24C261C}"/>
    <cellStyle name="Output 2 2 4 4 2 2 3" xfId="29492" xr:uid="{3E146011-AEE9-4566-81C5-DC4BFEF5F39B}"/>
    <cellStyle name="Output 2 2 4 4 2 3" xfId="24935" xr:uid="{457CE5AF-A428-4326-BB0C-5A8D19684F50}"/>
    <cellStyle name="Output 2 2 4 4 2 3 2" xfId="27130" xr:uid="{8CB089E9-2D87-46C0-96A8-F45FBD62A8B0}"/>
    <cellStyle name="Output 2 2 4 4 2 3 2 2" xfId="32582" xr:uid="{5738DC20-71BE-4F9F-8BB5-AA3C6478EAFF}"/>
    <cellStyle name="Output 2 2 4 4 2 3 3" xfId="30387" xr:uid="{781D66A5-FF5B-4CAF-B13F-070E0F0A88D5}"/>
    <cellStyle name="Output 2 2 4 4 2 4" xfId="22697" xr:uid="{C1E194ED-0648-47C1-93CB-D1E41DAE7955}"/>
    <cellStyle name="Output 2 2 4 4 2 4 2" xfId="28637" xr:uid="{97F7B92D-6F8A-4F4C-9A29-4038FA728C8F}"/>
    <cellStyle name="Output 2 2 4 4 2 5" xfId="25397" xr:uid="{D32BDF00-1A87-489F-B030-6D3FA487EDED}"/>
    <cellStyle name="Output 2 2 4 4 2 5 2" xfId="30849" xr:uid="{A507FB76-291C-4D96-B046-EB5E1C2812D4}"/>
    <cellStyle name="Output 2 2 4 4 2 6" xfId="27762" xr:uid="{DE7DFCDF-D844-40FB-8882-F3D774288B61}"/>
    <cellStyle name="Output 2 2 4 4 3" xfId="23285" xr:uid="{AB5A8C8D-88FF-4462-93B4-A65411CF5FB2}"/>
    <cellStyle name="Output 2 2 4 4 3 2" xfId="25985" xr:uid="{203B513E-333E-4ABF-B910-50FE01584621}"/>
    <cellStyle name="Output 2 2 4 4 3 2 2" xfId="31437" xr:uid="{CC7BF1DF-49DB-4561-A2AA-1F1693771814}"/>
    <cellStyle name="Output 2 2 4 4 3 3" xfId="29225" xr:uid="{EC486493-1B21-4FB3-BD3F-2CDB78C2B828}"/>
    <cellStyle name="Output 2 2 4 4 4" xfId="24664" xr:uid="{26AB0BD3-B5E3-4A45-B7FB-2BFFC6A97E13}"/>
    <cellStyle name="Output 2 2 4 4 4 2" xfId="26859" xr:uid="{5CE29199-326F-4092-92A1-9F7AA978284D}"/>
    <cellStyle name="Output 2 2 4 4 4 2 2" xfId="32311" xr:uid="{1EB99300-AB13-4F60-B85E-6CAD2192F739}"/>
    <cellStyle name="Output 2 2 4 4 4 3" xfId="30116" xr:uid="{4D8D1714-C271-4942-B246-4D59ED651CAD}"/>
    <cellStyle name="Output 2 2 4 4 5" xfId="22430" xr:uid="{25EF3601-DD6B-430B-8CFC-332E61954EC2}"/>
    <cellStyle name="Output 2 2 4 4 5 2" xfId="28370" xr:uid="{6E1EAA68-C94A-4506-BFB8-B5B6B093B9AB}"/>
    <cellStyle name="Output 2 2 4 4 6" xfId="21549" xr:uid="{274B2A78-8268-4B6E-A79B-8B89E8A6C890}"/>
    <cellStyle name="Output 2 2 4 4 7" xfId="27491" xr:uid="{FF745DE8-F4FE-4489-81AE-F3FAE9ADF386}"/>
    <cellStyle name="Output 2 2 4 5" xfId="21823" xr:uid="{FE490DAC-3B5B-4B32-8102-604A36345B2E}"/>
    <cellStyle name="Output 2 2 4 5 2" xfId="23555" xr:uid="{1A7076A9-3AF1-429C-889A-5FA404F5796B}"/>
    <cellStyle name="Output 2 2 4 5 2 2" xfId="26255" xr:uid="{D8D751B8-5755-4C6B-B151-EBECD0CC5138}"/>
    <cellStyle name="Output 2 2 4 5 2 2 2" xfId="31707" xr:uid="{733A5875-79A6-48FF-93C9-3EB77E8BEE34}"/>
    <cellStyle name="Output 2 2 4 5 2 3" xfId="29495" xr:uid="{4B669DEE-E3D4-47BB-81A5-FB08344CC959}"/>
    <cellStyle name="Output 2 2 4 5 3" xfId="24938" xr:uid="{8BDCF2A9-F94D-4AFD-AB5C-64A8849132F2}"/>
    <cellStyle name="Output 2 2 4 5 3 2" xfId="27133" xr:uid="{C578D879-08E3-4C1E-81D3-8B093B5BB046}"/>
    <cellStyle name="Output 2 2 4 5 3 2 2" xfId="32585" xr:uid="{6F6616DF-DCBA-44DE-A6DE-92900779C961}"/>
    <cellStyle name="Output 2 2 4 5 3 3" xfId="30390" xr:uid="{E9AC3625-949D-4675-B0B6-4C71740D2783}"/>
    <cellStyle name="Output 2 2 4 5 4" xfId="22700" xr:uid="{8D5E208F-D723-4DE1-9974-C60FB0AEE5B8}"/>
    <cellStyle name="Output 2 2 4 5 4 2" xfId="28640" xr:uid="{A8330A55-47B5-4D48-A8AF-94BFE4D0FB91}"/>
    <cellStyle name="Output 2 2 4 5 5" xfId="25400" xr:uid="{9E481613-C88E-49B1-84CA-1A61B6DF318A}"/>
    <cellStyle name="Output 2 2 4 5 5 2" xfId="30852" xr:uid="{8EBCFE18-4A88-4135-89C9-280F8A6CABFB}"/>
    <cellStyle name="Output 2 2 4 5 6" xfId="27765" xr:uid="{7FB188C5-8CBA-4069-82EE-76CA9AA5EB72}"/>
    <cellStyle name="Output 2 2 4 6" xfId="23282" xr:uid="{E5F2490C-CE54-4B24-A4E8-F1144DCAE002}"/>
    <cellStyle name="Output 2 2 4 6 2" xfId="25982" xr:uid="{AAD1D185-3365-4652-B919-EAD6F6BCB7BD}"/>
    <cellStyle name="Output 2 2 4 6 2 2" xfId="31434" xr:uid="{06DB6C5A-EDCC-4F16-81C4-30DA95465D4A}"/>
    <cellStyle name="Output 2 2 4 6 3" xfId="29222" xr:uid="{051BBFAD-21ED-474C-BA2C-BA14E64472FA}"/>
    <cellStyle name="Output 2 2 4 7" xfId="24661" xr:uid="{75D84864-24B4-486F-BA2B-A6EDAE53E284}"/>
    <cellStyle name="Output 2 2 4 7 2" xfId="26856" xr:uid="{D1B101A2-E1BC-4E28-99B7-8BEDD76FBAA9}"/>
    <cellStyle name="Output 2 2 4 7 2 2" xfId="32308" xr:uid="{1173D1EC-FE22-4595-ABDA-285D6B05D898}"/>
    <cellStyle name="Output 2 2 4 7 3" xfId="30113" xr:uid="{3E3C33A3-06CE-449E-9559-A6EA042F70AA}"/>
    <cellStyle name="Output 2 2 4 8" xfId="22427" xr:uid="{41302586-A786-49D3-A29F-F93203C0702B}"/>
    <cellStyle name="Output 2 2 4 8 2" xfId="28367" xr:uid="{64A5E348-6C03-4CD1-93F3-E8077E3F2F58}"/>
    <cellStyle name="Output 2 2 4 9" xfId="21546" xr:uid="{426E8CB8-FF1E-494E-AA3F-106D7EA63DE5}"/>
    <cellStyle name="Output 2 2 5" xfId="20564" xr:uid="{00000000-0005-0000-0000-000057500000}"/>
    <cellStyle name="Output 2 2 5 10" xfId="27492" xr:uid="{AFC2EAB3-217F-4844-95FA-5628B6F8BDBA}"/>
    <cellStyle name="Output 2 2 5 2" xfId="20565" xr:uid="{00000000-0005-0000-0000-000058500000}"/>
    <cellStyle name="Output 2 2 5 2 2" xfId="21818" xr:uid="{E0B2E604-1A08-42AC-AE16-E49A822AD8EE}"/>
    <cellStyle name="Output 2 2 5 2 2 2" xfId="23550" xr:uid="{93B38D97-4E14-47D8-ADB2-D04119DE367E}"/>
    <cellStyle name="Output 2 2 5 2 2 2 2" xfId="26250" xr:uid="{97255513-FD8D-4928-B7AC-28E7E02ECF85}"/>
    <cellStyle name="Output 2 2 5 2 2 2 2 2" xfId="31702" xr:uid="{4CD5217F-0277-4432-A685-B62442612381}"/>
    <cellStyle name="Output 2 2 5 2 2 2 3" xfId="29490" xr:uid="{E688532A-2324-4254-99D9-0972760FAEBF}"/>
    <cellStyle name="Output 2 2 5 2 2 3" xfId="24933" xr:uid="{AF7D230E-E0AE-43EE-81C2-8DEEAB574106}"/>
    <cellStyle name="Output 2 2 5 2 2 3 2" xfId="27128" xr:uid="{F2B1246D-96A1-48CA-B6AF-0FEC28663331}"/>
    <cellStyle name="Output 2 2 5 2 2 3 2 2" xfId="32580" xr:uid="{FCE10AE3-D862-4724-88E4-629378EF9FEC}"/>
    <cellStyle name="Output 2 2 5 2 2 3 3" xfId="30385" xr:uid="{83023277-211B-479B-BCA6-2AC644555037}"/>
    <cellStyle name="Output 2 2 5 2 2 4" xfId="22695" xr:uid="{79FE587D-DA3E-4C34-BF14-623CDAC4C31D}"/>
    <cellStyle name="Output 2 2 5 2 2 4 2" xfId="28635" xr:uid="{1D8C6130-5838-4AD7-B682-BBE846971E82}"/>
    <cellStyle name="Output 2 2 5 2 2 5" xfId="25395" xr:uid="{26AC2568-A065-453C-8D64-8B2FB0A336A8}"/>
    <cellStyle name="Output 2 2 5 2 2 5 2" xfId="30847" xr:uid="{8A21C93D-504A-41DF-A3D7-C39C8117B472}"/>
    <cellStyle name="Output 2 2 5 2 2 6" xfId="27760" xr:uid="{0F8D75DB-E729-4D98-9069-581416E99308}"/>
    <cellStyle name="Output 2 2 5 2 3" xfId="23287" xr:uid="{BFBF7CEA-C620-427B-A0B3-81714A87D84B}"/>
    <cellStyle name="Output 2 2 5 2 3 2" xfId="25987" xr:uid="{5292CA5D-D769-4B69-9030-0884387ACC70}"/>
    <cellStyle name="Output 2 2 5 2 3 2 2" xfId="31439" xr:uid="{CCA71ECB-6ACB-4B9C-B54B-EF263E0B244C}"/>
    <cellStyle name="Output 2 2 5 2 3 3" xfId="29227" xr:uid="{BC195C59-4F88-4C99-B89F-5E22BFCDF2E7}"/>
    <cellStyle name="Output 2 2 5 2 4" xfId="24666" xr:uid="{543A6F09-AD4B-4DFD-8798-3292F213DE7A}"/>
    <cellStyle name="Output 2 2 5 2 4 2" xfId="26861" xr:uid="{D0C05A1A-A99E-48E6-B0E6-2EBC6A809A0F}"/>
    <cellStyle name="Output 2 2 5 2 4 2 2" xfId="32313" xr:uid="{ACB93AD2-974E-46AF-9B8B-3A2BBD74A8F4}"/>
    <cellStyle name="Output 2 2 5 2 4 3" xfId="30118" xr:uid="{82FF1B4A-C6BE-49FF-AB74-F9DC29EE3A06}"/>
    <cellStyle name="Output 2 2 5 2 5" xfId="22432" xr:uid="{C2785D90-BC4B-4291-B074-AC16E7A2DAD0}"/>
    <cellStyle name="Output 2 2 5 2 5 2" xfId="28372" xr:uid="{8431E052-4668-41A2-BAEC-AE7DBFC065AA}"/>
    <cellStyle name="Output 2 2 5 2 6" xfId="21551" xr:uid="{A7BF8159-4911-4FC0-ACB4-E5FBC2991C8F}"/>
    <cellStyle name="Output 2 2 5 2 7" xfId="27493" xr:uid="{0ABC5F61-846E-4C36-8147-F0B9556005F0}"/>
    <cellStyle name="Output 2 2 5 3" xfId="20566" xr:uid="{00000000-0005-0000-0000-000059500000}"/>
    <cellStyle name="Output 2 2 5 3 2" xfId="21817" xr:uid="{C74AA60F-6EE1-4A5E-A00E-388DC76F6B4C}"/>
    <cellStyle name="Output 2 2 5 3 2 2" xfId="23549" xr:uid="{8ACB792C-5989-4410-964D-A319525B519E}"/>
    <cellStyle name="Output 2 2 5 3 2 2 2" xfId="26249" xr:uid="{0ACB0FA0-9196-44D5-9E67-4D5FFA01FDE0}"/>
    <cellStyle name="Output 2 2 5 3 2 2 2 2" xfId="31701" xr:uid="{9491DFD3-F76D-429E-BDFC-D20DDDF1C9EE}"/>
    <cellStyle name="Output 2 2 5 3 2 2 3" xfId="29489" xr:uid="{C5BDE1CF-A39C-420C-9DA0-DCD7739B6952}"/>
    <cellStyle name="Output 2 2 5 3 2 3" xfId="24932" xr:uid="{633F1A8E-5437-48B5-99BD-AD7160AFCCCA}"/>
    <cellStyle name="Output 2 2 5 3 2 3 2" xfId="27127" xr:uid="{92C4CB46-4414-4962-84BA-06917F863FA7}"/>
    <cellStyle name="Output 2 2 5 3 2 3 2 2" xfId="32579" xr:uid="{61B2C2C8-094F-4E8F-8850-F302EF1DD538}"/>
    <cellStyle name="Output 2 2 5 3 2 3 3" xfId="30384" xr:uid="{E292D51D-4439-4907-8A14-3379F85CDE96}"/>
    <cellStyle name="Output 2 2 5 3 2 4" xfId="22694" xr:uid="{33CBA2EF-0C91-4F20-B40F-FBD5147F6E33}"/>
    <cellStyle name="Output 2 2 5 3 2 4 2" xfId="28634" xr:uid="{8C22E3CA-4667-4B75-8061-F917616E710B}"/>
    <cellStyle name="Output 2 2 5 3 2 5" xfId="25394" xr:uid="{B1085C3C-8343-4D74-AD32-A6CAE87D6CB5}"/>
    <cellStyle name="Output 2 2 5 3 2 5 2" xfId="30846" xr:uid="{39CED1E6-3419-47BA-9F75-CA3BCCBD3EEA}"/>
    <cellStyle name="Output 2 2 5 3 2 6" xfId="27759" xr:uid="{F7FF9668-43FD-4B72-BAA0-BEB4ECAF38AD}"/>
    <cellStyle name="Output 2 2 5 3 3" xfId="23288" xr:uid="{03C0BEC7-9A45-4E4D-8213-77442538163E}"/>
    <cellStyle name="Output 2 2 5 3 3 2" xfId="25988" xr:uid="{68D4F83B-8929-4A40-A311-DD6ADBD965EE}"/>
    <cellStyle name="Output 2 2 5 3 3 2 2" xfId="31440" xr:uid="{6126983D-BBAD-4FD7-AA3F-51DE031B6084}"/>
    <cellStyle name="Output 2 2 5 3 3 3" xfId="29228" xr:uid="{86669597-E751-4762-8130-E4CC76009C48}"/>
    <cellStyle name="Output 2 2 5 3 4" xfId="24667" xr:uid="{78296FC1-9191-458E-BD90-9169CBB45DD8}"/>
    <cellStyle name="Output 2 2 5 3 4 2" xfId="26862" xr:uid="{AFF78CE7-52F6-4350-B00C-D69B86B8EC6C}"/>
    <cellStyle name="Output 2 2 5 3 4 2 2" xfId="32314" xr:uid="{CE94F858-7482-4A0B-BD4C-05A8D4682CB8}"/>
    <cellStyle name="Output 2 2 5 3 4 3" xfId="30119" xr:uid="{98DDCC91-27CD-4887-AD56-18A65E5C8FBA}"/>
    <cellStyle name="Output 2 2 5 3 5" xfId="22433" xr:uid="{4DA24297-E011-42E2-97D5-313DEBC1A4F7}"/>
    <cellStyle name="Output 2 2 5 3 5 2" xfId="28373" xr:uid="{AB988A7D-665C-4A3E-AD00-4046D62A5C0E}"/>
    <cellStyle name="Output 2 2 5 3 6" xfId="21552" xr:uid="{841A9A32-2B38-43A5-B7EA-B624CD9DA5D9}"/>
    <cellStyle name="Output 2 2 5 3 7" xfId="27494" xr:uid="{0A955650-F223-452E-A2A6-78CCD9BE1E4F}"/>
    <cellStyle name="Output 2 2 5 4" xfId="20567" xr:uid="{00000000-0005-0000-0000-00005A500000}"/>
    <cellStyle name="Output 2 2 5 4 2" xfId="21816" xr:uid="{E6FCA3B2-0F37-4119-9ECA-85686BFEBDEF}"/>
    <cellStyle name="Output 2 2 5 4 2 2" xfId="23548" xr:uid="{E63B60B1-B917-4A7E-A8C9-227AC4A8ABE5}"/>
    <cellStyle name="Output 2 2 5 4 2 2 2" xfId="26248" xr:uid="{2F018B66-D995-4D81-80BC-D6E168859A3C}"/>
    <cellStyle name="Output 2 2 5 4 2 2 2 2" xfId="31700" xr:uid="{E454DD55-D473-49F9-9341-25339AF4A6C5}"/>
    <cellStyle name="Output 2 2 5 4 2 2 3" xfId="29488" xr:uid="{4D25D86D-3844-483D-80AE-4C386C206819}"/>
    <cellStyle name="Output 2 2 5 4 2 3" xfId="24931" xr:uid="{DC81A07F-3FB0-40A5-8486-98AD1E0DECA1}"/>
    <cellStyle name="Output 2 2 5 4 2 3 2" xfId="27126" xr:uid="{3A628712-46C0-4A44-9587-32110AD48B99}"/>
    <cellStyle name="Output 2 2 5 4 2 3 2 2" xfId="32578" xr:uid="{2FC82CDF-3B06-4B86-8641-350CFB8D0D50}"/>
    <cellStyle name="Output 2 2 5 4 2 3 3" xfId="30383" xr:uid="{CF957335-A686-4793-A353-BEF3CAB20725}"/>
    <cellStyle name="Output 2 2 5 4 2 4" xfId="22693" xr:uid="{2206160D-1490-4DED-B013-06B28CC05226}"/>
    <cellStyle name="Output 2 2 5 4 2 4 2" xfId="28633" xr:uid="{CF9A6EA3-570A-4960-A99C-EFEDA70A2707}"/>
    <cellStyle name="Output 2 2 5 4 2 5" xfId="25393" xr:uid="{DCC2139C-ECBD-4557-8452-C0C7433FF1F7}"/>
    <cellStyle name="Output 2 2 5 4 2 5 2" xfId="30845" xr:uid="{5DE9E056-C2CC-4CFF-9E42-B07057123B7E}"/>
    <cellStyle name="Output 2 2 5 4 2 6" xfId="27758" xr:uid="{C111AE18-928C-483A-A8CF-40FE897F29F3}"/>
    <cellStyle name="Output 2 2 5 4 3" xfId="23289" xr:uid="{844E7594-14E6-4D24-95D3-1F28CE10A062}"/>
    <cellStyle name="Output 2 2 5 4 3 2" xfId="25989" xr:uid="{8A46EFF9-0BCA-4C76-861C-B713AE987556}"/>
    <cellStyle name="Output 2 2 5 4 3 2 2" xfId="31441" xr:uid="{5FB427FF-2E80-4410-894B-15B5C6E5F242}"/>
    <cellStyle name="Output 2 2 5 4 3 3" xfId="29229" xr:uid="{7911A863-7EF7-4EF0-B709-815B9B7B595C}"/>
    <cellStyle name="Output 2 2 5 4 4" xfId="24668" xr:uid="{8FFBAB56-8A3A-4E09-8355-05EA4E82F67B}"/>
    <cellStyle name="Output 2 2 5 4 4 2" xfId="26863" xr:uid="{472EA919-87B1-4316-ADA8-96C999335C9A}"/>
    <cellStyle name="Output 2 2 5 4 4 2 2" xfId="32315" xr:uid="{BCAF3D49-D179-42FD-91BF-1260D65BEBD6}"/>
    <cellStyle name="Output 2 2 5 4 4 3" xfId="30120" xr:uid="{E79BE521-F13C-4D3D-AC95-FF6CF059CF08}"/>
    <cellStyle name="Output 2 2 5 4 5" xfId="22434" xr:uid="{C5848DA1-C56D-4DB6-9897-5FA6D116FE9F}"/>
    <cellStyle name="Output 2 2 5 4 5 2" xfId="28374" xr:uid="{0F62A1EF-95EA-4CA4-B2FB-AF023A8E38D1}"/>
    <cellStyle name="Output 2 2 5 4 6" xfId="21553" xr:uid="{77D78224-32FD-4862-B094-D0E4B8F0A55C}"/>
    <cellStyle name="Output 2 2 5 4 7" xfId="27495" xr:uid="{6D39C6A0-E512-44F6-BD99-11BEC395327E}"/>
    <cellStyle name="Output 2 2 5 5" xfId="21819" xr:uid="{F572889B-2B9B-4B7C-B5C0-D61E8994A09A}"/>
    <cellStyle name="Output 2 2 5 5 2" xfId="23551" xr:uid="{DB08AD0D-BDDA-4358-950F-CC69B548C6C0}"/>
    <cellStyle name="Output 2 2 5 5 2 2" xfId="26251" xr:uid="{004AFAAA-1D1D-4127-998B-9ED838C3B827}"/>
    <cellStyle name="Output 2 2 5 5 2 2 2" xfId="31703" xr:uid="{9DFE22CD-E9AE-4209-8467-0F674A7F4D54}"/>
    <cellStyle name="Output 2 2 5 5 2 3" xfId="29491" xr:uid="{7B23A6BA-7324-4AFF-9D89-182FFBDA22A9}"/>
    <cellStyle name="Output 2 2 5 5 3" xfId="24934" xr:uid="{AA79AC33-3B6B-41E9-8051-D5B0371E9E5D}"/>
    <cellStyle name="Output 2 2 5 5 3 2" xfId="27129" xr:uid="{AAEAE87E-4537-402F-8B8A-4E2951317B50}"/>
    <cellStyle name="Output 2 2 5 5 3 2 2" xfId="32581" xr:uid="{D88FC186-DB5C-40CE-9240-C70B63EC016A}"/>
    <cellStyle name="Output 2 2 5 5 3 3" xfId="30386" xr:uid="{51BD5189-8215-4C93-836C-61E7A15841F8}"/>
    <cellStyle name="Output 2 2 5 5 4" xfId="22696" xr:uid="{ECA26FD4-9444-477A-9433-DD4453E21425}"/>
    <cellStyle name="Output 2 2 5 5 4 2" xfId="28636" xr:uid="{FAEA84AD-D32F-48CB-9E3E-64ABF5C5ECBA}"/>
    <cellStyle name="Output 2 2 5 5 5" xfId="25396" xr:uid="{3AFB8E15-FC87-4CAC-90C3-4E4CEEBF0C93}"/>
    <cellStyle name="Output 2 2 5 5 5 2" xfId="30848" xr:uid="{19242F50-F0A8-4818-B612-E3622D392464}"/>
    <cellStyle name="Output 2 2 5 5 6" xfId="27761" xr:uid="{8D396F33-EE78-4628-9FF1-E1077B345A67}"/>
    <cellStyle name="Output 2 2 5 6" xfId="23286" xr:uid="{8F602272-CF2E-482C-8CFB-4E900DFE5B95}"/>
    <cellStyle name="Output 2 2 5 6 2" xfId="25986" xr:uid="{F2A4F8EF-19CA-4562-8D21-39F18F262434}"/>
    <cellStyle name="Output 2 2 5 6 2 2" xfId="31438" xr:uid="{1829A34F-BC0E-4EFF-B771-49A56174A88C}"/>
    <cellStyle name="Output 2 2 5 6 3" xfId="29226" xr:uid="{6603B14D-CF4E-459A-A5A3-FBC12DC4C5F1}"/>
    <cellStyle name="Output 2 2 5 7" xfId="24665" xr:uid="{BDA28FC5-2280-46C0-925C-565A0C09C0AD}"/>
    <cellStyle name="Output 2 2 5 7 2" xfId="26860" xr:uid="{5D4D52CA-7ACC-4671-A3B9-AFC47C98DF7B}"/>
    <cellStyle name="Output 2 2 5 7 2 2" xfId="32312" xr:uid="{C9760DEA-4BFE-4DF8-B329-EA2C90C82D0D}"/>
    <cellStyle name="Output 2 2 5 7 3" xfId="30117" xr:uid="{142EC28C-5C78-4F43-9B90-CA2147886C98}"/>
    <cellStyle name="Output 2 2 5 8" xfId="22431" xr:uid="{1E38562D-D31A-48D2-87F7-D531F46F7578}"/>
    <cellStyle name="Output 2 2 5 8 2" xfId="28371" xr:uid="{9BBD8501-5600-4A68-A9B6-AF06A4B42184}"/>
    <cellStyle name="Output 2 2 5 9" xfId="21550" xr:uid="{B24966DD-7172-4F14-A8EE-E98626765763}"/>
    <cellStyle name="Output 2 2 6" xfId="20568" xr:uid="{00000000-0005-0000-0000-00005B500000}"/>
    <cellStyle name="Output 2 2 6 2" xfId="21815" xr:uid="{BCC8AF8E-7318-4AB3-8556-902979A4818A}"/>
    <cellStyle name="Output 2 2 6 2 2" xfId="23547" xr:uid="{9E276A6F-737C-43D4-A841-788DC91B1B56}"/>
    <cellStyle name="Output 2 2 6 2 2 2" xfId="26247" xr:uid="{78F052FB-DFC9-4D83-86CA-9B3A6CED33FD}"/>
    <cellStyle name="Output 2 2 6 2 2 2 2" xfId="31699" xr:uid="{F9C22A44-F36D-44C1-ADDB-A0CD971A9EA7}"/>
    <cellStyle name="Output 2 2 6 2 2 3" xfId="29487" xr:uid="{EDF9B9B7-D7CA-48F3-8CDF-A1C58189ED0F}"/>
    <cellStyle name="Output 2 2 6 2 3" xfId="24930" xr:uid="{7722A835-A5C3-4B50-BDB2-295423A137D8}"/>
    <cellStyle name="Output 2 2 6 2 3 2" xfId="27125" xr:uid="{CA234ACE-EFED-4583-A8B5-E1F42AB4E9C0}"/>
    <cellStyle name="Output 2 2 6 2 3 2 2" xfId="32577" xr:uid="{3E455015-34BF-42D4-9B72-4480512B6770}"/>
    <cellStyle name="Output 2 2 6 2 3 3" xfId="30382" xr:uid="{A4A766B8-376E-4E77-A3A3-D4BC549826C4}"/>
    <cellStyle name="Output 2 2 6 2 4" xfId="22692" xr:uid="{FBE5C9A6-BAE4-45D4-B062-AC0D1170B9C1}"/>
    <cellStyle name="Output 2 2 6 2 4 2" xfId="28632" xr:uid="{977F6B6F-AB34-4BC1-BBE2-171894DAECB4}"/>
    <cellStyle name="Output 2 2 6 2 5" xfId="25392" xr:uid="{977512A7-C8CB-42EA-8B9B-D34FF7B28356}"/>
    <cellStyle name="Output 2 2 6 2 5 2" xfId="30844" xr:uid="{CFC73E41-AE2D-40C5-B952-C6B67D37DE71}"/>
    <cellStyle name="Output 2 2 6 2 6" xfId="27757" xr:uid="{35130C10-63F5-4DEC-9D91-312CFB80CC50}"/>
    <cellStyle name="Output 2 2 6 3" xfId="23290" xr:uid="{A9EFD468-445F-493D-9D6E-677908A4352B}"/>
    <cellStyle name="Output 2 2 6 3 2" xfId="25990" xr:uid="{1D0DC76E-D8E6-4E67-8305-82587CBACDD4}"/>
    <cellStyle name="Output 2 2 6 3 2 2" xfId="31442" xr:uid="{F5EC8A56-D439-4F42-B943-5C79D14CF1F8}"/>
    <cellStyle name="Output 2 2 6 3 3" xfId="29230" xr:uid="{2AD5E92F-A773-42BB-90BF-DCE45D19CBC8}"/>
    <cellStyle name="Output 2 2 6 4" xfId="24669" xr:uid="{95FF660B-33B9-4D55-9399-100424F4EB49}"/>
    <cellStyle name="Output 2 2 6 4 2" xfId="26864" xr:uid="{E2B92D04-C71D-49F3-B12D-3BF1B60A85D7}"/>
    <cellStyle name="Output 2 2 6 4 2 2" xfId="32316" xr:uid="{0AB70402-D4B0-479A-82CD-AD238F0E38AF}"/>
    <cellStyle name="Output 2 2 6 4 3" xfId="30121" xr:uid="{FE46D8F3-696A-4A0B-9279-6185084CCE5A}"/>
    <cellStyle name="Output 2 2 6 5" xfId="22435" xr:uid="{3DF53B75-DC0F-4F31-AA2C-B43B71A94182}"/>
    <cellStyle name="Output 2 2 6 5 2" xfId="28375" xr:uid="{B67C6A24-5F11-4669-BC00-C12FD1F5E091}"/>
    <cellStyle name="Output 2 2 6 6" xfId="21554" xr:uid="{2DD228A5-EF49-4481-AD97-40B5D64D459E}"/>
    <cellStyle name="Output 2 2 6 7" xfId="27496" xr:uid="{C4156DE0-9FFA-4379-BFDC-9E39B5CFDAE8}"/>
    <cellStyle name="Output 2 2 7" xfId="20569" xr:uid="{00000000-0005-0000-0000-00005C500000}"/>
    <cellStyle name="Output 2 2 7 2" xfId="21814" xr:uid="{470E329E-6EE5-4146-8595-01CB2068DFDC}"/>
    <cellStyle name="Output 2 2 7 2 2" xfId="23546" xr:uid="{F3CD22C0-A206-40E2-8A93-EBA319B153D0}"/>
    <cellStyle name="Output 2 2 7 2 2 2" xfId="26246" xr:uid="{A8CF3A33-D414-4689-9D58-61F340B5A9A1}"/>
    <cellStyle name="Output 2 2 7 2 2 2 2" xfId="31698" xr:uid="{C072B980-223F-462D-9E27-04C8AEC9C110}"/>
    <cellStyle name="Output 2 2 7 2 2 3" xfId="29486" xr:uid="{6F5F33C3-C401-4266-9411-BE4BB926315A}"/>
    <cellStyle name="Output 2 2 7 2 3" xfId="24929" xr:uid="{2A765272-B089-4D2E-A3EF-B970F4F58EBE}"/>
    <cellStyle name="Output 2 2 7 2 3 2" xfId="27124" xr:uid="{BC1F97E2-E85A-427A-89AD-CE9F3701128A}"/>
    <cellStyle name="Output 2 2 7 2 3 2 2" xfId="32576" xr:uid="{14307ED0-7381-4785-9C8A-2598014F7097}"/>
    <cellStyle name="Output 2 2 7 2 3 3" xfId="30381" xr:uid="{619CC291-B0C0-4FAA-B205-0164D264EAE6}"/>
    <cellStyle name="Output 2 2 7 2 4" xfId="22691" xr:uid="{FDEF1E7A-E58C-4F68-A585-DB25F6F0BFE8}"/>
    <cellStyle name="Output 2 2 7 2 4 2" xfId="28631" xr:uid="{834E2546-D375-4DFC-A45F-5203E892BE89}"/>
    <cellStyle name="Output 2 2 7 2 5" xfId="25391" xr:uid="{E788A34E-FC55-4E94-A808-D4A6881B4F01}"/>
    <cellStyle name="Output 2 2 7 2 5 2" xfId="30843" xr:uid="{AFD05881-5670-4C55-AF26-9E4A9CB9754A}"/>
    <cellStyle name="Output 2 2 7 2 6" xfId="27756" xr:uid="{4AC8AF79-CE5B-452B-9219-6FD1ECD71C0F}"/>
    <cellStyle name="Output 2 2 7 3" xfId="23291" xr:uid="{836C8C8A-DA61-44D8-8B17-38BB132F7DCB}"/>
    <cellStyle name="Output 2 2 7 3 2" xfId="25991" xr:uid="{9AB27046-E2C7-4D52-9DB6-B8DC1521EC1B}"/>
    <cellStyle name="Output 2 2 7 3 2 2" xfId="31443" xr:uid="{F7781D13-6983-4620-8A12-1FE0D6E4DC67}"/>
    <cellStyle name="Output 2 2 7 3 3" xfId="29231" xr:uid="{F974CC8F-EFA2-4667-BA9E-C53E962DD68C}"/>
    <cellStyle name="Output 2 2 7 4" xfId="24670" xr:uid="{4A352206-6068-41C9-A58B-FD107CEE2675}"/>
    <cellStyle name="Output 2 2 7 4 2" xfId="26865" xr:uid="{381FEA1A-CA82-4636-8D40-7FD331F96AAD}"/>
    <cellStyle name="Output 2 2 7 4 2 2" xfId="32317" xr:uid="{9F03646D-905C-45CF-8CB7-D7C91DB69839}"/>
    <cellStyle name="Output 2 2 7 4 3" xfId="30122" xr:uid="{88F6BE08-BB81-4DD5-94E3-A1B7382F940B}"/>
    <cellStyle name="Output 2 2 7 5" xfId="22436" xr:uid="{5561BF64-E422-4489-84A0-9860528D8349}"/>
    <cellStyle name="Output 2 2 7 5 2" xfId="28376" xr:uid="{A5917CC6-946D-43EC-89CA-2E635B31BFE0}"/>
    <cellStyle name="Output 2 2 7 6" xfId="21555" xr:uid="{846F75FF-9CF7-4FF1-8C35-68AE5A39B4DE}"/>
    <cellStyle name="Output 2 2 7 7" xfId="27497" xr:uid="{F67FD666-CCDA-4A9D-8D9C-DE901370B2DE}"/>
    <cellStyle name="Output 2 2 8" xfId="20570" xr:uid="{00000000-0005-0000-0000-00005D500000}"/>
    <cellStyle name="Output 2 2 8 2" xfId="21813" xr:uid="{E9914621-7011-4956-AA82-5A7974CF875C}"/>
    <cellStyle name="Output 2 2 8 2 2" xfId="23545" xr:uid="{990070FD-9A13-4FD7-95A6-27E6479DE23A}"/>
    <cellStyle name="Output 2 2 8 2 2 2" xfId="26245" xr:uid="{D3E6BF34-06FF-4700-B647-805E8C600724}"/>
    <cellStyle name="Output 2 2 8 2 2 2 2" xfId="31697" xr:uid="{B8427D44-AA8F-47A9-8B84-4660EFB42622}"/>
    <cellStyle name="Output 2 2 8 2 2 3" xfId="29485" xr:uid="{5A4993B4-4418-483B-9326-6A2942881004}"/>
    <cellStyle name="Output 2 2 8 2 3" xfId="24928" xr:uid="{325B195C-42F2-45E5-BB2F-2DC3403A26A8}"/>
    <cellStyle name="Output 2 2 8 2 3 2" xfId="27123" xr:uid="{F61186E6-0EA2-43C2-9541-252A069AE43A}"/>
    <cellStyle name="Output 2 2 8 2 3 2 2" xfId="32575" xr:uid="{827A2696-0AE4-42CB-BFEB-D74BB36FEEE6}"/>
    <cellStyle name="Output 2 2 8 2 3 3" xfId="30380" xr:uid="{81585CBB-C46F-4938-8F0E-9D441A6E67B4}"/>
    <cellStyle name="Output 2 2 8 2 4" xfId="22690" xr:uid="{AAC81B65-101A-437A-8560-B99461010B9C}"/>
    <cellStyle name="Output 2 2 8 2 4 2" xfId="28630" xr:uid="{91321447-EC6C-4BE8-9798-336EAE84E29C}"/>
    <cellStyle name="Output 2 2 8 2 5" xfId="25390" xr:uid="{35ACB9F7-501A-4C5C-852C-8A0A18692E4A}"/>
    <cellStyle name="Output 2 2 8 2 5 2" xfId="30842" xr:uid="{6FABF3FF-85C2-4732-AF05-FD22CA297CBD}"/>
    <cellStyle name="Output 2 2 8 2 6" xfId="27755" xr:uid="{391DE5A1-0886-44C6-8BA1-E73C71FDA5C9}"/>
    <cellStyle name="Output 2 2 8 3" xfId="23292" xr:uid="{DFB019DC-65DC-4BEB-AF58-7915088D916D}"/>
    <cellStyle name="Output 2 2 8 3 2" xfId="25992" xr:uid="{CAD52E68-0D60-49A4-97F7-9A983AEEBD92}"/>
    <cellStyle name="Output 2 2 8 3 2 2" xfId="31444" xr:uid="{878F75C6-3576-486D-877F-1BD6777A031A}"/>
    <cellStyle name="Output 2 2 8 3 3" xfId="29232" xr:uid="{5F54EDE2-D85D-406C-AFCA-A734E673D1B7}"/>
    <cellStyle name="Output 2 2 8 4" xfId="24671" xr:uid="{28AAB4DA-D289-450B-9661-F5809706060F}"/>
    <cellStyle name="Output 2 2 8 4 2" xfId="26866" xr:uid="{B1A025D9-A9A5-4B7A-B044-B3344C5B978F}"/>
    <cellStyle name="Output 2 2 8 4 2 2" xfId="32318" xr:uid="{8F550567-E13C-4F82-A19A-36BCE51B9E98}"/>
    <cellStyle name="Output 2 2 8 4 3" xfId="30123" xr:uid="{865CA2BB-A531-43AB-8917-6E72B7B3B07B}"/>
    <cellStyle name="Output 2 2 8 5" xfId="22437" xr:uid="{327969D5-90F3-43CE-86D0-7A8FDBAD558A}"/>
    <cellStyle name="Output 2 2 8 5 2" xfId="28377" xr:uid="{79CCDD3B-2183-447B-A6EA-307DD329056F}"/>
    <cellStyle name="Output 2 2 8 6" xfId="21556" xr:uid="{DD4030AF-5678-4091-B474-9317504809B1}"/>
    <cellStyle name="Output 2 2 8 7" xfId="27498" xr:uid="{5648408E-68E7-4FFC-AD45-D2275B87F332}"/>
    <cellStyle name="Output 2 2 9" xfId="20571" xr:uid="{00000000-0005-0000-0000-00005E500000}"/>
    <cellStyle name="Output 2 2 9 2" xfId="21812" xr:uid="{A50CBAD7-FFA9-4C3B-87B3-C72B0802014E}"/>
    <cellStyle name="Output 2 2 9 2 2" xfId="23544" xr:uid="{560B3B8A-24D4-433D-97CB-EC5D2CA5A4BF}"/>
    <cellStyle name="Output 2 2 9 2 2 2" xfId="26244" xr:uid="{B7287F96-77C7-4616-9F78-7C99B6684631}"/>
    <cellStyle name="Output 2 2 9 2 2 2 2" xfId="31696" xr:uid="{23B92AC6-B180-4323-B1F4-C5F64F1B44C8}"/>
    <cellStyle name="Output 2 2 9 2 2 3" xfId="29484" xr:uid="{FBE4254C-F4FF-4750-920F-C5155CAACB91}"/>
    <cellStyle name="Output 2 2 9 2 3" xfId="24927" xr:uid="{5328C1E4-5862-4E44-9A77-FBAB08CAA736}"/>
    <cellStyle name="Output 2 2 9 2 3 2" xfId="27122" xr:uid="{66C3AEC3-52FB-470D-94E9-C437D834E03A}"/>
    <cellStyle name="Output 2 2 9 2 3 2 2" xfId="32574" xr:uid="{9C48B6AE-B3AF-4994-9475-86C530405534}"/>
    <cellStyle name="Output 2 2 9 2 3 3" xfId="30379" xr:uid="{4117FE61-617B-4AD9-8326-46A46A8FCCB1}"/>
    <cellStyle name="Output 2 2 9 2 4" xfId="22689" xr:uid="{1E076E11-2CDE-4CED-8138-6F2D201129AC}"/>
    <cellStyle name="Output 2 2 9 2 4 2" xfId="28629" xr:uid="{E7731F6C-200A-492F-BA3A-BA1C4C9AE2D2}"/>
    <cellStyle name="Output 2 2 9 2 5" xfId="25389" xr:uid="{8A79E6F5-44AB-4BC2-91D4-C267183786B0}"/>
    <cellStyle name="Output 2 2 9 2 5 2" xfId="30841" xr:uid="{AEC7AE95-0F5F-4B8E-B856-38754189477D}"/>
    <cellStyle name="Output 2 2 9 2 6" xfId="27754" xr:uid="{607CA333-F322-48BA-9F7B-1C80603BD3CB}"/>
    <cellStyle name="Output 2 2 9 3" xfId="23293" xr:uid="{25E8503B-DFE2-4F4D-828E-0711704CDF86}"/>
    <cellStyle name="Output 2 2 9 3 2" xfId="25993" xr:uid="{56BA79E2-94CB-40D2-BA62-DD314F6DADAD}"/>
    <cellStyle name="Output 2 2 9 3 2 2" xfId="31445" xr:uid="{81A60607-1A0A-43F7-A9E9-915A2A789BAA}"/>
    <cellStyle name="Output 2 2 9 3 3" xfId="29233" xr:uid="{24D8E60E-8D87-4E34-BED2-4436AB9BCD87}"/>
    <cellStyle name="Output 2 2 9 4" xfId="24672" xr:uid="{DA145FD4-3B2F-4D12-860A-80D972CCBAE0}"/>
    <cellStyle name="Output 2 2 9 4 2" xfId="26867" xr:uid="{5E231DE2-EF97-48AB-858C-EDAB79B5D857}"/>
    <cellStyle name="Output 2 2 9 4 2 2" xfId="32319" xr:uid="{E1DF4866-9607-430A-9984-FAEAA8D5F5CB}"/>
    <cellStyle name="Output 2 2 9 4 3" xfId="30124" xr:uid="{7C582E30-EC05-45D2-8500-2BB41F0B4C91}"/>
    <cellStyle name="Output 2 2 9 5" xfId="22438" xr:uid="{9BA8236A-99BC-480D-86CD-24E15A2A9448}"/>
    <cellStyle name="Output 2 2 9 5 2" xfId="28378" xr:uid="{F69B67D2-874C-4317-8346-6676D5637FF8}"/>
    <cellStyle name="Output 2 2 9 6" xfId="21557" xr:uid="{7A84D4A3-6CC6-467B-91EA-28A9B4378165}"/>
    <cellStyle name="Output 2 2 9 7" xfId="27499" xr:uid="{25746E66-54BF-4636-B277-F8497E017B63}"/>
    <cellStyle name="Output 2 20" xfId="22396" xr:uid="{B12468E0-1579-4A37-9F7B-338ED1E9A35A}"/>
    <cellStyle name="Output 2 20 2" xfId="28336" xr:uid="{A03D30A3-12DD-4E30-920B-6BD336C79EDB}"/>
    <cellStyle name="Output 2 21" xfId="21515" xr:uid="{CF09E47B-1650-4157-9FBF-BCCBA2E2CE99}"/>
    <cellStyle name="Output 2 22" xfId="27457" xr:uid="{F7E9512E-45F5-4571-98D1-4E84BD1FBE0F}"/>
    <cellStyle name="Output 2 3" xfId="20572" xr:uid="{00000000-0005-0000-0000-00005F500000}"/>
    <cellStyle name="Output 2 3 2" xfId="20573" xr:uid="{00000000-0005-0000-0000-000060500000}"/>
    <cellStyle name="Output 2 3 2 2" xfId="21811" xr:uid="{1A2BC409-AC50-454D-AE03-DC560D3B2914}"/>
    <cellStyle name="Output 2 3 2 2 2" xfId="23543" xr:uid="{55E0EF32-0771-4BEB-BDCA-1271376539E7}"/>
    <cellStyle name="Output 2 3 2 2 2 2" xfId="26243" xr:uid="{D3C15426-B6AE-4CDD-A67F-FF6A655032B0}"/>
    <cellStyle name="Output 2 3 2 2 2 2 2" xfId="31695" xr:uid="{FB804755-5AEC-4899-B838-2A5CF0C7850C}"/>
    <cellStyle name="Output 2 3 2 2 2 3" xfId="29483" xr:uid="{E7718575-032A-4DEB-B241-06C497FAB9DE}"/>
    <cellStyle name="Output 2 3 2 2 3" xfId="24926" xr:uid="{A1B92C8F-3BC7-4956-914E-686E6C31A4E0}"/>
    <cellStyle name="Output 2 3 2 2 3 2" xfId="27121" xr:uid="{2E336B94-7404-4BF8-A1C0-FC74496A7723}"/>
    <cellStyle name="Output 2 3 2 2 3 2 2" xfId="32573" xr:uid="{415EC2C1-47E4-4C4B-AB52-E3B885CC4D36}"/>
    <cellStyle name="Output 2 3 2 2 3 3" xfId="30378" xr:uid="{65C3D12F-F7C7-48CB-965E-A6294B37F05F}"/>
    <cellStyle name="Output 2 3 2 2 4" xfId="22688" xr:uid="{C1A22D1F-AE12-4BC7-A72C-4C1A5A0BCECC}"/>
    <cellStyle name="Output 2 3 2 2 4 2" xfId="28628" xr:uid="{2D711A8F-A36A-419E-92DD-ED36F8456CA0}"/>
    <cellStyle name="Output 2 3 2 2 5" xfId="25388" xr:uid="{BAD062EB-6485-4DED-80CB-54B0B9DBCEFD}"/>
    <cellStyle name="Output 2 3 2 2 5 2" xfId="30840" xr:uid="{8231DD48-3469-4C18-9C95-81DA560ED03C}"/>
    <cellStyle name="Output 2 3 2 2 6" xfId="27753" xr:uid="{4B1F0C4E-9876-4DD7-8CB5-39AC843D4F7F}"/>
    <cellStyle name="Output 2 3 2 3" xfId="23294" xr:uid="{AA9C57AD-08DA-4AAD-800A-00201591C218}"/>
    <cellStyle name="Output 2 3 2 3 2" xfId="25994" xr:uid="{7F084EAF-A26D-430B-9A08-59465B80CC0A}"/>
    <cellStyle name="Output 2 3 2 3 2 2" xfId="31446" xr:uid="{AE5A8CA3-D9DD-4409-9F97-8C3B583E508E}"/>
    <cellStyle name="Output 2 3 2 3 3" xfId="29234" xr:uid="{EA63AB4E-88DB-451C-B3BA-40D085F59C01}"/>
    <cellStyle name="Output 2 3 2 4" xfId="24673" xr:uid="{CC496CF2-39FB-4C9C-8A9E-CA3A3EA6A560}"/>
    <cellStyle name="Output 2 3 2 4 2" xfId="26868" xr:uid="{BBAAC908-D2C3-49C4-8B91-D57DE4F0E18B}"/>
    <cellStyle name="Output 2 3 2 4 2 2" xfId="32320" xr:uid="{AB7FC460-C351-4EA6-B0E4-027555558D30}"/>
    <cellStyle name="Output 2 3 2 4 3" xfId="30125" xr:uid="{267191CF-DA8C-4747-B9B8-0560425889AD}"/>
    <cellStyle name="Output 2 3 2 5" xfId="22439" xr:uid="{AD119233-5A03-4BAA-9ED9-55BD06F10A62}"/>
    <cellStyle name="Output 2 3 2 5 2" xfId="28379" xr:uid="{6E487C1A-EFF3-4CDD-9CD3-AC271EA87946}"/>
    <cellStyle name="Output 2 3 2 6" xfId="21558" xr:uid="{19208CF7-B834-4847-A4C0-D2D7B776B016}"/>
    <cellStyle name="Output 2 3 2 7" xfId="27500" xr:uid="{1CDA0919-41BA-4E8A-AC04-6851DC615159}"/>
    <cellStyle name="Output 2 3 3" xfId="20574" xr:uid="{00000000-0005-0000-0000-000061500000}"/>
    <cellStyle name="Output 2 3 3 2" xfId="21810" xr:uid="{21DAA8AC-9CA8-449E-B821-C1399A823A56}"/>
    <cellStyle name="Output 2 3 3 2 2" xfId="23542" xr:uid="{C2A7925B-4CA2-43D2-9CA6-879B941D7B42}"/>
    <cellStyle name="Output 2 3 3 2 2 2" xfId="26242" xr:uid="{CFCFF7D2-B041-400B-A04F-0152774AF218}"/>
    <cellStyle name="Output 2 3 3 2 2 2 2" xfId="31694" xr:uid="{DC95E292-7706-4C2F-A838-3142B31D561E}"/>
    <cellStyle name="Output 2 3 3 2 2 3" xfId="29482" xr:uid="{FCAD2D6A-B44B-4231-9F0C-B45DDAF16D27}"/>
    <cellStyle name="Output 2 3 3 2 3" xfId="24925" xr:uid="{FE18DC2B-AE11-4CEA-BE83-EEB205D3D62E}"/>
    <cellStyle name="Output 2 3 3 2 3 2" xfId="27120" xr:uid="{A8727CBD-6B88-45E6-BF32-77432195D89E}"/>
    <cellStyle name="Output 2 3 3 2 3 2 2" xfId="32572" xr:uid="{77ED9EBB-A80C-495D-AFE9-A0F3EB2987BB}"/>
    <cellStyle name="Output 2 3 3 2 3 3" xfId="30377" xr:uid="{BBA0344B-759D-467D-AC79-119E71CABA4C}"/>
    <cellStyle name="Output 2 3 3 2 4" xfId="22687" xr:uid="{6D896356-33D1-45EE-82D6-311C9134FBFA}"/>
    <cellStyle name="Output 2 3 3 2 4 2" xfId="28627" xr:uid="{B51CAE98-9A55-4EE5-BB40-0A064146E8AB}"/>
    <cellStyle name="Output 2 3 3 2 5" xfId="25387" xr:uid="{F8EEECA2-C67B-48A1-9E13-87F75966DA88}"/>
    <cellStyle name="Output 2 3 3 2 5 2" xfId="30839" xr:uid="{D0CFD649-0882-4E20-962A-608A14B17982}"/>
    <cellStyle name="Output 2 3 3 2 6" xfId="27752" xr:uid="{B2C39536-803D-4E5A-90D5-F3117EF3216E}"/>
    <cellStyle name="Output 2 3 3 3" xfId="23295" xr:uid="{F50EFAC0-AF76-4658-92C8-9E1D43A31810}"/>
    <cellStyle name="Output 2 3 3 3 2" xfId="25995" xr:uid="{4B2C8E29-A6EC-468F-AD1A-A72A978C593E}"/>
    <cellStyle name="Output 2 3 3 3 2 2" xfId="31447" xr:uid="{DFAC65E5-3E4F-4D21-93DB-72FF3D9BB118}"/>
    <cellStyle name="Output 2 3 3 3 3" xfId="29235" xr:uid="{FF8A178A-E7D6-4BF9-9710-90E05806ED20}"/>
    <cellStyle name="Output 2 3 3 4" xfId="24674" xr:uid="{CCD31E3D-B2CE-44FF-BBF0-9CEAABCAB684}"/>
    <cellStyle name="Output 2 3 3 4 2" xfId="26869" xr:uid="{E8FD56DC-4462-45E1-B816-5BDDC79B5F5E}"/>
    <cellStyle name="Output 2 3 3 4 2 2" xfId="32321" xr:uid="{3B5C32D2-C417-4617-84F9-9451FDF2D6A3}"/>
    <cellStyle name="Output 2 3 3 4 3" xfId="30126" xr:uid="{4E6B67DF-8487-41FB-885C-E414EF2121E9}"/>
    <cellStyle name="Output 2 3 3 5" xfId="22440" xr:uid="{DEE73759-E961-4DEC-9211-C82BC5887128}"/>
    <cellStyle name="Output 2 3 3 5 2" xfId="28380" xr:uid="{9D92D16F-B7CC-419D-B7AE-1902E55F2300}"/>
    <cellStyle name="Output 2 3 3 6" xfId="21559" xr:uid="{96BB5BEB-073A-4464-8477-E6E8840FD0D6}"/>
    <cellStyle name="Output 2 3 3 7" xfId="27501" xr:uid="{5DFE21FE-ED05-4639-9268-B5775C409F82}"/>
    <cellStyle name="Output 2 3 4" xfId="20575" xr:uid="{00000000-0005-0000-0000-000062500000}"/>
    <cellStyle name="Output 2 3 4 2" xfId="21809" xr:uid="{825C8681-6769-45E8-9CA6-11E9FC81A2FD}"/>
    <cellStyle name="Output 2 3 4 2 2" xfId="23541" xr:uid="{C206305A-3BF8-4A96-8FAD-8A3F9E3F2A78}"/>
    <cellStyle name="Output 2 3 4 2 2 2" xfId="26241" xr:uid="{B8C3649F-04F0-4B99-A676-F5C50A4FECE1}"/>
    <cellStyle name="Output 2 3 4 2 2 2 2" xfId="31693" xr:uid="{ECF815DD-35FC-4CE7-A26E-A93CAA6B6D8E}"/>
    <cellStyle name="Output 2 3 4 2 2 3" xfId="29481" xr:uid="{428A3025-058D-4A9E-B3C2-90AA53380864}"/>
    <cellStyle name="Output 2 3 4 2 3" xfId="24924" xr:uid="{905AEE84-A27E-4DB8-AE3A-2FD2A5A988BA}"/>
    <cellStyle name="Output 2 3 4 2 3 2" xfId="27119" xr:uid="{4F43C4A4-31FB-4A28-8B42-FC33558765B7}"/>
    <cellStyle name="Output 2 3 4 2 3 2 2" xfId="32571" xr:uid="{1CCD3C77-93D4-471B-B82E-69B84C056F91}"/>
    <cellStyle name="Output 2 3 4 2 3 3" xfId="30376" xr:uid="{84F4D8D9-FA7E-4AA1-834D-69C49F65DD09}"/>
    <cellStyle name="Output 2 3 4 2 4" xfId="22686" xr:uid="{A76B10AD-96EF-4D9C-B9DA-13E7C341386D}"/>
    <cellStyle name="Output 2 3 4 2 4 2" xfId="28626" xr:uid="{551E841F-EF02-4542-B3C3-643E4DC1B838}"/>
    <cellStyle name="Output 2 3 4 2 5" xfId="25386" xr:uid="{2C3D506C-3CAB-4B1C-B44E-8DA8DED6B241}"/>
    <cellStyle name="Output 2 3 4 2 5 2" xfId="30838" xr:uid="{52BD02AD-4F24-42C0-87E3-12D0FE8815E1}"/>
    <cellStyle name="Output 2 3 4 2 6" xfId="27751" xr:uid="{3E885F0F-1E77-4700-BEC7-47E134292ADF}"/>
    <cellStyle name="Output 2 3 4 3" xfId="23296" xr:uid="{C2DD5998-27E2-42BD-A0DE-E7B34C59DB1D}"/>
    <cellStyle name="Output 2 3 4 3 2" xfId="25996" xr:uid="{7DE825B3-5C09-4845-9359-736F0D55C9EA}"/>
    <cellStyle name="Output 2 3 4 3 2 2" xfId="31448" xr:uid="{CDD04730-B976-4801-BE07-785549C3B380}"/>
    <cellStyle name="Output 2 3 4 3 3" xfId="29236" xr:uid="{A8ADF3D3-5DC8-4504-A446-175D4196B6B4}"/>
    <cellStyle name="Output 2 3 4 4" xfId="24675" xr:uid="{224097B7-0C51-4A72-A5E7-819E25D518A2}"/>
    <cellStyle name="Output 2 3 4 4 2" xfId="26870" xr:uid="{D98C6C9C-1D13-4548-A411-AB7D0F0BF441}"/>
    <cellStyle name="Output 2 3 4 4 2 2" xfId="32322" xr:uid="{13A37902-CF9F-4AFA-9B3A-D19D3D9196F8}"/>
    <cellStyle name="Output 2 3 4 4 3" xfId="30127" xr:uid="{0C37EFEE-BF3A-493F-BBCF-AB13C2ADCC27}"/>
    <cellStyle name="Output 2 3 4 5" xfId="22441" xr:uid="{3A591450-429A-40EA-BE4D-2B141026B474}"/>
    <cellStyle name="Output 2 3 4 5 2" xfId="28381" xr:uid="{5A745C5D-E565-4D1B-8A00-11118C5F70C6}"/>
    <cellStyle name="Output 2 3 4 6" xfId="21560" xr:uid="{49F43659-06DF-4E0E-A642-7333C22FD647}"/>
    <cellStyle name="Output 2 3 4 7" xfId="27502" xr:uid="{32FF78E6-C921-42C7-B053-9E5D0EFBCCE3}"/>
    <cellStyle name="Output 2 3 5" xfId="20576" xr:uid="{00000000-0005-0000-0000-000063500000}"/>
    <cellStyle name="Output 2 3 5 2" xfId="21808" xr:uid="{2D5CCFA9-605C-4DF2-BFD6-E98441B16F4A}"/>
    <cellStyle name="Output 2 3 5 2 2" xfId="23540" xr:uid="{CABD9650-A62E-4178-A2F3-0C0A45AA612D}"/>
    <cellStyle name="Output 2 3 5 2 2 2" xfId="26240" xr:uid="{189AFBF0-1698-45F1-BB85-5EA567BF47E0}"/>
    <cellStyle name="Output 2 3 5 2 2 2 2" xfId="31692" xr:uid="{9058160D-8F98-46ED-BAEB-7FA6F098B234}"/>
    <cellStyle name="Output 2 3 5 2 2 3" xfId="29480" xr:uid="{64E4C415-DAE7-42A7-B4B1-8F50C2566E84}"/>
    <cellStyle name="Output 2 3 5 2 3" xfId="24923" xr:uid="{127ACD43-ED1B-48DA-8EDC-2FE958F2890B}"/>
    <cellStyle name="Output 2 3 5 2 3 2" xfId="27118" xr:uid="{6380F656-034B-46B1-A584-95E314CA2D2D}"/>
    <cellStyle name="Output 2 3 5 2 3 2 2" xfId="32570" xr:uid="{833AC039-9CEB-41C1-AC46-B43219244716}"/>
    <cellStyle name="Output 2 3 5 2 3 3" xfId="30375" xr:uid="{5E87BFA8-C635-4EE7-82F0-32871C18043A}"/>
    <cellStyle name="Output 2 3 5 2 4" xfId="22685" xr:uid="{87E64C67-71FF-44E9-88EE-B30A1EA4EC21}"/>
    <cellStyle name="Output 2 3 5 2 4 2" xfId="28625" xr:uid="{64045192-D14D-4BB9-814E-2BB5AADD606F}"/>
    <cellStyle name="Output 2 3 5 2 5" xfId="25385" xr:uid="{F0D2C2B6-EA50-4822-B9A5-A87E3DCA47CC}"/>
    <cellStyle name="Output 2 3 5 2 5 2" xfId="30837" xr:uid="{E02EB55D-2E4A-423F-B90F-7940CFB226D7}"/>
    <cellStyle name="Output 2 3 5 2 6" xfId="27750" xr:uid="{3F92D80B-66A5-46FC-9845-43929C9BC00D}"/>
    <cellStyle name="Output 2 3 5 3" xfId="23297" xr:uid="{1ED9951A-35A6-4A1D-A82D-5698BC2E135B}"/>
    <cellStyle name="Output 2 3 5 3 2" xfId="25997" xr:uid="{4412D450-D6AB-41E0-ADA7-18515C522C04}"/>
    <cellStyle name="Output 2 3 5 3 2 2" xfId="31449" xr:uid="{A5A1BD38-5507-4E29-AA0F-27A8B8A8A617}"/>
    <cellStyle name="Output 2 3 5 3 3" xfId="29237" xr:uid="{A86ED66F-2729-496A-9E3A-387287695D82}"/>
    <cellStyle name="Output 2 3 5 4" xfId="24676" xr:uid="{0BB55863-2198-4E53-82B5-AF34A98F732A}"/>
    <cellStyle name="Output 2 3 5 4 2" xfId="26871" xr:uid="{6BF17628-9E3F-4CA8-B86E-ED322336BECC}"/>
    <cellStyle name="Output 2 3 5 4 2 2" xfId="32323" xr:uid="{C9D61744-774B-49C7-9A62-5E441CEC86A4}"/>
    <cellStyle name="Output 2 3 5 4 3" xfId="30128" xr:uid="{54C418A6-2514-4077-9581-411AE21BDF92}"/>
    <cellStyle name="Output 2 3 5 5" xfId="22442" xr:uid="{2B192AE6-56D5-4088-8D38-291F600C3EA7}"/>
    <cellStyle name="Output 2 3 5 5 2" xfId="28382" xr:uid="{BBF59900-D489-449E-90AB-852234EDD803}"/>
    <cellStyle name="Output 2 3 5 6" xfId="21561" xr:uid="{C7D1D3D7-4DBA-434D-992C-9C0639FE7178}"/>
    <cellStyle name="Output 2 3 5 7" xfId="27503" xr:uid="{4E3AE0A5-FFE9-4B7A-A41E-8478AEF99909}"/>
    <cellStyle name="Output 2 4" xfId="20577" xr:uid="{00000000-0005-0000-0000-000064500000}"/>
    <cellStyle name="Output 2 4 2" xfId="20578" xr:uid="{00000000-0005-0000-0000-000065500000}"/>
    <cellStyle name="Output 2 4 2 2" xfId="21807" xr:uid="{FE757695-F394-4573-88B0-3B7B542DD5F8}"/>
    <cellStyle name="Output 2 4 2 2 2" xfId="23539" xr:uid="{D1851E82-AEBE-45D1-A268-15C41732F7A4}"/>
    <cellStyle name="Output 2 4 2 2 2 2" xfId="26239" xr:uid="{CF3D3F7A-A35C-4BE1-ACB9-2B8C877A7823}"/>
    <cellStyle name="Output 2 4 2 2 2 2 2" xfId="31691" xr:uid="{BF789B5C-3940-4D25-BC59-A66A4ED83E31}"/>
    <cellStyle name="Output 2 4 2 2 2 3" xfId="29479" xr:uid="{16F2D2D4-540D-403C-81E3-E69E0075B452}"/>
    <cellStyle name="Output 2 4 2 2 3" xfId="24922" xr:uid="{C446BE1A-C5E3-4203-9A49-DEA197BA21C1}"/>
    <cellStyle name="Output 2 4 2 2 3 2" xfId="27117" xr:uid="{6E76605A-A318-43B3-A3D6-3D2F573412D9}"/>
    <cellStyle name="Output 2 4 2 2 3 2 2" xfId="32569" xr:uid="{8E975D45-FAD8-48A0-976E-7AE99B75B88C}"/>
    <cellStyle name="Output 2 4 2 2 3 3" xfId="30374" xr:uid="{83F9E2CA-4999-411B-BFA1-CBFE393BB627}"/>
    <cellStyle name="Output 2 4 2 2 4" xfId="22684" xr:uid="{E27F438E-31D4-42F8-A9CF-A8FE6157545D}"/>
    <cellStyle name="Output 2 4 2 2 4 2" xfId="28624" xr:uid="{946FE998-494A-457F-AA5D-D08781FBAA3F}"/>
    <cellStyle name="Output 2 4 2 2 5" xfId="25384" xr:uid="{0035CBA5-E87F-4545-961F-3DEEDF215652}"/>
    <cellStyle name="Output 2 4 2 2 5 2" xfId="30836" xr:uid="{169ED96D-2924-46EC-97E8-2F6E4E274197}"/>
    <cellStyle name="Output 2 4 2 2 6" xfId="27749" xr:uid="{E89BFB2A-3B55-438B-BA06-B5EA5DA55FB3}"/>
    <cellStyle name="Output 2 4 2 3" xfId="23298" xr:uid="{B73F9CA0-885F-4651-95F6-D4A6FBC4A1F1}"/>
    <cellStyle name="Output 2 4 2 3 2" xfId="25998" xr:uid="{7282981B-7FCB-4A2D-ADE2-2905E6092B91}"/>
    <cellStyle name="Output 2 4 2 3 2 2" xfId="31450" xr:uid="{37E87C83-DB14-43EA-B50A-5A8E6AD045F1}"/>
    <cellStyle name="Output 2 4 2 3 3" xfId="29238" xr:uid="{DB93F626-F525-4D0A-A05D-FA1D0247A51C}"/>
    <cellStyle name="Output 2 4 2 4" xfId="24677" xr:uid="{0E6B36BC-10C8-497A-B7F7-8CC9DE6199E9}"/>
    <cellStyle name="Output 2 4 2 4 2" xfId="26872" xr:uid="{AFD3A4AA-4EBF-4BA3-8AFE-BD00DC2B5742}"/>
    <cellStyle name="Output 2 4 2 4 2 2" xfId="32324" xr:uid="{872B8244-1A3E-4EFA-A0FF-41CA7C499D9E}"/>
    <cellStyle name="Output 2 4 2 4 3" xfId="30129" xr:uid="{3843C2E4-91FC-49CE-8915-A29158BB1959}"/>
    <cellStyle name="Output 2 4 2 5" xfId="22443" xr:uid="{22A32555-C770-4A7E-9D81-10B8A96B72A7}"/>
    <cellStyle name="Output 2 4 2 5 2" xfId="28383" xr:uid="{7FB74E79-1026-4245-99E8-D953AC23EDB9}"/>
    <cellStyle name="Output 2 4 2 6" xfId="21562" xr:uid="{C8E58039-4FFF-40DB-8B8B-46369A25BA0C}"/>
    <cellStyle name="Output 2 4 2 7" xfId="27504" xr:uid="{2260E4C1-D8CB-4438-807F-472DF4FEE17E}"/>
    <cellStyle name="Output 2 4 3" xfId="20579" xr:uid="{00000000-0005-0000-0000-000066500000}"/>
    <cellStyle name="Output 2 4 3 2" xfId="21806" xr:uid="{4589CAC8-BCDD-4815-AD06-A30FC6603179}"/>
    <cellStyle name="Output 2 4 3 2 2" xfId="23538" xr:uid="{FE233545-6891-45F4-925F-369CDBA099C0}"/>
    <cellStyle name="Output 2 4 3 2 2 2" xfId="26238" xr:uid="{DC4150F6-48F3-4FE6-9C3D-1AD24977F761}"/>
    <cellStyle name="Output 2 4 3 2 2 2 2" xfId="31690" xr:uid="{CA297DAF-65B1-4C79-916A-155A836E27B9}"/>
    <cellStyle name="Output 2 4 3 2 2 3" xfId="29478" xr:uid="{1DA88FAC-5F6D-442B-8DC8-95216E64FE77}"/>
    <cellStyle name="Output 2 4 3 2 3" xfId="24921" xr:uid="{63C34A9E-5F10-4D30-99CF-91EA34382B14}"/>
    <cellStyle name="Output 2 4 3 2 3 2" xfId="27116" xr:uid="{A8F11BF5-4995-4DC4-B42F-1905206E6314}"/>
    <cellStyle name="Output 2 4 3 2 3 2 2" xfId="32568" xr:uid="{3886F457-5FDD-4897-98C1-EA7D4D23881B}"/>
    <cellStyle name="Output 2 4 3 2 3 3" xfId="30373" xr:uid="{EA188F59-897D-410D-8C10-773957DA3DC7}"/>
    <cellStyle name="Output 2 4 3 2 4" xfId="22683" xr:uid="{64FE7FA3-7D74-473D-87D9-E92E900FF352}"/>
    <cellStyle name="Output 2 4 3 2 4 2" xfId="28623" xr:uid="{02B29EB0-23EE-478A-B6D1-12C8ED4BABDC}"/>
    <cellStyle name="Output 2 4 3 2 5" xfId="25383" xr:uid="{F32634E8-51A2-4996-8F83-4E4E9ABF488F}"/>
    <cellStyle name="Output 2 4 3 2 5 2" xfId="30835" xr:uid="{3FC14867-E4DF-4970-A76E-AFAF008A196C}"/>
    <cellStyle name="Output 2 4 3 2 6" xfId="27748" xr:uid="{A10818B5-4BE7-49AD-9E0F-027334F5D569}"/>
    <cellStyle name="Output 2 4 3 3" xfId="23299" xr:uid="{1DC165FE-B595-48BB-B380-C2B0F5F5190A}"/>
    <cellStyle name="Output 2 4 3 3 2" xfId="25999" xr:uid="{B65B6E39-0BFD-44EF-9965-00AA34F8A6C9}"/>
    <cellStyle name="Output 2 4 3 3 2 2" xfId="31451" xr:uid="{F75F19A6-E768-4C23-A8AD-3389A7992BC1}"/>
    <cellStyle name="Output 2 4 3 3 3" xfId="29239" xr:uid="{8F4834F2-F6C7-4338-9131-B22D8A4649AC}"/>
    <cellStyle name="Output 2 4 3 4" xfId="24678" xr:uid="{43E0929B-1B0C-4C65-A64E-1BE5B90DDEF0}"/>
    <cellStyle name="Output 2 4 3 4 2" xfId="26873" xr:uid="{0B6DAF0D-F7F5-4058-A6FC-3E502FE5228C}"/>
    <cellStyle name="Output 2 4 3 4 2 2" xfId="32325" xr:uid="{B653DD4C-D124-41E5-B71D-934D4F6C8D20}"/>
    <cellStyle name="Output 2 4 3 4 3" xfId="30130" xr:uid="{F1F398C4-E034-4F6E-83C2-19CBD8F61A8D}"/>
    <cellStyle name="Output 2 4 3 5" xfId="22444" xr:uid="{3237C25D-32A1-47B3-9FEF-C6DE92DD9CF6}"/>
    <cellStyle name="Output 2 4 3 5 2" xfId="28384" xr:uid="{7F77BCFB-70E8-4FD9-BE85-D1F7590F6062}"/>
    <cellStyle name="Output 2 4 3 6" xfId="21563" xr:uid="{18E357C6-CD59-4504-BAF0-79D04FF5E217}"/>
    <cellStyle name="Output 2 4 3 7" xfId="27505" xr:uid="{2374577A-EF20-4AC5-B0BB-2B8B5EADA933}"/>
    <cellStyle name="Output 2 4 4" xfId="20580" xr:uid="{00000000-0005-0000-0000-000067500000}"/>
    <cellStyle name="Output 2 4 4 2" xfId="21805" xr:uid="{213EADC1-AF4C-4804-91BD-037E83A2852F}"/>
    <cellStyle name="Output 2 4 4 2 2" xfId="23537" xr:uid="{F4534CC6-03CB-44DF-9108-FE943814C2B5}"/>
    <cellStyle name="Output 2 4 4 2 2 2" xfId="26237" xr:uid="{260D2B71-4386-4348-B6AF-9205D10458D9}"/>
    <cellStyle name="Output 2 4 4 2 2 2 2" xfId="31689" xr:uid="{8CAFB65B-9115-487D-8904-45A7D64A087B}"/>
    <cellStyle name="Output 2 4 4 2 2 3" xfId="29477" xr:uid="{34C88E44-0A1B-4089-854F-4BF03D8DB6DC}"/>
    <cellStyle name="Output 2 4 4 2 3" xfId="24920" xr:uid="{77F5CDB2-F20E-402A-8A46-A155DCE4556F}"/>
    <cellStyle name="Output 2 4 4 2 3 2" xfId="27115" xr:uid="{3B2B7EDA-4EF4-4F93-A431-2C64BBE80F40}"/>
    <cellStyle name="Output 2 4 4 2 3 2 2" xfId="32567" xr:uid="{84EB5C2C-E8BD-4B2F-8B49-FC293898C4E7}"/>
    <cellStyle name="Output 2 4 4 2 3 3" xfId="30372" xr:uid="{3A722431-4C1D-41DE-8759-1F23135676B7}"/>
    <cellStyle name="Output 2 4 4 2 4" xfId="22682" xr:uid="{04638CB2-DC8B-4E58-A204-22BC2D19134E}"/>
    <cellStyle name="Output 2 4 4 2 4 2" xfId="28622" xr:uid="{0F449E4F-EAA2-4A1E-BCF9-77A540674B3A}"/>
    <cellStyle name="Output 2 4 4 2 5" xfId="25382" xr:uid="{E20616DA-C709-40B1-8A9A-61C1B2E0445B}"/>
    <cellStyle name="Output 2 4 4 2 5 2" xfId="30834" xr:uid="{39DBB188-6CEC-4978-A0E8-1C968EE96BDB}"/>
    <cellStyle name="Output 2 4 4 2 6" xfId="27747" xr:uid="{A0553DB5-BD44-4CD0-AFCC-639DFCFA1ED7}"/>
    <cellStyle name="Output 2 4 4 3" xfId="23300" xr:uid="{6E31A9E2-B396-4F2F-B2D6-0F89F2D3537D}"/>
    <cellStyle name="Output 2 4 4 3 2" xfId="26000" xr:uid="{7C0961F2-B6EB-49E9-BC7D-D1C830E8AF1F}"/>
    <cellStyle name="Output 2 4 4 3 2 2" xfId="31452" xr:uid="{4BDC209F-B153-4ABB-900E-2FC63F78173A}"/>
    <cellStyle name="Output 2 4 4 3 3" xfId="29240" xr:uid="{E06A6CC1-A3F0-4572-A93B-8901D51FA9E7}"/>
    <cellStyle name="Output 2 4 4 4" xfId="24679" xr:uid="{82B89882-8904-4A66-A218-9CE0DA3FD384}"/>
    <cellStyle name="Output 2 4 4 4 2" xfId="26874" xr:uid="{C72C7EAB-4BB7-4619-94D0-1763A86BA364}"/>
    <cellStyle name="Output 2 4 4 4 2 2" xfId="32326" xr:uid="{28FD6228-E146-4BF2-B144-DAE04533B740}"/>
    <cellStyle name="Output 2 4 4 4 3" xfId="30131" xr:uid="{36CC6D78-BF80-403F-A576-086E4EA5DE7E}"/>
    <cellStyle name="Output 2 4 4 5" xfId="22445" xr:uid="{15EEE58C-5908-446C-8165-1047026B2657}"/>
    <cellStyle name="Output 2 4 4 5 2" xfId="28385" xr:uid="{ABB34323-4BB6-4959-BB16-EC513C84F301}"/>
    <cellStyle name="Output 2 4 4 6" xfId="21564" xr:uid="{0B01D882-9B4F-4A4E-9FFF-E6F85D708E86}"/>
    <cellStyle name="Output 2 4 4 7" xfId="27506" xr:uid="{AD523E94-A124-4217-B845-6A820A3D69A9}"/>
    <cellStyle name="Output 2 4 5" xfId="20581" xr:uid="{00000000-0005-0000-0000-000068500000}"/>
    <cellStyle name="Output 2 4 5 2" xfId="21804" xr:uid="{25B1E7AA-20AC-43DF-8321-FE3A968D0206}"/>
    <cellStyle name="Output 2 4 5 2 2" xfId="23536" xr:uid="{1AE056E2-5DE5-4415-9F42-2923704239AC}"/>
    <cellStyle name="Output 2 4 5 2 2 2" xfId="26236" xr:uid="{2CF9AE6F-2E6F-480D-B5F9-050F3BDC90BF}"/>
    <cellStyle name="Output 2 4 5 2 2 2 2" xfId="31688" xr:uid="{C3C0B700-7459-441C-93F5-4BF9387C4E83}"/>
    <cellStyle name="Output 2 4 5 2 2 3" xfId="29476" xr:uid="{EDDE2C6D-477E-4010-864B-AD5561419E1E}"/>
    <cellStyle name="Output 2 4 5 2 3" xfId="24919" xr:uid="{96E99CEE-8CC7-449A-8521-1B3205B3EF71}"/>
    <cellStyle name="Output 2 4 5 2 3 2" xfId="27114" xr:uid="{B376085E-7BDF-426F-8492-8BC360F15DD7}"/>
    <cellStyle name="Output 2 4 5 2 3 2 2" xfId="32566" xr:uid="{08C3D7A6-CA59-4251-8673-9F81229006A9}"/>
    <cellStyle name="Output 2 4 5 2 3 3" xfId="30371" xr:uid="{0644375D-25F5-4D8A-B4DD-007262C336EE}"/>
    <cellStyle name="Output 2 4 5 2 4" xfId="22681" xr:uid="{7EEBCBCD-7BC4-43E6-9FF1-42E9BBE7C41F}"/>
    <cellStyle name="Output 2 4 5 2 4 2" xfId="28621" xr:uid="{E2791C8E-F1A9-4838-8E73-359D7E585048}"/>
    <cellStyle name="Output 2 4 5 2 5" xfId="25381" xr:uid="{55014D69-D363-451E-8B7A-94D397DD5B24}"/>
    <cellStyle name="Output 2 4 5 2 5 2" xfId="30833" xr:uid="{D2860A70-66B0-4391-B2E7-B75517887EB7}"/>
    <cellStyle name="Output 2 4 5 2 6" xfId="27746" xr:uid="{77B05167-8A76-44A4-B40F-CC46F7CD9AFF}"/>
    <cellStyle name="Output 2 4 5 3" xfId="23301" xr:uid="{B3DBAA0E-F976-463E-94CE-609D92E41115}"/>
    <cellStyle name="Output 2 4 5 3 2" xfId="26001" xr:uid="{788403E8-D2F6-4BAD-8116-EE4B5B961747}"/>
    <cellStyle name="Output 2 4 5 3 2 2" xfId="31453" xr:uid="{33533ABC-D49F-41BC-86FE-D04C6F22D8F1}"/>
    <cellStyle name="Output 2 4 5 3 3" xfId="29241" xr:uid="{40C614AA-F0A2-4CAE-B406-C95E58B422F6}"/>
    <cellStyle name="Output 2 4 5 4" xfId="24680" xr:uid="{63F12836-18F6-472B-852E-50C9AF8D3012}"/>
    <cellStyle name="Output 2 4 5 4 2" xfId="26875" xr:uid="{FF93A24A-9ED4-4604-8B4C-35591E63FD23}"/>
    <cellStyle name="Output 2 4 5 4 2 2" xfId="32327" xr:uid="{5B82EABA-4146-4A38-8E11-BE1122F556DD}"/>
    <cellStyle name="Output 2 4 5 4 3" xfId="30132" xr:uid="{D31A3B32-927F-4FBC-AA3D-894F10324249}"/>
    <cellStyle name="Output 2 4 5 5" xfId="22446" xr:uid="{F008AADE-6ACE-4B17-81FC-2F6ADC03B93C}"/>
    <cellStyle name="Output 2 4 5 5 2" xfId="28386" xr:uid="{E10D838C-CB6C-4020-8A0E-82FC7ABE663C}"/>
    <cellStyle name="Output 2 4 5 6" xfId="21565" xr:uid="{D07272D8-41AD-4A4B-A187-2B27FD43ADFE}"/>
    <cellStyle name="Output 2 4 5 7" xfId="27507" xr:uid="{A8BAA1E8-DD4C-41F2-8208-5E941E1CD246}"/>
    <cellStyle name="Output 2 5" xfId="20582" xr:uid="{00000000-0005-0000-0000-000069500000}"/>
    <cellStyle name="Output 2 5 2" xfId="20583" xr:uid="{00000000-0005-0000-0000-00006A500000}"/>
    <cellStyle name="Output 2 5 2 2" xfId="21803" xr:uid="{1245C67E-BBE4-42C2-B459-772312329526}"/>
    <cellStyle name="Output 2 5 2 2 2" xfId="23535" xr:uid="{CF650C15-52B0-4F27-9A2B-356E3A1A1257}"/>
    <cellStyle name="Output 2 5 2 2 2 2" xfId="26235" xr:uid="{ADF8791A-7243-4BF2-BF18-89D1054858B8}"/>
    <cellStyle name="Output 2 5 2 2 2 2 2" xfId="31687" xr:uid="{54C31C90-BF87-4D94-8810-364EA7B8CA70}"/>
    <cellStyle name="Output 2 5 2 2 2 3" xfId="29475" xr:uid="{D29DC81C-67D1-4BDE-B97E-D52B200E233F}"/>
    <cellStyle name="Output 2 5 2 2 3" xfId="24918" xr:uid="{B332885F-F04E-4366-9BEE-6D53F80DE959}"/>
    <cellStyle name="Output 2 5 2 2 3 2" xfId="27113" xr:uid="{68FCDF67-FC08-4B1F-A57E-33BD6A995635}"/>
    <cellStyle name="Output 2 5 2 2 3 2 2" xfId="32565" xr:uid="{988E15B5-E46C-4B12-8070-8EB9B9CE8494}"/>
    <cellStyle name="Output 2 5 2 2 3 3" xfId="30370" xr:uid="{17CBD817-A727-418A-97A8-0CB5FE259878}"/>
    <cellStyle name="Output 2 5 2 2 4" xfId="22680" xr:uid="{60680E08-3098-45F4-8686-53132659A5DB}"/>
    <cellStyle name="Output 2 5 2 2 4 2" xfId="28620" xr:uid="{7F75F92C-8D77-47CE-8A37-F940F2FA5189}"/>
    <cellStyle name="Output 2 5 2 2 5" xfId="25380" xr:uid="{BE6DA545-566F-4F4F-8546-659BE326D754}"/>
    <cellStyle name="Output 2 5 2 2 5 2" xfId="30832" xr:uid="{4A4733EB-FC94-4B74-828A-E208DC9D53D6}"/>
    <cellStyle name="Output 2 5 2 2 6" xfId="27745" xr:uid="{ABAAC6A7-70AC-407D-816E-6843442A55E1}"/>
    <cellStyle name="Output 2 5 2 3" xfId="23302" xr:uid="{5041805A-07C8-4B08-A2DA-81548857DA80}"/>
    <cellStyle name="Output 2 5 2 3 2" xfId="26002" xr:uid="{3123DD4D-5DFE-4CA3-9B66-CA5B4FA048AB}"/>
    <cellStyle name="Output 2 5 2 3 2 2" xfId="31454" xr:uid="{2045349A-0F6F-4E10-A22E-039BE01F3F5E}"/>
    <cellStyle name="Output 2 5 2 3 3" xfId="29242" xr:uid="{2AEBC9A0-7316-48F4-B837-7176ABF3E386}"/>
    <cellStyle name="Output 2 5 2 4" xfId="24681" xr:uid="{34531D07-BC8A-45A3-9079-0D3565343162}"/>
    <cellStyle name="Output 2 5 2 4 2" xfId="26876" xr:uid="{308F3B59-6F44-45AE-9C24-DF1B8F57EAE4}"/>
    <cellStyle name="Output 2 5 2 4 2 2" xfId="32328" xr:uid="{10142906-9369-4D5B-9B8A-CA7B6975CBCC}"/>
    <cellStyle name="Output 2 5 2 4 3" xfId="30133" xr:uid="{A7B992B8-217A-461F-B956-22A7C3C81ED6}"/>
    <cellStyle name="Output 2 5 2 5" xfId="22447" xr:uid="{C9A534E7-965C-42AC-8764-B93545BB28A7}"/>
    <cellStyle name="Output 2 5 2 5 2" xfId="28387" xr:uid="{F3D90012-B811-459F-8834-70EBC22C0062}"/>
    <cellStyle name="Output 2 5 2 6" xfId="21566" xr:uid="{F6E21755-0946-4C5F-9E34-53249C9DE097}"/>
    <cellStyle name="Output 2 5 2 7" xfId="27508" xr:uid="{B483365D-5261-410D-887A-8B2CC15D585D}"/>
    <cellStyle name="Output 2 5 3" xfId="20584" xr:uid="{00000000-0005-0000-0000-00006B500000}"/>
    <cellStyle name="Output 2 5 3 2" xfId="21802" xr:uid="{045ED9AA-65CA-4176-BA0F-B6AB62AC5293}"/>
    <cellStyle name="Output 2 5 3 2 2" xfId="23534" xr:uid="{DD4C3058-B7DE-409A-A57E-ABE70E27D1CC}"/>
    <cellStyle name="Output 2 5 3 2 2 2" xfId="26234" xr:uid="{A721C98F-5513-4D28-B771-C5535867A46B}"/>
    <cellStyle name="Output 2 5 3 2 2 2 2" xfId="31686" xr:uid="{9B20FE5C-B75F-48C8-8464-16692C75072D}"/>
    <cellStyle name="Output 2 5 3 2 2 3" xfId="29474" xr:uid="{6C74ACBB-DC08-4017-BD6E-6B3CBB71A0EB}"/>
    <cellStyle name="Output 2 5 3 2 3" xfId="24917" xr:uid="{C7AD643B-1B0E-45D4-8328-3E77056E74A0}"/>
    <cellStyle name="Output 2 5 3 2 3 2" xfId="27112" xr:uid="{B9C6948F-DC7C-4A17-8F0B-38987F0B693D}"/>
    <cellStyle name="Output 2 5 3 2 3 2 2" xfId="32564" xr:uid="{3076ED23-03B5-4D96-B87C-BBCFA8F313C8}"/>
    <cellStyle name="Output 2 5 3 2 3 3" xfId="30369" xr:uid="{A1BC9E32-6103-4A44-BFF2-907D461D5A7F}"/>
    <cellStyle name="Output 2 5 3 2 4" xfId="22679" xr:uid="{08140E9A-D6F1-444F-99DB-C0F787DEE503}"/>
    <cellStyle name="Output 2 5 3 2 4 2" xfId="28619" xr:uid="{377CE26D-3BE1-4684-9EFC-07E230FED48C}"/>
    <cellStyle name="Output 2 5 3 2 5" xfId="25379" xr:uid="{2DB01E9D-A837-404D-B53C-3FF61D3C4343}"/>
    <cellStyle name="Output 2 5 3 2 5 2" xfId="30831" xr:uid="{B8768A05-2DAC-437F-8106-A028D9B2F3AA}"/>
    <cellStyle name="Output 2 5 3 2 6" xfId="27744" xr:uid="{74717A49-BC2A-47C7-BDB7-A074B354EA43}"/>
    <cellStyle name="Output 2 5 3 3" xfId="23303" xr:uid="{7EDD0C73-8844-488A-A6EF-512318CDD2A4}"/>
    <cellStyle name="Output 2 5 3 3 2" xfId="26003" xr:uid="{BABD37A5-A229-45BB-A2F1-58898EA21E6F}"/>
    <cellStyle name="Output 2 5 3 3 2 2" xfId="31455" xr:uid="{20E49A0B-A0B6-42E5-AB6E-2E8EFE1DE3C8}"/>
    <cellStyle name="Output 2 5 3 3 3" xfId="29243" xr:uid="{581F8474-C145-44B0-89B1-4D4B1F2A4AF5}"/>
    <cellStyle name="Output 2 5 3 4" xfId="24682" xr:uid="{9097B7DE-7643-41DB-8384-028FE8C12EC5}"/>
    <cellStyle name="Output 2 5 3 4 2" xfId="26877" xr:uid="{C377B5CD-321C-42EE-92C9-E72D213144E7}"/>
    <cellStyle name="Output 2 5 3 4 2 2" xfId="32329" xr:uid="{5DF78B22-B8AB-4639-818E-914536560796}"/>
    <cellStyle name="Output 2 5 3 4 3" xfId="30134" xr:uid="{8C699C6B-279A-4F77-9A80-3271E17ECDD4}"/>
    <cellStyle name="Output 2 5 3 5" xfId="22448" xr:uid="{9DECC66D-389A-41B7-BD99-7DE4871AE6D9}"/>
    <cellStyle name="Output 2 5 3 5 2" xfId="28388" xr:uid="{8F87C45C-4022-42AA-8EF1-1009FB18A599}"/>
    <cellStyle name="Output 2 5 3 6" xfId="21567" xr:uid="{566810B0-4027-415A-9854-E626F7900472}"/>
    <cellStyle name="Output 2 5 3 7" xfId="27509" xr:uid="{4CFE46BF-1EA2-4758-A1B7-49CA396A7382}"/>
    <cellStyle name="Output 2 5 4" xfId="20585" xr:uid="{00000000-0005-0000-0000-00006C500000}"/>
    <cellStyle name="Output 2 5 4 2" xfId="21801" xr:uid="{14714095-D1F4-4770-8565-F13C927BC804}"/>
    <cellStyle name="Output 2 5 4 2 2" xfId="23533" xr:uid="{0B38D35A-CA42-41D6-B66B-521915273E11}"/>
    <cellStyle name="Output 2 5 4 2 2 2" xfId="26233" xr:uid="{A210DF74-FF5D-486B-BB86-A844ED7A8789}"/>
    <cellStyle name="Output 2 5 4 2 2 2 2" xfId="31685" xr:uid="{D4F99B30-388F-4551-B655-5CA084E46765}"/>
    <cellStyle name="Output 2 5 4 2 2 3" xfId="29473" xr:uid="{BE96345D-200F-431F-B212-18ABB18C6B2E}"/>
    <cellStyle name="Output 2 5 4 2 3" xfId="24916" xr:uid="{CE688E71-F58E-467B-B27A-26EDDA07E083}"/>
    <cellStyle name="Output 2 5 4 2 3 2" xfId="27111" xr:uid="{2A6A7705-61C5-4707-A17E-374D2FF37511}"/>
    <cellStyle name="Output 2 5 4 2 3 2 2" xfId="32563" xr:uid="{E586856D-08BE-4A0C-BC63-67D27D5357B0}"/>
    <cellStyle name="Output 2 5 4 2 3 3" xfId="30368" xr:uid="{658645FF-39C6-42CE-B46B-7838E37B1A9C}"/>
    <cellStyle name="Output 2 5 4 2 4" xfId="22678" xr:uid="{AB8724B4-4678-4C73-8737-8E163E9481BE}"/>
    <cellStyle name="Output 2 5 4 2 4 2" xfId="28618" xr:uid="{A2E573DD-B582-4C39-BC2E-80FC0C1F6595}"/>
    <cellStyle name="Output 2 5 4 2 5" xfId="25378" xr:uid="{BE1F2352-A5BB-49EA-B588-BBC85BB4AE6E}"/>
    <cellStyle name="Output 2 5 4 2 5 2" xfId="30830" xr:uid="{54518A4C-48D7-4AC6-A2BE-A33C93D4DE18}"/>
    <cellStyle name="Output 2 5 4 2 6" xfId="27743" xr:uid="{F89683AC-7114-4847-9FD6-21022170AE93}"/>
    <cellStyle name="Output 2 5 4 3" xfId="23304" xr:uid="{61F9400D-DA26-4319-A9E1-0A34BFF8FA42}"/>
    <cellStyle name="Output 2 5 4 3 2" xfId="26004" xr:uid="{29BBFEA3-B095-4026-8F97-4B726C6C84AB}"/>
    <cellStyle name="Output 2 5 4 3 2 2" xfId="31456" xr:uid="{B149F3D2-CD84-4469-95B0-C71FD7250053}"/>
    <cellStyle name="Output 2 5 4 3 3" xfId="29244" xr:uid="{9FA9DDC6-9378-4068-9E15-BD0B69E1D5F4}"/>
    <cellStyle name="Output 2 5 4 4" xfId="24683" xr:uid="{DD1E0A35-DE07-4C6A-AFC4-3B6406B33E64}"/>
    <cellStyle name="Output 2 5 4 4 2" xfId="26878" xr:uid="{91A488E1-0728-4128-8437-49C40816C869}"/>
    <cellStyle name="Output 2 5 4 4 2 2" xfId="32330" xr:uid="{B7B630B6-BD20-4925-BD54-1ECF5278C244}"/>
    <cellStyle name="Output 2 5 4 4 3" xfId="30135" xr:uid="{1E0FDE91-8BB8-4B16-8DD3-CDED3A2226F2}"/>
    <cellStyle name="Output 2 5 4 5" xfId="22449" xr:uid="{2F63AC79-77B9-451C-94E4-30919724B338}"/>
    <cellStyle name="Output 2 5 4 5 2" xfId="28389" xr:uid="{EBBA42AC-3751-4673-A5F3-EAC7E92F272A}"/>
    <cellStyle name="Output 2 5 4 6" xfId="21568" xr:uid="{BF08C891-7054-499E-B52B-8BDD191B1444}"/>
    <cellStyle name="Output 2 5 4 7" xfId="27510" xr:uid="{15061D35-B501-4AB5-BBB0-C1826BE6A230}"/>
    <cellStyle name="Output 2 5 5" xfId="20586" xr:uid="{00000000-0005-0000-0000-00006D500000}"/>
    <cellStyle name="Output 2 5 5 2" xfId="21800" xr:uid="{00E66C8E-2C17-43AE-A5CF-F553E79895F8}"/>
    <cellStyle name="Output 2 5 5 2 2" xfId="23532" xr:uid="{192AD0F6-B0AC-4CB5-B5FC-4F57E56B67FB}"/>
    <cellStyle name="Output 2 5 5 2 2 2" xfId="26232" xr:uid="{99362D80-E30B-42FB-92B6-1F71F5A085A2}"/>
    <cellStyle name="Output 2 5 5 2 2 2 2" xfId="31684" xr:uid="{4D504473-DD6E-43B4-B7C8-45286CEEEF04}"/>
    <cellStyle name="Output 2 5 5 2 2 3" xfId="29472" xr:uid="{A0F3564C-049E-4487-9735-21AE4DBECD4C}"/>
    <cellStyle name="Output 2 5 5 2 3" xfId="24915" xr:uid="{0A4F6828-32D3-4620-9D6A-23B7FC9C3123}"/>
    <cellStyle name="Output 2 5 5 2 3 2" xfId="27110" xr:uid="{833A3678-DAA8-428D-9097-962631129DEE}"/>
    <cellStyle name="Output 2 5 5 2 3 2 2" xfId="32562" xr:uid="{DB54E447-940E-4162-85C9-2440AA78DEC5}"/>
    <cellStyle name="Output 2 5 5 2 3 3" xfId="30367" xr:uid="{70A55D7C-98E0-4DD9-B8D7-1213990AA152}"/>
    <cellStyle name="Output 2 5 5 2 4" xfId="22677" xr:uid="{9484D328-F83A-4439-97DF-7CED44A8A74E}"/>
    <cellStyle name="Output 2 5 5 2 4 2" xfId="28617" xr:uid="{B1068A3A-A256-4F14-9DBA-0E04433DAC64}"/>
    <cellStyle name="Output 2 5 5 2 5" xfId="25377" xr:uid="{AE1A5AF9-6F1C-4A2E-8847-56E2D131A14A}"/>
    <cellStyle name="Output 2 5 5 2 5 2" xfId="30829" xr:uid="{5CB009BC-8905-43D4-8BF6-8C3070DC2BAA}"/>
    <cellStyle name="Output 2 5 5 2 6" xfId="27742" xr:uid="{CCC04B7E-5C5A-4985-8DF9-268E300E6DF1}"/>
    <cellStyle name="Output 2 5 5 3" xfId="23305" xr:uid="{ED5FF0A3-7983-4E8F-8BD4-FB3951AB5B6F}"/>
    <cellStyle name="Output 2 5 5 3 2" xfId="26005" xr:uid="{BD3681C2-E2E3-4223-82F8-9217AD519F18}"/>
    <cellStyle name="Output 2 5 5 3 2 2" xfId="31457" xr:uid="{4B13E68B-935C-4E2B-9D40-7A8169A023E3}"/>
    <cellStyle name="Output 2 5 5 3 3" xfId="29245" xr:uid="{2B59E3B7-D402-4F62-BC25-0A815E21F4EA}"/>
    <cellStyle name="Output 2 5 5 4" xfId="24684" xr:uid="{BC70246F-402A-42DC-B751-9615E94F37A9}"/>
    <cellStyle name="Output 2 5 5 4 2" xfId="26879" xr:uid="{10995F1C-D92D-44AF-827B-36EB03D4A605}"/>
    <cellStyle name="Output 2 5 5 4 2 2" xfId="32331" xr:uid="{7EB7273B-A6C5-483A-AF8E-78D7ADF81849}"/>
    <cellStyle name="Output 2 5 5 4 3" xfId="30136" xr:uid="{F2C1C285-C7C8-45B3-8233-DBD529184815}"/>
    <cellStyle name="Output 2 5 5 5" xfId="22450" xr:uid="{26D3420A-312F-4DA8-ABFE-C0872B3E7736}"/>
    <cellStyle name="Output 2 5 5 5 2" xfId="28390" xr:uid="{736F82F4-C0CD-4588-AC87-5D1B72872040}"/>
    <cellStyle name="Output 2 5 5 6" xfId="21569" xr:uid="{0F3BE797-D665-4896-A36E-50C52A915657}"/>
    <cellStyle name="Output 2 5 5 7" xfId="27511" xr:uid="{BD19580D-4E3E-4FE1-B5CC-2398E4513ECC}"/>
    <cellStyle name="Output 2 6" xfId="20587" xr:uid="{00000000-0005-0000-0000-00006E500000}"/>
    <cellStyle name="Output 2 6 2" xfId="20588" xr:uid="{00000000-0005-0000-0000-00006F500000}"/>
    <cellStyle name="Output 2 6 2 2" xfId="21799" xr:uid="{A049A771-892C-4758-8C93-30F7A1554281}"/>
    <cellStyle name="Output 2 6 2 2 2" xfId="23531" xr:uid="{E48CDBA9-5EE5-407D-BE8F-716410794BD9}"/>
    <cellStyle name="Output 2 6 2 2 2 2" xfId="26231" xr:uid="{94EB2CA7-400E-4BA6-A165-FD329C83A1C8}"/>
    <cellStyle name="Output 2 6 2 2 2 2 2" xfId="31683" xr:uid="{A4567F6C-8700-4DE7-8355-10E2D2BB2071}"/>
    <cellStyle name="Output 2 6 2 2 2 3" xfId="29471" xr:uid="{71F67425-F802-434B-8995-53FE6F12D141}"/>
    <cellStyle name="Output 2 6 2 2 3" xfId="24914" xr:uid="{BB4EEBE4-C861-4947-95D4-018775BB3D6F}"/>
    <cellStyle name="Output 2 6 2 2 3 2" xfId="27109" xr:uid="{D4A7F877-7057-4981-B436-3F0AE1A77BB9}"/>
    <cellStyle name="Output 2 6 2 2 3 2 2" xfId="32561" xr:uid="{A797DFAB-DFC4-4A61-B38A-DCA22431A0EB}"/>
    <cellStyle name="Output 2 6 2 2 3 3" xfId="30366" xr:uid="{01C23F0C-ADE2-487E-AFC8-A36F13A33CB4}"/>
    <cellStyle name="Output 2 6 2 2 4" xfId="22676" xr:uid="{53664CD0-7944-464C-824F-6AFE3572A1A8}"/>
    <cellStyle name="Output 2 6 2 2 4 2" xfId="28616" xr:uid="{CDA7A120-176D-444E-8A25-CBE4487FF946}"/>
    <cellStyle name="Output 2 6 2 2 5" xfId="25376" xr:uid="{5EBB5C6E-3BD6-48A1-AE38-851ECF134882}"/>
    <cellStyle name="Output 2 6 2 2 5 2" xfId="30828" xr:uid="{AF153E3A-83F9-4421-8602-B6305BAE9A68}"/>
    <cellStyle name="Output 2 6 2 2 6" xfId="27741" xr:uid="{2EEA54B9-A66F-4AA6-A00E-D777B4CD1808}"/>
    <cellStyle name="Output 2 6 2 3" xfId="23306" xr:uid="{603A5552-1A59-4B5C-A9CE-AD7DE79E66F6}"/>
    <cellStyle name="Output 2 6 2 3 2" xfId="26006" xr:uid="{C1A05CF7-6A97-48F8-AD47-632799B5B997}"/>
    <cellStyle name="Output 2 6 2 3 2 2" xfId="31458" xr:uid="{72872783-3CD2-4FA3-A6E9-6BDC23551977}"/>
    <cellStyle name="Output 2 6 2 3 3" xfId="29246" xr:uid="{F8EB0D30-6F60-4091-891A-F47361157E54}"/>
    <cellStyle name="Output 2 6 2 4" xfId="24685" xr:uid="{243C7820-6C7F-4108-91DF-8FDED94C8306}"/>
    <cellStyle name="Output 2 6 2 4 2" xfId="26880" xr:uid="{A2EBF1CA-C427-4A4C-9446-A5E46A7CD1D9}"/>
    <cellStyle name="Output 2 6 2 4 2 2" xfId="32332" xr:uid="{0CA65E1F-D884-4F70-BD4B-F703CF3CBACF}"/>
    <cellStyle name="Output 2 6 2 4 3" xfId="30137" xr:uid="{9B8C7599-A8A4-4AB6-A82F-42C14BA3E344}"/>
    <cellStyle name="Output 2 6 2 5" xfId="22451" xr:uid="{F6DF94BF-69C3-4B98-8F8F-315EA7687F2F}"/>
    <cellStyle name="Output 2 6 2 5 2" xfId="28391" xr:uid="{EADBC48D-2839-45FD-8A8C-4219F2A8C9B0}"/>
    <cellStyle name="Output 2 6 2 6" xfId="21570" xr:uid="{09A8BA09-C46B-47D8-A188-1EEA603D34D8}"/>
    <cellStyle name="Output 2 6 2 7" xfId="27512" xr:uid="{6DC57C35-0365-43F2-AFA3-4B4B1459BB84}"/>
    <cellStyle name="Output 2 6 3" xfId="20589" xr:uid="{00000000-0005-0000-0000-000070500000}"/>
    <cellStyle name="Output 2 6 3 2" xfId="21798" xr:uid="{A9F32CC9-2902-42C2-B51C-36403E05C4EE}"/>
    <cellStyle name="Output 2 6 3 2 2" xfId="23530" xr:uid="{08AF83FE-B945-48DB-8E51-8815BF0DA3D6}"/>
    <cellStyle name="Output 2 6 3 2 2 2" xfId="26230" xr:uid="{8BE7B222-38D1-40E2-A54C-885C9D8F2343}"/>
    <cellStyle name="Output 2 6 3 2 2 2 2" xfId="31682" xr:uid="{F0F0CF74-F077-49BD-82B2-8723F24B88AC}"/>
    <cellStyle name="Output 2 6 3 2 2 3" xfId="29470" xr:uid="{25BF934A-39AC-4753-AD3B-CCEA99AFC8CF}"/>
    <cellStyle name="Output 2 6 3 2 3" xfId="24913" xr:uid="{C09D1926-53D5-40D7-B176-43DFC1EA7785}"/>
    <cellStyle name="Output 2 6 3 2 3 2" xfId="27108" xr:uid="{52564328-69A5-41EB-8F60-24C234C808D4}"/>
    <cellStyle name="Output 2 6 3 2 3 2 2" xfId="32560" xr:uid="{157AB1DD-2BC9-4319-BBB1-69A6FCD53B6E}"/>
    <cellStyle name="Output 2 6 3 2 3 3" xfId="30365" xr:uid="{18298875-5ED2-4A8E-8659-EB9D058D6A67}"/>
    <cellStyle name="Output 2 6 3 2 4" xfId="22675" xr:uid="{F5BD2E27-3316-4907-A881-8A4371253561}"/>
    <cellStyle name="Output 2 6 3 2 4 2" xfId="28615" xr:uid="{063D9105-982C-45C7-AEA8-D57609AEA025}"/>
    <cellStyle name="Output 2 6 3 2 5" xfId="25375" xr:uid="{834B5E7A-51B3-4CA1-848E-0B2C50C9C00C}"/>
    <cellStyle name="Output 2 6 3 2 5 2" xfId="30827" xr:uid="{EA0D9E77-01A9-4C7E-B298-23981A6968F4}"/>
    <cellStyle name="Output 2 6 3 2 6" xfId="27740" xr:uid="{6542BBD5-A61E-4061-BA4E-9D28DE6A5199}"/>
    <cellStyle name="Output 2 6 3 3" xfId="23307" xr:uid="{42934E42-61C2-437D-AE0F-5A59035CF6E5}"/>
    <cellStyle name="Output 2 6 3 3 2" xfId="26007" xr:uid="{7302ABCF-57D5-4A57-958B-CA427C8C88BE}"/>
    <cellStyle name="Output 2 6 3 3 2 2" xfId="31459" xr:uid="{FBE45FAD-E493-44DB-8866-CA8B731A71A3}"/>
    <cellStyle name="Output 2 6 3 3 3" xfId="29247" xr:uid="{7E1D8B86-F37C-49E9-9587-9906F7CD38F2}"/>
    <cellStyle name="Output 2 6 3 4" xfId="24686" xr:uid="{2761DEC1-BA7B-4884-9ABE-7D03BBED1586}"/>
    <cellStyle name="Output 2 6 3 4 2" xfId="26881" xr:uid="{93B921AA-2643-4561-BA90-9E3349C9C584}"/>
    <cellStyle name="Output 2 6 3 4 2 2" xfId="32333" xr:uid="{DAF6D966-FB6C-4E5D-B704-7C2A206B7394}"/>
    <cellStyle name="Output 2 6 3 4 3" xfId="30138" xr:uid="{3065DC94-46DA-4B69-A65E-009249D1AB34}"/>
    <cellStyle name="Output 2 6 3 5" xfId="22452" xr:uid="{1D061FA3-B512-4193-BF00-BFF8B1E544E0}"/>
    <cellStyle name="Output 2 6 3 5 2" xfId="28392" xr:uid="{2E0692D3-F935-47C3-95D7-5E6E33577209}"/>
    <cellStyle name="Output 2 6 3 6" xfId="21571" xr:uid="{43BF6359-0741-49AD-AB15-F848308C2F38}"/>
    <cellStyle name="Output 2 6 3 7" xfId="27513" xr:uid="{A19C0885-648B-4B78-BD63-41D3F92CE72A}"/>
    <cellStyle name="Output 2 6 4" xfId="20590" xr:uid="{00000000-0005-0000-0000-000071500000}"/>
    <cellStyle name="Output 2 6 4 2" xfId="21797" xr:uid="{5F2363E2-0BA3-479E-9CE0-2E1ED435686A}"/>
    <cellStyle name="Output 2 6 4 2 2" xfId="23529" xr:uid="{13EC0C94-DDBC-4D5B-A70B-3879E3097A4F}"/>
    <cellStyle name="Output 2 6 4 2 2 2" xfId="26229" xr:uid="{B5AE96D2-0EFF-4EAC-A9CA-00D89DF8B972}"/>
    <cellStyle name="Output 2 6 4 2 2 2 2" xfId="31681" xr:uid="{D8867B1D-1D03-4A48-A5E0-C45F5B621DB1}"/>
    <cellStyle name="Output 2 6 4 2 2 3" xfId="29469" xr:uid="{18D17A8B-EED6-4649-A566-4E5B60A88981}"/>
    <cellStyle name="Output 2 6 4 2 3" xfId="24912" xr:uid="{7010AE40-3B2F-442C-BAC8-066F1DC842E7}"/>
    <cellStyle name="Output 2 6 4 2 3 2" xfId="27107" xr:uid="{EAE8A2C3-E990-4A44-BD49-90477C10C410}"/>
    <cellStyle name="Output 2 6 4 2 3 2 2" xfId="32559" xr:uid="{DCCC5641-D06F-41AB-BB32-D793790FA6FF}"/>
    <cellStyle name="Output 2 6 4 2 3 3" xfId="30364" xr:uid="{71FD52AC-5FFE-4164-AAB2-2EF4508F2DE9}"/>
    <cellStyle name="Output 2 6 4 2 4" xfId="22674" xr:uid="{7A7FE694-1252-4680-B529-44D2D11A10C3}"/>
    <cellStyle name="Output 2 6 4 2 4 2" xfId="28614" xr:uid="{6A25130E-315E-4F26-BEC9-D468F4A31A73}"/>
    <cellStyle name="Output 2 6 4 2 5" xfId="25374" xr:uid="{0D60874D-FA24-4A9C-92C0-EDC9C1921EFB}"/>
    <cellStyle name="Output 2 6 4 2 5 2" xfId="30826" xr:uid="{390E8E7A-A064-453D-941B-AE09D9904F92}"/>
    <cellStyle name="Output 2 6 4 2 6" xfId="27739" xr:uid="{FAB554DC-BA85-44FD-842A-ACF9F61430D6}"/>
    <cellStyle name="Output 2 6 4 3" xfId="23308" xr:uid="{3D14EAA5-490A-42C3-B797-33FEB1DB338A}"/>
    <cellStyle name="Output 2 6 4 3 2" xfId="26008" xr:uid="{53B90EC4-620D-4F29-A7BF-B7030E90F55C}"/>
    <cellStyle name="Output 2 6 4 3 2 2" xfId="31460" xr:uid="{E2B3DEF0-963A-427C-9421-D99CC9B20FAC}"/>
    <cellStyle name="Output 2 6 4 3 3" xfId="29248" xr:uid="{B74E6F9D-418E-42AE-988D-CFBD2F3A6F31}"/>
    <cellStyle name="Output 2 6 4 4" xfId="24687" xr:uid="{33DA3473-4401-42B4-9EDA-F4C7DB3217F0}"/>
    <cellStyle name="Output 2 6 4 4 2" xfId="26882" xr:uid="{C6CBA6E1-C16A-4586-A6B6-B4A527A98FE4}"/>
    <cellStyle name="Output 2 6 4 4 2 2" xfId="32334" xr:uid="{452F170A-880E-48B9-A137-81DE6699001B}"/>
    <cellStyle name="Output 2 6 4 4 3" xfId="30139" xr:uid="{FFC45AF7-D3F7-4224-A576-8326B5060A4B}"/>
    <cellStyle name="Output 2 6 4 5" xfId="22453" xr:uid="{C22BADA2-D8EB-45E8-A453-D843D912DB8A}"/>
    <cellStyle name="Output 2 6 4 5 2" xfId="28393" xr:uid="{5FDA9DF4-725E-4025-9088-D9717D9BFB1F}"/>
    <cellStyle name="Output 2 6 4 6" xfId="21572" xr:uid="{7975201B-F0BF-4451-B30D-ADDD63814141}"/>
    <cellStyle name="Output 2 6 4 7" xfId="27514" xr:uid="{F4B3A52B-2114-4858-9E2B-AC66D8CEFC9D}"/>
    <cellStyle name="Output 2 6 5" xfId="20591" xr:uid="{00000000-0005-0000-0000-000072500000}"/>
    <cellStyle name="Output 2 6 5 2" xfId="21796" xr:uid="{37E067D5-B9F6-462C-9E09-9564F603C836}"/>
    <cellStyle name="Output 2 6 5 2 2" xfId="23528" xr:uid="{7F7B6EB8-7087-4BAE-8265-D0EE0441E8FA}"/>
    <cellStyle name="Output 2 6 5 2 2 2" xfId="26228" xr:uid="{C515BB4F-033F-4075-B9EB-0CCC644BC27A}"/>
    <cellStyle name="Output 2 6 5 2 2 2 2" xfId="31680" xr:uid="{836966D1-0839-4FF8-BE1C-8936785E9846}"/>
    <cellStyle name="Output 2 6 5 2 2 3" xfId="29468" xr:uid="{99F309A1-45EF-4CFD-9025-23493CE56C9C}"/>
    <cellStyle name="Output 2 6 5 2 3" xfId="24911" xr:uid="{84D642B4-189D-41AE-B483-931A41755821}"/>
    <cellStyle name="Output 2 6 5 2 3 2" xfId="27106" xr:uid="{16F21741-A751-4612-98CF-573D3F5F3547}"/>
    <cellStyle name="Output 2 6 5 2 3 2 2" xfId="32558" xr:uid="{9AEF54E5-8EBC-4955-9374-3200611ED928}"/>
    <cellStyle name="Output 2 6 5 2 3 3" xfId="30363" xr:uid="{3473224B-E052-4FFC-BA5A-30BD3047AB6C}"/>
    <cellStyle name="Output 2 6 5 2 4" xfId="22673" xr:uid="{F5132751-BC0C-4595-B01D-9DE0F79E56F1}"/>
    <cellStyle name="Output 2 6 5 2 4 2" xfId="28613" xr:uid="{2D0EB3F3-1404-44DA-A73B-2EC6FBC50368}"/>
    <cellStyle name="Output 2 6 5 2 5" xfId="25373" xr:uid="{0AE92176-1F5F-42DE-B8FF-973ADA3C5784}"/>
    <cellStyle name="Output 2 6 5 2 5 2" xfId="30825" xr:uid="{3DF29F4C-E70D-48D8-B42B-15A2445F12D6}"/>
    <cellStyle name="Output 2 6 5 2 6" xfId="27738" xr:uid="{5685CA17-ECA5-4CD3-8A8E-EA16B6569EE9}"/>
    <cellStyle name="Output 2 6 5 3" xfId="23309" xr:uid="{59918D2A-F3B0-4773-B767-68D565255653}"/>
    <cellStyle name="Output 2 6 5 3 2" xfId="26009" xr:uid="{B92CD7B8-A584-4E14-9B4E-BCE9B950D5EB}"/>
    <cellStyle name="Output 2 6 5 3 2 2" xfId="31461" xr:uid="{DBBCDC9B-9002-4A91-83C0-B9B59EF52559}"/>
    <cellStyle name="Output 2 6 5 3 3" xfId="29249" xr:uid="{11C321DD-769E-49C1-ADEE-DB7219199A9C}"/>
    <cellStyle name="Output 2 6 5 4" xfId="24688" xr:uid="{A11509B2-B74F-469C-8AC9-CC9EE5F8595A}"/>
    <cellStyle name="Output 2 6 5 4 2" xfId="26883" xr:uid="{E0875138-CC04-4886-9837-9D36FA622B1C}"/>
    <cellStyle name="Output 2 6 5 4 2 2" xfId="32335" xr:uid="{961AD4E6-E7E8-48B7-A77D-6274B0D816C3}"/>
    <cellStyle name="Output 2 6 5 4 3" xfId="30140" xr:uid="{8C60C429-C8A9-402F-8979-DA4C4281C5A7}"/>
    <cellStyle name="Output 2 6 5 5" xfId="22454" xr:uid="{D5A0F663-C30F-47E2-B7AA-079AEAE11542}"/>
    <cellStyle name="Output 2 6 5 5 2" xfId="28394" xr:uid="{640ADFD9-9406-4806-8035-A541BE6E55DB}"/>
    <cellStyle name="Output 2 6 5 6" xfId="21573" xr:uid="{920C71B5-6B3A-4600-8700-EC7E58806359}"/>
    <cellStyle name="Output 2 6 5 7" xfId="27515" xr:uid="{C13DD783-E358-4D4E-AA90-C7458F7EED5D}"/>
    <cellStyle name="Output 2 7" xfId="20592" xr:uid="{00000000-0005-0000-0000-000073500000}"/>
    <cellStyle name="Output 2 7 2" xfId="20593" xr:uid="{00000000-0005-0000-0000-000074500000}"/>
    <cellStyle name="Output 2 7 2 2" xfId="21795" xr:uid="{DEED69EB-4648-4B97-9403-B580C8E5AD7E}"/>
    <cellStyle name="Output 2 7 2 2 2" xfId="23527" xr:uid="{E1CA6CD3-C0E8-418B-8D5C-67A45EE0C439}"/>
    <cellStyle name="Output 2 7 2 2 2 2" xfId="26227" xr:uid="{67F18241-6E52-4A42-B780-BD8BD6491DD2}"/>
    <cellStyle name="Output 2 7 2 2 2 2 2" xfId="31679" xr:uid="{FC3E6D45-CAA9-40AE-AC4F-5B48711ACA83}"/>
    <cellStyle name="Output 2 7 2 2 2 3" xfId="29467" xr:uid="{1DB3CF72-EEE6-40A6-B46E-1F61D3BA214F}"/>
    <cellStyle name="Output 2 7 2 2 3" xfId="24910" xr:uid="{F5C67027-52B3-4F34-BF61-5F61A80DEFF3}"/>
    <cellStyle name="Output 2 7 2 2 3 2" xfId="27105" xr:uid="{FF1CAB69-86F0-4036-9F7F-609FFBA07133}"/>
    <cellStyle name="Output 2 7 2 2 3 2 2" xfId="32557" xr:uid="{9368336F-6CB0-490C-91DA-A6E0A23AEFDF}"/>
    <cellStyle name="Output 2 7 2 2 3 3" xfId="30362" xr:uid="{1CFC42E1-F6E9-4EB3-B334-1538D4AA3A5E}"/>
    <cellStyle name="Output 2 7 2 2 4" xfId="22672" xr:uid="{4312B507-4FD6-491A-AB85-BA8433F47AF5}"/>
    <cellStyle name="Output 2 7 2 2 4 2" xfId="28612" xr:uid="{E0B50C2E-D96B-4B01-ADE1-479505EA0817}"/>
    <cellStyle name="Output 2 7 2 2 5" xfId="25372" xr:uid="{DEB9D009-F01A-4E4E-BC86-5777EC187059}"/>
    <cellStyle name="Output 2 7 2 2 5 2" xfId="30824" xr:uid="{7C85AF4F-4FC5-4D63-9280-2F913D732338}"/>
    <cellStyle name="Output 2 7 2 2 6" xfId="27737" xr:uid="{D013C200-BE2D-4D62-A08A-8B85D7E1B94B}"/>
    <cellStyle name="Output 2 7 2 3" xfId="23310" xr:uid="{94BA2321-5391-4543-94D0-303FBB17FA02}"/>
    <cellStyle name="Output 2 7 2 3 2" xfId="26010" xr:uid="{1E708A06-D538-4CFB-AEFF-5816A6127E16}"/>
    <cellStyle name="Output 2 7 2 3 2 2" xfId="31462" xr:uid="{8275FD9C-8CAC-4F08-96B6-8631FC89D4E0}"/>
    <cellStyle name="Output 2 7 2 3 3" xfId="29250" xr:uid="{D0CB3E26-7656-485B-98D9-52D90E7A3762}"/>
    <cellStyle name="Output 2 7 2 4" xfId="24689" xr:uid="{D72E3AF2-FE4A-47D3-9F92-AA3EB08E6783}"/>
    <cellStyle name="Output 2 7 2 4 2" xfId="26884" xr:uid="{30D0F11B-28E0-412A-B9FA-69DD8B1B0ED7}"/>
    <cellStyle name="Output 2 7 2 4 2 2" xfId="32336" xr:uid="{1E5B9427-9BBB-408F-BC03-71E0AE15CAB2}"/>
    <cellStyle name="Output 2 7 2 4 3" xfId="30141" xr:uid="{BB0B56E1-D23D-4463-9D41-08D960057AF4}"/>
    <cellStyle name="Output 2 7 2 5" xfId="22455" xr:uid="{DF96CD55-8432-4691-82E6-C4A57267FE98}"/>
    <cellStyle name="Output 2 7 2 5 2" xfId="28395" xr:uid="{BDEE4E7E-5D25-428E-B141-6DA1988E459D}"/>
    <cellStyle name="Output 2 7 2 6" xfId="21574" xr:uid="{77438B18-8094-47BD-9FB7-20BD4CC7FD70}"/>
    <cellStyle name="Output 2 7 2 7" xfId="27516" xr:uid="{8EB66339-43FD-4613-862C-E4C16D00F24F}"/>
    <cellStyle name="Output 2 7 3" xfId="20594" xr:uid="{00000000-0005-0000-0000-000075500000}"/>
    <cellStyle name="Output 2 7 3 2" xfId="21794" xr:uid="{3BFE9CA2-D612-476E-93CC-6DB1579305EA}"/>
    <cellStyle name="Output 2 7 3 2 2" xfId="23526" xr:uid="{C070DBFA-22D0-4B0A-B50E-C762E02F8120}"/>
    <cellStyle name="Output 2 7 3 2 2 2" xfId="26226" xr:uid="{2F4DA00A-520F-48AB-9AFA-D66555E63FBD}"/>
    <cellStyle name="Output 2 7 3 2 2 2 2" xfId="31678" xr:uid="{AAF355C0-1226-429D-9FC2-559A0C1AF317}"/>
    <cellStyle name="Output 2 7 3 2 2 3" xfId="29466" xr:uid="{D9B64263-EB67-47AC-8F98-B3AD737AF6C7}"/>
    <cellStyle name="Output 2 7 3 2 3" xfId="24909" xr:uid="{18085BA7-92ED-45B4-BBFD-65326DD56570}"/>
    <cellStyle name="Output 2 7 3 2 3 2" xfId="27104" xr:uid="{3315AD0F-6EF8-407A-B065-60CAC47E55D7}"/>
    <cellStyle name="Output 2 7 3 2 3 2 2" xfId="32556" xr:uid="{B19EA6BE-FF8F-448D-93B1-B65FE5CC4F2A}"/>
    <cellStyle name="Output 2 7 3 2 3 3" xfId="30361" xr:uid="{78C915CE-861B-48A7-A80E-839217E62206}"/>
    <cellStyle name="Output 2 7 3 2 4" xfId="22671" xr:uid="{9525238E-77F8-4B90-A0F4-4F02F7A22667}"/>
    <cellStyle name="Output 2 7 3 2 4 2" xfId="28611" xr:uid="{4B63E615-D4C7-4F11-836E-94F7AEE0A328}"/>
    <cellStyle name="Output 2 7 3 2 5" xfId="25371" xr:uid="{DAC29FA3-0EEA-41DA-B1BE-A3327E4D53C0}"/>
    <cellStyle name="Output 2 7 3 2 5 2" xfId="30823" xr:uid="{65B3498D-732C-4319-8400-F7F27D8073CE}"/>
    <cellStyle name="Output 2 7 3 2 6" xfId="27736" xr:uid="{F2514D62-698A-4BD2-82A0-67A832FD6E8B}"/>
    <cellStyle name="Output 2 7 3 3" xfId="23311" xr:uid="{900DF898-46F5-4017-BAA0-CE91C7317C48}"/>
    <cellStyle name="Output 2 7 3 3 2" xfId="26011" xr:uid="{B3B1594B-3793-4F61-A949-E41E8545C140}"/>
    <cellStyle name="Output 2 7 3 3 2 2" xfId="31463" xr:uid="{98A9966B-80E8-44D3-AEB3-E152ED0FCFB2}"/>
    <cellStyle name="Output 2 7 3 3 3" xfId="29251" xr:uid="{E400BE69-DE6C-4BF2-8747-038B08E0108A}"/>
    <cellStyle name="Output 2 7 3 4" xfId="24690" xr:uid="{D10AAEE9-DDF6-4FF4-BF6C-7355860589DD}"/>
    <cellStyle name="Output 2 7 3 4 2" xfId="26885" xr:uid="{16363488-85F7-4778-BD1B-B74DD2BC9CCE}"/>
    <cellStyle name="Output 2 7 3 4 2 2" xfId="32337" xr:uid="{A727896D-7AFF-4A34-8F4E-5EC926B52039}"/>
    <cellStyle name="Output 2 7 3 4 3" xfId="30142" xr:uid="{394DFEF2-6604-4326-B3F4-D24A4AED2EDD}"/>
    <cellStyle name="Output 2 7 3 5" xfId="22456" xr:uid="{135070FF-9CDB-4F61-8ABF-FC8DEA558958}"/>
    <cellStyle name="Output 2 7 3 5 2" xfId="28396" xr:uid="{2ADD57A8-E1AE-482B-99AD-F3E72377FCB7}"/>
    <cellStyle name="Output 2 7 3 6" xfId="21575" xr:uid="{C946B3ED-9D58-4A53-B7DD-84F5CCE7EA04}"/>
    <cellStyle name="Output 2 7 3 7" xfId="27517" xr:uid="{4619CBBC-BBEF-454E-A077-66F3D123EFA7}"/>
    <cellStyle name="Output 2 7 4" xfId="20595" xr:uid="{00000000-0005-0000-0000-000076500000}"/>
    <cellStyle name="Output 2 7 4 2" xfId="21793" xr:uid="{9607EC5B-4738-48E9-BDD3-932300034504}"/>
    <cellStyle name="Output 2 7 4 2 2" xfId="23525" xr:uid="{4F044C3D-0EED-44E0-BB5F-F24C31D5EF14}"/>
    <cellStyle name="Output 2 7 4 2 2 2" xfId="26225" xr:uid="{17E4DB65-837D-4638-B0C1-B92D41A327F9}"/>
    <cellStyle name="Output 2 7 4 2 2 2 2" xfId="31677" xr:uid="{F668C092-AE71-4F69-8786-5DA5F439C95F}"/>
    <cellStyle name="Output 2 7 4 2 2 3" xfId="29465" xr:uid="{049BBFF0-61EF-450B-AA83-ECD20D0EFC8B}"/>
    <cellStyle name="Output 2 7 4 2 3" xfId="24908" xr:uid="{8759844E-BC24-44B2-80F7-290C4E70822D}"/>
    <cellStyle name="Output 2 7 4 2 3 2" xfId="27103" xr:uid="{CD380D0B-F260-418B-8239-8D1834EB5FF2}"/>
    <cellStyle name="Output 2 7 4 2 3 2 2" xfId="32555" xr:uid="{BB52E4E2-198B-4DA5-ABCC-FE1429CF4BA2}"/>
    <cellStyle name="Output 2 7 4 2 3 3" xfId="30360" xr:uid="{75F37460-847F-4505-B5AF-97F6309B3E06}"/>
    <cellStyle name="Output 2 7 4 2 4" xfId="22670" xr:uid="{FC874148-B607-4096-B96C-6B62DF2EE2A2}"/>
    <cellStyle name="Output 2 7 4 2 4 2" xfId="28610" xr:uid="{95EB17AD-8AA3-4EFF-8FEF-AEF2F4612F02}"/>
    <cellStyle name="Output 2 7 4 2 5" xfId="25370" xr:uid="{D15F1215-DC1B-42E5-945F-C2FB5D6C6EF6}"/>
    <cellStyle name="Output 2 7 4 2 5 2" xfId="30822" xr:uid="{C1D6831A-7F03-4DC5-A0BC-19D1E704F11F}"/>
    <cellStyle name="Output 2 7 4 2 6" xfId="27735" xr:uid="{F8B03EFD-F734-4627-B85F-1B1D479C0F92}"/>
    <cellStyle name="Output 2 7 4 3" xfId="23312" xr:uid="{41F764DA-BD96-446E-98B7-F2E5BB2AF036}"/>
    <cellStyle name="Output 2 7 4 3 2" xfId="26012" xr:uid="{DF8A20DD-7FA8-47CC-9574-04E093FB548F}"/>
    <cellStyle name="Output 2 7 4 3 2 2" xfId="31464" xr:uid="{D9F31E89-BD7B-438F-B845-5F870D1ECA2D}"/>
    <cellStyle name="Output 2 7 4 3 3" xfId="29252" xr:uid="{3E53BA7A-F689-4E93-84A5-49AB400E3120}"/>
    <cellStyle name="Output 2 7 4 4" xfId="24691" xr:uid="{0833C3FF-DE55-4627-9EB3-AC2667795438}"/>
    <cellStyle name="Output 2 7 4 4 2" xfId="26886" xr:uid="{4A997B8E-CF04-4AEA-921B-472B3FBEBC24}"/>
    <cellStyle name="Output 2 7 4 4 2 2" xfId="32338" xr:uid="{D1DB3045-CAED-44EA-8486-84429CFDD69B}"/>
    <cellStyle name="Output 2 7 4 4 3" xfId="30143" xr:uid="{DA6F179D-2C2F-4F19-860A-AA0647F8648E}"/>
    <cellStyle name="Output 2 7 4 5" xfId="22457" xr:uid="{C833FF24-3A67-4DA3-8B98-707FFC1F35B6}"/>
    <cellStyle name="Output 2 7 4 5 2" xfId="28397" xr:uid="{B2691104-4613-4933-B14D-880F13F4A8BE}"/>
    <cellStyle name="Output 2 7 4 6" xfId="21576" xr:uid="{071DC004-1829-43AF-AACE-ACF4137A4885}"/>
    <cellStyle name="Output 2 7 4 7" xfId="27518" xr:uid="{84FAF8DE-B497-4E12-9517-A1DDE088B418}"/>
    <cellStyle name="Output 2 7 5" xfId="20596" xr:uid="{00000000-0005-0000-0000-000077500000}"/>
    <cellStyle name="Output 2 7 5 2" xfId="21792" xr:uid="{6522D14E-62F9-40E0-894D-54EFB5F7C50B}"/>
    <cellStyle name="Output 2 7 5 2 2" xfId="23524" xr:uid="{43BCFD51-BE13-45CE-847D-1F4B04A2C0BB}"/>
    <cellStyle name="Output 2 7 5 2 2 2" xfId="26224" xr:uid="{CCD0282D-D639-4548-9356-F43CBAB1EFAD}"/>
    <cellStyle name="Output 2 7 5 2 2 2 2" xfId="31676" xr:uid="{87E7B0A5-363B-47C0-AECA-B86AEA5BE0C6}"/>
    <cellStyle name="Output 2 7 5 2 2 3" xfId="29464" xr:uid="{CA560E3E-9404-4DD7-8E3D-98D6B719066A}"/>
    <cellStyle name="Output 2 7 5 2 3" xfId="24907" xr:uid="{2AD1EDCD-5806-482C-98A6-3680DB079758}"/>
    <cellStyle name="Output 2 7 5 2 3 2" xfId="27102" xr:uid="{67270F5E-30B6-4007-BA5F-C1CB757FC5AF}"/>
    <cellStyle name="Output 2 7 5 2 3 2 2" xfId="32554" xr:uid="{AF945BEA-8026-4E88-9CAA-09139AB69D5D}"/>
    <cellStyle name="Output 2 7 5 2 3 3" xfId="30359" xr:uid="{EC8F1995-5C5F-409C-86D7-50A8703960DC}"/>
    <cellStyle name="Output 2 7 5 2 4" xfId="22669" xr:uid="{AB08138D-2C42-4A16-8391-05457214AAB5}"/>
    <cellStyle name="Output 2 7 5 2 4 2" xfId="28609" xr:uid="{5406FABC-3A61-4907-95C4-40FAE1321F93}"/>
    <cellStyle name="Output 2 7 5 2 5" xfId="25369" xr:uid="{E839BAE8-3920-4488-A4E6-8BAE90FFD395}"/>
    <cellStyle name="Output 2 7 5 2 5 2" xfId="30821" xr:uid="{860D2D63-8943-47F1-8630-DE83019BB1FB}"/>
    <cellStyle name="Output 2 7 5 2 6" xfId="27734" xr:uid="{33B0A686-78A4-4C69-B9FD-140BD00EFA6B}"/>
    <cellStyle name="Output 2 7 5 3" xfId="23313" xr:uid="{E115C7BB-0D8C-4042-939D-313B108FDFE2}"/>
    <cellStyle name="Output 2 7 5 3 2" xfId="26013" xr:uid="{96097494-B12A-49C6-BE25-A0ED3236F131}"/>
    <cellStyle name="Output 2 7 5 3 2 2" xfId="31465" xr:uid="{050B90C5-B12F-4ED0-B5AA-722963C6D7A5}"/>
    <cellStyle name="Output 2 7 5 3 3" xfId="29253" xr:uid="{D3A06D23-B227-45D6-B95C-FA67498B1D24}"/>
    <cellStyle name="Output 2 7 5 4" xfId="24692" xr:uid="{3DA64A0B-40F7-4A2E-B7C3-B3AD0431392D}"/>
    <cellStyle name="Output 2 7 5 4 2" xfId="26887" xr:uid="{5CE23139-F35A-42D6-B070-8849CA03C1C3}"/>
    <cellStyle name="Output 2 7 5 4 2 2" xfId="32339" xr:uid="{8B6347B5-C46A-4648-9A8A-32373F170ACD}"/>
    <cellStyle name="Output 2 7 5 4 3" xfId="30144" xr:uid="{E65BC127-DC4B-427A-9AC6-4E0E36688E16}"/>
    <cellStyle name="Output 2 7 5 5" xfId="22458" xr:uid="{EA38A41A-EB6F-47DD-89BB-1B3BA6DA606B}"/>
    <cellStyle name="Output 2 7 5 5 2" xfId="28398" xr:uid="{74D65761-EFFE-4F48-A84C-7E1DC950D765}"/>
    <cellStyle name="Output 2 7 5 6" xfId="21577" xr:uid="{809DC3EB-A2B4-4101-BAEE-028B9C256D7B}"/>
    <cellStyle name="Output 2 7 5 7" xfId="27519" xr:uid="{3E54CBC3-33F5-4A3F-8D15-54BE94E48E4B}"/>
    <cellStyle name="Output 2 8" xfId="20597" xr:uid="{00000000-0005-0000-0000-000078500000}"/>
    <cellStyle name="Output 2 8 2" xfId="20598" xr:uid="{00000000-0005-0000-0000-000079500000}"/>
    <cellStyle name="Output 2 8 2 2" xfId="21791" xr:uid="{BE00CCB3-CF84-46A0-B8D9-524C70DBF4C8}"/>
    <cellStyle name="Output 2 8 2 2 2" xfId="23523" xr:uid="{7F5B385C-3CE7-417F-B441-723158A4C9B9}"/>
    <cellStyle name="Output 2 8 2 2 2 2" xfId="26223" xr:uid="{40E5BDE1-025A-4800-9DE8-8D4A95AE0B2D}"/>
    <cellStyle name="Output 2 8 2 2 2 2 2" xfId="31675" xr:uid="{86AA5FD5-5A45-4CFB-865A-A541542C31C9}"/>
    <cellStyle name="Output 2 8 2 2 2 3" xfId="29463" xr:uid="{F19C43F8-0354-4932-89C6-4ACEF0408821}"/>
    <cellStyle name="Output 2 8 2 2 3" xfId="24906" xr:uid="{12B5371E-BB49-4CF4-B8E6-0D38067074AC}"/>
    <cellStyle name="Output 2 8 2 2 3 2" xfId="27101" xr:uid="{1B682EE5-6F5D-4324-9262-37017AFA4D74}"/>
    <cellStyle name="Output 2 8 2 2 3 2 2" xfId="32553" xr:uid="{98ADE16C-F89A-4A55-A8E5-FE12A6A35905}"/>
    <cellStyle name="Output 2 8 2 2 3 3" xfId="30358" xr:uid="{A5480EC0-1F6C-4CA7-8B94-243D7649C804}"/>
    <cellStyle name="Output 2 8 2 2 4" xfId="22668" xr:uid="{D7513631-AB5A-4814-A629-563DB22B5A72}"/>
    <cellStyle name="Output 2 8 2 2 4 2" xfId="28608" xr:uid="{14FCABA3-711D-4E8B-89FF-2041CD563017}"/>
    <cellStyle name="Output 2 8 2 2 5" xfId="25368" xr:uid="{951F3172-B173-4621-BCDE-1137DB4F65A5}"/>
    <cellStyle name="Output 2 8 2 2 5 2" xfId="30820" xr:uid="{248A86BD-312C-41F1-BBBA-DD6B19F14BC7}"/>
    <cellStyle name="Output 2 8 2 2 6" xfId="27733" xr:uid="{5DC63226-C68C-4AF0-9D75-411488A264B4}"/>
    <cellStyle name="Output 2 8 2 3" xfId="23314" xr:uid="{89E2AF73-7C0C-467A-9BE5-EFCA15623489}"/>
    <cellStyle name="Output 2 8 2 3 2" xfId="26014" xr:uid="{70746CCC-4645-44DD-8A87-587A509F48E3}"/>
    <cellStyle name="Output 2 8 2 3 2 2" xfId="31466" xr:uid="{DFD0A6CA-BFD0-4BA4-BA0C-7BAC67C19842}"/>
    <cellStyle name="Output 2 8 2 3 3" xfId="29254" xr:uid="{C6D2634C-5CA3-4FB3-91DC-57E0DCF53CBE}"/>
    <cellStyle name="Output 2 8 2 4" xfId="24693" xr:uid="{05619883-7A81-4138-8BA8-FE4E60891568}"/>
    <cellStyle name="Output 2 8 2 4 2" xfId="26888" xr:uid="{FDCC92B2-AEC2-4DE6-891A-6EF5016D1F50}"/>
    <cellStyle name="Output 2 8 2 4 2 2" xfId="32340" xr:uid="{A0756901-5377-43CB-ACDB-293C5F899567}"/>
    <cellStyle name="Output 2 8 2 4 3" xfId="30145" xr:uid="{E38DABD6-7272-4A57-BE22-36B0D91A5E6D}"/>
    <cellStyle name="Output 2 8 2 5" xfId="22459" xr:uid="{1FE2F3D7-D248-46E9-A677-0F7C5A8A9F0A}"/>
    <cellStyle name="Output 2 8 2 5 2" xfId="28399" xr:uid="{40A8A07A-B624-45D7-BFB6-38C23CC64E3C}"/>
    <cellStyle name="Output 2 8 2 6" xfId="21578" xr:uid="{359BB05C-41D4-4039-BF5D-F91FEA68882F}"/>
    <cellStyle name="Output 2 8 2 7" xfId="27520" xr:uid="{8AFC76B4-8323-4C9A-986B-905C4064ED7D}"/>
    <cellStyle name="Output 2 8 3" xfId="20599" xr:uid="{00000000-0005-0000-0000-00007A500000}"/>
    <cellStyle name="Output 2 8 3 2" xfId="21790" xr:uid="{C695CFF1-CD3C-4946-B68B-355201DA2519}"/>
    <cellStyle name="Output 2 8 3 2 2" xfId="23522" xr:uid="{BCDDF97B-430C-4F3F-AA8D-9862DE0F703D}"/>
    <cellStyle name="Output 2 8 3 2 2 2" xfId="26222" xr:uid="{47846C14-A9E5-411E-A946-E4ED938CB4EA}"/>
    <cellStyle name="Output 2 8 3 2 2 2 2" xfId="31674" xr:uid="{446AA2F0-CF47-441B-A800-984726958B04}"/>
    <cellStyle name="Output 2 8 3 2 2 3" xfId="29462" xr:uid="{7CE7F17A-7F58-44C0-BD4E-A393B5361E45}"/>
    <cellStyle name="Output 2 8 3 2 3" xfId="24905" xr:uid="{29E889FB-2FC4-4A00-B891-620CB3DF7CF0}"/>
    <cellStyle name="Output 2 8 3 2 3 2" xfId="27100" xr:uid="{3B8A6EF5-CD10-4ED1-81B0-B36339888E77}"/>
    <cellStyle name="Output 2 8 3 2 3 2 2" xfId="32552" xr:uid="{8A039054-C5C8-4326-AE42-F1EAC9F29A83}"/>
    <cellStyle name="Output 2 8 3 2 3 3" xfId="30357" xr:uid="{DC9D2779-58A7-4834-B3BD-C514EBE9D88D}"/>
    <cellStyle name="Output 2 8 3 2 4" xfId="22667" xr:uid="{C97073E3-C695-442D-B1DD-D3A56C0F6D6C}"/>
    <cellStyle name="Output 2 8 3 2 4 2" xfId="28607" xr:uid="{9ABAE3A6-D693-4C41-8D15-9A8E7C70F32A}"/>
    <cellStyle name="Output 2 8 3 2 5" xfId="25367" xr:uid="{C7E21975-C59B-4B37-AD93-65A3E24AC781}"/>
    <cellStyle name="Output 2 8 3 2 5 2" xfId="30819" xr:uid="{C8EF24D1-E118-4F84-BEA6-33BC8EB524F7}"/>
    <cellStyle name="Output 2 8 3 2 6" xfId="27732" xr:uid="{F6C5390A-C3FF-41BE-B617-8F863BCFED52}"/>
    <cellStyle name="Output 2 8 3 3" xfId="23315" xr:uid="{841D0AF4-5179-4163-8238-41D1D57D6B91}"/>
    <cellStyle name="Output 2 8 3 3 2" xfId="26015" xr:uid="{D69A4A1E-C4B2-49DA-A5F6-4462B60FE1D7}"/>
    <cellStyle name="Output 2 8 3 3 2 2" xfId="31467" xr:uid="{C0B6171E-1842-4326-BDCC-74FC1E5BE1AD}"/>
    <cellStyle name="Output 2 8 3 3 3" xfId="29255" xr:uid="{5A20396E-7E56-457D-B751-246E186949DF}"/>
    <cellStyle name="Output 2 8 3 4" xfId="24694" xr:uid="{79FE8215-A37F-4DC0-A1F0-02AA6A14B9B2}"/>
    <cellStyle name="Output 2 8 3 4 2" xfId="26889" xr:uid="{FE46FF79-8590-4983-BA72-E107E4F21663}"/>
    <cellStyle name="Output 2 8 3 4 2 2" xfId="32341" xr:uid="{2F27E3D9-5739-42FC-9741-90C2E165C433}"/>
    <cellStyle name="Output 2 8 3 4 3" xfId="30146" xr:uid="{472382E3-6A12-4652-A56B-C11371656418}"/>
    <cellStyle name="Output 2 8 3 5" xfId="22460" xr:uid="{77C7A4D0-F700-479B-A20A-889466DD338B}"/>
    <cellStyle name="Output 2 8 3 5 2" xfId="28400" xr:uid="{F519C22A-E02C-4C9C-BAF3-CCDCDB033133}"/>
    <cellStyle name="Output 2 8 3 6" xfId="21579" xr:uid="{82F04094-AB25-43CA-91EA-4D2421A23618}"/>
    <cellStyle name="Output 2 8 3 7" xfId="27521" xr:uid="{E62C84D5-9590-4AAB-9AF9-B09D1B118797}"/>
    <cellStyle name="Output 2 8 4" xfId="20600" xr:uid="{00000000-0005-0000-0000-00007B500000}"/>
    <cellStyle name="Output 2 8 4 2" xfId="21789" xr:uid="{ED73B542-5C88-43AB-8278-9B4D356A1BBC}"/>
    <cellStyle name="Output 2 8 4 2 2" xfId="23521" xr:uid="{84524F02-7307-4101-9862-86EC68D221B3}"/>
    <cellStyle name="Output 2 8 4 2 2 2" xfId="26221" xr:uid="{BEB642A5-DD90-4270-B639-0F385DD7362A}"/>
    <cellStyle name="Output 2 8 4 2 2 2 2" xfId="31673" xr:uid="{BC85FAEF-C5DF-41D4-AE32-9D9CD8976AF5}"/>
    <cellStyle name="Output 2 8 4 2 2 3" xfId="29461" xr:uid="{F3368202-2358-41EA-9E51-71CD3CE5BA03}"/>
    <cellStyle name="Output 2 8 4 2 3" xfId="24904" xr:uid="{26E2CAAA-308B-4D34-A5E1-5D3D1DEF5ECA}"/>
    <cellStyle name="Output 2 8 4 2 3 2" xfId="27099" xr:uid="{35D68255-D72E-4852-A5CF-61B2B1553D31}"/>
    <cellStyle name="Output 2 8 4 2 3 2 2" xfId="32551" xr:uid="{9EB7FEE4-357D-496D-B87D-153F21F7B5A6}"/>
    <cellStyle name="Output 2 8 4 2 3 3" xfId="30356" xr:uid="{B1642A23-46B9-4D37-9B2D-108DA2DDCB02}"/>
    <cellStyle name="Output 2 8 4 2 4" xfId="22666" xr:uid="{76D54B62-99BE-4039-89AC-14986B5B3A56}"/>
    <cellStyle name="Output 2 8 4 2 4 2" xfId="28606" xr:uid="{40D23C10-7D89-4FB1-8F3A-B5B6BBB12CDA}"/>
    <cellStyle name="Output 2 8 4 2 5" xfId="25366" xr:uid="{F52719E7-F40E-4D91-9574-126E5859626C}"/>
    <cellStyle name="Output 2 8 4 2 5 2" xfId="30818" xr:uid="{A26D7ECC-2CD2-4EC3-A318-5B7A911940EE}"/>
    <cellStyle name="Output 2 8 4 2 6" xfId="27731" xr:uid="{DD24258A-D4A4-48DE-A824-50B3A01F8DDE}"/>
    <cellStyle name="Output 2 8 4 3" xfId="23316" xr:uid="{A783AD4C-846F-400E-ACB7-5B268A1AFB6D}"/>
    <cellStyle name="Output 2 8 4 3 2" xfId="26016" xr:uid="{9CD01C18-E19A-49B6-960F-7ABFE70A2EF4}"/>
    <cellStyle name="Output 2 8 4 3 2 2" xfId="31468" xr:uid="{ADF63762-A7E8-4FCC-A54A-35B0A2AE5095}"/>
    <cellStyle name="Output 2 8 4 3 3" xfId="29256" xr:uid="{01290C16-22B7-464E-8EE4-C468105B0B0F}"/>
    <cellStyle name="Output 2 8 4 4" xfId="24695" xr:uid="{994EEDCF-5062-4A41-8BAE-AE07239583C6}"/>
    <cellStyle name="Output 2 8 4 4 2" xfId="26890" xr:uid="{F4A83005-0A4D-4261-81E0-0E80E9720423}"/>
    <cellStyle name="Output 2 8 4 4 2 2" xfId="32342" xr:uid="{B47BDAA0-0F8C-4473-A8CE-FC948F2D94EA}"/>
    <cellStyle name="Output 2 8 4 4 3" xfId="30147" xr:uid="{94B5DD6D-9588-4A61-9227-D245884A804E}"/>
    <cellStyle name="Output 2 8 4 5" xfId="22461" xr:uid="{1FB4FFF3-0E5F-4C5C-BD97-537555393130}"/>
    <cellStyle name="Output 2 8 4 5 2" xfId="28401" xr:uid="{70C16D40-1B9A-45C3-8F49-33CF0713AC8F}"/>
    <cellStyle name="Output 2 8 4 6" xfId="21580" xr:uid="{203D1E97-5EB2-4100-850A-943129EAECA0}"/>
    <cellStyle name="Output 2 8 4 7" xfId="27522" xr:uid="{B5965EA1-8955-4594-BEA3-A9D377C84B73}"/>
    <cellStyle name="Output 2 8 5" xfId="20601" xr:uid="{00000000-0005-0000-0000-00007C500000}"/>
    <cellStyle name="Output 2 8 5 2" xfId="21788" xr:uid="{901C1021-1D8C-4604-A605-BFBD86E9BD51}"/>
    <cellStyle name="Output 2 8 5 2 2" xfId="23520" xr:uid="{5EADC8D0-9176-434C-A510-D97A0E1CACAF}"/>
    <cellStyle name="Output 2 8 5 2 2 2" xfId="26220" xr:uid="{55277F48-88C4-49C5-BAE0-45E0A41AD89B}"/>
    <cellStyle name="Output 2 8 5 2 2 2 2" xfId="31672" xr:uid="{65A29DCB-0AB0-4876-BA84-2B84F92F4D4E}"/>
    <cellStyle name="Output 2 8 5 2 2 3" xfId="29460" xr:uid="{E7A9EEC4-C677-4C92-A1FB-B1851846C182}"/>
    <cellStyle name="Output 2 8 5 2 3" xfId="24903" xr:uid="{0E28AF25-A70C-4953-8141-C421E0E21B85}"/>
    <cellStyle name="Output 2 8 5 2 3 2" xfId="27098" xr:uid="{5E4AB4A9-0F95-4257-8BFF-67B2154A31F6}"/>
    <cellStyle name="Output 2 8 5 2 3 2 2" xfId="32550" xr:uid="{6A5F521B-B8A3-455D-82CF-C5DE25F7B41D}"/>
    <cellStyle name="Output 2 8 5 2 3 3" xfId="30355" xr:uid="{A9057316-75EB-4D31-A3D9-09740D7E74EB}"/>
    <cellStyle name="Output 2 8 5 2 4" xfId="22665" xr:uid="{D594C972-7B54-4AC7-91C5-5612689ED7A4}"/>
    <cellStyle name="Output 2 8 5 2 4 2" xfId="28605" xr:uid="{B42DD19B-5F31-44E6-8B50-E95831EBE640}"/>
    <cellStyle name="Output 2 8 5 2 5" xfId="25365" xr:uid="{2C5DB545-6D55-4BE6-9CFD-2C37095D87A3}"/>
    <cellStyle name="Output 2 8 5 2 5 2" xfId="30817" xr:uid="{8F47E448-888B-4517-9D47-E3BEA265D402}"/>
    <cellStyle name="Output 2 8 5 2 6" xfId="27730" xr:uid="{A68FA701-A247-4C49-9B62-D3A6CD4C9100}"/>
    <cellStyle name="Output 2 8 5 3" xfId="23317" xr:uid="{51B316E6-EDE1-4352-BBD8-C9CA6E53EA8F}"/>
    <cellStyle name="Output 2 8 5 3 2" xfId="26017" xr:uid="{BDA12AD3-1DC2-4DE0-8D40-3CCB6F9D6BFB}"/>
    <cellStyle name="Output 2 8 5 3 2 2" xfId="31469" xr:uid="{00F6AF4C-D93A-4298-B92B-9DEE7F0C4608}"/>
    <cellStyle name="Output 2 8 5 3 3" xfId="29257" xr:uid="{AD26E831-8A43-48EF-A7A4-872BF0B511A8}"/>
    <cellStyle name="Output 2 8 5 4" xfId="24696" xr:uid="{92010CE0-AF6F-4FD2-8506-55AC1FDC9058}"/>
    <cellStyle name="Output 2 8 5 4 2" xfId="26891" xr:uid="{7A6AA255-8EBB-404D-88FF-DA15BD5740CD}"/>
    <cellStyle name="Output 2 8 5 4 2 2" xfId="32343" xr:uid="{AADDCD7A-58AE-43F5-A7D2-FA09532A1F5B}"/>
    <cellStyle name="Output 2 8 5 4 3" xfId="30148" xr:uid="{3B17E580-6137-46C6-BE00-6DE5375FED7D}"/>
    <cellStyle name="Output 2 8 5 5" xfId="22462" xr:uid="{10F8FA52-446D-4623-B024-39B534E35F15}"/>
    <cellStyle name="Output 2 8 5 5 2" xfId="28402" xr:uid="{AD5D461E-89DD-409B-8C3D-812057449546}"/>
    <cellStyle name="Output 2 8 5 6" xfId="21581" xr:uid="{C117A580-F39F-4C06-A128-DE34D700767D}"/>
    <cellStyle name="Output 2 8 5 7" xfId="27523" xr:uid="{EC4B782D-AC01-4F97-B9EC-B786DE928999}"/>
    <cellStyle name="Output 2 9" xfId="20602" xr:uid="{00000000-0005-0000-0000-00007D500000}"/>
    <cellStyle name="Output 2 9 2" xfId="20603" xr:uid="{00000000-0005-0000-0000-00007E500000}"/>
    <cellStyle name="Output 2 9 2 2" xfId="21787" xr:uid="{5757F61D-EA52-41ED-A33B-532A7719A96E}"/>
    <cellStyle name="Output 2 9 2 2 2" xfId="23519" xr:uid="{590A8BFD-A074-45A8-8986-B19E4827D21D}"/>
    <cellStyle name="Output 2 9 2 2 2 2" xfId="26219" xr:uid="{43F7C1A1-3A15-42A1-9E0E-EC2361D42FA4}"/>
    <cellStyle name="Output 2 9 2 2 2 2 2" xfId="31671" xr:uid="{A411052C-5995-4E58-BBC6-5846A5FC4F1F}"/>
    <cellStyle name="Output 2 9 2 2 2 3" xfId="29459" xr:uid="{D2A0C507-8D45-4599-B613-10E9D87A9B9B}"/>
    <cellStyle name="Output 2 9 2 2 3" xfId="24902" xr:uid="{9F4333AD-E4C0-4345-87C2-2604C12A5727}"/>
    <cellStyle name="Output 2 9 2 2 3 2" xfId="27097" xr:uid="{04F83C11-7B29-47C9-AE1B-7AF0B61E60E1}"/>
    <cellStyle name="Output 2 9 2 2 3 2 2" xfId="32549" xr:uid="{449139AD-8A14-431A-A4C2-F7EE511F7AFA}"/>
    <cellStyle name="Output 2 9 2 2 3 3" xfId="30354" xr:uid="{E572E9CB-20B0-4D06-950C-20BCC2B8958F}"/>
    <cellStyle name="Output 2 9 2 2 4" xfId="22664" xr:uid="{607FECA4-0936-4D85-A6CB-4E262037F4DF}"/>
    <cellStyle name="Output 2 9 2 2 4 2" xfId="28604" xr:uid="{21A97A48-7AB1-4809-B1D8-0E062B11BA0C}"/>
    <cellStyle name="Output 2 9 2 2 5" xfId="25364" xr:uid="{3B2BF62D-7AE8-48FE-9C7E-077130FF6234}"/>
    <cellStyle name="Output 2 9 2 2 5 2" xfId="30816" xr:uid="{33B9F392-3E14-4283-94AA-37FBE42F7A49}"/>
    <cellStyle name="Output 2 9 2 2 6" xfId="27729" xr:uid="{EFFD9C98-2954-4063-A171-AC334DA59CB8}"/>
    <cellStyle name="Output 2 9 2 3" xfId="23318" xr:uid="{3E3ABA04-5B08-48ED-A23B-DDD9D4D791C7}"/>
    <cellStyle name="Output 2 9 2 3 2" xfId="26018" xr:uid="{40727D35-74D1-462C-93A4-E72445B6AB72}"/>
    <cellStyle name="Output 2 9 2 3 2 2" xfId="31470" xr:uid="{83F5B47A-5B41-4AA0-A181-238D6FB0D952}"/>
    <cellStyle name="Output 2 9 2 3 3" xfId="29258" xr:uid="{085BE5FD-5D23-4E78-8059-F67697EC2F46}"/>
    <cellStyle name="Output 2 9 2 4" xfId="24697" xr:uid="{E667255D-2315-4BB4-9341-7CF5F9E6BA36}"/>
    <cellStyle name="Output 2 9 2 4 2" xfId="26892" xr:uid="{8484CDF4-A35B-47DA-80F4-3B4EE5A7F7FE}"/>
    <cellStyle name="Output 2 9 2 4 2 2" xfId="32344" xr:uid="{81CF11BF-E99A-460A-8CD1-148D7D654396}"/>
    <cellStyle name="Output 2 9 2 4 3" xfId="30149" xr:uid="{7C1F3B33-8FE8-4CEC-9573-85B71FD81DC8}"/>
    <cellStyle name="Output 2 9 2 5" xfId="22463" xr:uid="{A24F3F53-C824-4D67-A1C6-76FAEA5D2B9D}"/>
    <cellStyle name="Output 2 9 2 5 2" xfId="28403" xr:uid="{0C8947E3-273A-4F05-AB8E-EAA09BE19808}"/>
    <cellStyle name="Output 2 9 2 6" xfId="21582" xr:uid="{233A5F4D-2F0D-4D5E-87E9-D204CA52AEC0}"/>
    <cellStyle name="Output 2 9 2 7" xfId="27524" xr:uid="{CDA25C99-79CB-4DED-A6C9-59DB5E067043}"/>
    <cellStyle name="Output 2 9 3" xfId="20604" xr:uid="{00000000-0005-0000-0000-00007F500000}"/>
    <cellStyle name="Output 2 9 3 2" xfId="21786" xr:uid="{1655856C-54AA-408D-A56B-B8C55A4287E7}"/>
    <cellStyle name="Output 2 9 3 2 2" xfId="23518" xr:uid="{4671CA82-101E-49A9-AED1-2DA296E4DD19}"/>
    <cellStyle name="Output 2 9 3 2 2 2" xfId="26218" xr:uid="{54B2B8BB-0EC4-404D-9290-F1F9EB0F3926}"/>
    <cellStyle name="Output 2 9 3 2 2 2 2" xfId="31670" xr:uid="{FBC2BD86-4DA2-4E51-AB4F-B9421ADE3B05}"/>
    <cellStyle name="Output 2 9 3 2 2 3" xfId="29458" xr:uid="{05278B41-63A9-435A-ACC2-FEBD04D00E9B}"/>
    <cellStyle name="Output 2 9 3 2 3" xfId="24901" xr:uid="{1BC248BE-14C6-41ED-AC5C-A142F1FE2E42}"/>
    <cellStyle name="Output 2 9 3 2 3 2" xfId="27096" xr:uid="{B81FCF01-4194-4986-B965-F08F02CFFC3F}"/>
    <cellStyle name="Output 2 9 3 2 3 2 2" xfId="32548" xr:uid="{702916B8-F789-4184-9714-7CF37B38D10D}"/>
    <cellStyle name="Output 2 9 3 2 3 3" xfId="30353" xr:uid="{24BB2CCF-B6F9-4D45-A5C5-113DDD350FC7}"/>
    <cellStyle name="Output 2 9 3 2 4" xfId="22663" xr:uid="{34AEC5FD-CB9B-443E-8973-C8E57EABF9E0}"/>
    <cellStyle name="Output 2 9 3 2 4 2" xfId="28603" xr:uid="{F5502854-45FF-4645-8AFA-F630EDE272C4}"/>
    <cellStyle name="Output 2 9 3 2 5" xfId="25363" xr:uid="{E8F31D69-A2DB-401D-84A2-6D73E992ECA1}"/>
    <cellStyle name="Output 2 9 3 2 5 2" xfId="30815" xr:uid="{00EAAFE1-0C1C-4F86-ADF8-BB6DFC686212}"/>
    <cellStyle name="Output 2 9 3 2 6" xfId="27728" xr:uid="{57D578BF-8038-45DF-93F6-314149311313}"/>
    <cellStyle name="Output 2 9 3 3" xfId="23319" xr:uid="{409047BE-29DC-4BF3-9792-D10B94C0F608}"/>
    <cellStyle name="Output 2 9 3 3 2" xfId="26019" xr:uid="{0A55B822-C80C-4762-B025-204A7327EA6D}"/>
    <cellStyle name="Output 2 9 3 3 2 2" xfId="31471" xr:uid="{8F9C0EDD-9354-4CC3-8D32-07F8512C94C3}"/>
    <cellStyle name="Output 2 9 3 3 3" xfId="29259" xr:uid="{04222299-8098-4640-8BB0-1F55F1482E07}"/>
    <cellStyle name="Output 2 9 3 4" xfId="24698" xr:uid="{9EDE0241-E752-4043-9F6E-C04EF169643D}"/>
    <cellStyle name="Output 2 9 3 4 2" xfId="26893" xr:uid="{DD6467D9-4AFF-4E2A-A39A-ECE582372A76}"/>
    <cellStyle name="Output 2 9 3 4 2 2" xfId="32345" xr:uid="{2BFBFE9F-1C03-4053-B9EA-8BE0FDFE255E}"/>
    <cellStyle name="Output 2 9 3 4 3" xfId="30150" xr:uid="{02B84D57-5B8D-4B6E-95BD-378DA4F68E45}"/>
    <cellStyle name="Output 2 9 3 5" xfId="22464" xr:uid="{FB6D0A03-A1EC-4387-AF79-E611D58A6096}"/>
    <cellStyle name="Output 2 9 3 5 2" xfId="28404" xr:uid="{3964999D-2B73-44B5-8EE4-8F87CD6CB410}"/>
    <cellStyle name="Output 2 9 3 6" xfId="21583" xr:uid="{9C15093C-556D-4CC4-A24F-3E080FA881CF}"/>
    <cellStyle name="Output 2 9 3 7" xfId="27525" xr:uid="{CE780CEE-B630-4503-9C76-65493C18262F}"/>
    <cellStyle name="Output 2 9 4" xfId="20605" xr:uid="{00000000-0005-0000-0000-000080500000}"/>
    <cellStyle name="Output 2 9 4 2" xfId="21785" xr:uid="{F627A217-3CA2-47F6-877B-9CE9E9C00238}"/>
    <cellStyle name="Output 2 9 4 2 2" xfId="23517" xr:uid="{CE25EB3C-0E2F-48AC-918E-2824B51D0525}"/>
    <cellStyle name="Output 2 9 4 2 2 2" xfId="26217" xr:uid="{2A5D6C7E-E51A-4372-91B4-75E92D8893BC}"/>
    <cellStyle name="Output 2 9 4 2 2 2 2" xfId="31669" xr:uid="{9C60B291-EBF4-45D8-AA42-6F5D7268EB3E}"/>
    <cellStyle name="Output 2 9 4 2 2 3" xfId="29457" xr:uid="{75C18ED7-BAA9-412A-9884-B892A62C12F3}"/>
    <cellStyle name="Output 2 9 4 2 3" xfId="24900" xr:uid="{1AE419C8-EDBB-4739-A93A-778781393218}"/>
    <cellStyle name="Output 2 9 4 2 3 2" xfId="27095" xr:uid="{C3CF1AD8-1DCA-4A85-9CA5-384574D82514}"/>
    <cellStyle name="Output 2 9 4 2 3 2 2" xfId="32547" xr:uid="{B4191DE2-9CB3-4EC1-AAAE-6A3182617C51}"/>
    <cellStyle name="Output 2 9 4 2 3 3" xfId="30352" xr:uid="{AF36B986-68AD-42CE-B4D1-0E7F1637E24D}"/>
    <cellStyle name="Output 2 9 4 2 4" xfId="22662" xr:uid="{EB868C18-FAFF-4CAD-A957-D86A73CA4327}"/>
    <cellStyle name="Output 2 9 4 2 4 2" xfId="28602" xr:uid="{3F5FFFA6-3721-4DE1-A0BD-5EB00FADE069}"/>
    <cellStyle name="Output 2 9 4 2 5" xfId="25362" xr:uid="{1D3553C2-1072-4638-9052-590FE60AA1C5}"/>
    <cellStyle name="Output 2 9 4 2 5 2" xfId="30814" xr:uid="{274D4D50-7606-4D78-98B7-765C6AC884DD}"/>
    <cellStyle name="Output 2 9 4 2 6" xfId="27727" xr:uid="{C9A29A9E-E395-442F-B664-3290C3108DFA}"/>
    <cellStyle name="Output 2 9 4 3" xfId="23320" xr:uid="{772A7BFE-264E-468F-B65E-C2C192C941CA}"/>
    <cellStyle name="Output 2 9 4 3 2" xfId="26020" xr:uid="{F70C1A97-E0BD-4215-836B-55FBEE160D1F}"/>
    <cellStyle name="Output 2 9 4 3 2 2" xfId="31472" xr:uid="{EC38334A-7E44-43E8-9520-6F505E9E31A5}"/>
    <cellStyle name="Output 2 9 4 3 3" xfId="29260" xr:uid="{83F30085-5668-4AFD-95CD-D9D1CDD3583D}"/>
    <cellStyle name="Output 2 9 4 4" xfId="24699" xr:uid="{F8027053-EA85-45D2-9F61-0E5FF2CEBABF}"/>
    <cellStyle name="Output 2 9 4 4 2" xfId="26894" xr:uid="{2B23D436-FD52-41AE-89C9-719C516AD2CA}"/>
    <cellStyle name="Output 2 9 4 4 2 2" xfId="32346" xr:uid="{9E6030AF-9D2E-44DD-BA08-01A3D914E7AC}"/>
    <cellStyle name="Output 2 9 4 4 3" xfId="30151" xr:uid="{26531376-6454-4F24-86BD-B2078C98B2E1}"/>
    <cellStyle name="Output 2 9 4 5" xfId="22465" xr:uid="{1BFE5B75-B598-4F2F-886B-828AFBF19FD5}"/>
    <cellStyle name="Output 2 9 4 5 2" xfId="28405" xr:uid="{1F76C1AD-20AE-426E-AC81-DFE506DE649A}"/>
    <cellStyle name="Output 2 9 4 6" xfId="21584" xr:uid="{D2327A76-25DA-4793-88F5-E76D119E42EE}"/>
    <cellStyle name="Output 2 9 4 7" xfId="27526" xr:uid="{FBE101DC-3D2D-42CF-A3CD-65BC9F73FABB}"/>
    <cellStyle name="Output 2 9 5" xfId="20606" xr:uid="{00000000-0005-0000-0000-000081500000}"/>
    <cellStyle name="Output 2 9 5 2" xfId="21784" xr:uid="{042DDB14-8AD4-42B8-AA02-8D1F95DFC11D}"/>
    <cellStyle name="Output 2 9 5 2 2" xfId="23516" xr:uid="{857E8422-F9BC-4820-BFA7-82615D2B1E08}"/>
    <cellStyle name="Output 2 9 5 2 2 2" xfId="26216" xr:uid="{2E27452B-B60A-459C-AC59-C46F5A678AFA}"/>
    <cellStyle name="Output 2 9 5 2 2 2 2" xfId="31668" xr:uid="{F9DC674A-4F39-4026-AD4D-9EA93B7E6FE9}"/>
    <cellStyle name="Output 2 9 5 2 2 3" xfId="29456" xr:uid="{177A3773-AE0A-475C-AC5F-CAC4E6A37214}"/>
    <cellStyle name="Output 2 9 5 2 3" xfId="24899" xr:uid="{43780CF3-2490-4F30-8BBE-52B343C2DC91}"/>
    <cellStyle name="Output 2 9 5 2 3 2" xfId="27094" xr:uid="{C4D0972D-D24A-4FC3-BD3B-40FC35619852}"/>
    <cellStyle name="Output 2 9 5 2 3 2 2" xfId="32546" xr:uid="{51CF97AB-6767-4C7D-92A9-ED0938E3AD79}"/>
    <cellStyle name="Output 2 9 5 2 3 3" xfId="30351" xr:uid="{6CDA8432-CB53-4E9D-8C8D-9AE8D1A28C18}"/>
    <cellStyle name="Output 2 9 5 2 4" xfId="22661" xr:uid="{1006EFD8-5026-4599-9BB5-E5D354734987}"/>
    <cellStyle name="Output 2 9 5 2 4 2" xfId="28601" xr:uid="{CEEDC38C-9B74-4BCE-9173-632D35B9C5BE}"/>
    <cellStyle name="Output 2 9 5 2 5" xfId="25361" xr:uid="{10D132DA-0711-4982-BCE6-4A5E2DB12DE9}"/>
    <cellStyle name="Output 2 9 5 2 5 2" xfId="30813" xr:uid="{C4EB91AF-419F-4BF9-89F0-2FD34D6F1725}"/>
    <cellStyle name="Output 2 9 5 2 6" xfId="27726" xr:uid="{EFAE2F89-5B43-4B83-952D-DFCE860923D8}"/>
    <cellStyle name="Output 2 9 5 3" xfId="23321" xr:uid="{8298CCD5-4385-48D5-B9C1-BAE12D0CFE0C}"/>
    <cellStyle name="Output 2 9 5 3 2" xfId="26021" xr:uid="{2A756242-5A3C-4FAF-B1F8-B82F543CACF4}"/>
    <cellStyle name="Output 2 9 5 3 2 2" xfId="31473" xr:uid="{151D287F-428D-43BE-8421-B6FD34464B85}"/>
    <cellStyle name="Output 2 9 5 3 3" xfId="29261" xr:uid="{EA670D8E-0041-4D2E-8968-8C08D5E97ECC}"/>
    <cellStyle name="Output 2 9 5 4" xfId="24700" xr:uid="{91078E58-73F5-439C-A5DF-960BB0D48232}"/>
    <cellStyle name="Output 2 9 5 4 2" xfId="26895" xr:uid="{B1ECDBC2-4016-47DC-963C-7E7150300333}"/>
    <cellStyle name="Output 2 9 5 4 2 2" xfId="32347" xr:uid="{40D2F79C-B1B0-44BF-9F94-60B53E5D986D}"/>
    <cellStyle name="Output 2 9 5 4 3" xfId="30152" xr:uid="{26C4D5DB-12C3-4E87-AA89-DC10C072EE02}"/>
    <cellStyle name="Output 2 9 5 5" xfId="22466" xr:uid="{5DBC5D2B-FB02-4CE3-8394-AE4D1942964A}"/>
    <cellStyle name="Output 2 9 5 5 2" xfId="28406" xr:uid="{AF151AA2-7E26-4F9A-B606-3F0D0E7288CD}"/>
    <cellStyle name="Output 2 9 5 6" xfId="21585" xr:uid="{11D25015-EFAD-4744-AB83-2DF78D0940DE}"/>
    <cellStyle name="Output 2 9 5 7" xfId="27527" xr:uid="{D721E356-0C45-4CAC-B176-8A7F2921EF94}"/>
    <cellStyle name="Output 3" xfId="20607" xr:uid="{00000000-0005-0000-0000-000082500000}"/>
    <cellStyle name="Output 3 2" xfId="20608" xr:uid="{00000000-0005-0000-0000-000083500000}"/>
    <cellStyle name="Output 3 2 2" xfId="21782" xr:uid="{05A2ECD9-FB95-48C3-9620-E2A57399FCB3}"/>
    <cellStyle name="Output 3 2 2 2" xfId="23514" xr:uid="{52746D63-54AB-42F0-994D-68BCD0FBF43A}"/>
    <cellStyle name="Output 3 2 2 2 2" xfId="26214" xr:uid="{141154B9-7D53-4045-8B6F-DF0BFDDEAECD}"/>
    <cellStyle name="Output 3 2 2 2 2 2" xfId="31666" xr:uid="{1500A384-A212-4CB5-A838-9EEF8E89B07E}"/>
    <cellStyle name="Output 3 2 2 2 3" xfId="29454" xr:uid="{08315C7E-8020-4A28-9243-7A12C9B656E2}"/>
    <cellStyle name="Output 3 2 2 3" xfId="24897" xr:uid="{990D7310-C3FF-46D7-A8FA-5AAE6574D32C}"/>
    <cellStyle name="Output 3 2 2 3 2" xfId="27092" xr:uid="{A7BB6932-DA76-46AF-A3BC-4C91323821B9}"/>
    <cellStyle name="Output 3 2 2 3 2 2" xfId="32544" xr:uid="{5B91C0B1-7DC1-42A1-A072-358609666AC8}"/>
    <cellStyle name="Output 3 2 2 3 3" xfId="30349" xr:uid="{E871A08C-F8D3-4C73-8188-BEE4C9ACE6EB}"/>
    <cellStyle name="Output 3 2 2 4" xfId="22659" xr:uid="{EF63E182-4452-44A9-B068-958FEDC43613}"/>
    <cellStyle name="Output 3 2 2 4 2" xfId="28599" xr:uid="{E565BB7A-731A-422B-8CEF-B98F2476F25C}"/>
    <cellStyle name="Output 3 2 2 5" xfId="25359" xr:uid="{F72068A2-7892-45C8-B561-D8826C92AF5E}"/>
    <cellStyle name="Output 3 2 2 5 2" xfId="30811" xr:uid="{C7331768-D164-4CB1-991A-2B42D33F5100}"/>
    <cellStyle name="Output 3 2 2 6" xfId="27724" xr:uid="{F1261483-E05B-45BB-812D-D839B8737DEB}"/>
    <cellStyle name="Output 3 2 3" xfId="23323" xr:uid="{895AF47B-EA8C-453F-B503-9C41491EEB19}"/>
    <cellStyle name="Output 3 2 3 2" xfId="26023" xr:uid="{1C22B9CF-839C-453B-B2FF-9686DF4E99EA}"/>
    <cellStyle name="Output 3 2 3 2 2" xfId="31475" xr:uid="{F932EF64-52A4-4A91-A7C0-894DE27EFBCB}"/>
    <cellStyle name="Output 3 2 3 3" xfId="29263" xr:uid="{2225BA4B-1B9F-4D85-9B6B-AB22B4B8F261}"/>
    <cellStyle name="Output 3 2 4" xfId="24702" xr:uid="{9573D46A-B844-4BFD-B5F4-BF8951D5866A}"/>
    <cellStyle name="Output 3 2 4 2" xfId="26897" xr:uid="{6CB5E3BB-EABA-41B5-B87B-396D8517EA06}"/>
    <cellStyle name="Output 3 2 4 2 2" xfId="32349" xr:uid="{E94D695B-EE30-4CF9-BA0D-F9E137EFB962}"/>
    <cellStyle name="Output 3 2 4 3" xfId="30154" xr:uid="{C7727579-1E26-446B-845E-5762FA0B748E}"/>
    <cellStyle name="Output 3 2 5" xfId="22468" xr:uid="{9D1EAF7A-F8AC-4ED4-BDDC-6A313D2DC117}"/>
    <cellStyle name="Output 3 2 5 2" xfId="28408" xr:uid="{119F7B95-121E-467E-9964-882365A294AE}"/>
    <cellStyle name="Output 3 2 6" xfId="21587" xr:uid="{5B70B41E-9A9C-49DA-B595-289EE8BCE337}"/>
    <cellStyle name="Output 3 2 7" xfId="27529" xr:uid="{2160779E-5922-4E53-A04A-EDC69DEA5FF0}"/>
    <cellStyle name="Output 3 3" xfId="20609" xr:uid="{00000000-0005-0000-0000-000084500000}"/>
    <cellStyle name="Output 3 3 2" xfId="21781" xr:uid="{82C4F60C-FC07-4B17-8490-C418F82F813A}"/>
    <cellStyle name="Output 3 3 2 2" xfId="23513" xr:uid="{4FDE5C7E-65FF-48A3-9FF6-293185CE0740}"/>
    <cellStyle name="Output 3 3 2 2 2" xfId="26213" xr:uid="{6AC54F6A-29FD-4E08-88A9-E66AAEC7938A}"/>
    <cellStyle name="Output 3 3 2 2 2 2" xfId="31665" xr:uid="{5E235A90-97A3-4C72-9209-B2C06455166B}"/>
    <cellStyle name="Output 3 3 2 2 3" xfId="29453" xr:uid="{4F70D113-0971-4173-90AB-CF22872CE3F4}"/>
    <cellStyle name="Output 3 3 2 3" xfId="24896" xr:uid="{3C8CF5A7-E5CE-4E0B-890B-6E576B21AC12}"/>
    <cellStyle name="Output 3 3 2 3 2" xfId="27091" xr:uid="{E66BAC59-2E41-43F9-BA34-0CFA340B9766}"/>
    <cellStyle name="Output 3 3 2 3 2 2" xfId="32543" xr:uid="{81AC6216-5C68-49FF-9C8A-C18A2DCA7468}"/>
    <cellStyle name="Output 3 3 2 3 3" xfId="30348" xr:uid="{A9F44846-4438-4ADE-8873-B5CC93D0C06A}"/>
    <cellStyle name="Output 3 3 2 4" xfId="22658" xr:uid="{6E75E022-0E29-4E06-B005-C122CAC90FD7}"/>
    <cellStyle name="Output 3 3 2 4 2" xfId="28598" xr:uid="{8BB3B11E-F02E-4402-B1BF-6689CE5C04AC}"/>
    <cellStyle name="Output 3 3 2 5" xfId="25358" xr:uid="{F4F6443C-F32F-4E4A-B12F-76A1E0567F0D}"/>
    <cellStyle name="Output 3 3 2 5 2" xfId="30810" xr:uid="{306471AD-45C5-46C1-8155-AC80B5256426}"/>
    <cellStyle name="Output 3 3 2 6" xfId="27723" xr:uid="{A1941618-0AED-4042-92AF-BCFF29B5E273}"/>
    <cellStyle name="Output 3 3 3" xfId="23324" xr:uid="{8D6322AF-843A-4B3C-9FF4-59F79AD3A8E9}"/>
    <cellStyle name="Output 3 3 3 2" xfId="26024" xr:uid="{2986FE39-3153-4263-907A-917BC26A81B1}"/>
    <cellStyle name="Output 3 3 3 2 2" xfId="31476" xr:uid="{32E8AB59-5952-40BC-ACB5-C747DA35EAAC}"/>
    <cellStyle name="Output 3 3 3 3" xfId="29264" xr:uid="{9C6CA554-221E-40F8-B8E2-062430F5FDAA}"/>
    <cellStyle name="Output 3 3 4" xfId="24703" xr:uid="{85E58F6D-D42B-483F-BF30-92AAD0E85BFB}"/>
    <cellStyle name="Output 3 3 4 2" xfId="26898" xr:uid="{90E569A7-A850-4E2F-988D-A14A822D313A}"/>
    <cellStyle name="Output 3 3 4 2 2" xfId="32350" xr:uid="{B4804886-5929-49CE-9EF7-5084C7AAE0AE}"/>
    <cellStyle name="Output 3 3 4 3" xfId="30155" xr:uid="{B56288B8-2CBC-4008-B6B0-3F0BA724F674}"/>
    <cellStyle name="Output 3 3 5" xfId="22469" xr:uid="{22702F1E-AA11-4E27-B93B-2DDB0DDE64F4}"/>
    <cellStyle name="Output 3 3 5 2" xfId="28409" xr:uid="{2C30A9C4-2049-4075-AC67-09E0DE90FC85}"/>
    <cellStyle name="Output 3 3 6" xfId="21588" xr:uid="{10F82246-5397-476A-8CBF-136BEC8E55CC}"/>
    <cellStyle name="Output 3 3 7" xfId="27530" xr:uid="{4DD92148-6FDD-4452-BD0D-2F597FEA0247}"/>
    <cellStyle name="Output 3 4" xfId="21783" xr:uid="{F91649D3-C571-41EB-B9CE-238E356F47C6}"/>
    <cellStyle name="Output 3 4 2" xfId="23515" xr:uid="{3AB47BC1-EE3E-4289-9E06-FBF6624A857B}"/>
    <cellStyle name="Output 3 4 2 2" xfId="26215" xr:uid="{127AAA04-9130-4AA9-9D09-BA343DAD8FEA}"/>
    <cellStyle name="Output 3 4 2 2 2" xfId="31667" xr:uid="{CD8ABF55-A2F8-42A0-A53B-B8B1E37DF5C2}"/>
    <cellStyle name="Output 3 4 2 3" xfId="29455" xr:uid="{8FE78054-E6BE-4FAE-9EDD-1EC4C58BDC64}"/>
    <cellStyle name="Output 3 4 3" xfId="24898" xr:uid="{217D9C63-FF6E-40C8-8FD5-EC1ECA62B9FC}"/>
    <cellStyle name="Output 3 4 3 2" xfId="27093" xr:uid="{37321A4B-EC18-49F5-A16C-B7F856C1B688}"/>
    <cellStyle name="Output 3 4 3 2 2" xfId="32545" xr:uid="{D889B68E-7DC6-45B6-A39C-FE921FE481A6}"/>
    <cellStyle name="Output 3 4 3 3" xfId="30350" xr:uid="{E24C5DF0-2D29-4234-A612-88511C4B1F17}"/>
    <cellStyle name="Output 3 4 4" xfId="22660" xr:uid="{5CCF76A1-EB38-4E79-8C3B-A25D4868750F}"/>
    <cellStyle name="Output 3 4 4 2" xfId="28600" xr:uid="{38D7E556-31C4-432A-8192-E984D6C8987E}"/>
    <cellStyle name="Output 3 4 5" xfId="25360" xr:uid="{4F5F41D4-3170-435D-98E1-FCC6C9A6779D}"/>
    <cellStyle name="Output 3 4 5 2" xfId="30812" xr:uid="{3074520F-37B6-413E-B848-8FE1A757B227}"/>
    <cellStyle name="Output 3 4 6" xfId="27725" xr:uid="{038E5FE3-79E3-4042-9571-6EBE14219B0D}"/>
    <cellStyle name="Output 3 5" xfId="23322" xr:uid="{85AF86BB-32C2-4037-9C18-1AD6DF949D09}"/>
    <cellStyle name="Output 3 5 2" xfId="26022" xr:uid="{6AF2C08D-5E3C-4A77-99DF-1DE47125416D}"/>
    <cellStyle name="Output 3 5 2 2" xfId="31474" xr:uid="{09B8E972-9CEB-4E71-982D-5CFD69A8116B}"/>
    <cellStyle name="Output 3 5 3" xfId="29262" xr:uid="{50ABC73B-137F-44E1-9344-F7D9E8067E78}"/>
    <cellStyle name="Output 3 6" xfId="24701" xr:uid="{3DC40442-4762-4FEE-A736-64DDF824D047}"/>
    <cellStyle name="Output 3 6 2" xfId="26896" xr:uid="{AC7C7B5B-AA94-4746-B7DD-9EDC568EE208}"/>
    <cellStyle name="Output 3 6 2 2" xfId="32348" xr:uid="{EE088FAF-EBA9-48B6-B75B-28E8D9FE2221}"/>
    <cellStyle name="Output 3 6 3" xfId="30153" xr:uid="{85FF618D-9A67-4237-A4A3-6F4088A91214}"/>
    <cellStyle name="Output 3 7" xfId="22467" xr:uid="{A838E9D3-8CE7-4BF3-A5EE-E403FD40FDC2}"/>
    <cellStyle name="Output 3 7 2" xfId="28407" xr:uid="{1080CC3D-84E4-4B04-AA7B-E1BE191A18EB}"/>
    <cellStyle name="Output 3 8" xfId="21586" xr:uid="{755FDBF4-76A7-4CFD-8841-8459F13108FF}"/>
    <cellStyle name="Output 3 9" xfId="27528" xr:uid="{21712758-F359-4737-A748-AEA30C6805C0}"/>
    <cellStyle name="Output 4" xfId="20610" xr:uid="{00000000-0005-0000-0000-000085500000}"/>
    <cellStyle name="Output 4 2" xfId="20611" xr:uid="{00000000-0005-0000-0000-000086500000}"/>
    <cellStyle name="Output 4 2 2" xfId="21779" xr:uid="{46C2C0DB-EA2C-4681-951C-00ED508FE84A}"/>
    <cellStyle name="Output 4 2 2 2" xfId="23511" xr:uid="{417C1D95-EB53-47E9-9293-AD60A1D96EFC}"/>
    <cellStyle name="Output 4 2 2 2 2" xfId="26211" xr:uid="{595951B5-362C-43F4-A026-1BB42A274A15}"/>
    <cellStyle name="Output 4 2 2 2 2 2" xfId="31663" xr:uid="{CFFD33C2-2779-446B-8A51-AF4DF90016E1}"/>
    <cellStyle name="Output 4 2 2 2 3" xfId="29451" xr:uid="{62243590-9C73-483F-91FF-95B6EDBB2885}"/>
    <cellStyle name="Output 4 2 2 3" xfId="24894" xr:uid="{EEAA71AD-12B4-47F8-980B-9568F49C7C83}"/>
    <cellStyle name="Output 4 2 2 3 2" xfId="27089" xr:uid="{8CED0D69-BB78-4E97-94CD-50335FCE37A9}"/>
    <cellStyle name="Output 4 2 2 3 2 2" xfId="32541" xr:uid="{DBC5447C-B006-4E5B-B5EB-AFD08B66335F}"/>
    <cellStyle name="Output 4 2 2 3 3" xfId="30346" xr:uid="{5479CA13-BDE3-48E2-BAF0-5A4DCC65378F}"/>
    <cellStyle name="Output 4 2 2 4" xfId="22656" xr:uid="{0AE0A6DC-198D-41C0-A885-CADAE396D57E}"/>
    <cellStyle name="Output 4 2 2 4 2" xfId="28596" xr:uid="{8D57212F-B2F0-4540-81B7-23006FD09007}"/>
    <cellStyle name="Output 4 2 2 5" xfId="25356" xr:uid="{15946486-2FDA-425B-B130-8D477507D865}"/>
    <cellStyle name="Output 4 2 2 5 2" xfId="30808" xr:uid="{837F9D5B-70C8-4728-BE6C-0036C557DF4D}"/>
    <cellStyle name="Output 4 2 2 6" xfId="27721" xr:uid="{9708ED1C-0AEF-4D01-B3CA-CD4482E5E319}"/>
    <cellStyle name="Output 4 2 3" xfId="23326" xr:uid="{A135F4BD-75AA-4619-BC6E-CD952870B09B}"/>
    <cellStyle name="Output 4 2 3 2" xfId="26026" xr:uid="{C7B374EC-3FFC-4C3B-8940-A4519872A608}"/>
    <cellStyle name="Output 4 2 3 2 2" xfId="31478" xr:uid="{E96B770B-5280-4DEA-8054-1777ABD45BF6}"/>
    <cellStyle name="Output 4 2 3 3" xfId="29266" xr:uid="{94DD44D8-0160-45B2-9071-F5056DCEB092}"/>
    <cellStyle name="Output 4 2 4" xfId="24705" xr:uid="{A48DA8B3-5C9B-4A77-A02D-8A320629EBEC}"/>
    <cellStyle name="Output 4 2 4 2" xfId="26900" xr:uid="{E7943E55-CD38-4815-89DD-761C90993BCF}"/>
    <cellStyle name="Output 4 2 4 2 2" xfId="32352" xr:uid="{F81E04A6-AB2F-4C0B-AB66-14F5A28F8F0A}"/>
    <cellStyle name="Output 4 2 4 3" xfId="30157" xr:uid="{0FB6D323-8ADF-4426-9FBC-880CA36E6837}"/>
    <cellStyle name="Output 4 2 5" xfId="22471" xr:uid="{DDE64F18-A1A8-4096-9DE8-62B163EDDBAC}"/>
    <cellStyle name="Output 4 2 5 2" xfId="28411" xr:uid="{2C12AC9D-9F0C-46CC-A2D6-2E92AC52C847}"/>
    <cellStyle name="Output 4 2 6" xfId="21590" xr:uid="{AC0A27C5-C58E-40C8-883E-12B1DFD2389C}"/>
    <cellStyle name="Output 4 2 7" xfId="27532" xr:uid="{2413526B-6047-465B-878B-299627694F1E}"/>
    <cellStyle name="Output 4 3" xfId="20612" xr:uid="{00000000-0005-0000-0000-000087500000}"/>
    <cellStyle name="Output 4 3 2" xfId="21778" xr:uid="{EC57BEC5-C728-48A0-8791-CD2D8453F84F}"/>
    <cellStyle name="Output 4 3 2 2" xfId="23510" xr:uid="{573C4D2A-7AC6-4023-A7FE-8AE46A02EEC4}"/>
    <cellStyle name="Output 4 3 2 2 2" xfId="26210" xr:uid="{5DC3F265-55A8-4EFB-9903-E9C6AD12E74B}"/>
    <cellStyle name="Output 4 3 2 2 2 2" xfId="31662" xr:uid="{83006718-F7EA-4481-8A2E-AA83281000C7}"/>
    <cellStyle name="Output 4 3 2 2 3" xfId="29450" xr:uid="{97D40D09-C984-4029-97FD-E7E8A325FBA5}"/>
    <cellStyle name="Output 4 3 2 3" xfId="24893" xr:uid="{DBBF3061-506B-43BA-B20F-3002D3595E2C}"/>
    <cellStyle name="Output 4 3 2 3 2" xfId="27088" xr:uid="{1AE5A486-3DBA-4E42-86B0-E82ACA395CE7}"/>
    <cellStyle name="Output 4 3 2 3 2 2" xfId="32540" xr:uid="{7CCBB115-A7CC-472C-A546-407AF5B7C9E7}"/>
    <cellStyle name="Output 4 3 2 3 3" xfId="30345" xr:uid="{B580ABC3-491C-42CA-8316-00EE8C30C607}"/>
    <cellStyle name="Output 4 3 2 4" xfId="22655" xr:uid="{2DAA383C-DA1F-49ED-96DA-42B9D1AF5DE0}"/>
    <cellStyle name="Output 4 3 2 4 2" xfId="28595" xr:uid="{639B4C46-5E13-4262-A9F1-F5FAF1F0A5ED}"/>
    <cellStyle name="Output 4 3 2 5" xfId="25355" xr:uid="{ACFC987D-785F-4881-B6BC-181C5120E8B5}"/>
    <cellStyle name="Output 4 3 2 5 2" xfId="30807" xr:uid="{9976D30F-9552-4592-9C44-EE0216C16B7E}"/>
    <cellStyle name="Output 4 3 2 6" xfId="27720" xr:uid="{56C2DB9A-BDF7-4627-B074-557034DBE028}"/>
    <cellStyle name="Output 4 3 3" xfId="23327" xr:uid="{3D444C83-ADFB-4D54-8FF0-EDFC05F24DB6}"/>
    <cellStyle name="Output 4 3 3 2" xfId="26027" xr:uid="{A26ECD15-1966-4975-BDC3-5DA852CBCAE4}"/>
    <cellStyle name="Output 4 3 3 2 2" xfId="31479" xr:uid="{6C1D8566-10BD-4F0A-B369-DD6E527D0C1E}"/>
    <cellStyle name="Output 4 3 3 3" xfId="29267" xr:uid="{D20256FB-2B3B-41EF-8F07-240BC1D05126}"/>
    <cellStyle name="Output 4 3 4" xfId="24706" xr:uid="{5A9E3D4D-A174-4D60-BAA2-16FD455074DB}"/>
    <cellStyle name="Output 4 3 4 2" xfId="26901" xr:uid="{C82724A1-FA65-43BC-A3AF-802A18DFA8B0}"/>
    <cellStyle name="Output 4 3 4 2 2" xfId="32353" xr:uid="{5A41C666-C411-4FAC-8D27-07C5A2942D54}"/>
    <cellStyle name="Output 4 3 4 3" xfId="30158" xr:uid="{4E858B7B-3225-4258-A8EF-2979DEBEC092}"/>
    <cellStyle name="Output 4 3 5" xfId="22472" xr:uid="{8DC9A422-3345-48BF-98A0-51E81D582625}"/>
    <cellStyle name="Output 4 3 5 2" xfId="28412" xr:uid="{D2AD31E2-3FE6-47E0-ABB6-89BA33E4C2FD}"/>
    <cellStyle name="Output 4 3 6" xfId="21591" xr:uid="{AEB18AFE-F244-4751-BD5D-76E348761C68}"/>
    <cellStyle name="Output 4 3 7" xfId="27533" xr:uid="{7DE8775C-2AAF-4C36-A9F5-F65369BD1A50}"/>
    <cellStyle name="Output 4 4" xfId="21780" xr:uid="{9353C187-0A7F-46AF-BC5F-0AEA4D33BEC6}"/>
    <cellStyle name="Output 4 4 2" xfId="23512" xr:uid="{D95D7573-5449-4614-84FA-B73E01331D04}"/>
    <cellStyle name="Output 4 4 2 2" xfId="26212" xr:uid="{C30E172E-FB04-403D-9F2A-1E362DE31473}"/>
    <cellStyle name="Output 4 4 2 2 2" xfId="31664" xr:uid="{6541E300-773F-42D3-8A55-2E08F38B41FE}"/>
    <cellStyle name="Output 4 4 2 3" xfId="29452" xr:uid="{507391CD-C3DE-48EF-929D-4DC4CBAF032E}"/>
    <cellStyle name="Output 4 4 3" xfId="24895" xr:uid="{780F18E7-B53D-4BD9-A07B-D00FEEF197DC}"/>
    <cellStyle name="Output 4 4 3 2" xfId="27090" xr:uid="{66B3EB6B-A62C-4F04-A754-0163845440B1}"/>
    <cellStyle name="Output 4 4 3 2 2" xfId="32542" xr:uid="{FB5B176C-1A0F-4DF2-A245-A4D07001C1D1}"/>
    <cellStyle name="Output 4 4 3 3" xfId="30347" xr:uid="{DCDEC3E3-C972-4BEB-A9EB-DD20F5FDEE11}"/>
    <cellStyle name="Output 4 4 4" xfId="22657" xr:uid="{2348F8B5-ECC5-4D8A-B459-445739E440B5}"/>
    <cellStyle name="Output 4 4 4 2" xfId="28597" xr:uid="{23BAE876-6CD1-4623-B362-29FAE344CD12}"/>
    <cellStyle name="Output 4 4 5" xfId="25357" xr:uid="{CBF2B2FB-F677-48B1-B3A4-5A36E065FFC3}"/>
    <cellStyle name="Output 4 4 5 2" xfId="30809" xr:uid="{B47D7A55-BA29-49F8-92CD-D33758B754F5}"/>
    <cellStyle name="Output 4 4 6" xfId="27722" xr:uid="{28B2DEC0-81D5-4A5C-987C-B13ABBE4539E}"/>
    <cellStyle name="Output 4 5" xfId="23325" xr:uid="{82A35437-26DB-4E58-8A75-F56059437785}"/>
    <cellStyle name="Output 4 5 2" xfId="26025" xr:uid="{04A44308-A0A5-493D-AADE-7FD17AF959AF}"/>
    <cellStyle name="Output 4 5 2 2" xfId="31477" xr:uid="{C6555416-44D4-49F8-8DF1-19B9C7B683F1}"/>
    <cellStyle name="Output 4 5 3" xfId="29265" xr:uid="{5684047F-9425-45F9-B84A-935D65F0A458}"/>
    <cellStyle name="Output 4 6" xfId="24704" xr:uid="{854289C4-E5DE-4CE5-A7A7-EAF9A7042840}"/>
    <cellStyle name="Output 4 6 2" xfId="26899" xr:uid="{0E8A1382-6142-4EEA-B7B5-8166C290625C}"/>
    <cellStyle name="Output 4 6 2 2" xfId="32351" xr:uid="{95FECB60-F358-4E64-996C-719449A7A620}"/>
    <cellStyle name="Output 4 6 3" xfId="30156" xr:uid="{32D5771F-DF0E-4C08-B6C6-79199ACE3040}"/>
    <cellStyle name="Output 4 7" xfId="22470" xr:uid="{8482DE47-BCCE-4189-AD52-797DAA4EFAE5}"/>
    <cellStyle name="Output 4 7 2" xfId="28410" xr:uid="{2090435B-2493-42F1-895A-76E3F762C7D4}"/>
    <cellStyle name="Output 4 8" xfId="21589" xr:uid="{05B63A22-B199-42AD-AC24-7E62E2C1F6A2}"/>
    <cellStyle name="Output 4 9" xfId="27531" xr:uid="{4A712096-866D-4BB7-8EEA-44CB4718C8CC}"/>
    <cellStyle name="Output 5" xfId="20613" xr:uid="{00000000-0005-0000-0000-000088500000}"/>
    <cellStyle name="Output 5 2" xfId="20614" xr:uid="{00000000-0005-0000-0000-000089500000}"/>
    <cellStyle name="Output 5 2 2" xfId="21776" xr:uid="{E492455C-6F8A-4D75-8395-24E6F79005DB}"/>
    <cellStyle name="Output 5 2 2 2" xfId="23508" xr:uid="{4132A4EB-6415-47F5-B35C-D5CF5A0C7F85}"/>
    <cellStyle name="Output 5 2 2 2 2" xfId="26208" xr:uid="{1A2D4AA5-40F6-4E26-8FE5-D1A564DD3DFD}"/>
    <cellStyle name="Output 5 2 2 2 2 2" xfId="31660" xr:uid="{3529FB0E-930C-4356-A461-7A1E758950ED}"/>
    <cellStyle name="Output 5 2 2 2 3" xfId="29448" xr:uid="{A454E48A-8390-4EA2-B777-04BD2455E5A6}"/>
    <cellStyle name="Output 5 2 2 3" xfId="24891" xr:uid="{7AF0221B-62CF-4685-9E6A-A02114ABF162}"/>
    <cellStyle name="Output 5 2 2 3 2" xfId="27086" xr:uid="{FFA7045F-A10C-4F25-B1E8-35C435E48F67}"/>
    <cellStyle name="Output 5 2 2 3 2 2" xfId="32538" xr:uid="{7BF2F308-C1C8-49FA-A252-53AB542E8003}"/>
    <cellStyle name="Output 5 2 2 3 3" xfId="30343" xr:uid="{BA9549DA-4B27-46F4-ABB5-B3B9D2176F06}"/>
    <cellStyle name="Output 5 2 2 4" xfId="22653" xr:uid="{9755BA96-7C6B-48F3-9B68-48BB693256A6}"/>
    <cellStyle name="Output 5 2 2 4 2" xfId="28593" xr:uid="{84EF95B2-D0EA-481F-B1DA-9BDD7C9FDAAA}"/>
    <cellStyle name="Output 5 2 2 5" xfId="25353" xr:uid="{A1BB90F2-A691-4BA0-842E-27CCD9DC81B5}"/>
    <cellStyle name="Output 5 2 2 5 2" xfId="30805" xr:uid="{A2DFC729-F16D-4ECD-96D6-D1524073397C}"/>
    <cellStyle name="Output 5 2 2 6" xfId="27718" xr:uid="{533309F7-55E2-4BFB-AB38-F7188F468E0C}"/>
    <cellStyle name="Output 5 2 3" xfId="23329" xr:uid="{F60AD6CE-41D2-4A6F-91AE-4F2556F9B9EF}"/>
    <cellStyle name="Output 5 2 3 2" xfId="26029" xr:uid="{6FF465E7-2F7D-429B-A64B-8E293EC5CC1D}"/>
    <cellStyle name="Output 5 2 3 2 2" xfId="31481" xr:uid="{B746AD15-DA88-4F15-A2B6-F4ED7354C98B}"/>
    <cellStyle name="Output 5 2 3 3" xfId="29269" xr:uid="{308B305B-EDA1-463E-BB02-3AC8B549FC5F}"/>
    <cellStyle name="Output 5 2 4" xfId="24708" xr:uid="{F911773C-23BF-4D84-A716-BEACBD81E6A1}"/>
    <cellStyle name="Output 5 2 4 2" xfId="26903" xr:uid="{86600038-85D6-4BE3-B6F6-47B2B37877AF}"/>
    <cellStyle name="Output 5 2 4 2 2" xfId="32355" xr:uid="{C39C90ED-938E-479D-844E-5EE0473341E0}"/>
    <cellStyle name="Output 5 2 4 3" xfId="30160" xr:uid="{4C5D27B4-6EBA-43A5-9C17-C8E5F83C5B8F}"/>
    <cellStyle name="Output 5 2 5" xfId="22474" xr:uid="{EFAEFEF6-73B1-46E7-9E40-647581DF1953}"/>
    <cellStyle name="Output 5 2 5 2" xfId="28414" xr:uid="{F6A2BECA-49C0-4D96-9032-1F8DAA91E145}"/>
    <cellStyle name="Output 5 2 6" xfId="21593" xr:uid="{E2A30181-C6F7-435C-AB37-7FEAF1F39E88}"/>
    <cellStyle name="Output 5 2 7" xfId="27535" xr:uid="{EF01A7F2-1A66-45C2-A265-01CBA8CA01D9}"/>
    <cellStyle name="Output 5 3" xfId="20615" xr:uid="{00000000-0005-0000-0000-00008A500000}"/>
    <cellStyle name="Output 5 3 2" xfId="21775" xr:uid="{D073189E-CF9B-47CE-B847-4C8B378665C9}"/>
    <cellStyle name="Output 5 3 2 2" xfId="23507" xr:uid="{C772BF43-5D0A-4E47-AFC9-925132CBCC34}"/>
    <cellStyle name="Output 5 3 2 2 2" xfId="26207" xr:uid="{F32312BE-FFB4-4ACA-BFA7-BDCC6C1C47F2}"/>
    <cellStyle name="Output 5 3 2 2 2 2" xfId="31659" xr:uid="{FB17A5B5-F6AE-4246-B4B0-718E5CE695FE}"/>
    <cellStyle name="Output 5 3 2 2 3" xfId="29447" xr:uid="{9CEB57BA-CE75-483D-99DD-32BAF6C024B5}"/>
    <cellStyle name="Output 5 3 2 3" xfId="24890" xr:uid="{B340ED8C-A72D-4230-846D-EBBE709A92A4}"/>
    <cellStyle name="Output 5 3 2 3 2" xfId="27085" xr:uid="{A24FD865-376F-4880-A54B-A9769AB5EF7C}"/>
    <cellStyle name="Output 5 3 2 3 2 2" xfId="32537" xr:uid="{DDADCF0F-628D-496D-ACF9-0B440F888B2D}"/>
    <cellStyle name="Output 5 3 2 3 3" xfId="30342" xr:uid="{FD821E3B-6F8D-4421-858B-452BF756D288}"/>
    <cellStyle name="Output 5 3 2 4" xfId="22652" xr:uid="{A8AC7F47-C5A1-4C15-9459-9DC3FFC09382}"/>
    <cellStyle name="Output 5 3 2 4 2" xfId="28592" xr:uid="{E277325A-6FEC-43F3-97E1-DD3CCC498802}"/>
    <cellStyle name="Output 5 3 2 5" xfId="25352" xr:uid="{C972051E-356E-4131-BAF3-1BA91BBFC8AF}"/>
    <cellStyle name="Output 5 3 2 5 2" xfId="30804" xr:uid="{D94780B4-6048-4B30-A388-BCE046F68683}"/>
    <cellStyle name="Output 5 3 2 6" xfId="27717" xr:uid="{2AAD8925-33BC-42F5-9105-A81F5E36BF34}"/>
    <cellStyle name="Output 5 3 3" xfId="23330" xr:uid="{3CC41939-F89D-485C-9276-E7BFA74EABB4}"/>
    <cellStyle name="Output 5 3 3 2" xfId="26030" xr:uid="{CC9AB47B-2FF6-490F-B6AC-05CF33D60488}"/>
    <cellStyle name="Output 5 3 3 2 2" xfId="31482" xr:uid="{2686CAE2-4B3F-45AA-941C-A4CB816EA723}"/>
    <cellStyle name="Output 5 3 3 3" xfId="29270" xr:uid="{AD948B00-6C59-4385-9B0D-C811B5C8EE00}"/>
    <cellStyle name="Output 5 3 4" xfId="24709" xr:uid="{46C1FE20-76EF-4B74-A75A-8DC06648F455}"/>
    <cellStyle name="Output 5 3 4 2" xfId="26904" xr:uid="{45D0CE72-2C3A-4CBD-9A76-4BC4319B8907}"/>
    <cellStyle name="Output 5 3 4 2 2" xfId="32356" xr:uid="{51008D1A-D4D3-47FD-ACFE-44081BC308AF}"/>
    <cellStyle name="Output 5 3 4 3" xfId="30161" xr:uid="{EEF1B3E9-4320-427F-8FD8-E769906ECFF9}"/>
    <cellStyle name="Output 5 3 5" xfId="22475" xr:uid="{36C5AC0D-030B-4BEE-9A89-8999471EBEC9}"/>
    <cellStyle name="Output 5 3 5 2" xfId="28415" xr:uid="{A34306ED-0BF2-49D9-9CF4-8F2ED831DB76}"/>
    <cellStyle name="Output 5 3 6" xfId="21594" xr:uid="{66B5DA40-B943-4DB3-B9C9-8F85B6458DA5}"/>
    <cellStyle name="Output 5 3 7" xfId="27536" xr:uid="{31788993-4D68-446D-B7C5-F164FF4C1778}"/>
    <cellStyle name="Output 5 4" xfId="21777" xr:uid="{C1185053-043A-4B12-A53B-CA588D26CBCB}"/>
    <cellStyle name="Output 5 4 2" xfId="23509" xr:uid="{56372879-10A5-48E0-BF22-E569665C74F2}"/>
    <cellStyle name="Output 5 4 2 2" xfId="26209" xr:uid="{DEF0D2A4-76D4-4005-8E1C-71788E0014E7}"/>
    <cellStyle name="Output 5 4 2 2 2" xfId="31661" xr:uid="{72C318F9-88C1-4479-8F38-A1FE021831FB}"/>
    <cellStyle name="Output 5 4 2 3" xfId="29449" xr:uid="{62272727-3CB4-42F9-BA9F-089698F4A0F9}"/>
    <cellStyle name="Output 5 4 3" xfId="24892" xr:uid="{0AA1D1B6-18C8-4EDC-B15E-E84E4938F22F}"/>
    <cellStyle name="Output 5 4 3 2" xfId="27087" xr:uid="{1042F895-3105-4A12-914F-A34C4ACE03ED}"/>
    <cellStyle name="Output 5 4 3 2 2" xfId="32539" xr:uid="{69440459-BA3D-402A-BCEC-CC046EF26870}"/>
    <cellStyle name="Output 5 4 3 3" xfId="30344" xr:uid="{CF413961-E2D8-4898-A112-D85EC1D55B60}"/>
    <cellStyle name="Output 5 4 4" xfId="22654" xr:uid="{826CA4BB-97C8-45E9-ACF9-4B86E9F10A9D}"/>
    <cellStyle name="Output 5 4 4 2" xfId="28594" xr:uid="{A9EE798F-3DE2-43ED-9793-ED2CBD67907B}"/>
    <cellStyle name="Output 5 4 5" xfId="25354" xr:uid="{2A8FE9D3-33E0-4418-A065-9C60D77C866C}"/>
    <cellStyle name="Output 5 4 5 2" xfId="30806" xr:uid="{63B1D755-37D9-45B4-8FDA-A7FAF1D2AA0E}"/>
    <cellStyle name="Output 5 4 6" xfId="27719" xr:uid="{655452E0-8CFD-4898-B45D-E2E4B6BE1C63}"/>
    <cellStyle name="Output 5 5" xfId="23328" xr:uid="{C3EA4BF3-B395-4ABD-8E04-D6DEB47AAA8F}"/>
    <cellStyle name="Output 5 5 2" xfId="26028" xr:uid="{F0FAAA32-580D-41D1-AEFF-AE1AED1FDD04}"/>
    <cellStyle name="Output 5 5 2 2" xfId="31480" xr:uid="{8CC17C80-A008-40E7-97F8-2B5DB19BE47A}"/>
    <cellStyle name="Output 5 5 3" xfId="29268" xr:uid="{20491139-F253-40C6-91D7-5EB52A8DCFB9}"/>
    <cellStyle name="Output 5 6" xfId="24707" xr:uid="{F5D88C81-C1B7-4638-BAB1-AB68769917A8}"/>
    <cellStyle name="Output 5 6 2" xfId="26902" xr:uid="{D58AB2F4-61C2-4ED9-810C-34CF20FE3B06}"/>
    <cellStyle name="Output 5 6 2 2" xfId="32354" xr:uid="{3320C777-B0BA-4A6A-AD87-A19BFD5CA56C}"/>
    <cellStyle name="Output 5 6 3" xfId="30159" xr:uid="{A81C1250-B149-4380-B761-30A34727AEBA}"/>
    <cellStyle name="Output 5 7" xfId="22473" xr:uid="{2B28F915-F8E0-4100-AFDD-4BC628E0AF71}"/>
    <cellStyle name="Output 5 7 2" xfId="28413" xr:uid="{0D70ABC2-D7B9-49A0-8F38-9EEB6E6AC30C}"/>
    <cellStyle name="Output 5 8" xfId="21592" xr:uid="{44C78E7D-1460-4FEF-90CA-068E12F5FCCA}"/>
    <cellStyle name="Output 5 9" xfId="27534" xr:uid="{EB201693-151A-423A-A02D-3513CAF95250}"/>
    <cellStyle name="Output 6" xfId="20616" xr:uid="{00000000-0005-0000-0000-00008B500000}"/>
    <cellStyle name="Output 6 2" xfId="20617" xr:uid="{00000000-0005-0000-0000-00008C500000}"/>
    <cellStyle name="Output 6 2 2" xfId="21773" xr:uid="{9B0AD77A-BE14-4CC5-859D-5F87E4F452E7}"/>
    <cellStyle name="Output 6 2 2 2" xfId="23505" xr:uid="{6ED43415-0AF4-4317-B81E-ACBE7D28EB26}"/>
    <cellStyle name="Output 6 2 2 2 2" xfId="26205" xr:uid="{E4DC4DF5-3A58-4465-9924-5D6965FFE39A}"/>
    <cellStyle name="Output 6 2 2 2 2 2" xfId="31657" xr:uid="{2F456796-2216-4BAC-9243-AC6DCD984926}"/>
    <cellStyle name="Output 6 2 2 2 3" xfId="29445" xr:uid="{E70E81CB-D928-44E3-B465-C65039F392C6}"/>
    <cellStyle name="Output 6 2 2 3" xfId="24888" xr:uid="{41A6C902-DF8D-4CEE-A009-5FA48B8CB081}"/>
    <cellStyle name="Output 6 2 2 3 2" xfId="27083" xr:uid="{32654040-72DF-47AF-805B-F2E0FEB56B25}"/>
    <cellStyle name="Output 6 2 2 3 2 2" xfId="32535" xr:uid="{A98A7C8E-F10B-44FE-AC37-70B701105DBD}"/>
    <cellStyle name="Output 6 2 2 3 3" xfId="30340" xr:uid="{B134940D-435B-43B8-882D-D448D55B177F}"/>
    <cellStyle name="Output 6 2 2 4" xfId="22650" xr:uid="{47372344-B698-4195-A65E-E0BADBE71A3C}"/>
    <cellStyle name="Output 6 2 2 4 2" xfId="28590" xr:uid="{139CAA32-8240-4380-B2D8-4E3C0C264D0C}"/>
    <cellStyle name="Output 6 2 2 5" xfId="25350" xr:uid="{9BB02CEB-50B3-4E83-9E68-627EF3A7D339}"/>
    <cellStyle name="Output 6 2 2 5 2" xfId="30802" xr:uid="{F1B8A0EF-AF6A-4C29-A004-83754D1544C0}"/>
    <cellStyle name="Output 6 2 2 6" xfId="27715" xr:uid="{8C275DDE-911E-40EE-99B8-0578ECA3333E}"/>
    <cellStyle name="Output 6 2 3" xfId="23332" xr:uid="{89201B2D-7521-4412-BAE7-D8F81DCCA624}"/>
    <cellStyle name="Output 6 2 3 2" xfId="26032" xr:uid="{4C52D601-A7D1-4E15-9D50-AFC803AFD50C}"/>
    <cellStyle name="Output 6 2 3 2 2" xfId="31484" xr:uid="{00BE625E-A608-43E3-9EA4-F4D6282A1344}"/>
    <cellStyle name="Output 6 2 3 3" xfId="29272" xr:uid="{96FBA9E7-D3D9-48CC-A5D1-ABAB22DB8CCD}"/>
    <cellStyle name="Output 6 2 4" xfId="24711" xr:uid="{09482707-3D4E-47FD-BDFC-C487E8726181}"/>
    <cellStyle name="Output 6 2 4 2" xfId="26906" xr:uid="{7D8EE885-5523-446B-ABE2-2A7ADDA40BEB}"/>
    <cellStyle name="Output 6 2 4 2 2" xfId="32358" xr:uid="{6368428A-FDD2-4DCA-982A-6D4589B62236}"/>
    <cellStyle name="Output 6 2 4 3" xfId="30163" xr:uid="{0CFBEF52-CB8E-482E-87E1-FC245E966FF0}"/>
    <cellStyle name="Output 6 2 5" xfId="22477" xr:uid="{B76DF39D-1BCD-45C1-91F3-0F8244DBC7B2}"/>
    <cellStyle name="Output 6 2 5 2" xfId="28417" xr:uid="{BCC921C0-CDB0-48DD-A5A9-9D843BD97368}"/>
    <cellStyle name="Output 6 2 6" xfId="21596" xr:uid="{91166CE0-2F16-4BD4-9700-F7B1CEA04273}"/>
    <cellStyle name="Output 6 2 7" xfId="27538" xr:uid="{82130922-48EE-4636-9213-C251DB4B75F6}"/>
    <cellStyle name="Output 6 3" xfId="20618" xr:uid="{00000000-0005-0000-0000-00008D500000}"/>
    <cellStyle name="Output 6 3 2" xfId="21772" xr:uid="{48E5E339-D293-4C1D-92AE-5E0B80576360}"/>
    <cellStyle name="Output 6 3 2 2" xfId="23504" xr:uid="{650B70EF-ECB8-4C14-AE6C-F1E669CF9F60}"/>
    <cellStyle name="Output 6 3 2 2 2" xfId="26204" xr:uid="{0EC53EAA-9B00-431E-8209-7F607D9EEF85}"/>
    <cellStyle name="Output 6 3 2 2 2 2" xfId="31656" xr:uid="{68F941AB-7260-4061-80DF-246D084F9E20}"/>
    <cellStyle name="Output 6 3 2 2 3" xfId="29444" xr:uid="{7F631828-82D6-499B-A139-C40D337C12F7}"/>
    <cellStyle name="Output 6 3 2 3" xfId="24887" xr:uid="{6BA68B66-09F5-410D-B104-FAA5810900C6}"/>
    <cellStyle name="Output 6 3 2 3 2" xfId="27082" xr:uid="{9DD91139-2B00-48BF-8F30-745C091C698F}"/>
    <cellStyle name="Output 6 3 2 3 2 2" xfId="32534" xr:uid="{A4919D8E-F8FF-4821-9EC6-B07806074632}"/>
    <cellStyle name="Output 6 3 2 3 3" xfId="30339" xr:uid="{4FA0947E-98CD-4A04-AE62-772B192BAC06}"/>
    <cellStyle name="Output 6 3 2 4" xfId="22649" xr:uid="{4C2F2703-2A85-4A97-BE55-1D4B248EE738}"/>
    <cellStyle name="Output 6 3 2 4 2" xfId="28589" xr:uid="{55B40C26-FEF6-4BED-8285-ABE342A6E213}"/>
    <cellStyle name="Output 6 3 2 5" xfId="25349" xr:uid="{562CF421-D8AF-4943-91A8-A64650384C54}"/>
    <cellStyle name="Output 6 3 2 5 2" xfId="30801" xr:uid="{AAD99443-6872-4CA9-965C-053695EC588B}"/>
    <cellStyle name="Output 6 3 2 6" xfId="27714" xr:uid="{0F9926AB-F0B0-44B6-A328-617EFB4F6A3F}"/>
    <cellStyle name="Output 6 3 3" xfId="23333" xr:uid="{D1AA8E46-B821-4D87-9049-C27A0FD37003}"/>
    <cellStyle name="Output 6 3 3 2" xfId="26033" xr:uid="{BBB75992-E01F-4CDE-936A-0597F05E2CD0}"/>
    <cellStyle name="Output 6 3 3 2 2" xfId="31485" xr:uid="{5FB2896D-EB82-433F-AEBB-9C529D2DD64F}"/>
    <cellStyle name="Output 6 3 3 3" xfId="29273" xr:uid="{602C3772-0A64-4C75-B62F-3DA6398E450C}"/>
    <cellStyle name="Output 6 3 4" xfId="24712" xr:uid="{FFAB566B-8446-4C21-A847-F729833B6202}"/>
    <cellStyle name="Output 6 3 4 2" xfId="26907" xr:uid="{67A4571C-67BF-4966-9ABD-EA068DA735C1}"/>
    <cellStyle name="Output 6 3 4 2 2" xfId="32359" xr:uid="{CDB322BF-8FB5-4FAC-B93F-32F2D1A3B263}"/>
    <cellStyle name="Output 6 3 4 3" xfId="30164" xr:uid="{69E94985-3011-44FA-B720-76505058F21A}"/>
    <cellStyle name="Output 6 3 5" xfId="22478" xr:uid="{DEAE29E5-9ED2-4B20-BA05-B7A0162B7E05}"/>
    <cellStyle name="Output 6 3 5 2" xfId="28418" xr:uid="{2ABD5C20-025F-47F3-867A-F5261A4F56CA}"/>
    <cellStyle name="Output 6 3 6" xfId="21597" xr:uid="{2026E5C2-4AAB-4937-AE5B-E436796170E9}"/>
    <cellStyle name="Output 6 3 7" xfId="27539" xr:uid="{A7F5324E-B6F1-4CBB-B4FC-74CF9A844BD7}"/>
    <cellStyle name="Output 6 4" xfId="21774" xr:uid="{D31160FE-CD73-4CBE-8001-76065EEFBD9F}"/>
    <cellStyle name="Output 6 4 2" xfId="23506" xr:uid="{4BE24085-5FBA-4A31-82F6-7CACAA277AFB}"/>
    <cellStyle name="Output 6 4 2 2" xfId="26206" xr:uid="{9348F6CC-46B0-450E-B862-41737EF75CD5}"/>
    <cellStyle name="Output 6 4 2 2 2" xfId="31658" xr:uid="{C8651D34-BA73-4F54-93EB-ACA2B04C547D}"/>
    <cellStyle name="Output 6 4 2 3" xfId="29446" xr:uid="{D91468BF-C9FC-49EA-82DD-4179234C0144}"/>
    <cellStyle name="Output 6 4 3" xfId="24889" xr:uid="{5A79AC2A-FD56-40BA-9348-F2F6666B2359}"/>
    <cellStyle name="Output 6 4 3 2" xfId="27084" xr:uid="{F804396E-1EE2-4A21-851F-3CE0D6EECBDC}"/>
    <cellStyle name="Output 6 4 3 2 2" xfId="32536" xr:uid="{CFD6653A-DB42-42F0-9316-0582138E13EB}"/>
    <cellStyle name="Output 6 4 3 3" xfId="30341" xr:uid="{6ADD66C6-16C8-4A36-9362-C0ECCDB8E422}"/>
    <cellStyle name="Output 6 4 4" xfId="22651" xr:uid="{F71DCE61-23B9-4681-8A00-DD2F7154E128}"/>
    <cellStyle name="Output 6 4 4 2" xfId="28591" xr:uid="{6EB9D291-AC31-4C40-B6EE-ABD7CC939251}"/>
    <cellStyle name="Output 6 4 5" xfId="25351" xr:uid="{D069648A-439C-4A34-8DE1-02A5DAE4EF3E}"/>
    <cellStyle name="Output 6 4 5 2" xfId="30803" xr:uid="{C5A7134B-2815-4DB6-8BEB-31037D036FDF}"/>
    <cellStyle name="Output 6 4 6" xfId="27716" xr:uid="{1760A4F4-D9DF-4183-B26F-74E867193670}"/>
    <cellStyle name="Output 6 5" xfId="23331" xr:uid="{3D9164CD-C84B-4C99-BDB6-7ECCCC3E7C82}"/>
    <cellStyle name="Output 6 5 2" xfId="26031" xr:uid="{CF6378E3-F16E-4A10-A534-FC0DE31C3FD6}"/>
    <cellStyle name="Output 6 5 2 2" xfId="31483" xr:uid="{7A74DB55-575A-4C1A-A4ED-AF1D1037ED4A}"/>
    <cellStyle name="Output 6 5 3" xfId="29271" xr:uid="{8C8ACB49-CD5F-4FF9-8B20-4A58FFD6170F}"/>
    <cellStyle name="Output 6 6" xfId="24710" xr:uid="{BD06D9CC-68C7-4DB5-9235-3E08FCA30B9C}"/>
    <cellStyle name="Output 6 6 2" xfId="26905" xr:uid="{EAA5F6C0-586E-4A12-AE88-6BAF50D3A3BB}"/>
    <cellStyle name="Output 6 6 2 2" xfId="32357" xr:uid="{BD53AAAA-E958-4333-B78F-39511CEB699B}"/>
    <cellStyle name="Output 6 6 3" xfId="30162" xr:uid="{D39967AD-9562-4826-9548-43EDCB260CEF}"/>
    <cellStyle name="Output 6 7" xfId="22476" xr:uid="{CB3343EC-9DC7-4062-80F1-2D45E405FD8E}"/>
    <cellStyle name="Output 6 7 2" xfId="28416" xr:uid="{C9745036-A5FD-4356-BE75-B9DB292FC093}"/>
    <cellStyle name="Output 6 8" xfId="21595" xr:uid="{0B662666-C227-4D2D-9901-8D90AA92378E}"/>
    <cellStyle name="Output 6 9" xfId="27537" xr:uid="{80AE0C28-E21B-47E1-B963-D6F7CC1D6F27}"/>
    <cellStyle name="Output 7" xfId="20619" xr:uid="{00000000-0005-0000-0000-00008E500000}"/>
    <cellStyle name="Output 7 2" xfId="21771" xr:uid="{344B0174-D96C-41FC-9228-FF19855879E1}"/>
    <cellStyle name="Output 7 2 2" xfId="23503" xr:uid="{E750C996-859A-44BB-AA3F-64519D12DB26}"/>
    <cellStyle name="Output 7 2 2 2" xfId="26203" xr:uid="{761E771B-8837-42A0-974B-DB44A9F5CE78}"/>
    <cellStyle name="Output 7 2 2 2 2" xfId="31655" xr:uid="{426F024B-DCCE-473F-AD7C-B614E5A94C04}"/>
    <cellStyle name="Output 7 2 2 3" xfId="29443" xr:uid="{C8D7BBA9-88A7-43D2-9B30-F8669FC1025D}"/>
    <cellStyle name="Output 7 2 3" xfId="24886" xr:uid="{9B4528A9-D02E-4211-A324-90D38B85D8E3}"/>
    <cellStyle name="Output 7 2 3 2" xfId="27081" xr:uid="{5ED601E6-DE11-463D-B8F0-029EF1F70D48}"/>
    <cellStyle name="Output 7 2 3 2 2" xfId="32533" xr:uid="{766550EF-3DE1-47F4-9A93-9641A2FA7E30}"/>
    <cellStyle name="Output 7 2 3 3" xfId="30338" xr:uid="{ECA71A77-81C4-41AD-B1F1-F908F5A832D3}"/>
    <cellStyle name="Output 7 2 4" xfId="22648" xr:uid="{BAB91700-77C3-4D01-AF49-451205A495DB}"/>
    <cellStyle name="Output 7 2 4 2" xfId="28588" xr:uid="{C244FCD4-CBC4-4629-A799-B2D5113A8A83}"/>
    <cellStyle name="Output 7 2 5" xfId="25348" xr:uid="{E3675257-A527-44E2-93CF-95C3553FDB5B}"/>
    <cellStyle name="Output 7 2 5 2" xfId="30800" xr:uid="{E606A563-CB53-48B5-8724-F2DCC2EA12AA}"/>
    <cellStyle name="Output 7 2 6" xfId="27713" xr:uid="{C7BD06CB-626B-4626-8770-5B9B3E1C4524}"/>
    <cellStyle name="Output 7 3" xfId="23334" xr:uid="{21DCC1B6-F3BA-4121-AEB3-513309CDE071}"/>
    <cellStyle name="Output 7 3 2" xfId="26034" xr:uid="{E5CC21F1-6AFD-43AE-8ACD-DF14DE215141}"/>
    <cellStyle name="Output 7 3 2 2" xfId="31486" xr:uid="{30B10FC1-9B85-428F-9E41-0A3AB9D28F0D}"/>
    <cellStyle name="Output 7 3 3" xfId="29274" xr:uid="{F965837A-EE33-4300-B29C-E61E8DDF4524}"/>
    <cellStyle name="Output 7 4" xfId="24713" xr:uid="{32470011-C078-425E-8D3E-9D383CB28A3D}"/>
    <cellStyle name="Output 7 4 2" xfId="26908" xr:uid="{D322E494-F4C5-4517-A027-DCE44BA2D7BA}"/>
    <cellStyle name="Output 7 4 2 2" xfId="32360" xr:uid="{DB51F1AE-E4F1-4270-9151-41FFF4B3FE5A}"/>
    <cellStyle name="Output 7 4 3" xfId="30165" xr:uid="{DD9958C9-ADD8-4E14-B550-20F41161A7BB}"/>
    <cellStyle name="Output 7 5" xfId="22479" xr:uid="{03B00BD3-F279-4169-B8C2-79EA6F6A0B38}"/>
    <cellStyle name="Output 7 5 2" xfId="28419" xr:uid="{571F3331-61DB-45A8-83B6-455DDF9E10E0}"/>
    <cellStyle name="Output 7 6" xfId="21598" xr:uid="{1A8A9CD4-63E0-445E-94BD-E80B2836A8C1}"/>
    <cellStyle name="Output 7 7" xfId="27540" xr:uid="{EE077B06-1F73-4CD4-BE80-D7A0DD24ECA5}"/>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3 2" xfId="23917" xr:uid="{E14AF5D5-646C-4F23-914B-695FCA6DBCAC}"/>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3 5" xfId="23850" xr:uid="{C09B5AD3-6F39-49A5-8450-5D4384C2F857}"/>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4 5" xfId="23902" xr:uid="{F57CB59E-7090-4184-A416-F93F725EA381}"/>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2 2" xfId="23906" xr:uid="{F7794746-3FAF-46F7-83FC-5E949A8E418E}"/>
    <cellStyle name="Price 2 3" xfId="23943" xr:uid="{A8D8BB66-9EF7-4188-8788-9FF628B84CFB}"/>
    <cellStyle name="Price 3" xfId="20783" xr:uid="{00000000-0005-0000-0000-000035510000}"/>
    <cellStyle name="Price 4" xfId="23905" xr:uid="{739F652E-8C70-4D72-A663-B7DE02B41F10}"/>
    <cellStyle name="RunRep_Header" xfId="20784" xr:uid="{00000000-0005-0000-0000-000036510000}"/>
    <cellStyle name="Sheet Title" xfId="20785" xr:uid="{00000000-0005-0000-0000-000037510000}"/>
    <cellStyle name="showExposure" xfId="20786" xr:uid="{00000000-0005-0000-0000-000038510000}"/>
    <cellStyle name="showExposure 2" xfId="21770" xr:uid="{28145B83-2D5B-468C-AC1C-CE43F6BB385B}"/>
    <cellStyle name="showExposure 2 2" xfId="24885" xr:uid="{3D0CCD16-56BE-4512-A8B5-AE378912207C}"/>
    <cellStyle name="showExposure 2 2 2" xfId="27080" xr:uid="{25389C89-8085-40D3-A396-6DE1FE994E00}"/>
    <cellStyle name="showExposure 2 2 2 2" xfId="32532" xr:uid="{BF30B0C0-10C6-43E8-96AB-DBF7F67310DA}"/>
    <cellStyle name="showExposure 2 2 3" xfId="30337" xr:uid="{68963941-5A93-4A27-8600-C282CD6B926C}"/>
    <cellStyle name="showExposure 2 3" xfId="27712" xr:uid="{C42B56D5-78A7-4053-B89A-A4671E0829A7}"/>
    <cellStyle name="showExposure 3" xfId="23907" xr:uid="{EF90CFF5-E017-4764-BC56-7D58AF1D9ED6}"/>
    <cellStyle name="showExposure 3 2" xfId="25260" xr:uid="{202FEE7B-7CBB-427D-816C-7E7CF0FCE040}"/>
    <cellStyle name="showExposure 3 2 2" xfId="27451" xr:uid="{A8AB3CFB-CA76-44EC-8525-01B6ECA5AF0C}"/>
    <cellStyle name="showExposure 3 2 2 2" xfId="32903" xr:uid="{804E49C8-3A63-4AC5-AC81-9600586948E9}"/>
    <cellStyle name="showExposure 3 2 3" xfId="30712" xr:uid="{AA7648F6-2BF6-41AB-B067-CF464B2EE519}"/>
    <cellStyle name="showExposure 3 3" xfId="29800" xr:uid="{11030614-671F-4307-802D-736F43807CFA}"/>
    <cellStyle name="showExposure 4" xfId="24714" xr:uid="{FFED52B9-6BC9-4957-92E6-7828ECEE3A4E}"/>
    <cellStyle name="showExposure 4 2" xfId="26909" xr:uid="{B4ADC687-E06D-486C-9CD7-4360BF90F6CC}"/>
    <cellStyle name="showExposure 4 2 2" xfId="32361" xr:uid="{58589F4B-409C-48BF-9320-00BC5CF599B9}"/>
    <cellStyle name="showExposure 4 3" xfId="30166" xr:uid="{8F013394-32FD-495D-8D17-F6F0B259FA0D}"/>
    <cellStyle name="showExposure 5" xfId="21599" xr:uid="{8774C7CE-B31A-40A7-BB8F-09FA587489D5}"/>
    <cellStyle name="showExposure 6" xfId="27541" xr:uid="{2323D132-94EA-4619-9FB8-68434EB137AE}"/>
    <cellStyle name="showParameterE" xfId="20787" xr:uid="{00000000-0005-0000-0000-000039510000}"/>
    <cellStyle name="showParameterE 2" xfId="21769" xr:uid="{D704FAC0-D4D2-4F76-B1B4-A96B85D7C931}"/>
    <cellStyle name="showParameterE 2 2" xfId="24884" xr:uid="{2F40A04F-1369-4228-B2FE-1F40CB1F2B91}"/>
    <cellStyle name="showParameterE 2 2 2" xfId="27079" xr:uid="{681E3DBB-8F6B-40B4-8207-193B65E3B70B}"/>
    <cellStyle name="showParameterE 2 2 2 2" xfId="32531" xr:uid="{A321EBA7-397D-4D78-8ED4-4E68DDCA709B}"/>
    <cellStyle name="showParameterE 2 2 3" xfId="30336" xr:uid="{D8BB0A44-A3D0-4617-B85A-F38878CF9429}"/>
    <cellStyle name="showParameterE 2 3" xfId="27711" xr:uid="{99031288-2CC3-4EA9-B92C-338155C189EE}"/>
    <cellStyle name="showParameterE 3" xfId="23908" xr:uid="{361BFC9C-F3CC-4E38-A34E-2C86CF07B061}"/>
    <cellStyle name="showParameterE 3 2" xfId="25261" xr:uid="{B423A46C-BF00-470B-9976-8B00C0E9E3EE}"/>
    <cellStyle name="showParameterE 3 2 2" xfId="27452" xr:uid="{2ED3795E-EEF7-4166-B3FF-0A26FEC03623}"/>
    <cellStyle name="showParameterE 3 2 2 2" xfId="32904" xr:uid="{A357DAAC-2700-456C-87CA-7CFC55CA599C}"/>
    <cellStyle name="showParameterE 3 2 3" xfId="30713" xr:uid="{9AAC058A-D751-4DFD-8F75-8668663442F6}"/>
    <cellStyle name="showParameterE 3 3" xfId="29801" xr:uid="{9A510A8C-5C13-4463-B2FD-4FC32BC40056}"/>
    <cellStyle name="showParameterE 4" xfId="24715" xr:uid="{90478EF6-43CC-489C-81C7-544CA273DDC4}"/>
    <cellStyle name="showParameterE 4 2" xfId="26910" xr:uid="{5569773D-6B33-4D3C-A980-66C52B7A5D59}"/>
    <cellStyle name="showParameterE 4 2 2" xfId="32362" xr:uid="{CB808338-DE7F-47BD-A425-F050F671EE81}"/>
    <cellStyle name="showParameterE 4 3" xfId="30167" xr:uid="{E92403BC-273E-4B0A-A860-2F5FF2D9D35A}"/>
    <cellStyle name="showParameterE 5" xfId="21600" xr:uid="{B76DDF29-39BC-4B97-B37D-B6C7E720804F}"/>
    <cellStyle name="showParameterE 6" xfId="27542" xr:uid="{9346773C-1DCF-4C98-BD48-63E8D5E151F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2 3" xfId="23918" xr:uid="{C75A2A92-A1B7-42CA-B8CD-23AC4BB6EA3D}"/>
    <cellStyle name="Style 1 3" xfId="20792" xr:uid="{00000000-0005-0000-0000-00003E510000}"/>
    <cellStyle name="Style 1 4" xfId="20793" xr:uid="{00000000-0005-0000-0000-00003F510000}"/>
    <cellStyle name="Style 1 5" xfId="23909" xr:uid="{008195EF-E6F1-4A31-9929-326D8E9A938B}"/>
    <cellStyle name="Style 2" xfId="20794" xr:uid="{00000000-0005-0000-0000-000040510000}"/>
    <cellStyle name="Style 2 2" xfId="23910" xr:uid="{591651A3-51E1-419A-A29A-96B92AEEF399}"/>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Style 9" xfId="22133" xr:uid="{FF3BDAA6-71F5-442B-A276-C88624EC2C72}"/>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2 2" xfId="21767" xr:uid="{327C554C-016B-4021-949A-9CC76055B92D}"/>
    <cellStyle name="Total 2 10 2 2 2" xfId="23501" xr:uid="{C3372ED8-EA49-458D-94E5-59E7AAA503C3}"/>
    <cellStyle name="Total 2 10 2 2 2 2" xfId="26201" xr:uid="{412D8E04-415A-4468-AB84-D70FCD43F502}"/>
    <cellStyle name="Total 2 10 2 2 2 2 2" xfId="31653" xr:uid="{182AAC14-0F9A-4118-80DC-174671D9912C}"/>
    <cellStyle name="Total 2 10 2 2 2 3" xfId="29441" xr:uid="{0DA2EB28-F0CD-4F13-BD48-C39DB120E0E4}"/>
    <cellStyle name="Total 2 10 2 2 3" xfId="24882" xr:uid="{C10883B3-68B1-449B-A62B-5FE60EEB6BB6}"/>
    <cellStyle name="Total 2 10 2 2 3 2" xfId="27077" xr:uid="{29048E7D-2B1D-4F87-B5C5-A56414B56812}"/>
    <cellStyle name="Total 2 10 2 2 3 2 2" xfId="32529" xr:uid="{DC979AFD-C2F6-49B0-B513-20CF36F24FFF}"/>
    <cellStyle name="Total 2 10 2 2 3 3" xfId="30334" xr:uid="{1578B5DB-D35A-4B9E-B07C-7EBD8820FE1A}"/>
    <cellStyle name="Total 2 10 2 2 4" xfId="22646" xr:uid="{4A36DE8D-1330-4F0E-AA1A-C626473DE118}"/>
    <cellStyle name="Total 2 10 2 2 4 2" xfId="28586" xr:uid="{AB8CCCF1-FA81-44DF-B5D6-AEDFEDD15D54}"/>
    <cellStyle name="Total 2 10 2 2 5" xfId="25346" xr:uid="{CD8AAD88-63F6-4E7F-97D8-CF29F3E80895}"/>
    <cellStyle name="Total 2 10 2 2 5 2" xfId="30798" xr:uid="{9EFA698F-8600-4675-B04E-EE32AF1DA48F}"/>
    <cellStyle name="Total 2 10 2 2 6" xfId="27709" xr:uid="{BD3F36F1-64AE-4BAE-9C84-879D6FF5F175}"/>
    <cellStyle name="Total 2 10 2 3" xfId="23336" xr:uid="{8AAEC4B6-4718-42DC-8FEE-7F42F1A27A5C}"/>
    <cellStyle name="Total 2 10 2 3 2" xfId="26036" xr:uid="{DEA66307-7F48-494C-B3D0-57328466D130}"/>
    <cellStyle name="Total 2 10 2 3 2 2" xfId="31488" xr:uid="{FBDBC394-A760-4724-AFEA-CB6727F81B89}"/>
    <cellStyle name="Total 2 10 2 3 3" xfId="29276" xr:uid="{2025D57A-EBEB-43CA-AB1A-00D7A629887E}"/>
    <cellStyle name="Total 2 10 2 4" xfId="24717" xr:uid="{2B675810-7C6B-4A30-8554-B6D2C354F7F6}"/>
    <cellStyle name="Total 2 10 2 4 2" xfId="26912" xr:uid="{1CE5C300-1F6F-4EEE-AF33-0327AAF0C013}"/>
    <cellStyle name="Total 2 10 2 4 2 2" xfId="32364" xr:uid="{89A6D7A8-B6C9-413C-89FF-525A51A6AFD0}"/>
    <cellStyle name="Total 2 10 2 4 3" xfId="30169" xr:uid="{E6E28441-928D-4484-B0C3-B06617327462}"/>
    <cellStyle name="Total 2 10 2 5" xfId="22481" xr:uid="{E5A1BC75-31DC-42C8-8F00-8D798C89919D}"/>
    <cellStyle name="Total 2 10 2 5 2" xfId="28421" xr:uid="{E28C0E80-5B21-4703-BE78-4FBF200537D9}"/>
    <cellStyle name="Total 2 10 2 6" xfId="21602" xr:uid="{09BAD5AB-9444-4A20-84AE-04209C19B7B9}"/>
    <cellStyle name="Total 2 10 2 7" xfId="27544" xr:uid="{70947C30-DAD3-4E12-87A7-A5697C51F20F}"/>
    <cellStyle name="Total 2 10 3" xfId="20826" xr:uid="{00000000-0005-0000-0000-000060510000}"/>
    <cellStyle name="Total 2 10 3 2" xfId="21766" xr:uid="{59581EA3-9624-4EA0-AA2F-934867CC32E2}"/>
    <cellStyle name="Total 2 10 3 2 2" xfId="23500" xr:uid="{D0082AE0-E68D-4996-A04D-F91D03934706}"/>
    <cellStyle name="Total 2 10 3 2 2 2" xfId="26200" xr:uid="{62AAFA33-77C8-495D-92CA-102582AD3E3F}"/>
    <cellStyle name="Total 2 10 3 2 2 2 2" xfId="31652" xr:uid="{E5FD8DF5-0756-48C1-8957-CDD6405081E6}"/>
    <cellStyle name="Total 2 10 3 2 2 3" xfId="29440" xr:uid="{57014806-0777-4C30-9A4D-0AA4806EA992}"/>
    <cellStyle name="Total 2 10 3 2 3" xfId="24881" xr:uid="{B2D41198-0DBB-4C10-AA4C-22C4B0C41D70}"/>
    <cellStyle name="Total 2 10 3 2 3 2" xfId="27076" xr:uid="{170EA51B-A2DC-4C70-8903-C53C48E0A79F}"/>
    <cellStyle name="Total 2 10 3 2 3 2 2" xfId="32528" xr:uid="{859F3127-3CC7-4C1A-BF9A-7C450F23B7F3}"/>
    <cellStyle name="Total 2 10 3 2 3 3" xfId="30333" xr:uid="{9863B14F-2FFF-4B9B-89ED-D4E185AFF190}"/>
    <cellStyle name="Total 2 10 3 2 4" xfId="22645" xr:uid="{2BB147C1-00A9-4D0F-B245-EABE18CC8ACD}"/>
    <cellStyle name="Total 2 10 3 2 4 2" xfId="28585" xr:uid="{A456B203-BA7A-4E8A-9EBE-74F30CC99A5E}"/>
    <cellStyle name="Total 2 10 3 2 5" xfId="25345" xr:uid="{8867F0DF-A9B1-4E75-AD9F-AE4A278A48ED}"/>
    <cellStyle name="Total 2 10 3 2 5 2" xfId="30797" xr:uid="{B873A004-2E1A-49B8-8397-9DB78C8E18A2}"/>
    <cellStyle name="Total 2 10 3 2 6" xfId="27708" xr:uid="{98DB0150-7289-4E09-901F-5A155FD6712E}"/>
    <cellStyle name="Total 2 10 3 3" xfId="23337" xr:uid="{748C2121-D9A8-4E07-AB01-4FD10FD2FB1C}"/>
    <cellStyle name="Total 2 10 3 3 2" xfId="26037" xr:uid="{DF2CD9D4-CBEA-4DB1-95F3-4BE385F5A593}"/>
    <cellStyle name="Total 2 10 3 3 2 2" xfId="31489" xr:uid="{295EEB5A-2E11-4FDD-8830-B874D3A3D429}"/>
    <cellStyle name="Total 2 10 3 3 3" xfId="29277" xr:uid="{A974B0C0-E14F-450E-AE42-93C78C668543}"/>
    <cellStyle name="Total 2 10 3 4" xfId="24718" xr:uid="{BEDE393F-F901-4B46-AB00-B86E1EBCF864}"/>
    <cellStyle name="Total 2 10 3 4 2" xfId="26913" xr:uid="{5596A7FE-F7C5-43E1-B7C1-9F4E0096AF60}"/>
    <cellStyle name="Total 2 10 3 4 2 2" xfId="32365" xr:uid="{461EABD7-1D51-4741-B6F4-46A4ED16654F}"/>
    <cellStyle name="Total 2 10 3 4 3" xfId="30170" xr:uid="{08BD362E-39C1-4C35-8457-64CD9EE5CAA4}"/>
    <cellStyle name="Total 2 10 3 5" xfId="22482" xr:uid="{FE6CCA51-26A2-4AA6-9D53-1B59172114A9}"/>
    <cellStyle name="Total 2 10 3 5 2" xfId="28422" xr:uid="{6ABB6FC2-CB5D-4731-BC23-D47E3A59FFEF}"/>
    <cellStyle name="Total 2 10 3 6" xfId="21603" xr:uid="{300186DC-2FEB-421E-BD1B-2190D6CDA33C}"/>
    <cellStyle name="Total 2 10 3 7" xfId="27545" xr:uid="{67F18A0E-3E7A-4197-A6D3-91ABFB6A9F49}"/>
    <cellStyle name="Total 2 10 4" xfId="20827" xr:uid="{00000000-0005-0000-0000-000061510000}"/>
    <cellStyle name="Total 2 10 4 2" xfId="21765" xr:uid="{678EA3B1-7C26-42D4-81FB-21F27C16485B}"/>
    <cellStyle name="Total 2 10 4 2 2" xfId="23499" xr:uid="{A23196C1-E9A0-4DA8-B15B-4C7AC250D028}"/>
    <cellStyle name="Total 2 10 4 2 2 2" xfId="26199" xr:uid="{6C8D95B2-D964-43E6-92E3-F908D306C537}"/>
    <cellStyle name="Total 2 10 4 2 2 2 2" xfId="31651" xr:uid="{B4D183D2-93EF-4F73-A1DC-93200C4C53B7}"/>
    <cellStyle name="Total 2 10 4 2 2 3" xfId="29439" xr:uid="{6866704B-84E4-49DE-AAEE-7AC8B18B4D35}"/>
    <cellStyle name="Total 2 10 4 2 3" xfId="24880" xr:uid="{6F8301AF-4FC4-43A3-B601-1E2FF7B784DD}"/>
    <cellStyle name="Total 2 10 4 2 3 2" xfId="27075" xr:uid="{0C1C2082-B935-4735-B07B-050DAC6A928E}"/>
    <cellStyle name="Total 2 10 4 2 3 2 2" xfId="32527" xr:uid="{9E2B18ED-A258-49C1-924B-6FD7F641590E}"/>
    <cellStyle name="Total 2 10 4 2 3 3" xfId="30332" xr:uid="{D924A019-9654-4AA2-8C14-B812FACC0D4A}"/>
    <cellStyle name="Total 2 10 4 2 4" xfId="22644" xr:uid="{A79255BC-B0B6-49F0-9460-554221373CE1}"/>
    <cellStyle name="Total 2 10 4 2 4 2" xfId="28584" xr:uid="{64B83BAF-66CA-4ED7-B1CA-39EAC43EB49B}"/>
    <cellStyle name="Total 2 10 4 2 5" xfId="25344" xr:uid="{5F3D674D-C2D2-4C15-A3C5-28493072F10F}"/>
    <cellStyle name="Total 2 10 4 2 5 2" xfId="30796" xr:uid="{A905C975-4731-4600-8E0A-E0BA903CD009}"/>
    <cellStyle name="Total 2 10 4 2 6" xfId="27707" xr:uid="{861C8EBC-1862-456B-86B3-A5C2AA2A348B}"/>
    <cellStyle name="Total 2 10 4 3" xfId="23338" xr:uid="{55399A2C-3D59-4789-99EE-01F55D4F31FE}"/>
    <cellStyle name="Total 2 10 4 3 2" xfId="26038" xr:uid="{0B8853A3-CCE9-4C30-98CD-26735B1E63B0}"/>
    <cellStyle name="Total 2 10 4 3 2 2" xfId="31490" xr:uid="{DC28CFC5-2175-4210-93FE-5F289EC69D50}"/>
    <cellStyle name="Total 2 10 4 3 3" xfId="29278" xr:uid="{58488DD4-7018-48F7-8D06-B02ED8EB1413}"/>
    <cellStyle name="Total 2 10 4 4" xfId="24719" xr:uid="{AD61731D-737A-4EDB-B05D-3BD494E71F3D}"/>
    <cellStyle name="Total 2 10 4 4 2" xfId="26914" xr:uid="{3A645271-1CE6-4804-A283-A1ED563F499E}"/>
    <cellStyle name="Total 2 10 4 4 2 2" xfId="32366" xr:uid="{815411A9-D461-42CC-92FF-5A3A3BF31EEF}"/>
    <cellStyle name="Total 2 10 4 4 3" xfId="30171" xr:uid="{2FA0E124-B924-4B33-9E5B-B69BE264C29B}"/>
    <cellStyle name="Total 2 10 4 5" xfId="22483" xr:uid="{B7525A6F-30F6-429B-AC83-11B5564758E6}"/>
    <cellStyle name="Total 2 10 4 5 2" xfId="28423" xr:uid="{D48296CC-1F2C-4C88-B6EF-05068A3875AA}"/>
    <cellStyle name="Total 2 10 4 6" xfId="21604" xr:uid="{0E1BD5F9-CBFD-47B6-9098-60104F216180}"/>
    <cellStyle name="Total 2 10 4 7" xfId="27546" xr:uid="{039F1C5E-970D-4C47-8A63-811A5569DC36}"/>
    <cellStyle name="Total 2 10 5" xfId="20828" xr:uid="{00000000-0005-0000-0000-000062510000}"/>
    <cellStyle name="Total 2 10 5 2" xfId="21764" xr:uid="{9149E1B5-95A7-48F6-8604-C38E69A1FBFE}"/>
    <cellStyle name="Total 2 10 5 2 2" xfId="23498" xr:uid="{AFBCE6AF-9B9E-4432-B516-F89273388939}"/>
    <cellStyle name="Total 2 10 5 2 2 2" xfId="26198" xr:uid="{01C076DB-51E9-4C37-B455-78C44F8AB2F1}"/>
    <cellStyle name="Total 2 10 5 2 2 2 2" xfId="31650" xr:uid="{FC77AB13-230E-4E1E-910B-EC71BDDFE82C}"/>
    <cellStyle name="Total 2 10 5 2 2 3" xfId="29438" xr:uid="{4CD0C5F6-67FC-4342-9761-F707FEF910E5}"/>
    <cellStyle name="Total 2 10 5 2 3" xfId="24879" xr:uid="{AE61768C-1D21-4501-803D-DD183F724962}"/>
    <cellStyle name="Total 2 10 5 2 3 2" xfId="27074" xr:uid="{45A89515-C472-476B-84ED-E8784FD26D06}"/>
    <cellStyle name="Total 2 10 5 2 3 2 2" xfId="32526" xr:uid="{C17AC6DC-B046-424D-A96A-E2EF0B31DB93}"/>
    <cellStyle name="Total 2 10 5 2 3 3" xfId="30331" xr:uid="{A5BFE9B4-7897-48E9-BAA5-5CBE992762EA}"/>
    <cellStyle name="Total 2 10 5 2 4" xfId="22643" xr:uid="{807DC68F-EACF-4DA4-952D-77FF7D8904CC}"/>
    <cellStyle name="Total 2 10 5 2 4 2" xfId="28583" xr:uid="{81A4A727-E337-490E-805B-C8FB437FCB2F}"/>
    <cellStyle name="Total 2 10 5 2 5" xfId="25343" xr:uid="{2FA7AAF7-5928-4BE9-84A9-50713EB6EA92}"/>
    <cellStyle name="Total 2 10 5 2 5 2" xfId="30795" xr:uid="{B3178B24-E998-48CC-AF24-DD00DA9D0C5A}"/>
    <cellStyle name="Total 2 10 5 2 6" xfId="27706" xr:uid="{19531CEC-6B85-456A-AE56-E8020331B08F}"/>
    <cellStyle name="Total 2 10 5 3" xfId="23339" xr:uid="{2E49B038-1A97-4770-9C97-7287265793E5}"/>
    <cellStyle name="Total 2 10 5 3 2" xfId="26039" xr:uid="{BC0C988D-0E85-481F-A6FF-5F06E1263A8D}"/>
    <cellStyle name="Total 2 10 5 3 2 2" xfId="31491" xr:uid="{A166D7AA-4CFE-4E69-BE4B-E016476BCC51}"/>
    <cellStyle name="Total 2 10 5 3 3" xfId="29279" xr:uid="{422D61B0-2488-43D4-9166-830AA3883281}"/>
    <cellStyle name="Total 2 10 5 4" xfId="24720" xr:uid="{53B9A7DD-45CF-4772-B5C6-6294E4B4540B}"/>
    <cellStyle name="Total 2 10 5 4 2" xfId="26915" xr:uid="{301B365B-5D81-4BC4-8D37-C13F048B87DA}"/>
    <cellStyle name="Total 2 10 5 4 2 2" xfId="32367" xr:uid="{8EA4FC55-9129-4B17-8BB7-B433FBB19EDC}"/>
    <cellStyle name="Total 2 10 5 4 3" xfId="30172" xr:uid="{906F4943-A9F5-4A32-AB87-66EFF48E0870}"/>
    <cellStyle name="Total 2 10 5 5" xfId="22484" xr:uid="{17C86AF7-8F89-4DD8-8F8E-73B9A7EA7DCD}"/>
    <cellStyle name="Total 2 10 5 5 2" xfId="28424" xr:uid="{F9D81C7A-DA02-471A-A175-38B0AF30BDA3}"/>
    <cellStyle name="Total 2 10 5 6" xfId="21605" xr:uid="{7E46B882-1FFB-4D44-ADEA-F2E6993A182C}"/>
    <cellStyle name="Total 2 10 5 7" xfId="27547" xr:uid="{4156F0A3-09B8-4784-BA93-B7513D347301}"/>
    <cellStyle name="Total 2 11" xfId="20829" xr:uid="{00000000-0005-0000-0000-000063510000}"/>
    <cellStyle name="Total 2 11 10" xfId="21606" xr:uid="{BEB1FB79-2FC3-44A0-9866-48D93E26E4B3}"/>
    <cellStyle name="Total 2 11 11" xfId="27548" xr:uid="{85A0E465-DDE9-491F-AB2C-270F213489C7}"/>
    <cellStyle name="Total 2 11 2" xfId="20830" xr:uid="{00000000-0005-0000-0000-000064510000}"/>
    <cellStyle name="Total 2 11 2 2" xfId="21762" xr:uid="{156DFA3F-6F62-494A-9B75-9E669A12F510}"/>
    <cellStyle name="Total 2 11 2 2 2" xfId="23496" xr:uid="{EC3A5F0E-1DC0-460F-A1AB-231E0415CD53}"/>
    <cellStyle name="Total 2 11 2 2 2 2" xfId="26196" xr:uid="{4094706F-EAAC-456C-AC44-6DA4126FC341}"/>
    <cellStyle name="Total 2 11 2 2 2 2 2" xfId="31648" xr:uid="{0F3953E3-5C5F-4617-A5C9-36172D915AFF}"/>
    <cellStyle name="Total 2 11 2 2 2 3" xfId="29436" xr:uid="{46C6FB34-81E6-46FD-BBED-DBCD40380B82}"/>
    <cellStyle name="Total 2 11 2 2 3" xfId="24877" xr:uid="{62159483-38AE-4D50-8ABC-D6E01495002A}"/>
    <cellStyle name="Total 2 11 2 2 3 2" xfId="27072" xr:uid="{1CF12338-4897-4AB9-B4A9-79D8C973ACC1}"/>
    <cellStyle name="Total 2 11 2 2 3 2 2" xfId="32524" xr:uid="{036CA67D-EE7A-4744-9694-79B3B6D452D6}"/>
    <cellStyle name="Total 2 11 2 2 3 3" xfId="30329" xr:uid="{C005D954-869A-495D-8A73-7B60021A2262}"/>
    <cellStyle name="Total 2 11 2 2 4" xfId="22641" xr:uid="{68EE4A50-3229-4D42-B020-0E23D8CEBF35}"/>
    <cellStyle name="Total 2 11 2 2 4 2" xfId="28581" xr:uid="{04F7B4C5-6D4D-44EE-B410-7DEC155B3D18}"/>
    <cellStyle name="Total 2 11 2 2 5" xfId="25341" xr:uid="{4E2FF637-BB53-4349-A2A1-7159714F3A49}"/>
    <cellStyle name="Total 2 11 2 2 5 2" xfId="30793" xr:uid="{941875F4-650A-4A46-B562-6096B42D5B21}"/>
    <cellStyle name="Total 2 11 2 2 6" xfId="27704" xr:uid="{87E16302-0B2C-40EF-8C04-461B60C63BED}"/>
    <cellStyle name="Total 2 11 2 3" xfId="23341" xr:uid="{6F09F2AD-D874-4F57-B3CB-456283F5C11B}"/>
    <cellStyle name="Total 2 11 2 3 2" xfId="26041" xr:uid="{482A08A0-9AE6-492B-9910-D17832E6004B}"/>
    <cellStyle name="Total 2 11 2 3 2 2" xfId="31493" xr:uid="{4C0E0943-EE20-4534-82A5-D07306639BD1}"/>
    <cellStyle name="Total 2 11 2 3 3" xfId="29281" xr:uid="{7137893B-FC1E-48AA-8635-30EF828D665D}"/>
    <cellStyle name="Total 2 11 2 4" xfId="24722" xr:uid="{BB2F238C-75DC-4C60-8B9C-440E11FC1283}"/>
    <cellStyle name="Total 2 11 2 4 2" xfId="26917" xr:uid="{D729772B-5FFE-4F95-939E-8C00C4D0844B}"/>
    <cellStyle name="Total 2 11 2 4 2 2" xfId="32369" xr:uid="{6624D3B9-6610-4DFB-B139-7022BBA0084A}"/>
    <cellStyle name="Total 2 11 2 4 3" xfId="30174" xr:uid="{CDF1D292-F7E9-4EB5-925F-82660BE8A421}"/>
    <cellStyle name="Total 2 11 2 5" xfId="22486" xr:uid="{E1706D67-02D2-4259-9741-B30575DB7F54}"/>
    <cellStyle name="Total 2 11 2 5 2" xfId="28426" xr:uid="{D20C1DCD-EFE5-4FAE-8CC6-CAC3072D0BB1}"/>
    <cellStyle name="Total 2 11 2 6" xfId="21607" xr:uid="{E4AF4417-40A7-4429-8A36-EEE8BFDD6129}"/>
    <cellStyle name="Total 2 11 2 7" xfId="27549" xr:uid="{84264190-E87E-4B6E-85CB-4953348FE241}"/>
    <cellStyle name="Total 2 11 3" xfId="20831" xr:uid="{00000000-0005-0000-0000-000065510000}"/>
    <cellStyle name="Total 2 11 3 2" xfId="21761" xr:uid="{3F8E0734-219B-4505-AC6F-E7B0AF21C314}"/>
    <cellStyle name="Total 2 11 3 2 2" xfId="23495" xr:uid="{601B7464-6D0D-4D48-81FC-6EBD6616F388}"/>
    <cellStyle name="Total 2 11 3 2 2 2" xfId="26195" xr:uid="{F1CF987D-F2F0-4689-A16A-222549251FA2}"/>
    <cellStyle name="Total 2 11 3 2 2 2 2" xfId="31647" xr:uid="{14A26219-B5D9-4644-9153-74E81BD6A565}"/>
    <cellStyle name="Total 2 11 3 2 2 3" xfId="29435" xr:uid="{04471F7A-ACD7-4AE1-A908-2F143D6A6D0E}"/>
    <cellStyle name="Total 2 11 3 2 3" xfId="24876" xr:uid="{E59FD36E-073C-4D61-A6E3-D51457FC6E2B}"/>
    <cellStyle name="Total 2 11 3 2 3 2" xfId="27071" xr:uid="{587E088D-D634-4208-A403-99DF104E0701}"/>
    <cellStyle name="Total 2 11 3 2 3 2 2" xfId="32523" xr:uid="{5ABB95E4-7C59-403D-AA25-A3B2C3565B2A}"/>
    <cellStyle name="Total 2 11 3 2 3 3" xfId="30328" xr:uid="{075529F0-9669-497B-8706-172CE299D922}"/>
    <cellStyle name="Total 2 11 3 2 4" xfId="22640" xr:uid="{04ACCC1D-1E05-4600-95E1-268ADDC69412}"/>
    <cellStyle name="Total 2 11 3 2 4 2" xfId="28580" xr:uid="{5CF3D459-F9A7-49BB-A572-6E639D140623}"/>
    <cellStyle name="Total 2 11 3 2 5" xfId="25340" xr:uid="{B506268A-12F6-4728-B624-5B751BBC37AB}"/>
    <cellStyle name="Total 2 11 3 2 5 2" xfId="30792" xr:uid="{F168B718-BE95-4F1E-A5F5-919984FAF4CD}"/>
    <cellStyle name="Total 2 11 3 2 6" xfId="27703" xr:uid="{AC1FEDB5-D149-4FA9-9B49-11FC61941F80}"/>
    <cellStyle name="Total 2 11 3 3" xfId="23342" xr:uid="{B5AAC4CF-77D8-4B7D-91FE-2BE42BDB7973}"/>
    <cellStyle name="Total 2 11 3 3 2" xfId="26042" xr:uid="{9B8B157D-A43B-4FE8-9D5F-01C0D0895A24}"/>
    <cellStyle name="Total 2 11 3 3 2 2" xfId="31494" xr:uid="{69EEC064-94B8-4593-BE1B-EE1ED0A9B42E}"/>
    <cellStyle name="Total 2 11 3 3 3" xfId="29282" xr:uid="{26B01BF1-1F1B-4949-A423-4AD540E5C2C7}"/>
    <cellStyle name="Total 2 11 3 4" xfId="24723" xr:uid="{5C0C0C16-8982-4043-A5E5-4A5DE2764410}"/>
    <cellStyle name="Total 2 11 3 4 2" xfId="26918" xr:uid="{85D83EF3-F0B2-408F-9BF4-83EDA953BD47}"/>
    <cellStyle name="Total 2 11 3 4 2 2" xfId="32370" xr:uid="{1C48AAA2-B874-4D7C-9640-7D82A43FFE37}"/>
    <cellStyle name="Total 2 11 3 4 3" xfId="30175" xr:uid="{F77E0AC5-BF6E-418E-AD02-32F899DE8EB7}"/>
    <cellStyle name="Total 2 11 3 5" xfId="22487" xr:uid="{341BEAFA-C618-427E-96CD-BB6468514DF1}"/>
    <cellStyle name="Total 2 11 3 5 2" xfId="28427" xr:uid="{FE8480F8-9462-49BB-8BC6-60B957D62D89}"/>
    <cellStyle name="Total 2 11 3 6" xfId="21608" xr:uid="{A7B79A81-F91E-4B58-8969-27739E4A7B72}"/>
    <cellStyle name="Total 2 11 3 7" xfId="27550" xr:uid="{AE9ADCFA-AACC-4FD0-A71F-71176999A0BF}"/>
    <cellStyle name="Total 2 11 4" xfId="20832" xr:uid="{00000000-0005-0000-0000-000066510000}"/>
    <cellStyle name="Total 2 11 4 2" xfId="21760" xr:uid="{DB6E0D20-0AD4-4D5D-8B17-475B00394664}"/>
    <cellStyle name="Total 2 11 4 2 2" xfId="23494" xr:uid="{F3C4D132-D866-446F-B5A8-C0E972EA397B}"/>
    <cellStyle name="Total 2 11 4 2 2 2" xfId="26194" xr:uid="{4D29985C-A54E-4D7C-A327-67E499869E24}"/>
    <cellStyle name="Total 2 11 4 2 2 2 2" xfId="31646" xr:uid="{51610EF9-0614-4316-81BA-CCE15E2537F3}"/>
    <cellStyle name="Total 2 11 4 2 2 3" xfId="29434" xr:uid="{0680F502-3C13-4E29-B001-FB743000778B}"/>
    <cellStyle name="Total 2 11 4 2 3" xfId="24875" xr:uid="{0EA3A422-A6BB-4348-B383-181E7E43D091}"/>
    <cellStyle name="Total 2 11 4 2 3 2" xfId="27070" xr:uid="{CFEE4736-2971-47D4-94AD-FA14BBA06161}"/>
    <cellStyle name="Total 2 11 4 2 3 2 2" xfId="32522" xr:uid="{692E1A6E-BB67-4496-86D3-257ABE58E418}"/>
    <cellStyle name="Total 2 11 4 2 3 3" xfId="30327" xr:uid="{FAB6D6A8-89C8-4AB9-9E45-33E1C7F7A3C9}"/>
    <cellStyle name="Total 2 11 4 2 4" xfId="22639" xr:uid="{9F119D8D-31B6-4C64-A737-5923FDDB3420}"/>
    <cellStyle name="Total 2 11 4 2 4 2" xfId="28579" xr:uid="{DD47503A-B5E7-4F8A-99AA-92F8E103CC50}"/>
    <cellStyle name="Total 2 11 4 2 5" xfId="25339" xr:uid="{586F1BAD-4D15-4B5D-BACC-E4EF064EE727}"/>
    <cellStyle name="Total 2 11 4 2 5 2" xfId="30791" xr:uid="{87B229DA-4BBC-4D3B-8571-BC7802A3C09A}"/>
    <cellStyle name="Total 2 11 4 2 6" xfId="27702" xr:uid="{AB0A63B2-656A-4B06-95C9-46B15665ED6A}"/>
    <cellStyle name="Total 2 11 4 3" xfId="23343" xr:uid="{934147A4-6951-43F2-8A31-6CE25BEBD1CB}"/>
    <cellStyle name="Total 2 11 4 3 2" xfId="26043" xr:uid="{0DD8801E-5AED-44CC-8549-3BD15D8AA29F}"/>
    <cellStyle name="Total 2 11 4 3 2 2" xfId="31495" xr:uid="{F881CB58-5FF6-4852-BE2A-3625806EE609}"/>
    <cellStyle name="Total 2 11 4 3 3" xfId="29283" xr:uid="{778ACCCA-4463-429B-86F1-EF0EC12B3E68}"/>
    <cellStyle name="Total 2 11 4 4" xfId="24724" xr:uid="{29144A97-8B6B-43EB-9227-0685B876E418}"/>
    <cellStyle name="Total 2 11 4 4 2" xfId="26919" xr:uid="{9A91E22D-F5B4-4AD5-B5C8-3DCBF98A6213}"/>
    <cellStyle name="Total 2 11 4 4 2 2" xfId="32371" xr:uid="{2E2D8B3B-AF1B-4F65-B5D9-5C73D4064C39}"/>
    <cellStyle name="Total 2 11 4 4 3" xfId="30176" xr:uid="{642D7263-16F5-432C-B3FE-B8F2F39A1684}"/>
    <cellStyle name="Total 2 11 4 5" xfId="22488" xr:uid="{D1948A88-852F-4072-8734-5CB9E71A03A0}"/>
    <cellStyle name="Total 2 11 4 5 2" xfId="28428" xr:uid="{EEC73E5A-55F4-469B-9942-28AF9184A83B}"/>
    <cellStyle name="Total 2 11 4 6" xfId="21609" xr:uid="{5F3B8BA5-3955-4BA8-80B8-AC2C450D480C}"/>
    <cellStyle name="Total 2 11 4 7" xfId="27551" xr:uid="{CB5B5764-07E2-4005-8B76-0C4C9FBBED21}"/>
    <cellStyle name="Total 2 11 5" xfId="20833" xr:uid="{00000000-0005-0000-0000-000067510000}"/>
    <cellStyle name="Total 2 11 5 2" xfId="21759" xr:uid="{E4DD8E92-5E9D-43D3-8A5C-A2CC579887D4}"/>
    <cellStyle name="Total 2 11 5 2 2" xfId="23493" xr:uid="{E96BB68B-1654-46F8-A715-22725E63A764}"/>
    <cellStyle name="Total 2 11 5 2 2 2" xfId="26193" xr:uid="{52957A12-B884-43A1-9F44-740A1A18D2EC}"/>
    <cellStyle name="Total 2 11 5 2 2 2 2" xfId="31645" xr:uid="{66DD1909-913C-4488-9936-67AC3BF1913B}"/>
    <cellStyle name="Total 2 11 5 2 2 3" xfId="29433" xr:uid="{FAE0512E-1C66-4496-8B85-E1F265B15A0E}"/>
    <cellStyle name="Total 2 11 5 2 3" xfId="24874" xr:uid="{5B2F05AF-82FA-4778-9261-A3F936792D83}"/>
    <cellStyle name="Total 2 11 5 2 3 2" xfId="27069" xr:uid="{0BD44689-3496-4C55-AA1D-90DA450C2481}"/>
    <cellStyle name="Total 2 11 5 2 3 2 2" xfId="32521" xr:uid="{8C5F18DD-5EFB-45E9-9EAC-4E7E0205254F}"/>
    <cellStyle name="Total 2 11 5 2 3 3" xfId="30326" xr:uid="{BA7299A5-8D7D-46D0-9743-B26040A90A68}"/>
    <cellStyle name="Total 2 11 5 2 4" xfId="22638" xr:uid="{241B3005-A981-49D8-BD70-E298B449FE1A}"/>
    <cellStyle name="Total 2 11 5 2 4 2" xfId="28578" xr:uid="{185B83CA-439D-472D-9E87-D895C7261D9A}"/>
    <cellStyle name="Total 2 11 5 2 5" xfId="25338" xr:uid="{91AED22E-9D9D-4DBA-AA87-CACFBBD79A1C}"/>
    <cellStyle name="Total 2 11 5 2 5 2" xfId="30790" xr:uid="{46F43A7B-DF27-4181-8E86-E934BA728272}"/>
    <cellStyle name="Total 2 11 5 2 6" xfId="27701" xr:uid="{15CCAB68-70CB-4D84-AB62-3D72CBA8CA82}"/>
    <cellStyle name="Total 2 11 5 3" xfId="23344" xr:uid="{3B88E05A-1416-4F8F-97DC-051BF24E3234}"/>
    <cellStyle name="Total 2 11 5 3 2" xfId="26044" xr:uid="{64AE7299-6D35-4C7D-814B-77513EFDB8A0}"/>
    <cellStyle name="Total 2 11 5 3 2 2" xfId="31496" xr:uid="{66B1B46C-A851-4425-A35C-02307A74E210}"/>
    <cellStyle name="Total 2 11 5 3 3" xfId="29284" xr:uid="{D3997426-0D54-4388-944E-A6A9EE3A3817}"/>
    <cellStyle name="Total 2 11 5 4" xfId="24725" xr:uid="{09F3D2E3-ED8E-4D04-931C-77D60035105E}"/>
    <cellStyle name="Total 2 11 5 4 2" xfId="26920" xr:uid="{77CEF7AB-D79A-4FA3-896E-2E8816D37584}"/>
    <cellStyle name="Total 2 11 5 4 2 2" xfId="32372" xr:uid="{EC3EB0B3-B84F-48EA-9EDF-864C0C7B7076}"/>
    <cellStyle name="Total 2 11 5 4 3" xfId="30177" xr:uid="{31B2442A-8951-4042-A53C-ABE6EBAF6479}"/>
    <cellStyle name="Total 2 11 5 5" xfId="22489" xr:uid="{8DFCF2C5-EFEE-4FB0-9657-3F6C1DA43C25}"/>
    <cellStyle name="Total 2 11 5 5 2" xfId="28429" xr:uid="{8E8D3B75-4675-450B-AC72-3812280B85DC}"/>
    <cellStyle name="Total 2 11 5 6" xfId="21610" xr:uid="{F1F739BE-207F-4A82-87FD-5B2650364649}"/>
    <cellStyle name="Total 2 11 5 7" xfId="27552" xr:uid="{83451735-D30F-4D7B-89E7-28C677D49C2B}"/>
    <cellStyle name="Total 2 11 6" xfId="21763" xr:uid="{B2E3A4AF-5551-4BAE-8591-6C75D1FCF233}"/>
    <cellStyle name="Total 2 11 6 2" xfId="23497" xr:uid="{07568B0A-90B9-4F7B-8D99-169C4C9C10F1}"/>
    <cellStyle name="Total 2 11 6 2 2" xfId="26197" xr:uid="{C46112E7-0E97-4D6A-AAA0-92C2037A0023}"/>
    <cellStyle name="Total 2 11 6 2 2 2" xfId="31649" xr:uid="{A66A27D2-E210-4DC8-936B-ADC8B570FC40}"/>
    <cellStyle name="Total 2 11 6 2 3" xfId="29437" xr:uid="{AE5E287D-42A3-4DBA-8E50-F38606BD7D8F}"/>
    <cellStyle name="Total 2 11 6 3" xfId="24878" xr:uid="{D48F1953-7BE6-40B3-A26B-F1D31FE47BA6}"/>
    <cellStyle name="Total 2 11 6 3 2" xfId="27073" xr:uid="{75A08AE9-883E-44EC-8AE8-C806B5266387}"/>
    <cellStyle name="Total 2 11 6 3 2 2" xfId="32525" xr:uid="{8D096014-527D-4EB0-9DA6-2BD077903909}"/>
    <cellStyle name="Total 2 11 6 3 3" xfId="30330" xr:uid="{38178E5E-EDA8-4478-AB06-5E6AEEB0ECEC}"/>
    <cellStyle name="Total 2 11 6 4" xfId="22642" xr:uid="{953E2827-A86F-4BFB-B4A6-4900A3413767}"/>
    <cellStyle name="Total 2 11 6 4 2" xfId="28582" xr:uid="{AFBD9A51-04C5-4DD2-9024-8ADF658B238E}"/>
    <cellStyle name="Total 2 11 6 5" xfId="25342" xr:uid="{DBF1EC43-A5F7-44AA-BAA4-8A69741B5E4C}"/>
    <cellStyle name="Total 2 11 6 5 2" xfId="30794" xr:uid="{D97069C0-9565-4CE6-88A3-A25FB994C37E}"/>
    <cellStyle name="Total 2 11 6 6" xfId="27705" xr:uid="{01C20483-D7EE-48D8-AA2C-0E1D0F113CD6}"/>
    <cellStyle name="Total 2 11 7" xfId="23340" xr:uid="{A7F30127-1DA9-43BE-8050-BFFDC958AC6A}"/>
    <cellStyle name="Total 2 11 7 2" xfId="26040" xr:uid="{174599A6-4CFD-4CE4-A3AD-7F602F9670C6}"/>
    <cellStyle name="Total 2 11 7 2 2" xfId="31492" xr:uid="{BE92EFFA-D677-48A5-B81C-ECD8943D74F7}"/>
    <cellStyle name="Total 2 11 7 3" xfId="29280" xr:uid="{5DFB2534-EF92-4DB1-A670-F8B4886A0500}"/>
    <cellStyle name="Total 2 11 8" xfId="24721" xr:uid="{4356AE79-7CE5-4568-8122-D3B8411B9AC2}"/>
    <cellStyle name="Total 2 11 8 2" xfId="26916" xr:uid="{23322AE4-7869-4B19-BA3A-A25B4F30CE95}"/>
    <cellStyle name="Total 2 11 8 2 2" xfId="32368" xr:uid="{3D45C14E-C812-4C93-A003-346F2E73DE69}"/>
    <cellStyle name="Total 2 11 8 3" xfId="30173" xr:uid="{202AE896-817B-486B-BFD3-D501C97CE745}"/>
    <cellStyle name="Total 2 11 9" xfId="22485" xr:uid="{8F1626A5-032A-4250-B2C1-3AA6F6211DF1}"/>
    <cellStyle name="Total 2 11 9 2" xfId="28425" xr:uid="{D7ADDAD6-BD62-429A-B669-684091CFFE3D}"/>
    <cellStyle name="Total 2 12" xfId="20834" xr:uid="{00000000-0005-0000-0000-000068510000}"/>
    <cellStyle name="Total 2 12 10" xfId="21611" xr:uid="{E3A34264-F9F4-45BB-9134-A09153F3C2BC}"/>
    <cellStyle name="Total 2 12 11" xfId="27553" xr:uid="{DF10F2FB-345A-4602-A54F-161BE4E1CF02}"/>
    <cellStyle name="Total 2 12 2" xfId="20835" xr:uid="{00000000-0005-0000-0000-000069510000}"/>
    <cellStyle name="Total 2 12 2 2" xfId="21757" xr:uid="{41112148-D108-4C34-B578-BDE45260A176}"/>
    <cellStyle name="Total 2 12 2 2 2" xfId="23491" xr:uid="{4223A2F6-E9E2-4094-89BE-03DD429F4B53}"/>
    <cellStyle name="Total 2 12 2 2 2 2" xfId="26191" xr:uid="{5E89C1E6-7B4D-4BFD-B991-6AF371C4E0FB}"/>
    <cellStyle name="Total 2 12 2 2 2 2 2" xfId="31643" xr:uid="{9BD7779F-73FB-41C5-93B7-EC751D73CCAA}"/>
    <cellStyle name="Total 2 12 2 2 2 3" xfId="29431" xr:uid="{18A2D3FC-00AB-4B9D-9BD5-03C6CEAB5F92}"/>
    <cellStyle name="Total 2 12 2 2 3" xfId="24872" xr:uid="{365335F5-4C03-4060-9E0C-83CDB6820C5E}"/>
    <cellStyle name="Total 2 12 2 2 3 2" xfId="27067" xr:uid="{79CCF89C-19EC-4046-9D9E-4627A085AB77}"/>
    <cellStyle name="Total 2 12 2 2 3 2 2" xfId="32519" xr:uid="{A495E116-E0EA-4EA1-905B-7E44E8310B2F}"/>
    <cellStyle name="Total 2 12 2 2 3 3" xfId="30324" xr:uid="{1BEDBE73-2253-4B1E-924A-2FF02C358E9F}"/>
    <cellStyle name="Total 2 12 2 2 4" xfId="22636" xr:uid="{6D2AC97D-D308-459D-B587-86191A1C8B12}"/>
    <cellStyle name="Total 2 12 2 2 4 2" xfId="28576" xr:uid="{D9B7A7C9-291C-42CF-B519-DC503A0F730B}"/>
    <cellStyle name="Total 2 12 2 2 5" xfId="25336" xr:uid="{2F0FED87-A228-45E6-B9CE-FF24B11B828E}"/>
    <cellStyle name="Total 2 12 2 2 5 2" xfId="30788" xr:uid="{B451BCA2-28F9-4324-A742-FEF6592EE329}"/>
    <cellStyle name="Total 2 12 2 2 6" xfId="27699" xr:uid="{719BDA83-2BE7-4D36-9060-2287FA5E335D}"/>
    <cellStyle name="Total 2 12 2 3" xfId="23346" xr:uid="{1F598035-54C1-43CE-9603-0BD8E75DD824}"/>
    <cellStyle name="Total 2 12 2 3 2" xfId="26046" xr:uid="{5B07842B-5ABF-44DF-8355-E742EAA73DF0}"/>
    <cellStyle name="Total 2 12 2 3 2 2" xfId="31498" xr:uid="{DF1A3550-5694-47BA-9325-4815658BD7A1}"/>
    <cellStyle name="Total 2 12 2 3 3" xfId="29286" xr:uid="{41F65734-CB2A-422D-9D99-A4BEED9AF7C6}"/>
    <cellStyle name="Total 2 12 2 4" xfId="24727" xr:uid="{798D6079-D13E-419B-9A1B-EBF1330F3B47}"/>
    <cellStyle name="Total 2 12 2 4 2" xfId="26922" xr:uid="{50255545-CD0F-49C5-8990-CC676CE40629}"/>
    <cellStyle name="Total 2 12 2 4 2 2" xfId="32374" xr:uid="{B253B595-D769-454C-BDCE-67D3D0AEAA14}"/>
    <cellStyle name="Total 2 12 2 4 3" xfId="30179" xr:uid="{8E49EC25-2CE6-4796-891F-221E9F845623}"/>
    <cellStyle name="Total 2 12 2 5" xfId="22491" xr:uid="{72CA61BF-CC4D-41C7-BB9F-923528778654}"/>
    <cellStyle name="Total 2 12 2 5 2" xfId="28431" xr:uid="{A2BEA473-5E20-4BB2-B5F6-7620F68F7E7F}"/>
    <cellStyle name="Total 2 12 2 6" xfId="21612" xr:uid="{02D06B3F-1428-496A-92D2-10599C542818}"/>
    <cellStyle name="Total 2 12 2 7" xfId="27554" xr:uid="{B6CDA017-95F1-4D96-BC44-BAB2976456CC}"/>
    <cellStyle name="Total 2 12 3" xfId="20836" xr:uid="{00000000-0005-0000-0000-00006A510000}"/>
    <cellStyle name="Total 2 12 3 2" xfId="21756" xr:uid="{8FA945E6-7F4E-4AAF-BB8D-BD1C02287B91}"/>
    <cellStyle name="Total 2 12 3 2 2" xfId="23490" xr:uid="{251F4CC4-5EB0-4680-9B2F-5C44AF4E143F}"/>
    <cellStyle name="Total 2 12 3 2 2 2" xfId="26190" xr:uid="{AAE7C139-75FD-430E-848E-C74143CC3788}"/>
    <cellStyle name="Total 2 12 3 2 2 2 2" xfId="31642" xr:uid="{6056BF57-A58D-4A43-BC65-ACBAA093ED65}"/>
    <cellStyle name="Total 2 12 3 2 2 3" xfId="29430" xr:uid="{8EEC7D9A-DDB7-4918-941A-61218CA4604E}"/>
    <cellStyle name="Total 2 12 3 2 3" xfId="24871" xr:uid="{9D248835-6ACD-411D-9A3A-8BBC9AE9CE32}"/>
    <cellStyle name="Total 2 12 3 2 3 2" xfId="27066" xr:uid="{18C9DAA2-87EF-42B8-AB63-69BBF93225CC}"/>
    <cellStyle name="Total 2 12 3 2 3 2 2" xfId="32518" xr:uid="{41AD1044-D8A3-41F6-9BFE-3E88C0574A7B}"/>
    <cellStyle name="Total 2 12 3 2 3 3" xfId="30323" xr:uid="{E4D6389D-1AD4-453B-B6ED-8254179BF2E9}"/>
    <cellStyle name="Total 2 12 3 2 4" xfId="22635" xr:uid="{CE2D0FB0-AB59-4A14-8C28-09BA79BC321D}"/>
    <cellStyle name="Total 2 12 3 2 4 2" xfId="28575" xr:uid="{1F3C3C36-C951-4384-9BAB-7B3E62A22232}"/>
    <cellStyle name="Total 2 12 3 2 5" xfId="25335" xr:uid="{FEDD568F-A4C6-478F-BBE5-88F8B82FA08F}"/>
    <cellStyle name="Total 2 12 3 2 5 2" xfId="30787" xr:uid="{695CE7AF-92E2-44BD-84F6-DB5A8CF0BE14}"/>
    <cellStyle name="Total 2 12 3 2 6" xfId="27698" xr:uid="{F047708F-666C-4640-8286-EC6C93098EEB}"/>
    <cellStyle name="Total 2 12 3 3" xfId="23347" xr:uid="{4C40EEA1-A1C8-4528-9F3F-140BFBAC378F}"/>
    <cellStyle name="Total 2 12 3 3 2" xfId="26047" xr:uid="{AF4D3FCF-8973-497B-AE01-5FC9DE3CE431}"/>
    <cellStyle name="Total 2 12 3 3 2 2" xfId="31499" xr:uid="{279C0690-2557-4C51-8F5B-69A71D4B610C}"/>
    <cellStyle name="Total 2 12 3 3 3" xfId="29287" xr:uid="{E02D60CA-7F68-4768-824D-1926CB57132A}"/>
    <cellStyle name="Total 2 12 3 4" xfId="24728" xr:uid="{2648A90E-46DC-43B3-8D6E-59CEDBA4FF71}"/>
    <cellStyle name="Total 2 12 3 4 2" xfId="26923" xr:uid="{B2724DFA-FAB7-47FC-8D68-2EB5DB83A3C4}"/>
    <cellStyle name="Total 2 12 3 4 2 2" xfId="32375" xr:uid="{BE91D657-556D-4F70-8753-004F17777EA7}"/>
    <cellStyle name="Total 2 12 3 4 3" xfId="30180" xr:uid="{17834178-F45E-4442-A960-D4CAD51223ED}"/>
    <cellStyle name="Total 2 12 3 5" xfId="22492" xr:uid="{79853C98-A328-4831-B074-3868ACD67860}"/>
    <cellStyle name="Total 2 12 3 5 2" xfId="28432" xr:uid="{6EAF06D6-68AD-46AE-9AFF-DB8DF1B09600}"/>
    <cellStyle name="Total 2 12 3 6" xfId="21613" xr:uid="{C2E3FE47-E2FB-4683-AB87-E02F53E50AD5}"/>
    <cellStyle name="Total 2 12 3 7" xfId="27555" xr:uid="{99B001FF-9E17-48FE-96FB-ABD9FC708934}"/>
    <cellStyle name="Total 2 12 4" xfId="20837" xr:uid="{00000000-0005-0000-0000-00006B510000}"/>
    <cellStyle name="Total 2 12 4 2" xfId="21755" xr:uid="{4590937C-CC49-4764-BA79-9C3F00EDD0FF}"/>
    <cellStyle name="Total 2 12 4 2 2" xfId="23489" xr:uid="{71A869C6-4065-444F-AC38-01A40ED25781}"/>
    <cellStyle name="Total 2 12 4 2 2 2" xfId="26189" xr:uid="{3A590A11-0632-4E62-9517-EEEF7EAED203}"/>
    <cellStyle name="Total 2 12 4 2 2 2 2" xfId="31641" xr:uid="{7C12A071-2ABF-4FCE-A457-E87A6D54620C}"/>
    <cellStyle name="Total 2 12 4 2 2 3" xfId="29429" xr:uid="{2DAEBBD4-3A09-46AD-9941-7C95489CCEEC}"/>
    <cellStyle name="Total 2 12 4 2 3" xfId="24870" xr:uid="{C3672AAA-8638-4A96-A236-D4A1959A36AA}"/>
    <cellStyle name="Total 2 12 4 2 3 2" xfId="27065" xr:uid="{A4752A32-CA50-4C89-AB71-9D14D711732D}"/>
    <cellStyle name="Total 2 12 4 2 3 2 2" xfId="32517" xr:uid="{B251BB80-1BF5-4E71-85D3-9D50575E7207}"/>
    <cellStyle name="Total 2 12 4 2 3 3" xfId="30322" xr:uid="{59D60904-E708-4FA9-895C-941C1FCD3010}"/>
    <cellStyle name="Total 2 12 4 2 4" xfId="22634" xr:uid="{4CA153D5-8AFB-44A9-9028-AA53077130E0}"/>
    <cellStyle name="Total 2 12 4 2 4 2" xfId="28574" xr:uid="{C20D9705-051C-4DF1-A242-CA9FE0FD4759}"/>
    <cellStyle name="Total 2 12 4 2 5" xfId="25334" xr:uid="{56DFAC10-46D8-4D1C-9498-18C1781A526D}"/>
    <cellStyle name="Total 2 12 4 2 5 2" xfId="30786" xr:uid="{1F09DE6E-7D9A-402E-B057-A9220BEBBF0F}"/>
    <cellStyle name="Total 2 12 4 2 6" xfId="27697" xr:uid="{73D06C66-7DE8-409A-918F-111C779A9880}"/>
    <cellStyle name="Total 2 12 4 3" xfId="23348" xr:uid="{C58AC5B5-7E3D-4E64-BC8B-DD5B78A61CFD}"/>
    <cellStyle name="Total 2 12 4 3 2" xfId="26048" xr:uid="{E33F7347-585A-48D0-ACC4-47C97F2368C2}"/>
    <cellStyle name="Total 2 12 4 3 2 2" xfId="31500" xr:uid="{85CBA73B-6758-4415-B515-369D56743897}"/>
    <cellStyle name="Total 2 12 4 3 3" xfId="29288" xr:uid="{896D9A07-480F-404D-AFE2-FFB86ADE7380}"/>
    <cellStyle name="Total 2 12 4 4" xfId="24729" xr:uid="{EE4162BC-9602-4E5D-8AA6-D8FD7FECB535}"/>
    <cellStyle name="Total 2 12 4 4 2" xfId="26924" xr:uid="{59A66CCE-40F8-46E1-AB48-E93B8AF82A12}"/>
    <cellStyle name="Total 2 12 4 4 2 2" xfId="32376" xr:uid="{EF49B262-7DE7-4419-A391-99B996840D6E}"/>
    <cellStyle name="Total 2 12 4 4 3" xfId="30181" xr:uid="{E3B0D37E-A1B7-4F09-A6C3-30FBB94B48D1}"/>
    <cellStyle name="Total 2 12 4 5" xfId="22493" xr:uid="{4C484D92-5408-4087-B10F-9582B728891F}"/>
    <cellStyle name="Total 2 12 4 5 2" xfId="28433" xr:uid="{B90D4C5C-6822-44EF-8C9F-DB467BEA5A64}"/>
    <cellStyle name="Total 2 12 4 6" xfId="21614" xr:uid="{1222375A-8838-486C-A9E5-FCC0C3A997B8}"/>
    <cellStyle name="Total 2 12 4 7" xfId="27556" xr:uid="{7B57A34B-BF06-448C-ACAE-050C37F10765}"/>
    <cellStyle name="Total 2 12 5" xfId="20838" xr:uid="{00000000-0005-0000-0000-00006C510000}"/>
    <cellStyle name="Total 2 12 5 2" xfId="21754" xr:uid="{9829D346-FE0B-4311-B512-494F394557F1}"/>
    <cellStyle name="Total 2 12 5 2 2" xfId="23488" xr:uid="{B31A7D18-44D0-415C-BDE1-644EF43B975E}"/>
    <cellStyle name="Total 2 12 5 2 2 2" xfId="26188" xr:uid="{CA1F11DE-A2E4-4520-A5F4-D34BA6BEDAF5}"/>
    <cellStyle name="Total 2 12 5 2 2 2 2" xfId="31640" xr:uid="{B5B1CE96-C15E-4E8A-902E-C9EFB44E01D4}"/>
    <cellStyle name="Total 2 12 5 2 2 3" xfId="29428" xr:uid="{B19A48BC-AC81-4A29-9FDF-3FD92113F349}"/>
    <cellStyle name="Total 2 12 5 2 3" xfId="24869" xr:uid="{2F948610-3F84-456C-894E-9D986F480BF9}"/>
    <cellStyle name="Total 2 12 5 2 3 2" xfId="27064" xr:uid="{3F2256BC-F1BA-4441-8491-29562F22D1B9}"/>
    <cellStyle name="Total 2 12 5 2 3 2 2" xfId="32516" xr:uid="{70383F80-1AFA-4804-91E0-EB24B6D45EC5}"/>
    <cellStyle name="Total 2 12 5 2 3 3" xfId="30321" xr:uid="{9E873684-1C43-4466-B388-86CB4A6FB49E}"/>
    <cellStyle name="Total 2 12 5 2 4" xfId="22633" xr:uid="{D8604809-318A-417D-916F-A625DE5409CA}"/>
    <cellStyle name="Total 2 12 5 2 4 2" xfId="28573" xr:uid="{E06900FA-07FB-4E96-B207-AF9B74B1F585}"/>
    <cellStyle name="Total 2 12 5 2 5" xfId="25333" xr:uid="{B89FCE5E-DFF7-4415-ADD6-E1F0C381295E}"/>
    <cellStyle name="Total 2 12 5 2 5 2" xfId="30785" xr:uid="{8DC83E55-996E-4467-B12B-2D1E67821A5E}"/>
    <cellStyle name="Total 2 12 5 2 6" xfId="27696" xr:uid="{382F1C56-34A0-45E1-94C5-748983DA715E}"/>
    <cellStyle name="Total 2 12 5 3" xfId="23349" xr:uid="{C10B005A-8C92-4D88-91E9-08E4808047F9}"/>
    <cellStyle name="Total 2 12 5 3 2" xfId="26049" xr:uid="{7961EF57-080C-4847-84A5-8C9A3A6B3F4F}"/>
    <cellStyle name="Total 2 12 5 3 2 2" xfId="31501" xr:uid="{B06AE89F-4E5B-4699-88E1-7B27ABF48C70}"/>
    <cellStyle name="Total 2 12 5 3 3" xfId="29289" xr:uid="{8288399F-A502-45D0-9069-03D22B30C6F5}"/>
    <cellStyle name="Total 2 12 5 4" xfId="24730" xr:uid="{B0627178-9490-47A8-9490-60463093E6A2}"/>
    <cellStyle name="Total 2 12 5 4 2" xfId="26925" xr:uid="{89F83B1B-7C33-4924-84DD-41891FEA75B0}"/>
    <cellStyle name="Total 2 12 5 4 2 2" xfId="32377" xr:uid="{DE32B86C-8C6C-42BE-9C10-0519FAFC10EB}"/>
    <cellStyle name="Total 2 12 5 4 3" xfId="30182" xr:uid="{26B8F0E9-4E29-43E9-8863-386643E4139E}"/>
    <cellStyle name="Total 2 12 5 5" xfId="22494" xr:uid="{69969625-39C0-4119-9814-C3EC8A2CB9F0}"/>
    <cellStyle name="Total 2 12 5 5 2" xfId="28434" xr:uid="{91E6FDE7-7E54-41F5-9159-23D34CBAFE7B}"/>
    <cellStyle name="Total 2 12 5 6" xfId="21615" xr:uid="{F661276D-43D5-46D0-B829-BEA298952C54}"/>
    <cellStyle name="Total 2 12 5 7" xfId="27557" xr:uid="{942B919D-FA14-42AF-9F66-485F48F772E0}"/>
    <cellStyle name="Total 2 12 6" xfId="21758" xr:uid="{522EC774-10BA-4BEA-961E-D2BC6DDCF7E7}"/>
    <cellStyle name="Total 2 12 6 2" xfId="23492" xr:uid="{63C22E04-B645-4DE3-AEDF-D90637F3E9D9}"/>
    <cellStyle name="Total 2 12 6 2 2" xfId="26192" xr:uid="{D893918A-C15D-47D4-BD56-BE44E9FDC21C}"/>
    <cellStyle name="Total 2 12 6 2 2 2" xfId="31644" xr:uid="{FD85ADD7-41F5-401B-BC27-87E0A8C3B2F1}"/>
    <cellStyle name="Total 2 12 6 2 3" xfId="29432" xr:uid="{349673EA-4709-4B3C-8849-655577EF754A}"/>
    <cellStyle name="Total 2 12 6 3" xfId="24873" xr:uid="{D9365E6D-FF09-46F1-8043-198FA21B4F3F}"/>
    <cellStyle name="Total 2 12 6 3 2" xfId="27068" xr:uid="{F3ABD685-F373-41E1-9DDF-412BE3073B70}"/>
    <cellStyle name="Total 2 12 6 3 2 2" xfId="32520" xr:uid="{B519603B-FC9B-45E7-BC04-09026968AA68}"/>
    <cellStyle name="Total 2 12 6 3 3" xfId="30325" xr:uid="{B4388987-D71F-4880-A490-570D096D2E2D}"/>
    <cellStyle name="Total 2 12 6 4" xfId="22637" xr:uid="{1EAA2020-9032-4C66-95BD-381C9057C17A}"/>
    <cellStyle name="Total 2 12 6 4 2" xfId="28577" xr:uid="{B75D3B3C-2E7C-40B4-8A4D-F0F531EDAFAD}"/>
    <cellStyle name="Total 2 12 6 5" xfId="25337" xr:uid="{F51D4CF0-051F-40EF-970C-B6FC3DC7F44B}"/>
    <cellStyle name="Total 2 12 6 5 2" xfId="30789" xr:uid="{D937193A-BF94-40A9-888D-F9541721AC37}"/>
    <cellStyle name="Total 2 12 6 6" xfId="27700" xr:uid="{90ACE134-89B2-4732-A94E-1D95EDF509CF}"/>
    <cellStyle name="Total 2 12 7" xfId="23345" xr:uid="{4F8B36CB-A096-43AC-BAD5-FBCDA9702525}"/>
    <cellStyle name="Total 2 12 7 2" xfId="26045" xr:uid="{9B34CD6F-A40B-49B1-A9FD-F1D8C572C790}"/>
    <cellStyle name="Total 2 12 7 2 2" xfId="31497" xr:uid="{437194CD-22F8-4EDE-B655-73E963E72626}"/>
    <cellStyle name="Total 2 12 7 3" xfId="29285" xr:uid="{AE1554B1-C785-43A9-A0B8-24EE03319136}"/>
    <cellStyle name="Total 2 12 8" xfId="24726" xr:uid="{76609128-D47D-42B3-8E9F-8C824D786FAE}"/>
    <cellStyle name="Total 2 12 8 2" xfId="26921" xr:uid="{0450B075-3DC7-4714-9055-4C3866BACAA2}"/>
    <cellStyle name="Total 2 12 8 2 2" xfId="32373" xr:uid="{3DD2C9C6-4FA3-4FEA-AEE6-8E6465B3A533}"/>
    <cellStyle name="Total 2 12 8 3" xfId="30178" xr:uid="{6C3CEC27-3F3E-4C9E-99BB-67EAED8C9CB8}"/>
    <cellStyle name="Total 2 12 9" xfId="22490" xr:uid="{E57B1D17-8D7F-456E-83EC-093717B53CF4}"/>
    <cellStyle name="Total 2 12 9 2" xfId="28430" xr:uid="{5E6F6CF8-E6AE-4299-A53A-AF34C7951FA2}"/>
    <cellStyle name="Total 2 13" xfId="20839" xr:uid="{00000000-0005-0000-0000-00006D510000}"/>
    <cellStyle name="Total 2 13 10" xfId="27558" xr:uid="{2B7620F2-5998-4F1E-A848-48683FD2B0EB}"/>
    <cellStyle name="Total 2 13 2" xfId="20840" xr:uid="{00000000-0005-0000-0000-00006E510000}"/>
    <cellStyle name="Total 2 13 2 2" xfId="21752" xr:uid="{A9BD7B20-0A69-4831-9541-7AB4FB3F6673}"/>
    <cellStyle name="Total 2 13 2 2 2" xfId="23486" xr:uid="{781FDD4C-E4D7-4857-BC15-59FB49EF4F20}"/>
    <cellStyle name="Total 2 13 2 2 2 2" xfId="26186" xr:uid="{1FCA4D22-0378-4BD7-B327-0D0002FFCE2A}"/>
    <cellStyle name="Total 2 13 2 2 2 2 2" xfId="31638" xr:uid="{92E43839-2EB4-40DA-8F1E-F9E27E5806CC}"/>
    <cellStyle name="Total 2 13 2 2 2 3" xfId="29426" xr:uid="{341517DB-F8F1-474E-A917-69FC74484496}"/>
    <cellStyle name="Total 2 13 2 2 3" xfId="24867" xr:uid="{FD7A2423-25FF-4DDF-AA6A-D1A13778B982}"/>
    <cellStyle name="Total 2 13 2 2 3 2" xfId="27062" xr:uid="{07232ACB-372D-4B2A-9521-83AED3779799}"/>
    <cellStyle name="Total 2 13 2 2 3 2 2" xfId="32514" xr:uid="{5365A21C-C0F6-48B9-858E-AD038AFFBB5D}"/>
    <cellStyle name="Total 2 13 2 2 3 3" xfId="30319" xr:uid="{680E5D31-A471-4309-B517-FA91CEF919F2}"/>
    <cellStyle name="Total 2 13 2 2 4" xfId="22631" xr:uid="{E1D2D7CD-E18C-4761-A9C8-372DA35B6623}"/>
    <cellStyle name="Total 2 13 2 2 4 2" xfId="28571" xr:uid="{6CE9637C-FD3D-4ADA-8809-7D9C3416CA68}"/>
    <cellStyle name="Total 2 13 2 2 5" xfId="25331" xr:uid="{37C4C67E-BBC1-48A8-A2AE-D308FD1FF699}"/>
    <cellStyle name="Total 2 13 2 2 5 2" xfId="30783" xr:uid="{9EF06B3C-881B-4C92-931F-82834BFC01E2}"/>
    <cellStyle name="Total 2 13 2 2 6" xfId="27694" xr:uid="{023090C0-3F1E-4B77-9234-8AE41BCC33F0}"/>
    <cellStyle name="Total 2 13 2 3" xfId="23351" xr:uid="{AEE30A82-B487-4DB4-9CDD-AF5274469F0F}"/>
    <cellStyle name="Total 2 13 2 3 2" xfId="26051" xr:uid="{F4F23952-42AB-44A4-AE7E-FF35B0B54076}"/>
    <cellStyle name="Total 2 13 2 3 2 2" xfId="31503" xr:uid="{9B656DDD-BF94-46B2-A6B4-7C57DE315358}"/>
    <cellStyle name="Total 2 13 2 3 3" xfId="29291" xr:uid="{79B78A59-77FD-436E-9760-2A5A0396E210}"/>
    <cellStyle name="Total 2 13 2 4" xfId="24732" xr:uid="{0E7C6574-E857-4DE1-BE27-6026AE797BA6}"/>
    <cellStyle name="Total 2 13 2 4 2" xfId="26927" xr:uid="{ACAB5F41-8CEA-43A5-874B-8A342CFB6401}"/>
    <cellStyle name="Total 2 13 2 4 2 2" xfId="32379" xr:uid="{D787816E-F2DC-470C-8B48-925CC25CEF22}"/>
    <cellStyle name="Total 2 13 2 4 3" xfId="30184" xr:uid="{1F0676E5-11BE-4221-A4D4-CF66917F8FE7}"/>
    <cellStyle name="Total 2 13 2 5" xfId="22496" xr:uid="{C21B4DF8-DEA1-4C21-B985-C3AADFC75797}"/>
    <cellStyle name="Total 2 13 2 5 2" xfId="28436" xr:uid="{15831769-9F48-441E-B723-F6543C7A9A01}"/>
    <cellStyle name="Total 2 13 2 6" xfId="21617" xr:uid="{C00410EF-78FF-4A65-8C20-DDC1E6639720}"/>
    <cellStyle name="Total 2 13 2 7" xfId="27559" xr:uid="{DBA7CDD9-6F6A-4272-B1C3-FD5D571A046A}"/>
    <cellStyle name="Total 2 13 3" xfId="20841" xr:uid="{00000000-0005-0000-0000-00006F510000}"/>
    <cellStyle name="Total 2 13 3 2" xfId="21751" xr:uid="{D437AF99-BA06-4524-904C-137769C5D812}"/>
    <cellStyle name="Total 2 13 3 2 2" xfId="23485" xr:uid="{34074BF4-CAC9-43C9-B176-AF7EC0131BC8}"/>
    <cellStyle name="Total 2 13 3 2 2 2" xfId="26185" xr:uid="{F0B31E66-C516-4257-A4DB-FB757AC99A08}"/>
    <cellStyle name="Total 2 13 3 2 2 2 2" xfId="31637" xr:uid="{C420F65B-3D4D-481A-8C61-3B120C348392}"/>
    <cellStyle name="Total 2 13 3 2 2 3" xfId="29425" xr:uid="{D0EA6A4D-2996-4A35-B147-C62CD8742661}"/>
    <cellStyle name="Total 2 13 3 2 3" xfId="24866" xr:uid="{27FF4CB8-4491-47CF-A310-F9505BDC6D04}"/>
    <cellStyle name="Total 2 13 3 2 3 2" xfId="27061" xr:uid="{E69A02CF-A904-4C5F-AC7C-75E893E6991A}"/>
    <cellStyle name="Total 2 13 3 2 3 2 2" xfId="32513" xr:uid="{1AF54B0E-A50D-432E-86D1-71716AC3B4B6}"/>
    <cellStyle name="Total 2 13 3 2 3 3" xfId="30318" xr:uid="{47AF0DA2-5EF0-4BC7-91CC-553F0C82D296}"/>
    <cellStyle name="Total 2 13 3 2 4" xfId="22630" xr:uid="{4F7A693A-CD87-4FD1-8651-D392F3F7EE4D}"/>
    <cellStyle name="Total 2 13 3 2 4 2" xfId="28570" xr:uid="{1C9AA123-831E-4D93-82B4-26762D28AA48}"/>
    <cellStyle name="Total 2 13 3 2 5" xfId="25330" xr:uid="{BFF3F93B-9180-40E2-985D-3031B31514AA}"/>
    <cellStyle name="Total 2 13 3 2 5 2" xfId="30782" xr:uid="{28874AE4-E8CB-4072-8517-8D9B27D274DD}"/>
    <cellStyle name="Total 2 13 3 2 6" xfId="27693" xr:uid="{B6B40EDD-96AA-4491-A74B-6910937BC63B}"/>
    <cellStyle name="Total 2 13 3 3" xfId="23352" xr:uid="{C4F95FEE-9D33-44A3-8E9B-47BFE66F91BE}"/>
    <cellStyle name="Total 2 13 3 3 2" xfId="26052" xr:uid="{E335F079-9834-444B-BE86-EF0EEB00993C}"/>
    <cellStyle name="Total 2 13 3 3 2 2" xfId="31504" xr:uid="{F158655E-B913-4CBC-8804-43DC052CDF25}"/>
    <cellStyle name="Total 2 13 3 3 3" xfId="29292" xr:uid="{7C3D52EA-7426-4CB6-93A2-5881D11E6F94}"/>
    <cellStyle name="Total 2 13 3 4" xfId="24733" xr:uid="{355AA89D-7F01-4F3C-94D2-AB5DB1383F8A}"/>
    <cellStyle name="Total 2 13 3 4 2" xfId="26928" xr:uid="{1B2A45C0-28F8-4BEF-856A-4478EEA357C2}"/>
    <cellStyle name="Total 2 13 3 4 2 2" xfId="32380" xr:uid="{226E7CAB-60FE-4D2A-9B15-1C317349E9C9}"/>
    <cellStyle name="Total 2 13 3 4 3" xfId="30185" xr:uid="{B0850088-4639-458C-950C-B082EDA327E6}"/>
    <cellStyle name="Total 2 13 3 5" xfId="22497" xr:uid="{98FC53CC-B1E2-41CE-ABE9-045BCE250668}"/>
    <cellStyle name="Total 2 13 3 5 2" xfId="28437" xr:uid="{2ADF3317-0A13-4F76-B96E-43DCDAB944F7}"/>
    <cellStyle name="Total 2 13 3 6" xfId="21618" xr:uid="{8305B3E8-1406-4667-9FBE-40C1AAD81DA8}"/>
    <cellStyle name="Total 2 13 3 7" xfId="27560" xr:uid="{2F411CB8-BDEF-450B-B339-A3C0F6B3D39B}"/>
    <cellStyle name="Total 2 13 4" xfId="20842" xr:uid="{00000000-0005-0000-0000-000070510000}"/>
    <cellStyle name="Total 2 13 4 2" xfId="21750" xr:uid="{F854C824-826A-4E73-8271-C63FBA80C895}"/>
    <cellStyle name="Total 2 13 4 2 2" xfId="23484" xr:uid="{A714EDE4-7108-45AF-BC31-989C14E92840}"/>
    <cellStyle name="Total 2 13 4 2 2 2" xfId="26184" xr:uid="{ACCB3B1E-9668-46C7-B60C-EBD758BEB691}"/>
    <cellStyle name="Total 2 13 4 2 2 2 2" xfId="31636" xr:uid="{A15FEECB-5324-4D6E-BDAD-6669BBA59419}"/>
    <cellStyle name="Total 2 13 4 2 2 3" xfId="29424" xr:uid="{B3F71AD1-5150-41C8-89F1-2157949D78FD}"/>
    <cellStyle name="Total 2 13 4 2 3" xfId="24865" xr:uid="{992F31ED-2E8F-4F59-9AD7-52FD4A6C462E}"/>
    <cellStyle name="Total 2 13 4 2 3 2" xfId="27060" xr:uid="{27001974-2CF9-479F-A68C-270FBA87E189}"/>
    <cellStyle name="Total 2 13 4 2 3 2 2" xfId="32512" xr:uid="{E104ABCC-2A19-40E6-878D-7FE0D472AC31}"/>
    <cellStyle name="Total 2 13 4 2 3 3" xfId="30317" xr:uid="{D99A403F-8CCD-4CB7-B588-1F244E1EB0E3}"/>
    <cellStyle name="Total 2 13 4 2 4" xfId="22629" xr:uid="{61A8B298-ED90-4F6F-9189-F1CC2E6FB2A6}"/>
    <cellStyle name="Total 2 13 4 2 4 2" xfId="28569" xr:uid="{61CDFA3E-ADAF-415A-B8C3-3E68940D2216}"/>
    <cellStyle name="Total 2 13 4 2 5" xfId="25329" xr:uid="{9FE60D8F-EC03-4E4F-B8FD-C59226574807}"/>
    <cellStyle name="Total 2 13 4 2 5 2" xfId="30781" xr:uid="{DAB06410-8E44-4978-8B56-3AC752B3A549}"/>
    <cellStyle name="Total 2 13 4 2 6" xfId="27692" xr:uid="{2D090BA3-87E1-46A4-B83F-666922E79AB8}"/>
    <cellStyle name="Total 2 13 4 3" xfId="23353" xr:uid="{0120225E-F8B1-4FD0-B552-CCC901E6FBFD}"/>
    <cellStyle name="Total 2 13 4 3 2" xfId="26053" xr:uid="{6DC92AD3-371D-489C-AD1B-72305DB3197D}"/>
    <cellStyle name="Total 2 13 4 3 2 2" xfId="31505" xr:uid="{D1E2F27B-30BD-4E7F-9C30-F5A8ADBDBC42}"/>
    <cellStyle name="Total 2 13 4 3 3" xfId="29293" xr:uid="{292DD3F7-AAC4-4821-8A4B-290FAE2F5F8C}"/>
    <cellStyle name="Total 2 13 4 4" xfId="24734" xr:uid="{A7982112-101C-493E-BCDD-015F8C4C3AD9}"/>
    <cellStyle name="Total 2 13 4 4 2" xfId="26929" xr:uid="{DD5F0C6A-66EF-445A-A24E-F3B2173245A9}"/>
    <cellStyle name="Total 2 13 4 4 2 2" xfId="32381" xr:uid="{505436FF-69F9-469D-AF99-6F846B31B9CB}"/>
    <cellStyle name="Total 2 13 4 4 3" xfId="30186" xr:uid="{81CE6539-769C-4634-9443-A637BF6CCF64}"/>
    <cellStyle name="Total 2 13 4 5" xfId="22498" xr:uid="{6219A80D-DAE0-4AF1-9632-8068FB68249A}"/>
    <cellStyle name="Total 2 13 4 5 2" xfId="28438" xr:uid="{B1F68284-4141-44AB-B075-6410FA4C7495}"/>
    <cellStyle name="Total 2 13 4 6" xfId="21619" xr:uid="{AB5EBA57-7332-4762-BC30-7C655F70DEA5}"/>
    <cellStyle name="Total 2 13 4 7" xfId="27561" xr:uid="{55F4982E-6169-4744-83CE-E2EB99576771}"/>
    <cellStyle name="Total 2 13 5" xfId="21753" xr:uid="{0A2A62DE-354B-4289-8440-71E6353F998F}"/>
    <cellStyle name="Total 2 13 5 2" xfId="23487" xr:uid="{7CA23FCC-705F-4E6A-9DD6-F7277C44F6F4}"/>
    <cellStyle name="Total 2 13 5 2 2" xfId="26187" xr:uid="{01F6DD16-2708-4726-BE23-11DE704DEF39}"/>
    <cellStyle name="Total 2 13 5 2 2 2" xfId="31639" xr:uid="{F87E2C1D-F8A2-40A4-97BB-128EBC3A19D9}"/>
    <cellStyle name="Total 2 13 5 2 3" xfId="29427" xr:uid="{C3410908-BE82-40CB-90C5-93CB71630B64}"/>
    <cellStyle name="Total 2 13 5 3" xfId="24868" xr:uid="{F355072D-6E09-4044-8EAE-BCC97013446A}"/>
    <cellStyle name="Total 2 13 5 3 2" xfId="27063" xr:uid="{77D46336-DAD4-426B-81F8-4DFCB3229D1A}"/>
    <cellStyle name="Total 2 13 5 3 2 2" xfId="32515" xr:uid="{35F39E53-7776-40FE-A625-C719F1C254B3}"/>
    <cellStyle name="Total 2 13 5 3 3" xfId="30320" xr:uid="{9CFD2F43-6065-425B-A303-B9876332DB2E}"/>
    <cellStyle name="Total 2 13 5 4" xfId="22632" xr:uid="{7ADEF7DA-0107-433A-97B3-9516231952DB}"/>
    <cellStyle name="Total 2 13 5 4 2" xfId="28572" xr:uid="{DED880E0-5880-4BDD-B26E-8F4D933CFB01}"/>
    <cellStyle name="Total 2 13 5 5" xfId="25332" xr:uid="{2DEEF054-FA62-4110-BDFC-384C089BC7D9}"/>
    <cellStyle name="Total 2 13 5 5 2" xfId="30784" xr:uid="{34EB1964-92BF-445C-B9D6-3B0EC2EBB73A}"/>
    <cellStyle name="Total 2 13 5 6" xfId="27695" xr:uid="{35E06AE1-424C-4368-A2C3-606623FDFBE6}"/>
    <cellStyle name="Total 2 13 6" xfId="23350" xr:uid="{A06609F9-3B61-4742-A4CF-503542775954}"/>
    <cellStyle name="Total 2 13 6 2" xfId="26050" xr:uid="{26377341-4C80-4FD6-A935-544AD22E4CD9}"/>
    <cellStyle name="Total 2 13 6 2 2" xfId="31502" xr:uid="{73BFB4F3-3604-43A2-B9A9-852B6BFBD1E8}"/>
    <cellStyle name="Total 2 13 6 3" xfId="29290" xr:uid="{F2E37513-4FC4-4375-893E-8597C9785416}"/>
    <cellStyle name="Total 2 13 7" xfId="24731" xr:uid="{92E8F9FD-9333-4298-90EC-E3FA2BEF19B9}"/>
    <cellStyle name="Total 2 13 7 2" xfId="26926" xr:uid="{DB4148B0-E182-45CB-A904-15DD9A86A272}"/>
    <cellStyle name="Total 2 13 7 2 2" xfId="32378" xr:uid="{83D58C7C-95AA-493A-9020-75B3D45B17DB}"/>
    <cellStyle name="Total 2 13 7 3" xfId="30183" xr:uid="{CC0C01C7-6B53-4A8C-9450-F0131AD3FDA7}"/>
    <cellStyle name="Total 2 13 8" xfId="22495" xr:uid="{C71B66AC-B09D-4D94-9D20-A0269FE95BA7}"/>
    <cellStyle name="Total 2 13 8 2" xfId="28435" xr:uid="{5C92BD3B-B673-4881-8C22-2F35DDEFDFA1}"/>
    <cellStyle name="Total 2 13 9" xfId="21616" xr:uid="{87E0F77A-7001-4826-89BC-A8ECDEDB3E80}"/>
    <cellStyle name="Total 2 14" xfId="20843" xr:uid="{00000000-0005-0000-0000-000071510000}"/>
    <cellStyle name="Total 2 14 2" xfId="21749" xr:uid="{E049CD1E-FE71-4C56-8E17-C3F0FAE1F000}"/>
    <cellStyle name="Total 2 14 2 2" xfId="23483" xr:uid="{E3CDA2CE-D1DA-4CD3-802B-D7811A22D52A}"/>
    <cellStyle name="Total 2 14 2 2 2" xfId="26183" xr:uid="{8B268B08-3975-43A7-BA66-E910AD5BF0A5}"/>
    <cellStyle name="Total 2 14 2 2 2 2" xfId="31635" xr:uid="{048948A6-A8B0-4BF0-BC82-898EDB105466}"/>
    <cellStyle name="Total 2 14 2 2 3" xfId="29423" xr:uid="{337F6924-9893-40F0-ADE9-BB0E4B8EE56A}"/>
    <cellStyle name="Total 2 14 2 3" xfId="24864" xr:uid="{289434C0-5F0D-42E3-989B-187C973A2025}"/>
    <cellStyle name="Total 2 14 2 3 2" xfId="27059" xr:uid="{846D8A84-ED1C-49AE-9D0D-E30181915FD6}"/>
    <cellStyle name="Total 2 14 2 3 2 2" xfId="32511" xr:uid="{07EAA698-7559-4D19-9C98-8DA855AF6FB4}"/>
    <cellStyle name="Total 2 14 2 3 3" xfId="30316" xr:uid="{F3CFA25E-2545-4866-93DD-AFE903834744}"/>
    <cellStyle name="Total 2 14 2 4" xfId="22628" xr:uid="{05EB5784-AF6A-4655-9BD6-05294CD06F10}"/>
    <cellStyle name="Total 2 14 2 4 2" xfId="28568" xr:uid="{8710B4C0-D035-4966-9D98-B059B28B4F8A}"/>
    <cellStyle name="Total 2 14 2 5" xfId="25328" xr:uid="{50898EE1-2D5E-425A-BEC7-15C43FDEB77E}"/>
    <cellStyle name="Total 2 14 2 5 2" xfId="30780" xr:uid="{A9202AFC-5374-47AD-80B9-9EF9B553B5F6}"/>
    <cellStyle name="Total 2 14 2 6" xfId="27691" xr:uid="{FEE9C570-4413-4422-9DB0-477FB311AEC6}"/>
    <cellStyle name="Total 2 14 3" xfId="23354" xr:uid="{BBF6D8DE-630E-43FC-B721-7C17AFDAC25D}"/>
    <cellStyle name="Total 2 14 3 2" xfId="26054" xr:uid="{72999524-478D-43C6-9F6F-19F72D668B15}"/>
    <cellStyle name="Total 2 14 3 2 2" xfId="31506" xr:uid="{6A1C2654-0988-4FE0-BAFC-C9C475DD3D59}"/>
    <cellStyle name="Total 2 14 3 3" xfId="29294" xr:uid="{FD371FBE-868E-4311-8A41-1EACB220EE16}"/>
    <cellStyle name="Total 2 14 4" xfId="24735" xr:uid="{00A86960-D3F5-4AA4-9FA7-17C331B5889B}"/>
    <cellStyle name="Total 2 14 4 2" xfId="26930" xr:uid="{A7FD1002-82AA-4015-9208-75C9B1CFC800}"/>
    <cellStyle name="Total 2 14 4 2 2" xfId="32382" xr:uid="{37B360B0-CFC1-4993-A04A-5F47F8263D97}"/>
    <cellStyle name="Total 2 14 4 3" xfId="30187" xr:uid="{FC5156DA-BD5C-431E-BCA1-C0C1D314FBB8}"/>
    <cellStyle name="Total 2 14 5" xfId="22499" xr:uid="{B7C10996-F507-4B65-8D05-BD699347634D}"/>
    <cellStyle name="Total 2 14 5 2" xfId="28439" xr:uid="{0A4C3C6E-4E53-40E3-8424-39FED2572F88}"/>
    <cellStyle name="Total 2 14 6" xfId="21620" xr:uid="{7A7FFC99-D7EE-4100-9E6D-F73DA2A225BA}"/>
    <cellStyle name="Total 2 14 7" xfId="27562" xr:uid="{3DDBC193-5A4A-4CEB-BE9B-7067D0578E13}"/>
    <cellStyle name="Total 2 15" xfId="20844" xr:uid="{00000000-0005-0000-0000-000072510000}"/>
    <cellStyle name="Total 2 15 2" xfId="21748" xr:uid="{545126FD-A452-4691-816A-D17A6F8DB524}"/>
    <cellStyle name="Total 2 15 2 2" xfId="23482" xr:uid="{A72CC43D-E591-4EEF-87B8-16B764458708}"/>
    <cellStyle name="Total 2 15 2 2 2" xfId="26182" xr:uid="{785FE7F0-10AA-49FC-B518-02B386338727}"/>
    <cellStyle name="Total 2 15 2 2 2 2" xfId="31634" xr:uid="{00225E90-878F-40AB-B3CE-9A2834083742}"/>
    <cellStyle name="Total 2 15 2 2 3" xfId="29422" xr:uid="{4D314AD7-C36C-448F-B343-B757EC8ADC80}"/>
    <cellStyle name="Total 2 15 2 3" xfId="24863" xr:uid="{AE6105A5-8D80-4DE6-8E1A-E3B7619A8D54}"/>
    <cellStyle name="Total 2 15 2 3 2" xfId="27058" xr:uid="{8269A98D-C6D2-4257-BF80-172007000377}"/>
    <cellStyle name="Total 2 15 2 3 2 2" xfId="32510" xr:uid="{C2514A07-24E2-4C3F-B7C8-2A4D3F2DC477}"/>
    <cellStyle name="Total 2 15 2 3 3" xfId="30315" xr:uid="{E81E1B5F-CDD9-45A6-9146-D0BF7E006A08}"/>
    <cellStyle name="Total 2 15 2 4" xfId="22627" xr:uid="{3342E725-9A57-4E83-BB66-4E463BB8706D}"/>
    <cellStyle name="Total 2 15 2 4 2" xfId="28567" xr:uid="{C1784469-98F3-4148-B42D-5C4D079CF5B1}"/>
    <cellStyle name="Total 2 15 2 5" xfId="25327" xr:uid="{453CDD4E-30D4-4F37-84CB-4BE2072205C2}"/>
    <cellStyle name="Total 2 15 2 5 2" xfId="30779" xr:uid="{4C0CC87B-0141-486B-A01C-6AA7BCA4CAB1}"/>
    <cellStyle name="Total 2 15 2 6" xfId="27690" xr:uid="{FE7C87C6-B556-4F6B-A14F-B543901F453A}"/>
    <cellStyle name="Total 2 15 3" xfId="23355" xr:uid="{C013665D-5363-4AEB-9C29-9854EDCE4C3C}"/>
    <cellStyle name="Total 2 15 3 2" xfId="26055" xr:uid="{8E1C89BF-DCB0-4BFF-A1B4-2815516388B3}"/>
    <cellStyle name="Total 2 15 3 2 2" xfId="31507" xr:uid="{B015FA25-47EB-4D00-8C16-15E3DBA3605A}"/>
    <cellStyle name="Total 2 15 3 3" xfId="29295" xr:uid="{A3D98EB5-51DE-4361-AB5A-580A07614A78}"/>
    <cellStyle name="Total 2 15 4" xfId="24736" xr:uid="{FD0E8B11-E1A3-401D-8744-30361617FB83}"/>
    <cellStyle name="Total 2 15 4 2" xfId="26931" xr:uid="{B400D9DD-48AE-4190-B807-4ADB70C2CF43}"/>
    <cellStyle name="Total 2 15 4 2 2" xfId="32383" xr:uid="{0D4D94B3-E908-47B4-8504-BE02A6F2EDDC}"/>
    <cellStyle name="Total 2 15 4 3" xfId="30188" xr:uid="{306E96F9-85A1-497A-8D7D-0931F34C29EC}"/>
    <cellStyle name="Total 2 15 5" xfId="22500" xr:uid="{8698ACDA-31BB-4963-B0B4-88F76BC60892}"/>
    <cellStyle name="Total 2 15 5 2" xfId="28440" xr:uid="{1F895C13-38F7-424F-90DA-B2E5527539CB}"/>
    <cellStyle name="Total 2 15 6" xfId="21621" xr:uid="{2AF02B17-6CFA-4FE3-A2DC-5A888EBF5713}"/>
    <cellStyle name="Total 2 15 7" xfId="27563" xr:uid="{557621F4-CC19-4C3D-A07A-C23306EB67DC}"/>
    <cellStyle name="Total 2 16" xfId="20845" xr:uid="{00000000-0005-0000-0000-000073510000}"/>
    <cellStyle name="Total 2 16 2" xfId="21747" xr:uid="{A3AAF001-E2EE-4EBE-81DD-2D86F4C5EA81}"/>
    <cellStyle name="Total 2 16 2 2" xfId="23481" xr:uid="{0D906FA2-01A3-4885-8DC6-05EA674A8DEE}"/>
    <cellStyle name="Total 2 16 2 2 2" xfId="26181" xr:uid="{80428F6E-5F94-4F1C-A2A4-CFE1D62141D1}"/>
    <cellStyle name="Total 2 16 2 2 2 2" xfId="31633" xr:uid="{7E0B97C9-015E-447C-B305-4BDE974DA42D}"/>
    <cellStyle name="Total 2 16 2 2 3" xfId="29421" xr:uid="{B2F6DA34-FA7A-413C-AD81-4F2B25568ABF}"/>
    <cellStyle name="Total 2 16 2 3" xfId="24862" xr:uid="{32BCEEE3-726A-4651-8855-8ED9371CFD3D}"/>
    <cellStyle name="Total 2 16 2 3 2" xfId="27057" xr:uid="{0E194817-2362-45AA-8967-C122CAB84837}"/>
    <cellStyle name="Total 2 16 2 3 2 2" xfId="32509" xr:uid="{AD77B76E-A23F-4558-8B49-46FD590D1AAD}"/>
    <cellStyle name="Total 2 16 2 3 3" xfId="30314" xr:uid="{68B74494-9C2C-42A4-9037-2BDBE8E02495}"/>
    <cellStyle name="Total 2 16 2 4" xfId="22626" xr:uid="{E90EC271-E0AF-4520-8F37-4E89EFA89884}"/>
    <cellStyle name="Total 2 16 2 4 2" xfId="28566" xr:uid="{7A25F0BA-C9EF-49D5-80AE-9BC24703BE11}"/>
    <cellStyle name="Total 2 16 2 5" xfId="25326" xr:uid="{4F77F7F6-77BD-446D-87CE-7311241FC31F}"/>
    <cellStyle name="Total 2 16 2 5 2" xfId="30778" xr:uid="{6FE32345-6ED6-45EC-A2A9-C15F4AD77C8C}"/>
    <cellStyle name="Total 2 16 2 6" xfId="27689" xr:uid="{5D0A3B1D-A471-4F4D-989E-96A5191A1CAB}"/>
    <cellStyle name="Total 2 16 3" xfId="23356" xr:uid="{4D37C9DA-0E76-428B-8A50-0750DE8A15EA}"/>
    <cellStyle name="Total 2 16 3 2" xfId="26056" xr:uid="{2D10C6B4-DCEF-4D15-82F5-4AFC3EDFB07E}"/>
    <cellStyle name="Total 2 16 3 2 2" xfId="31508" xr:uid="{57F36B60-AF99-47CE-99E6-7C59B50B1432}"/>
    <cellStyle name="Total 2 16 3 3" xfId="29296" xr:uid="{51DF282A-7605-4A93-8035-7728FAEFA82A}"/>
    <cellStyle name="Total 2 16 4" xfId="24737" xr:uid="{4A39E37D-A488-4A32-BB21-5ECD79C240FC}"/>
    <cellStyle name="Total 2 16 4 2" xfId="26932" xr:uid="{4A1932B7-FE53-4C18-80CF-25C40F13592F}"/>
    <cellStyle name="Total 2 16 4 2 2" xfId="32384" xr:uid="{9AEA807A-F556-4ACF-B73D-D3435A953E45}"/>
    <cellStyle name="Total 2 16 4 3" xfId="30189" xr:uid="{69621A40-11EA-4A52-9C96-C712F7CD638C}"/>
    <cellStyle name="Total 2 16 5" xfId="22501" xr:uid="{BD9F6DD6-5214-41C8-A4D8-9F98F21352E5}"/>
    <cellStyle name="Total 2 16 5 2" xfId="28441" xr:uid="{831D735D-E5C1-4884-93EA-FD5F59BFD73C}"/>
    <cellStyle name="Total 2 16 6" xfId="21622" xr:uid="{32C5542C-BF79-4C5E-8120-9E7D24B8A2D6}"/>
    <cellStyle name="Total 2 16 7" xfId="27564" xr:uid="{534243BF-0712-41D5-B175-CAE9BF34FE7C}"/>
    <cellStyle name="Total 2 17" xfId="21768" xr:uid="{AF91ABED-181D-47C1-BF3F-6E1A982B9768}"/>
    <cellStyle name="Total 2 17 2" xfId="23502" xr:uid="{BFCA57CE-7188-46AF-9581-7DF8066AC55E}"/>
    <cellStyle name="Total 2 17 2 2" xfId="26202" xr:uid="{60A79161-AC19-4616-AFC7-FE37CC1073F7}"/>
    <cellStyle name="Total 2 17 2 2 2" xfId="31654" xr:uid="{2E2B6032-A877-44B1-91BE-BFE4C751EC4B}"/>
    <cellStyle name="Total 2 17 2 3" xfId="29442" xr:uid="{81636D30-2014-46B1-B9AB-7668D439327A}"/>
    <cellStyle name="Total 2 17 3" xfId="24883" xr:uid="{7309DFE9-CF07-4842-9DB8-7CBD32C3E93C}"/>
    <cellStyle name="Total 2 17 3 2" xfId="27078" xr:uid="{98AB1C86-4216-47D7-B223-CB911F540A6D}"/>
    <cellStyle name="Total 2 17 3 2 2" xfId="32530" xr:uid="{FB9B2214-9F69-4237-84DC-9E4B213FE8BE}"/>
    <cellStyle name="Total 2 17 3 3" xfId="30335" xr:uid="{CBEE7BE5-6F6C-40F6-854F-E833248747A0}"/>
    <cellStyle name="Total 2 17 4" xfId="22647" xr:uid="{97C324F3-4AA7-4785-AE77-32F7D59B8DEE}"/>
    <cellStyle name="Total 2 17 4 2" xfId="28587" xr:uid="{C3DDD3C9-FEC9-48A5-BC93-CCCC8D9AE2E2}"/>
    <cellStyle name="Total 2 17 5" xfId="25347" xr:uid="{7BF9676D-4AC0-4764-B45D-89D05D7EC9F4}"/>
    <cellStyle name="Total 2 17 5 2" xfId="30799" xr:uid="{45C9BF49-ADF0-4733-B934-3CD8A2D466EC}"/>
    <cellStyle name="Total 2 17 6" xfId="27710" xr:uid="{3071AE2F-5B32-445B-9C97-C2E3F76E2D66}"/>
    <cellStyle name="Total 2 18" xfId="23335" xr:uid="{8DF02C6F-0520-4E84-B404-BE8F9A1EA904}"/>
    <cellStyle name="Total 2 18 2" xfId="26035" xr:uid="{E72E048D-27B1-4BF0-BA92-3B3B77527A6C}"/>
    <cellStyle name="Total 2 18 2 2" xfId="31487" xr:uid="{18840297-60AF-4736-9BE1-AE480F030062}"/>
    <cellStyle name="Total 2 18 3" xfId="29275" xr:uid="{D4C7483F-4FA7-4C90-9726-1F1F42A0F294}"/>
    <cellStyle name="Total 2 19" xfId="24716" xr:uid="{2683AC56-3F26-42D8-81F4-7BC58214CFDB}"/>
    <cellStyle name="Total 2 19 2" xfId="26911" xr:uid="{9F2EC494-EBB2-4581-93E4-E1B509973117}"/>
    <cellStyle name="Total 2 19 2 2" xfId="32363" xr:uid="{B44F8C78-0FC7-4CCB-BA31-C721EE996449}"/>
    <cellStyle name="Total 2 19 3" xfId="30168" xr:uid="{EAD121D5-45A7-464F-B4B6-F7FF7C413272}"/>
    <cellStyle name="Total 2 2" xfId="20846" xr:uid="{00000000-0005-0000-0000-000074510000}"/>
    <cellStyle name="Total 2 2 10" xfId="21746" xr:uid="{483F1F4C-61D6-4879-8E3B-AC07118F0D4B}"/>
    <cellStyle name="Total 2 2 10 2" xfId="23480" xr:uid="{5EFF0D70-25DB-4775-9B14-B00616D94371}"/>
    <cellStyle name="Total 2 2 10 2 2" xfId="26180" xr:uid="{B9F0A039-6122-470F-8A63-0AD902DCA399}"/>
    <cellStyle name="Total 2 2 10 2 2 2" xfId="31632" xr:uid="{266899A3-0DEC-45AB-9259-1C001E201573}"/>
    <cellStyle name="Total 2 2 10 2 3" xfId="29420" xr:uid="{70E461E4-CABF-49F7-9EB9-2DD6AD1C1073}"/>
    <cellStyle name="Total 2 2 10 3" xfId="24861" xr:uid="{675E1C3C-6423-45F2-B87E-FC2FAD7D195E}"/>
    <cellStyle name="Total 2 2 10 3 2" xfId="27056" xr:uid="{25964F58-64B2-4383-BFAF-5079B4E4C95C}"/>
    <cellStyle name="Total 2 2 10 3 2 2" xfId="32508" xr:uid="{B5C8FC86-9670-47B0-B110-E437729A26E2}"/>
    <cellStyle name="Total 2 2 10 3 3" xfId="30313" xr:uid="{19E2BA66-EF54-4258-895B-8A5460A5F80E}"/>
    <cellStyle name="Total 2 2 10 4" xfId="22625" xr:uid="{BBCE4EB8-2B6F-4056-8DCB-B7D34F376895}"/>
    <cellStyle name="Total 2 2 10 4 2" xfId="28565" xr:uid="{EFA3FC27-6B79-44B5-8C04-8A650BC9F3D3}"/>
    <cellStyle name="Total 2 2 10 5" xfId="25325" xr:uid="{F796EA5E-F4DF-4BA7-A48D-FE9E185B80C9}"/>
    <cellStyle name="Total 2 2 10 5 2" xfId="30777" xr:uid="{DE4331EF-1D43-48FC-A807-F56DBA901304}"/>
    <cellStyle name="Total 2 2 10 6" xfId="27688" xr:uid="{BDCEE846-C3CF-4BE9-95A4-52475828E968}"/>
    <cellStyle name="Total 2 2 11" xfId="23357" xr:uid="{9318371E-BF31-417B-99C0-5DC9035BDF88}"/>
    <cellStyle name="Total 2 2 11 2" xfId="26057" xr:uid="{6A7C5580-7C2C-4951-BDCB-FDAAE246AD69}"/>
    <cellStyle name="Total 2 2 11 2 2" xfId="31509" xr:uid="{2A8F7FAB-B6FC-4CCD-83CC-F4A1998EAC7A}"/>
    <cellStyle name="Total 2 2 11 3" xfId="29297" xr:uid="{AC8869A3-4960-4F02-8887-AA48E06AE2A3}"/>
    <cellStyle name="Total 2 2 12" xfId="24738" xr:uid="{F2C5856D-6B54-43D0-99FE-87143025BB83}"/>
    <cellStyle name="Total 2 2 12 2" xfId="26933" xr:uid="{A2A2FB9E-0B78-4E79-B262-A85178F88BE6}"/>
    <cellStyle name="Total 2 2 12 2 2" xfId="32385" xr:uid="{A140A1D5-0451-443B-BFA1-E6ED02391FBD}"/>
    <cellStyle name="Total 2 2 12 3" xfId="30190" xr:uid="{B1F4C9EB-AAE3-49D7-99BB-7785298C4105}"/>
    <cellStyle name="Total 2 2 13" xfId="22502" xr:uid="{553891CA-B5A5-41F6-BBE9-D7C438642700}"/>
    <cellStyle name="Total 2 2 13 2" xfId="28442" xr:uid="{F052CB82-0978-4D63-9C77-D8438B45E871}"/>
    <cellStyle name="Total 2 2 14" xfId="21623" xr:uid="{00A285B0-C8A8-45D4-848C-1E5910EF555B}"/>
    <cellStyle name="Total 2 2 15" xfId="27565" xr:uid="{AFAEA13D-7DC5-4646-8E89-7A5B287253BF}"/>
    <cellStyle name="Total 2 2 2" xfId="20847" xr:uid="{00000000-0005-0000-0000-000075510000}"/>
    <cellStyle name="Total 2 2 2 10" xfId="27566" xr:uid="{C6A96CCE-9B7A-4A13-957A-0DD3AA4E2D5C}"/>
    <cellStyle name="Total 2 2 2 2" xfId="20848" xr:uid="{00000000-0005-0000-0000-000076510000}"/>
    <cellStyle name="Total 2 2 2 2 2" xfId="21744" xr:uid="{07A0BF7D-8C34-4C62-BF3C-FADF18B6A4A7}"/>
    <cellStyle name="Total 2 2 2 2 2 2" xfId="23478" xr:uid="{5A56FCAB-A98A-4C36-983B-E24A24E46C27}"/>
    <cellStyle name="Total 2 2 2 2 2 2 2" xfId="26178" xr:uid="{32DBADD1-85A8-4144-82EC-BE9643321390}"/>
    <cellStyle name="Total 2 2 2 2 2 2 2 2" xfId="31630" xr:uid="{723EF6A7-5446-456D-99FF-5BA06DA98B23}"/>
    <cellStyle name="Total 2 2 2 2 2 2 3" xfId="29418" xr:uid="{AEC2CD6A-EBE3-454D-AD0A-9C6CF7C9DF48}"/>
    <cellStyle name="Total 2 2 2 2 2 3" xfId="24859" xr:uid="{EF2E081C-8FE4-4C61-88BD-4EC0691C2B79}"/>
    <cellStyle name="Total 2 2 2 2 2 3 2" xfId="27054" xr:uid="{D8C430F4-CDC2-47DD-9049-AD692A8330F4}"/>
    <cellStyle name="Total 2 2 2 2 2 3 2 2" xfId="32506" xr:uid="{53A9C9A4-09ED-4CDC-B3F4-9CE59A789618}"/>
    <cellStyle name="Total 2 2 2 2 2 3 3" xfId="30311" xr:uid="{8C076891-8715-4F40-BC46-E1FED4363756}"/>
    <cellStyle name="Total 2 2 2 2 2 4" xfId="22623" xr:uid="{8AE94B9B-83E3-4D2D-8A0A-64462B1ED436}"/>
    <cellStyle name="Total 2 2 2 2 2 4 2" xfId="28563" xr:uid="{F1808196-7E29-4D27-B1C4-4EFCD82D7727}"/>
    <cellStyle name="Total 2 2 2 2 2 5" xfId="25323" xr:uid="{5E9FC026-4787-498A-9278-53573E8B0B47}"/>
    <cellStyle name="Total 2 2 2 2 2 5 2" xfId="30775" xr:uid="{E082A8CC-51A3-4111-93A9-5B18CA4ACBC3}"/>
    <cellStyle name="Total 2 2 2 2 2 6" xfId="27686" xr:uid="{D5026182-98F0-476E-A4F6-E0592FBC30BB}"/>
    <cellStyle name="Total 2 2 2 2 3" xfId="23359" xr:uid="{9EAB9860-BD5C-4F5B-8045-5AF60626118C}"/>
    <cellStyle name="Total 2 2 2 2 3 2" xfId="26059" xr:uid="{566259E9-5497-4685-BDD4-F976BF3C8B8F}"/>
    <cellStyle name="Total 2 2 2 2 3 2 2" xfId="31511" xr:uid="{4E621999-4BFC-4FAC-A411-C331193DC776}"/>
    <cellStyle name="Total 2 2 2 2 3 3" xfId="29299" xr:uid="{BEF4B025-CDD1-4E4C-8A97-384909BE7592}"/>
    <cellStyle name="Total 2 2 2 2 4" xfId="24740" xr:uid="{F78311B6-D242-4360-A1D0-F51665E8D275}"/>
    <cellStyle name="Total 2 2 2 2 4 2" xfId="26935" xr:uid="{A342A0ED-F215-4EA0-A993-2690B8F34C04}"/>
    <cellStyle name="Total 2 2 2 2 4 2 2" xfId="32387" xr:uid="{EADDB08F-6ACA-4400-8DFF-85C276735FC9}"/>
    <cellStyle name="Total 2 2 2 2 4 3" xfId="30192" xr:uid="{9E5335CB-C7EC-45CF-946B-65334A701C3B}"/>
    <cellStyle name="Total 2 2 2 2 5" xfId="22504" xr:uid="{2FDE1882-A7C6-46DE-9605-33EF1A73E474}"/>
    <cellStyle name="Total 2 2 2 2 5 2" xfId="28444" xr:uid="{95FA4AB0-A20D-4966-9C1E-AF1AC54FA446}"/>
    <cellStyle name="Total 2 2 2 2 6" xfId="21625" xr:uid="{096DFF4E-E91D-472A-BEB2-C1A8538C594A}"/>
    <cellStyle name="Total 2 2 2 2 7" xfId="27567" xr:uid="{0811A809-E6D1-43EB-88B0-442BF4B55C89}"/>
    <cellStyle name="Total 2 2 2 3" xfId="20849" xr:uid="{00000000-0005-0000-0000-000077510000}"/>
    <cellStyle name="Total 2 2 2 3 2" xfId="21743" xr:uid="{082CD682-41F8-4582-BFB6-F2CE9A317D25}"/>
    <cellStyle name="Total 2 2 2 3 2 2" xfId="23477" xr:uid="{4C1339FD-A324-4654-9173-1E68965C8AAD}"/>
    <cellStyle name="Total 2 2 2 3 2 2 2" xfId="26177" xr:uid="{8810B2D2-DC7A-46B3-9628-AD4E5B3B444F}"/>
    <cellStyle name="Total 2 2 2 3 2 2 2 2" xfId="31629" xr:uid="{8896228A-15F6-43D5-ADAE-FDBB58173685}"/>
    <cellStyle name="Total 2 2 2 3 2 2 3" xfId="29417" xr:uid="{519238F7-D027-48EA-BD88-7DB517FD3DC6}"/>
    <cellStyle name="Total 2 2 2 3 2 3" xfId="24858" xr:uid="{E1F654C2-58EA-4109-A34A-F7D35B018F0A}"/>
    <cellStyle name="Total 2 2 2 3 2 3 2" xfId="27053" xr:uid="{8342CA98-E5CA-44FC-99FB-2923B0945D81}"/>
    <cellStyle name="Total 2 2 2 3 2 3 2 2" xfId="32505" xr:uid="{AC3CF928-9210-4444-882B-6D73D024C799}"/>
    <cellStyle name="Total 2 2 2 3 2 3 3" xfId="30310" xr:uid="{2866E6CA-0673-4E13-A5AF-99682F529BCC}"/>
    <cellStyle name="Total 2 2 2 3 2 4" xfId="22622" xr:uid="{A3F19317-1C95-41D7-9418-AA1EFF0F0223}"/>
    <cellStyle name="Total 2 2 2 3 2 4 2" xfId="28562" xr:uid="{B0AD50DA-FCA7-41B4-B63E-712769BCD8AC}"/>
    <cellStyle name="Total 2 2 2 3 2 5" xfId="25322" xr:uid="{345221FA-6574-469B-B092-0B759F35D2FF}"/>
    <cellStyle name="Total 2 2 2 3 2 5 2" xfId="30774" xr:uid="{EE68591D-E79C-46D6-9D35-81C33410F42D}"/>
    <cellStyle name="Total 2 2 2 3 2 6" xfId="27685" xr:uid="{A5A00C3E-1091-4A97-8784-0CB21E47A63D}"/>
    <cellStyle name="Total 2 2 2 3 3" xfId="23360" xr:uid="{6EF5CCC5-6896-4451-B498-140078A26784}"/>
    <cellStyle name="Total 2 2 2 3 3 2" xfId="26060" xr:uid="{5A91B710-D87B-422B-89E3-453A15657813}"/>
    <cellStyle name="Total 2 2 2 3 3 2 2" xfId="31512" xr:uid="{54A313CC-993B-4E12-920E-1F442FE06B6F}"/>
    <cellStyle name="Total 2 2 2 3 3 3" xfId="29300" xr:uid="{D92AD03A-6848-4CB0-962E-C9A09F0ED437}"/>
    <cellStyle name="Total 2 2 2 3 4" xfId="24741" xr:uid="{A9FDA297-BF02-4AFD-8FAD-CCB766F19E14}"/>
    <cellStyle name="Total 2 2 2 3 4 2" xfId="26936" xr:uid="{2437D347-D7C8-4A13-A8D1-5F114C992F16}"/>
    <cellStyle name="Total 2 2 2 3 4 2 2" xfId="32388" xr:uid="{3487A4BE-E36B-49A0-B92D-5A9D877A00E5}"/>
    <cellStyle name="Total 2 2 2 3 4 3" xfId="30193" xr:uid="{0FC99714-B791-466D-BD17-1333074BB7A8}"/>
    <cellStyle name="Total 2 2 2 3 5" xfId="22505" xr:uid="{84017BC2-DE28-46F0-97DE-35FB591098FA}"/>
    <cellStyle name="Total 2 2 2 3 5 2" xfId="28445" xr:uid="{AC230A25-5E81-41A9-B849-0D60F0D8AE56}"/>
    <cellStyle name="Total 2 2 2 3 6" xfId="21626" xr:uid="{89F9667F-751D-419B-8BF6-D2C18CE4748C}"/>
    <cellStyle name="Total 2 2 2 3 7" xfId="27568" xr:uid="{6D1B7543-841D-4C60-825E-8D822589E900}"/>
    <cellStyle name="Total 2 2 2 4" xfId="20850" xr:uid="{00000000-0005-0000-0000-000078510000}"/>
    <cellStyle name="Total 2 2 2 4 2" xfId="21742" xr:uid="{3130E3B9-2840-42A1-9011-3645EC2AAB5D}"/>
    <cellStyle name="Total 2 2 2 4 2 2" xfId="23476" xr:uid="{EB1F158F-AF85-4F10-B956-67ECDA2FFB55}"/>
    <cellStyle name="Total 2 2 2 4 2 2 2" xfId="26176" xr:uid="{767BF15A-4093-4B94-A963-A65FBEA0624E}"/>
    <cellStyle name="Total 2 2 2 4 2 2 2 2" xfId="31628" xr:uid="{0D31DD87-151A-4232-AF1F-0485099C6705}"/>
    <cellStyle name="Total 2 2 2 4 2 2 3" xfId="29416" xr:uid="{B7293B3F-8C8F-42C5-8590-E23F18519C3D}"/>
    <cellStyle name="Total 2 2 2 4 2 3" xfId="24857" xr:uid="{3EED259E-DBE1-42B3-A4CC-5A3BFCB3F654}"/>
    <cellStyle name="Total 2 2 2 4 2 3 2" xfId="27052" xr:uid="{A27DED4B-025A-44AA-BFFB-CDF55AC93238}"/>
    <cellStyle name="Total 2 2 2 4 2 3 2 2" xfId="32504" xr:uid="{D378891D-E860-4F01-8BCD-F3AB65D1D9BF}"/>
    <cellStyle name="Total 2 2 2 4 2 3 3" xfId="30309" xr:uid="{DD9EEF08-B465-4767-9B45-33F6FF98A67B}"/>
    <cellStyle name="Total 2 2 2 4 2 4" xfId="22621" xr:uid="{4737A2C0-F7F0-429B-BCC1-A19AB31414DE}"/>
    <cellStyle name="Total 2 2 2 4 2 4 2" xfId="28561" xr:uid="{D0EF443C-396F-422B-8EC0-A0B33F721800}"/>
    <cellStyle name="Total 2 2 2 4 2 5" xfId="25321" xr:uid="{71CD4B9A-47BB-47F5-A24A-987F64BCE67C}"/>
    <cellStyle name="Total 2 2 2 4 2 5 2" xfId="30773" xr:uid="{F07361E9-9053-4C2B-BEDE-18F2D0F2A9A5}"/>
    <cellStyle name="Total 2 2 2 4 2 6" xfId="27684" xr:uid="{D84D72FB-AA51-483E-BC96-DDA013F55ECA}"/>
    <cellStyle name="Total 2 2 2 4 3" xfId="23361" xr:uid="{3DCE9ACB-0A0E-4F7E-A8F9-614C3E7F53BE}"/>
    <cellStyle name="Total 2 2 2 4 3 2" xfId="26061" xr:uid="{2D1E2CED-EE5A-4A72-A7F8-40EAD29EFC90}"/>
    <cellStyle name="Total 2 2 2 4 3 2 2" xfId="31513" xr:uid="{3EF9FE11-26D9-4E49-903D-D060EA2F3FED}"/>
    <cellStyle name="Total 2 2 2 4 3 3" xfId="29301" xr:uid="{926B9F66-9BCF-4699-A174-0A05FD8C18B9}"/>
    <cellStyle name="Total 2 2 2 4 4" xfId="24742" xr:uid="{DB4379A6-7C4E-41FE-9A48-54EFA6BF272A}"/>
    <cellStyle name="Total 2 2 2 4 4 2" xfId="26937" xr:uid="{E00127BD-7991-4266-8693-89C0B2989017}"/>
    <cellStyle name="Total 2 2 2 4 4 2 2" xfId="32389" xr:uid="{1323C60C-DAFC-43A8-A848-625560636BD7}"/>
    <cellStyle name="Total 2 2 2 4 4 3" xfId="30194" xr:uid="{1C95BEEA-6C34-41C7-A141-ADA14B287C20}"/>
    <cellStyle name="Total 2 2 2 4 5" xfId="22506" xr:uid="{41C557F4-FCCE-44EF-AD05-4931154348D9}"/>
    <cellStyle name="Total 2 2 2 4 5 2" xfId="28446" xr:uid="{EC0A133B-C29C-479D-8CF4-32FBC0814A5B}"/>
    <cellStyle name="Total 2 2 2 4 6" xfId="21627" xr:uid="{BC4876B8-634C-4B0C-AEAE-D3E1528A271A}"/>
    <cellStyle name="Total 2 2 2 4 7" xfId="27569" xr:uid="{D7463CCE-2057-404B-8611-D141AC28415B}"/>
    <cellStyle name="Total 2 2 2 5" xfId="21745" xr:uid="{4CBB6528-C840-4945-AE4A-17BE07028BAB}"/>
    <cellStyle name="Total 2 2 2 5 2" xfId="23479" xr:uid="{5852DA16-3EEB-441E-82E8-16EEF2190F93}"/>
    <cellStyle name="Total 2 2 2 5 2 2" xfId="26179" xr:uid="{C11E3DE4-0738-4993-9DE5-0BF95F60C5F3}"/>
    <cellStyle name="Total 2 2 2 5 2 2 2" xfId="31631" xr:uid="{F34EFAC1-CE6A-4C82-A389-83412D7C9327}"/>
    <cellStyle name="Total 2 2 2 5 2 3" xfId="29419" xr:uid="{17D6EF2E-742A-4ACF-9FBD-46F38A0DA1F3}"/>
    <cellStyle name="Total 2 2 2 5 3" xfId="24860" xr:uid="{11794793-7825-4023-9B66-AC7135D570D1}"/>
    <cellStyle name="Total 2 2 2 5 3 2" xfId="27055" xr:uid="{AB73028B-0ABC-490A-8156-AC5EF62FF657}"/>
    <cellStyle name="Total 2 2 2 5 3 2 2" xfId="32507" xr:uid="{831BEB82-69AE-464A-B892-943593800286}"/>
    <cellStyle name="Total 2 2 2 5 3 3" xfId="30312" xr:uid="{7EFF0392-8CDA-4BA3-B87D-FE7D06560D6A}"/>
    <cellStyle name="Total 2 2 2 5 4" xfId="22624" xr:uid="{3F9984DB-6BCE-4583-9F4C-668C011873D7}"/>
    <cellStyle name="Total 2 2 2 5 4 2" xfId="28564" xr:uid="{AEAAA83E-B555-48D7-AF38-9D05AFA6C523}"/>
    <cellStyle name="Total 2 2 2 5 5" xfId="25324" xr:uid="{72FFC425-CFEB-420F-95D1-1E57D9145952}"/>
    <cellStyle name="Total 2 2 2 5 5 2" xfId="30776" xr:uid="{60FC8ABC-73CB-46E5-9059-756C5AEEBC40}"/>
    <cellStyle name="Total 2 2 2 5 6" xfId="27687" xr:uid="{CD6BB2D0-EFD3-41F1-940F-B2699C0DC533}"/>
    <cellStyle name="Total 2 2 2 6" xfId="23358" xr:uid="{79FC984E-EFC4-40A6-86DA-55F13FE7F34B}"/>
    <cellStyle name="Total 2 2 2 6 2" xfId="26058" xr:uid="{2DB5EA24-4265-49B8-A131-68D68C98C72A}"/>
    <cellStyle name="Total 2 2 2 6 2 2" xfId="31510" xr:uid="{6E155164-4B17-45A5-98BE-499498AD20C4}"/>
    <cellStyle name="Total 2 2 2 6 3" xfId="29298" xr:uid="{F71AF77F-DA66-4A6B-83C8-CF60B2D66C1F}"/>
    <cellStyle name="Total 2 2 2 7" xfId="24739" xr:uid="{18551520-B377-400F-A42D-BA69E9E7551A}"/>
    <cellStyle name="Total 2 2 2 7 2" xfId="26934" xr:uid="{E73FD6A6-B593-432B-B681-C4391675393E}"/>
    <cellStyle name="Total 2 2 2 7 2 2" xfId="32386" xr:uid="{FFF0B561-0973-4359-8DBB-68EDB24DC576}"/>
    <cellStyle name="Total 2 2 2 7 3" xfId="30191" xr:uid="{210E4C8D-AB72-4FB9-91AC-13FBB9E08716}"/>
    <cellStyle name="Total 2 2 2 8" xfId="22503" xr:uid="{1A751DA0-F829-4E1A-8426-63D1707FFC5A}"/>
    <cellStyle name="Total 2 2 2 8 2" xfId="28443" xr:uid="{A796BD94-16AA-4752-BA2E-0413599B13D4}"/>
    <cellStyle name="Total 2 2 2 9" xfId="21624" xr:uid="{0615AEC3-E2E0-4873-9D22-3AF671C94AF0}"/>
    <cellStyle name="Total 2 2 3" xfId="20851" xr:uid="{00000000-0005-0000-0000-000079510000}"/>
    <cellStyle name="Total 2 2 3 10" xfId="27570" xr:uid="{D804E775-8AB0-455D-BDE7-BC83DA6D9DC1}"/>
    <cellStyle name="Total 2 2 3 2" xfId="20852" xr:uid="{00000000-0005-0000-0000-00007A510000}"/>
    <cellStyle name="Total 2 2 3 2 2" xfId="21740" xr:uid="{9F6EEE95-DCA2-48A2-96AF-A2DC847DCB63}"/>
    <cellStyle name="Total 2 2 3 2 2 2" xfId="23474" xr:uid="{B18AF91C-BABC-4F65-A142-6FC43DF26074}"/>
    <cellStyle name="Total 2 2 3 2 2 2 2" xfId="26174" xr:uid="{B6BC7D5C-A049-4B3A-AD67-00CE1A9CE4DE}"/>
    <cellStyle name="Total 2 2 3 2 2 2 2 2" xfId="31626" xr:uid="{05E6D855-A2DF-4BA4-ABF3-328E57CA68D8}"/>
    <cellStyle name="Total 2 2 3 2 2 2 3" xfId="29414" xr:uid="{0A38AA3E-CD3B-48BD-ABC3-A4D11EC9C136}"/>
    <cellStyle name="Total 2 2 3 2 2 3" xfId="24855" xr:uid="{600F3861-C6E7-4F01-8748-92DE5A9A1143}"/>
    <cellStyle name="Total 2 2 3 2 2 3 2" xfId="27050" xr:uid="{A5A5DA8C-F459-4C61-9F80-A7E1053640F2}"/>
    <cellStyle name="Total 2 2 3 2 2 3 2 2" xfId="32502" xr:uid="{8CD4E908-084B-4CBF-A607-46A60F9EF1AD}"/>
    <cellStyle name="Total 2 2 3 2 2 3 3" xfId="30307" xr:uid="{FBD8CAE4-AFB2-4010-B8EA-0857E86356D4}"/>
    <cellStyle name="Total 2 2 3 2 2 4" xfId="22619" xr:uid="{3D948809-5EB6-4714-8B63-35CE283FB8B6}"/>
    <cellStyle name="Total 2 2 3 2 2 4 2" xfId="28559" xr:uid="{22FFD195-D9A8-4ACA-B9DF-D9D631E16AF2}"/>
    <cellStyle name="Total 2 2 3 2 2 5" xfId="25319" xr:uid="{C2E4A837-4947-4D5D-A5B3-1F9DEC3361C4}"/>
    <cellStyle name="Total 2 2 3 2 2 5 2" xfId="30771" xr:uid="{EC905DA7-A03B-4FCA-BD87-DEC380535449}"/>
    <cellStyle name="Total 2 2 3 2 2 6" xfId="27682" xr:uid="{2DF25297-E7D0-425F-B52F-AE7E0971EFC4}"/>
    <cellStyle name="Total 2 2 3 2 3" xfId="23363" xr:uid="{9970695B-1608-4208-92D4-B1F53D26136E}"/>
    <cellStyle name="Total 2 2 3 2 3 2" xfId="26063" xr:uid="{83736CB9-16E1-4DE9-BF83-6C4313F6B4AD}"/>
    <cellStyle name="Total 2 2 3 2 3 2 2" xfId="31515" xr:uid="{5BE5669C-65D6-4EC9-A304-A4E9F29FAA76}"/>
    <cellStyle name="Total 2 2 3 2 3 3" xfId="29303" xr:uid="{31C0A37C-FD46-4742-92A1-F4E0216E02CF}"/>
    <cellStyle name="Total 2 2 3 2 4" xfId="24744" xr:uid="{A4152A29-9FA3-44D2-B593-0EF841162763}"/>
    <cellStyle name="Total 2 2 3 2 4 2" xfId="26939" xr:uid="{D56371F2-DF59-4261-895C-C82FF7020A26}"/>
    <cellStyle name="Total 2 2 3 2 4 2 2" xfId="32391" xr:uid="{137E800B-BC02-43F3-ADB8-BEFB1378D9CB}"/>
    <cellStyle name="Total 2 2 3 2 4 3" xfId="30196" xr:uid="{FE9590E7-DF4B-4E8B-834E-0011304AF023}"/>
    <cellStyle name="Total 2 2 3 2 5" xfId="22508" xr:uid="{391880B2-96FF-4D72-8CF0-D7B16F8C6EBE}"/>
    <cellStyle name="Total 2 2 3 2 5 2" xfId="28448" xr:uid="{F036F3B9-11D0-4CBF-9A52-B4234D19DB4A}"/>
    <cellStyle name="Total 2 2 3 2 6" xfId="21629" xr:uid="{23F10443-A885-421D-BFF0-01E17494F53A}"/>
    <cellStyle name="Total 2 2 3 2 7" xfId="27571" xr:uid="{D7CE7C50-9B68-461A-A178-B482654B8815}"/>
    <cellStyle name="Total 2 2 3 3" xfId="20853" xr:uid="{00000000-0005-0000-0000-00007B510000}"/>
    <cellStyle name="Total 2 2 3 3 2" xfId="21739" xr:uid="{D4D0FF77-5DBC-42B3-BA56-F2EF9D0974F0}"/>
    <cellStyle name="Total 2 2 3 3 2 2" xfId="23473" xr:uid="{6AD6B20E-DB28-4EE1-98E3-F57E3B0EC899}"/>
    <cellStyle name="Total 2 2 3 3 2 2 2" xfId="26173" xr:uid="{AA7E21AD-D456-45FA-A210-7EDDE7582837}"/>
    <cellStyle name="Total 2 2 3 3 2 2 2 2" xfId="31625" xr:uid="{AEA89BF9-7AF6-46AB-8636-51F74C8B3CDD}"/>
    <cellStyle name="Total 2 2 3 3 2 2 3" xfId="29413" xr:uid="{EFBE3E4A-781B-43A4-BA8D-EFB2B8D4FABB}"/>
    <cellStyle name="Total 2 2 3 3 2 3" xfId="24854" xr:uid="{4C0AA034-2C0A-40CA-9B8D-483B816859BD}"/>
    <cellStyle name="Total 2 2 3 3 2 3 2" xfId="27049" xr:uid="{456B6E09-C2AA-4170-A7EA-C473CB80433E}"/>
    <cellStyle name="Total 2 2 3 3 2 3 2 2" xfId="32501" xr:uid="{3F354667-AC70-473E-942B-0B1491FB104E}"/>
    <cellStyle name="Total 2 2 3 3 2 3 3" xfId="30306" xr:uid="{F05421BD-F01C-47CA-B044-E9DD424C259C}"/>
    <cellStyle name="Total 2 2 3 3 2 4" xfId="22618" xr:uid="{3440980C-F96F-405B-840B-308D96B78786}"/>
    <cellStyle name="Total 2 2 3 3 2 4 2" xfId="28558" xr:uid="{008EE801-CD62-489F-B8EE-34A91AD743F1}"/>
    <cellStyle name="Total 2 2 3 3 2 5" xfId="25318" xr:uid="{7048EE76-3DB7-4FD1-924D-3863C0617FC2}"/>
    <cellStyle name="Total 2 2 3 3 2 5 2" xfId="30770" xr:uid="{E2BD52DF-F606-4270-BE96-1B7143DA4304}"/>
    <cellStyle name="Total 2 2 3 3 2 6" xfId="27681" xr:uid="{9F793CD4-D09A-4D69-8EA5-57B5255D9933}"/>
    <cellStyle name="Total 2 2 3 3 3" xfId="23364" xr:uid="{B403AF0E-BF0D-4F65-B58E-E051C9E32C1B}"/>
    <cellStyle name="Total 2 2 3 3 3 2" xfId="26064" xr:uid="{A95E4465-7B23-4C9E-B8AC-4F55EFFEDEBC}"/>
    <cellStyle name="Total 2 2 3 3 3 2 2" xfId="31516" xr:uid="{5FF8A209-146E-441E-BD50-D6BA7470A23F}"/>
    <cellStyle name="Total 2 2 3 3 3 3" xfId="29304" xr:uid="{849D57E4-648A-4BB9-AC59-8E1844B1757A}"/>
    <cellStyle name="Total 2 2 3 3 4" xfId="24745" xr:uid="{F5C9D4F0-ED99-43AE-86E1-3D80C96B5999}"/>
    <cellStyle name="Total 2 2 3 3 4 2" xfId="26940" xr:uid="{16C1B8A6-0406-412C-9B69-31193B6459A2}"/>
    <cellStyle name="Total 2 2 3 3 4 2 2" xfId="32392" xr:uid="{B7ED1C85-48D3-4964-BCA8-DEEF32B23593}"/>
    <cellStyle name="Total 2 2 3 3 4 3" xfId="30197" xr:uid="{82D858F5-6D5E-4CEA-AA73-44F38E8400AD}"/>
    <cellStyle name="Total 2 2 3 3 5" xfId="22509" xr:uid="{CAE1EDA9-B11C-4A3D-ABD7-15984933484D}"/>
    <cellStyle name="Total 2 2 3 3 5 2" xfId="28449" xr:uid="{59138DBF-1E25-4CBA-8FD0-0B65AD9F44FD}"/>
    <cellStyle name="Total 2 2 3 3 6" xfId="21630" xr:uid="{111F69FD-8441-46AE-99C0-29F859DDF518}"/>
    <cellStyle name="Total 2 2 3 3 7" xfId="27572" xr:uid="{110C0222-C095-43C4-8DF5-A6653FC79392}"/>
    <cellStyle name="Total 2 2 3 4" xfId="20854" xr:uid="{00000000-0005-0000-0000-00007C510000}"/>
    <cellStyle name="Total 2 2 3 4 2" xfId="21738" xr:uid="{C427DD3E-C493-4212-8E7C-8C8B6BB6F614}"/>
    <cellStyle name="Total 2 2 3 4 2 2" xfId="23472" xr:uid="{C7ED8AB0-2271-49F2-B696-DF7F860A51E2}"/>
    <cellStyle name="Total 2 2 3 4 2 2 2" xfId="26172" xr:uid="{8A09E660-9CAE-45E2-9D6F-A9122E3D1A63}"/>
    <cellStyle name="Total 2 2 3 4 2 2 2 2" xfId="31624" xr:uid="{E316280F-F0AF-4FB6-81AE-7ABA5C205CF5}"/>
    <cellStyle name="Total 2 2 3 4 2 2 3" xfId="29412" xr:uid="{3BE446DA-62A4-4EB9-B95A-0EB1859C8287}"/>
    <cellStyle name="Total 2 2 3 4 2 3" xfId="24853" xr:uid="{57B11EA0-7D16-4FEB-AAD6-AF6B78E206E6}"/>
    <cellStyle name="Total 2 2 3 4 2 3 2" xfId="27048" xr:uid="{E6231166-CDB1-4579-95F4-9664914346CD}"/>
    <cellStyle name="Total 2 2 3 4 2 3 2 2" xfId="32500" xr:uid="{9D915C72-F365-4275-9A87-DEFF4FC9580D}"/>
    <cellStyle name="Total 2 2 3 4 2 3 3" xfId="30305" xr:uid="{E8AC24FC-C065-461E-8CD2-6FD51A30C43C}"/>
    <cellStyle name="Total 2 2 3 4 2 4" xfId="22617" xr:uid="{54D8A244-E600-426F-945D-9A75DECDC95F}"/>
    <cellStyle name="Total 2 2 3 4 2 4 2" xfId="28557" xr:uid="{7D88BED0-8B5A-4F37-ABA7-6472A7371757}"/>
    <cellStyle name="Total 2 2 3 4 2 5" xfId="25317" xr:uid="{15A223C4-998A-42DC-9ABF-7F1A47B1A5D9}"/>
    <cellStyle name="Total 2 2 3 4 2 5 2" xfId="30769" xr:uid="{B9E7B57F-6141-4394-9913-1B317E63B400}"/>
    <cellStyle name="Total 2 2 3 4 2 6" xfId="27680" xr:uid="{6B9CFD8C-5F8B-46EA-9F39-C2D57450228B}"/>
    <cellStyle name="Total 2 2 3 4 3" xfId="23365" xr:uid="{242E7379-46E4-4783-870E-4246882C80B1}"/>
    <cellStyle name="Total 2 2 3 4 3 2" xfId="26065" xr:uid="{797BD5F4-D3EC-4B24-86DB-A3160747F433}"/>
    <cellStyle name="Total 2 2 3 4 3 2 2" xfId="31517" xr:uid="{27D803FF-BD9F-43A5-A250-621C176CF3E7}"/>
    <cellStyle name="Total 2 2 3 4 3 3" xfId="29305" xr:uid="{C51E8736-9595-4966-99C6-5C0C2BD69AC0}"/>
    <cellStyle name="Total 2 2 3 4 4" xfId="24746" xr:uid="{C66492F2-4304-421A-81C6-DF93DE948AE3}"/>
    <cellStyle name="Total 2 2 3 4 4 2" xfId="26941" xr:uid="{503E95A2-B57A-4BAD-87FC-BFAD0B92E0F9}"/>
    <cellStyle name="Total 2 2 3 4 4 2 2" xfId="32393" xr:uid="{044A9412-C67A-48AF-BD29-5CF344EB7AB9}"/>
    <cellStyle name="Total 2 2 3 4 4 3" xfId="30198" xr:uid="{C751824C-8AC1-404E-BDD9-D2B0E1C1BD6A}"/>
    <cellStyle name="Total 2 2 3 4 5" xfId="22510" xr:uid="{930739D0-F6E8-4DB4-AD51-6DE3EB8735FF}"/>
    <cellStyle name="Total 2 2 3 4 5 2" xfId="28450" xr:uid="{F047380D-A06C-46F6-9F18-4BF41497BFDE}"/>
    <cellStyle name="Total 2 2 3 4 6" xfId="21631" xr:uid="{5B1BECB3-26AB-4C51-A241-54EEE4991AAC}"/>
    <cellStyle name="Total 2 2 3 4 7" xfId="27573" xr:uid="{AE2B8DD6-E790-4BCB-A5C6-7666FB08CD99}"/>
    <cellStyle name="Total 2 2 3 5" xfId="21741" xr:uid="{2D56F8E1-2897-4008-9EA7-584C673B6667}"/>
    <cellStyle name="Total 2 2 3 5 2" xfId="23475" xr:uid="{2507F77D-4CB6-4869-898A-9B5465B320DE}"/>
    <cellStyle name="Total 2 2 3 5 2 2" xfId="26175" xr:uid="{22877B83-35AA-40D1-9AC1-916DA17FBF76}"/>
    <cellStyle name="Total 2 2 3 5 2 2 2" xfId="31627" xr:uid="{996A7063-0932-4F0C-AC14-4E03C18CA5A2}"/>
    <cellStyle name="Total 2 2 3 5 2 3" xfId="29415" xr:uid="{4886F0CE-1344-4341-A5E8-3FBD15234C6E}"/>
    <cellStyle name="Total 2 2 3 5 3" xfId="24856" xr:uid="{9FFAF077-799F-496C-8F08-30AE489EF892}"/>
    <cellStyle name="Total 2 2 3 5 3 2" xfId="27051" xr:uid="{F3532D86-531B-407F-BEA4-5065A86C15B9}"/>
    <cellStyle name="Total 2 2 3 5 3 2 2" xfId="32503" xr:uid="{0380B866-42F8-4C85-B129-2DDFBCC0004B}"/>
    <cellStyle name="Total 2 2 3 5 3 3" xfId="30308" xr:uid="{B018D491-D7BD-4ACB-AC7D-28ADE1F937AC}"/>
    <cellStyle name="Total 2 2 3 5 4" xfId="22620" xr:uid="{CA926FFE-9E6C-4FAB-A275-5A96536570AF}"/>
    <cellStyle name="Total 2 2 3 5 4 2" xfId="28560" xr:uid="{CFD18F1B-78CC-4D1E-8FDE-22D2085E2E05}"/>
    <cellStyle name="Total 2 2 3 5 5" xfId="25320" xr:uid="{98C82746-14F6-4B75-8B00-218227224A6D}"/>
    <cellStyle name="Total 2 2 3 5 5 2" xfId="30772" xr:uid="{22FF4AAB-51E8-4872-9A7E-A76C47D69D4C}"/>
    <cellStyle name="Total 2 2 3 5 6" xfId="27683" xr:uid="{CC7E0B65-EACC-495C-8443-9B8984FA2766}"/>
    <cellStyle name="Total 2 2 3 6" xfId="23362" xr:uid="{F5649060-F488-47AB-B498-F36EC28FF688}"/>
    <cellStyle name="Total 2 2 3 6 2" xfId="26062" xr:uid="{BE2B624A-1766-42C7-B48B-B13E58D023F9}"/>
    <cellStyle name="Total 2 2 3 6 2 2" xfId="31514" xr:uid="{E2A9B45B-CAFF-40C1-8360-35E38E8C76EA}"/>
    <cellStyle name="Total 2 2 3 6 3" xfId="29302" xr:uid="{423FC7AD-C711-4196-8AE2-F87ABF5CD579}"/>
    <cellStyle name="Total 2 2 3 7" xfId="24743" xr:uid="{FE3FCFCE-288E-4D37-869F-4B3E9D6DFD46}"/>
    <cellStyle name="Total 2 2 3 7 2" xfId="26938" xr:uid="{E7DF5919-0AA0-4A37-9EC3-6CD465B43918}"/>
    <cellStyle name="Total 2 2 3 7 2 2" xfId="32390" xr:uid="{B13137DE-2F1D-4BB3-AC71-317C0C43E65C}"/>
    <cellStyle name="Total 2 2 3 7 3" xfId="30195" xr:uid="{788D7CAC-46E4-4192-AB57-DC483758F037}"/>
    <cellStyle name="Total 2 2 3 8" xfId="22507" xr:uid="{3371336E-2852-4948-B07C-3CD2B3102023}"/>
    <cellStyle name="Total 2 2 3 8 2" xfId="28447" xr:uid="{F76D4BF1-6815-4E8A-9098-142F7730A9A0}"/>
    <cellStyle name="Total 2 2 3 9" xfId="21628" xr:uid="{F193587C-CAFC-4E21-9EDE-90F1D0260863}"/>
    <cellStyle name="Total 2 2 4" xfId="20855" xr:uid="{00000000-0005-0000-0000-00007D510000}"/>
    <cellStyle name="Total 2 2 4 10" xfId="27574" xr:uid="{EEC17F6A-EFEB-4821-8CFE-65702A2E4835}"/>
    <cellStyle name="Total 2 2 4 2" xfId="20856" xr:uid="{00000000-0005-0000-0000-00007E510000}"/>
    <cellStyle name="Total 2 2 4 2 2" xfId="21736" xr:uid="{8378EA40-94D6-47B3-BE9E-1408C15B8723}"/>
    <cellStyle name="Total 2 2 4 2 2 2" xfId="23470" xr:uid="{B91989BC-700E-4823-B38E-B5ADB9EBCB61}"/>
    <cellStyle name="Total 2 2 4 2 2 2 2" xfId="26170" xr:uid="{969476F6-E5DE-4D12-8A47-CD6AAFCFE1D2}"/>
    <cellStyle name="Total 2 2 4 2 2 2 2 2" xfId="31622" xr:uid="{B72EC7FA-825E-4E64-9DCB-D6EDAF3ED9D7}"/>
    <cellStyle name="Total 2 2 4 2 2 2 3" xfId="29410" xr:uid="{0813FB7B-987B-4433-B5B2-6DEBA9D1CC47}"/>
    <cellStyle name="Total 2 2 4 2 2 3" xfId="24851" xr:uid="{3766DD3E-A44E-481C-A9BB-2326098EFAAE}"/>
    <cellStyle name="Total 2 2 4 2 2 3 2" xfId="27046" xr:uid="{9210C654-0E78-41C7-8F33-9424BDBD4035}"/>
    <cellStyle name="Total 2 2 4 2 2 3 2 2" xfId="32498" xr:uid="{0C684304-1E67-424F-8605-72F92B6524DA}"/>
    <cellStyle name="Total 2 2 4 2 2 3 3" xfId="30303" xr:uid="{29654587-C86F-450F-8227-18765321A55C}"/>
    <cellStyle name="Total 2 2 4 2 2 4" xfId="22615" xr:uid="{65B6680E-5698-4A20-80DF-6F25013A8BA2}"/>
    <cellStyle name="Total 2 2 4 2 2 4 2" xfId="28555" xr:uid="{DF5590B7-142E-40FF-96D1-3EFA501F8620}"/>
    <cellStyle name="Total 2 2 4 2 2 5" xfId="25315" xr:uid="{070F9CEC-507C-448B-89B2-6163AA741015}"/>
    <cellStyle name="Total 2 2 4 2 2 5 2" xfId="30767" xr:uid="{512B6FB7-963E-4F8A-96B8-3372E9FEAC32}"/>
    <cellStyle name="Total 2 2 4 2 2 6" xfId="27678" xr:uid="{07CD7252-3DB7-4F89-AD0A-77C09DC5BE4A}"/>
    <cellStyle name="Total 2 2 4 2 3" xfId="23367" xr:uid="{FDFCA9FF-DDB5-40EA-AD49-A7A400430A6F}"/>
    <cellStyle name="Total 2 2 4 2 3 2" xfId="26067" xr:uid="{D46276F4-C551-488F-8B66-CFF213FA86B2}"/>
    <cellStyle name="Total 2 2 4 2 3 2 2" xfId="31519" xr:uid="{B7404355-37F0-438C-B183-09934D1E1A5B}"/>
    <cellStyle name="Total 2 2 4 2 3 3" xfId="29307" xr:uid="{3F55B196-F6DC-4D23-8F2B-09F56CC1DF53}"/>
    <cellStyle name="Total 2 2 4 2 4" xfId="24748" xr:uid="{2CC564CE-6483-4FF8-9E41-0FA028E0CD15}"/>
    <cellStyle name="Total 2 2 4 2 4 2" xfId="26943" xr:uid="{F1C07FBD-FD97-4D29-9979-C45E0A236DB2}"/>
    <cellStyle name="Total 2 2 4 2 4 2 2" xfId="32395" xr:uid="{10529D97-1A3C-43ED-9FE7-B87C93FD0409}"/>
    <cellStyle name="Total 2 2 4 2 4 3" xfId="30200" xr:uid="{43B60630-0DA6-4859-9AD2-D1ECB91A4A3C}"/>
    <cellStyle name="Total 2 2 4 2 5" xfId="22512" xr:uid="{FFF0E5B0-817D-45BD-A5F6-D44C0C93BC3B}"/>
    <cellStyle name="Total 2 2 4 2 5 2" xfId="28452" xr:uid="{12D95C76-3B75-4612-A9AC-92853C5D4D71}"/>
    <cellStyle name="Total 2 2 4 2 6" xfId="21633" xr:uid="{7E16E576-4057-4D79-AB03-1F855BEAA99C}"/>
    <cellStyle name="Total 2 2 4 2 7" xfId="27575" xr:uid="{8B8474D0-3D1E-45FF-BB2F-2B8EB220143D}"/>
    <cellStyle name="Total 2 2 4 3" xfId="20857" xr:uid="{00000000-0005-0000-0000-00007F510000}"/>
    <cellStyle name="Total 2 2 4 3 2" xfId="21735" xr:uid="{E1C7A07E-208D-4DC2-86A2-50C1DD9DE575}"/>
    <cellStyle name="Total 2 2 4 3 2 2" xfId="23469" xr:uid="{41DD21C0-9333-42C8-8420-43722460EB79}"/>
    <cellStyle name="Total 2 2 4 3 2 2 2" xfId="26169" xr:uid="{482D8A1A-091B-44D4-84DF-2661DD7DC38E}"/>
    <cellStyle name="Total 2 2 4 3 2 2 2 2" xfId="31621" xr:uid="{36E4733C-F5E5-41B6-A488-CA227576D93B}"/>
    <cellStyle name="Total 2 2 4 3 2 2 3" xfId="29409" xr:uid="{7CA78155-C39C-4B71-A2D1-89A72EEA0D14}"/>
    <cellStyle name="Total 2 2 4 3 2 3" xfId="24850" xr:uid="{BDC987B9-A6F5-4F32-8052-6605EE7D109D}"/>
    <cellStyle name="Total 2 2 4 3 2 3 2" xfId="27045" xr:uid="{26F70513-6FDE-41A8-8796-8E698CEFFDDE}"/>
    <cellStyle name="Total 2 2 4 3 2 3 2 2" xfId="32497" xr:uid="{F4BA96D0-E2C0-4E80-9FD1-35425686F432}"/>
    <cellStyle name="Total 2 2 4 3 2 3 3" xfId="30302" xr:uid="{621D4C74-C000-4613-903F-40084CE7EF8B}"/>
    <cellStyle name="Total 2 2 4 3 2 4" xfId="22614" xr:uid="{FB4C9963-973B-4006-AA94-3A7ED8D41582}"/>
    <cellStyle name="Total 2 2 4 3 2 4 2" xfId="28554" xr:uid="{4EA1702C-54F4-4242-8C5E-EC7A143FD7D7}"/>
    <cellStyle name="Total 2 2 4 3 2 5" xfId="25314" xr:uid="{84C8BA9E-953B-4F6A-A52E-F92743B694A6}"/>
    <cellStyle name="Total 2 2 4 3 2 5 2" xfId="30766" xr:uid="{B258D4BC-2E27-4891-9E6A-E0738278DC99}"/>
    <cellStyle name="Total 2 2 4 3 2 6" xfId="27677" xr:uid="{43F699F3-532B-4DF3-8F7D-4D1A75D4791F}"/>
    <cellStyle name="Total 2 2 4 3 3" xfId="23368" xr:uid="{C8EFF1D2-D275-4535-8821-290388915A53}"/>
    <cellStyle name="Total 2 2 4 3 3 2" xfId="26068" xr:uid="{4115CE4D-F465-47A6-8FD4-E22AC0D4D5AA}"/>
    <cellStyle name="Total 2 2 4 3 3 2 2" xfId="31520" xr:uid="{1FE58202-4F8A-4790-AFDA-2FC59BCAF3AE}"/>
    <cellStyle name="Total 2 2 4 3 3 3" xfId="29308" xr:uid="{4FF5CDFB-0BEE-426F-B511-582C76D7A7F7}"/>
    <cellStyle name="Total 2 2 4 3 4" xfId="24749" xr:uid="{1155652E-DCA2-446A-BC1A-3DE350A187F0}"/>
    <cellStyle name="Total 2 2 4 3 4 2" xfId="26944" xr:uid="{CB4604E1-6CC9-47BE-8242-72FCB5B0A5E1}"/>
    <cellStyle name="Total 2 2 4 3 4 2 2" xfId="32396" xr:uid="{ADBF9BFE-7015-4774-B2F6-DA6C67037B73}"/>
    <cellStyle name="Total 2 2 4 3 4 3" xfId="30201" xr:uid="{B4CEF2F0-9327-48AC-B3DC-4DB9B60071BA}"/>
    <cellStyle name="Total 2 2 4 3 5" xfId="22513" xr:uid="{AD827B05-7B64-429C-A732-A39F919E7141}"/>
    <cellStyle name="Total 2 2 4 3 5 2" xfId="28453" xr:uid="{A595B20A-C315-4C08-9B06-B6175E9A725B}"/>
    <cellStyle name="Total 2 2 4 3 6" xfId="21634" xr:uid="{53CD5788-85FA-4C9B-89C6-5AD21DC528B8}"/>
    <cellStyle name="Total 2 2 4 3 7" xfId="27576" xr:uid="{FEE5BE6B-76B0-490B-800C-7B588F05B312}"/>
    <cellStyle name="Total 2 2 4 4" xfId="20858" xr:uid="{00000000-0005-0000-0000-000080510000}"/>
    <cellStyle name="Total 2 2 4 4 2" xfId="21734" xr:uid="{6CAE28A3-8D5E-4F8D-9157-2F6366E2598F}"/>
    <cellStyle name="Total 2 2 4 4 2 2" xfId="23468" xr:uid="{5B991858-E1CB-4CDC-B7BF-8E732CA118E7}"/>
    <cellStyle name="Total 2 2 4 4 2 2 2" xfId="26168" xr:uid="{1CAAA020-42CD-4B2B-9A11-A645D20516C9}"/>
    <cellStyle name="Total 2 2 4 4 2 2 2 2" xfId="31620" xr:uid="{CDF25B99-7BDC-4BAA-B29E-3CB0221F59CA}"/>
    <cellStyle name="Total 2 2 4 4 2 2 3" xfId="29408" xr:uid="{82AF9340-1C61-4B3D-8495-ED30A787ADB9}"/>
    <cellStyle name="Total 2 2 4 4 2 3" xfId="24849" xr:uid="{D2885E6D-57E7-4731-80E6-0E5D9445072E}"/>
    <cellStyle name="Total 2 2 4 4 2 3 2" xfId="27044" xr:uid="{07380111-39EA-4512-96C5-7BEDB62E0824}"/>
    <cellStyle name="Total 2 2 4 4 2 3 2 2" xfId="32496" xr:uid="{E5CBCAED-B70F-4C45-96B1-30AB8C8C02AE}"/>
    <cellStyle name="Total 2 2 4 4 2 3 3" xfId="30301" xr:uid="{1FDB6E33-4380-4D81-AF69-5F40A8AAB4F0}"/>
    <cellStyle name="Total 2 2 4 4 2 4" xfId="22613" xr:uid="{6E37AF73-9658-40F4-90BD-0D135FAFE105}"/>
    <cellStyle name="Total 2 2 4 4 2 4 2" xfId="28553" xr:uid="{2994FD87-CA9D-409E-A4A7-1451AADCA733}"/>
    <cellStyle name="Total 2 2 4 4 2 5" xfId="25313" xr:uid="{564AA805-EAD4-4693-9D6B-2AD188B7F59B}"/>
    <cellStyle name="Total 2 2 4 4 2 5 2" xfId="30765" xr:uid="{5599C55D-C390-4A6E-9E28-FBBAC9FE3FA3}"/>
    <cellStyle name="Total 2 2 4 4 2 6" xfId="27676" xr:uid="{806F4B6A-BEB1-4659-8ED8-BBA1432BDF34}"/>
    <cellStyle name="Total 2 2 4 4 3" xfId="23369" xr:uid="{96C1DD7F-34E3-4D54-A05B-7AB84EC75783}"/>
    <cellStyle name="Total 2 2 4 4 3 2" xfId="26069" xr:uid="{CB0BA652-2195-4EFD-ACA2-1AE047EA70F2}"/>
    <cellStyle name="Total 2 2 4 4 3 2 2" xfId="31521" xr:uid="{795D6524-1B65-457E-A3C8-32320181E85C}"/>
    <cellStyle name="Total 2 2 4 4 3 3" xfId="29309" xr:uid="{6EF3719C-DC98-407E-8D39-58961CD5807D}"/>
    <cellStyle name="Total 2 2 4 4 4" xfId="24750" xr:uid="{D78C08BD-865C-403D-AF1E-3DDE651EA91B}"/>
    <cellStyle name="Total 2 2 4 4 4 2" xfId="26945" xr:uid="{A38C8790-5C55-4681-98D5-8A75DD78F951}"/>
    <cellStyle name="Total 2 2 4 4 4 2 2" xfId="32397" xr:uid="{C83C6E62-24F4-4AF7-9370-27AFE1D7E819}"/>
    <cellStyle name="Total 2 2 4 4 4 3" xfId="30202" xr:uid="{EE883362-4AAA-49B6-AFD1-ECA171CCF61C}"/>
    <cellStyle name="Total 2 2 4 4 5" xfId="22514" xr:uid="{39029258-F1DB-4FF9-9FC2-7027A27C0396}"/>
    <cellStyle name="Total 2 2 4 4 5 2" xfId="28454" xr:uid="{DF6EE344-340B-4828-B834-317F7B26E0FA}"/>
    <cellStyle name="Total 2 2 4 4 6" xfId="21635" xr:uid="{D2F87CE4-A779-4508-9826-2C3814C5049B}"/>
    <cellStyle name="Total 2 2 4 4 7" xfId="27577" xr:uid="{EE1DF058-AA5B-48AD-BEE1-87B06143F469}"/>
    <cellStyle name="Total 2 2 4 5" xfId="21737" xr:uid="{0AECD1F7-A681-481E-9E7C-C46D0EC56329}"/>
    <cellStyle name="Total 2 2 4 5 2" xfId="23471" xr:uid="{B35945CC-312B-4316-A1E7-70FFE10D356A}"/>
    <cellStyle name="Total 2 2 4 5 2 2" xfId="26171" xr:uid="{F0198AE9-5DAE-4921-A9D5-4859426EDB82}"/>
    <cellStyle name="Total 2 2 4 5 2 2 2" xfId="31623" xr:uid="{9073F7B6-E41D-402B-A52F-4973F544ADEE}"/>
    <cellStyle name="Total 2 2 4 5 2 3" xfId="29411" xr:uid="{B75F1070-1379-4B01-9B15-24C250BBDC91}"/>
    <cellStyle name="Total 2 2 4 5 3" xfId="24852" xr:uid="{477B0469-204C-4411-A4EE-736B1F55D4DB}"/>
    <cellStyle name="Total 2 2 4 5 3 2" xfId="27047" xr:uid="{95493B89-E129-49D1-9E6F-3CF278E0B2FC}"/>
    <cellStyle name="Total 2 2 4 5 3 2 2" xfId="32499" xr:uid="{4BB8B52B-AB4B-4D89-9FAC-D2A09C893C2E}"/>
    <cellStyle name="Total 2 2 4 5 3 3" xfId="30304" xr:uid="{9E0B1DF4-0EF6-4393-81B1-95E21BE725ED}"/>
    <cellStyle name="Total 2 2 4 5 4" xfId="22616" xr:uid="{D734FA7C-4D1E-479D-B8AF-E2C6B680F343}"/>
    <cellStyle name="Total 2 2 4 5 4 2" xfId="28556" xr:uid="{FA727262-2940-4291-8C32-7F63DA5A842B}"/>
    <cellStyle name="Total 2 2 4 5 5" xfId="25316" xr:uid="{771977C4-ACB5-4B26-8B75-9C4ADB87FF8A}"/>
    <cellStyle name="Total 2 2 4 5 5 2" xfId="30768" xr:uid="{3E2C8F53-FEFB-45A1-B943-B96AF484CA60}"/>
    <cellStyle name="Total 2 2 4 5 6" xfId="27679" xr:uid="{89F8F412-A367-44A8-9C8D-49EA0D319426}"/>
    <cellStyle name="Total 2 2 4 6" xfId="23366" xr:uid="{CA69FC3A-5AED-4CA3-A239-1D9693D11CAF}"/>
    <cellStyle name="Total 2 2 4 6 2" xfId="26066" xr:uid="{95191705-5BBA-4D23-9484-2FC6DEFB85D2}"/>
    <cellStyle name="Total 2 2 4 6 2 2" xfId="31518" xr:uid="{4492570E-65D8-44BA-B1EE-DF25017593B4}"/>
    <cellStyle name="Total 2 2 4 6 3" xfId="29306" xr:uid="{6291DF9C-D8DE-4B1C-A220-6F72DD6C6124}"/>
    <cellStyle name="Total 2 2 4 7" xfId="24747" xr:uid="{1D3CC594-0C5F-496C-BB75-CD89384DBA35}"/>
    <cellStyle name="Total 2 2 4 7 2" xfId="26942" xr:uid="{A83BEA17-8A35-4955-9EB8-F4BE3AFC0911}"/>
    <cellStyle name="Total 2 2 4 7 2 2" xfId="32394" xr:uid="{AE5B8546-597A-498D-A2FB-929939A5BF20}"/>
    <cellStyle name="Total 2 2 4 7 3" xfId="30199" xr:uid="{FD1D0BFB-C4B2-4F40-B68E-5183BD419C95}"/>
    <cellStyle name="Total 2 2 4 8" xfId="22511" xr:uid="{82875BA9-B889-4AB4-B053-8197F23263DF}"/>
    <cellStyle name="Total 2 2 4 8 2" xfId="28451" xr:uid="{96D49B43-8241-4F44-980D-A46A9DCFB3D4}"/>
    <cellStyle name="Total 2 2 4 9" xfId="21632" xr:uid="{4BA4AB91-1ED2-48D5-ABF0-2510F2CD7FDA}"/>
    <cellStyle name="Total 2 2 5" xfId="20859" xr:uid="{00000000-0005-0000-0000-000081510000}"/>
    <cellStyle name="Total 2 2 5 10" xfId="27578" xr:uid="{067058A9-737B-4D97-9939-39E9B8294B49}"/>
    <cellStyle name="Total 2 2 5 2" xfId="20860" xr:uid="{00000000-0005-0000-0000-000082510000}"/>
    <cellStyle name="Total 2 2 5 2 2" xfId="21732" xr:uid="{3277430A-006D-4190-AEEF-617945FDA109}"/>
    <cellStyle name="Total 2 2 5 2 2 2" xfId="23466" xr:uid="{84713CFE-3CC2-47BD-B1F5-95340E609B10}"/>
    <cellStyle name="Total 2 2 5 2 2 2 2" xfId="26166" xr:uid="{49321820-E53B-4679-AF08-64E0E109FCC5}"/>
    <cellStyle name="Total 2 2 5 2 2 2 2 2" xfId="31618" xr:uid="{B394F0C6-15E6-4DF6-AFA4-093D4BE34E25}"/>
    <cellStyle name="Total 2 2 5 2 2 2 3" xfId="29406" xr:uid="{38CCE7F2-4584-42C0-BF0E-36FFC9004332}"/>
    <cellStyle name="Total 2 2 5 2 2 3" xfId="24847" xr:uid="{F8BE3040-99E1-4788-80E5-AEE99B495269}"/>
    <cellStyle name="Total 2 2 5 2 2 3 2" xfId="27042" xr:uid="{63CCAD7C-3800-40B8-BB82-843C902E3B5D}"/>
    <cellStyle name="Total 2 2 5 2 2 3 2 2" xfId="32494" xr:uid="{8728BAE3-73CB-4FB9-B2FA-05147D86CD7B}"/>
    <cellStyle name="Total 2 2 5 2 2 3 3" xfId="30299" xr:uid="{7D0EE35F-C0B9-43A6-90DB-A5E67B6B72AE}"/>
    <cellStyle name="Total 2 2 5 2 2 4" xfId="22611" xr:uid="{556EA393-A9A5-4500-84A7-ABD63373A85E}"/>
    <cellStyle name="Total 2 2 5 2 2 4 2" xfId="28551" xr:uid="{0129C8B1-6146-4773-AE55-C8F31393A34F}"/>
    <cellStyle name="Total 2 2 5 2 2 5" xfId="25311" xr:uid="{7E4279C3-1496-4363-86DD-7408BD6A7541}"/>
    <cellStyle name="Total 2 2 5 2 2 5 2" xfId="30763" xr:uid="{49D27197-D517-4E5E-A3E4-152A563ABB76}"/>
    <cellStyle name="Total 2 2 5 2 2 6" xfId="27674" xr:uid="{65815A74-4DA5-4807-8D10-97C41CC840B2}"/>
    <cellStyle name="Total 2 2 5 2 3" xfId="23371" xr:uid="{E7657B8C-9756-4A9E-8624-20A3C1A23A11}"/>
    <cellStyle name="Total 2 2 5 2 3 2" xfId="26071" xr:uid="{B8A240D2-EC90-4AD3-AF80-51E13009FF6F}"/>
    <cellStyle name="Total 2 2 5 2 3 2 2" xfId="31523" xr:uid="{865DBB4E-ADC4-416C-AF7D-D58A5D7CD12A}"/>
    <cellStyle name="Total 2 2 5 2 3 3" xfId="29311" xr:uid="{1B70E36F-1E68-45AC-9D83-ACB5E9B36134}"/>
    <cellStyle name="Total 2 2 5 2 4" xfId="24752" xr:uid="{04D55F9A-FEF7-4311-A900-91E96220F86C}"/>
    <cellStyle name="Total 2 2 5 2 4 2" xfId="26947" xr:uid="{AE588E30-222B-485A-B9CC-8BB58B17AF44}"/>
    <cellStyle name="Total 2 2 5 2 4 2 2" xfId="32399" xr:uid="{E94D5C38-5FE6-471A-8F45-CEB9B0B3C3FE}"/>
    <cellStyle name="Total 2 2 5 2 4 3" xfId="30204" xr:uid="{55BAC296-EF3C-476A-A9A6-0DF20278CDEE}"/>
    <cellStyle name="Total 2 2 5 2 5" xfId="22516" xr:uid="{B3FD185A-1E26-42E1-B479-C1CB7B310AED}"/>
    <cellStyle name="Total 2 2 5 2 5 2" xfId="28456" xr:uid="{499C7551-8160-4E67-9DC7-EA751E697129}"/>
    <cellStyle name="Total 2 2 5 2 6" xfId="21637" xr:uid="{2F988AC4-243A-454F-9BA9-EB16B0F3F802}"/>
    <cellStyle name="Total 2 2 5 2 7" xfId="27579" xr:uid="{BAC78506-CB89-4B85-84BC-53AB240E793C}"/>
    <cellStyle name="Total 2 2 5 3" xfId="20861" xr:uid="{00000000-0005-0000-0000-000083510000}"/>
    <cellStyle name="Total 2 2 5 3 2" xfId="21731" xr:uid="{2ED0B435-DD9F-404F-AE61-2CD94D8BC1FD}"/>
    <cellStyle name="Total 2 2 5 3 2 2" xfId="23465" xr:uid="{A48D7416-16FD-465D-B81F-AF10EDB84D98}"/>
    <cellStyle name="Total 2 2 5 3 2 2 2" xfId="26165" xr:uid="{EBDFD43A-6812-4CDE-9EC2-C08131098571}"/>
    <cellStyle name="Total 2 2 5 3 2 2 2 2" xfId="31617" xr:uid="{31E5F844-B4C7-414A-A61B-BDAA213B7616}"/>
    <cellStyle name="Total 2 2 5 3 2 2 3" xfId="29405" xr:uid="{AF3DD078-52F4-4C25-9AFA-816F2B3F9567}"/>
    <cellStyle name="Total 2 2 5 3 2 3" xfId="24846" xr:uid="{9FB1D7FA-912F-405A-AAB3-BFE233B6BA37}"/>
    <cellStyle name="Total 2 2 5 3 2 3 2" xfId="27041" xr:uid="{754A9576-32E8-44A4-9F98-1862FE3BE155}"/>
    <cellStyle name="Total 2 2 5 3 2 3 2 2" xfId="32493" xr:uid="{07CCDE2E-9017-4288-A892-7D5514582414}"/>
    <cellStyle name="Total 2 2 5 3 2 3 3" xfId="30298" xr:uid="{1B6620FC-65CE-4EC1-A8CF-C35735AB72E6}"/>
    <cellStyle name="Total 2 2 5 3 2 4" xfId="22610" xr:uid="{70537604-6062-462E-91D4-856287CBB1D4}"/>
    <cellStyle name="Total 2 2 5 3 2 4 2" xfId="28550" xr:uid="{7DA74B01-4F33-434A-A98D-43D46E282598}"/>
    <cellStyle name="Total 2 2 5 3 2 5" xfId="25310" xr:uid="{59995CB2-10E8-41D1-9306-1DFE74CD2546}"/>
    <cellStyle name="Total 2 2 5 3 2 5 2" xfId="30762" xr:uid="{120B64B4-C31F-4F4C-8389-14371F1908C2}"/>
    <cellStyle name="Total 2 2 5 3 2 6" xfId="27673" xr:uid="{2182ED8F-FFBD-413A-99F7-C65246B21457}"/>
    <cellStyle name="Total 2 2 5 3 3" xfId="23372" xr:uid="{EC318D33-35CB-44A6-891D-78359070290A}"/>
    <cellStyle name="Total 2 2 5 3 3 2" xfId="26072" xr:uid="{C66E4821-3FF3-45F8-BCCD-FA0B968749DD}"/>
    <cellStyle name="Total 2 2 5 3 3 2 2" xfId="31524" xr:uid="{9249B81A-906A-481A-AF50-608611280FA7}"/>
    <cellStyle name="Total 2 2 5 3 3 3" xfId="29312" xr:uid="{8A50C64E-BA78-41E4-B311-EC0536B19CFB}"/>
    <cellStyle name="Total 2 2 5 3 4" xfId="24753" xr:uid="{B2A3FCA2-69AF-4F35-B97C-CBDC796F3A05}"/>
    <cellStyle name="Total 2 2 5 3 4 2" xfId="26948" xr:uid="{99BC1EB3-932F-4C82-80B1-0E4D1524C1DA}"/>
    <cellStyle name="Total 2 2 5 3 4 2 2" xfId="32400" xr:uid="{9F65AA11-3D45-4539-8990-8945323FBB91}"/>
    <cellStyle name="Total 2 2 5 3 4 3" xfId="30205" xr:uid="{FEBC56EC-81C1-4C55-81B9-61414493F35D}"/>
    <cellStyle name="Total 2 2 5 3 5" xfId="22517" xr:uid="{4A51C347-BB82-4BA1-B62A-5CE594EF6591}"/>
    <cellStyle name="Total 2 2 5 3 5 2" xfId="28457" xr:uid="{332A98B5-99C7-4969-938B-668E8C981DD7}"/>
    <cellStyle name="Total 2 2 5 3 6" xfId="21638" xr:uid="{DA82F04B-ED13-4212-B13C-8608333A0A70}"/>
    <cellStyle name="Total 2 2 5 3 7" xfId="27580" xr:uid="{BB7FEAE7-AED6-4409-98C6-9094A295CCBA}"/>
    <cellStyle name="Total 2 2 5 4" xfId="20862" xr:uid="{00000000-0005-0000-0000-000084510000}"/>
    <cellStyle name="Total 2 2 5 4 2" xfId="21730" xr:uid="{350FAED0-EC0E-4350-9728-45DCBFE2181D}"/>
    <cellStyle name="Total 2 2 5 4 2 2" xfId="23464" xr:uid="{6D10DCD0-B5CD-4520-8D04-C4D736082A54}"/>
    <cellStyle name="Total 2 2 5 4 2 2 2" xfId="26164" xr:uid="{86593773-760E-4942-900C-69196C0D006B}"/>
    <cellStyle name="Total 2 2 5 4 2 2 2 2" xfId="31616" xr:uid="{EE1053BF-0923-486A-AEA4-E4D47DF442E2}"/>
    <cellStyle name="Total 2 2 5 4 2 2 3" xfId="29404" xr:uid="{835B57A2-D4CD-49F3-98F8-69A432F6AFB0}"/>
    <cellStyle name="Total 2 2 5 4 2 3" xfId="24845" xr:uid="{7F22B545-83F7-4C2C-8920-E99FCCB2F873}"/>
    <cellStyle name="Total 2 2 5 4 2 3 2" xfId="27040" xr:uid="{1F07D6A1-6729-4CFF-AD9D-E727610CFF1C}"/>
    <cellStyle name="Total 2 2 5 4 2 3 2 2" xfId="32492" xr:uid="{CA3DEE30-E6EF-4BC6-8470-AF1067565610}"/>
    <cellStyle name="Total 2 2 5 4 2 3 3" xfId="30297" xr:uid="{73AFE398-0094-4373-991E-92C328A5D18A}"/>
    <cellStyle name="Total 2 2 5 4 2 4" xfId="22609" xr:uid="{2E1AD5CE-0B59-48B0-AD58-0ABED0681251}"/>
    <cellStyle name="Total 2 2 5 4 2 4 2" xfId="28549" xr:uid="{16A4C0D7-537C-4069-94E8-FA529716FC33}"/>
    <cellStyle name="Total 2 2 5 4 2 5" xfId="25309" xr:uid="{45AA9686-AF06-4662-9CBC-63BF8F441BDE}"/>
    <cellStyle name="Total 2 2 5 4 2 5 2" xfId="30761" xr:uid="{C2D78189-58B1-45DA-92EE-22CC6C0E1709}"/>
    <cellStyle name="Total 2 2 5 4 2 6" xfId="27672" xr:uid="{91EC0AC1-48DD-4C43-A7CB-FF1EE2E8B0CC}"/>
    <cellStyle name="Total 2 2 5 4 3" xfId="23373" xr:uid="{FE41E6CF-896A-4024-9FCD-56D3CEF07CB6}"/>
    <cellStyle name="Total 2 2 5 4 3 2" xfId="26073" xr:uid="{9100D100-59B1-4BCC-8F0A-23C0DD9F7943}"/>
    <cellStyle name="Total 2 2 5 4 3 2 2" xfId="31525" xr:uid="{CB8A9DBD-00D5-4415-B208-12144970C701}"/>
    <cellStyle name="Total 2 2 5 4 3 3" xfId="29313" xr:uid="{1C36C593-5089-4BA5-8696-ADA00563AB60}"/>
    <cellStyle name="Total 2 2 5 4 4" xfId="24754" xr:uid="{242F5FBA-6BEC-4BC7-B225-5259D4812C74}"/>
    <cellStyle name="Total 2 2 5 4 4 2" xfId="26949" xr:uid="{1FD41FF2-FAE2-4BB7-8BC3-9D8682AC94A8}"/>
    <cellStyle name="Total 2 2 5 4 4 2 2" xfId="32401" xr:uid="{894DEDCD-57F3-4A92-AF0E-C3BB11C72ADE}"/>
    <cellStyle name="Total 2 2 5 4 4 3" xfId="30206" xr:uid="{25EBBF66-2FC8-4191-B7E5-07607907DBB7}"/>
    <cellStyle name="Total 2 2 5 4 5" xfId="22518" xr:uid="{30A6A9AD-3412-4D53-80A3-E74D8596C869}"/>
    <cellStyle name="Total 2 2 5 4 5 2" xfId="28458" xr:uid="{151D7378-1D24-4F7D-8B6A-D68369067908}"/>
    <cellStyle name="Total 2 2 5 4 6" xfId="21639" xr:uid="{386E551C-F079-473B-88F3-F0E33FA31350}"/>
    <cellStyle name="Total 2 2 5 4 7" xfId="27581" xr:uid="{B0617A8B-9D6C-481B-8935-942289306DDA}"/>
    <cellStyle name="Total 2 2 5 5" xfId="21733" xr:uid="{9DCC9543-E3CA-4FAA-9336-136D2592D0D2}"/>
    <cellStyle name="Total 2 2 5 5 2" xfId="23467" xr:uid="{75849539-524B-49C9-8D2B-0E27A301F96D}"/>
    <cellStyle name="Total 2 2 5 5 2 2" xfId="26167" xr:uid="{3BA8F929-67C0-4785-BE33-CB2C6B2349AC}"/>
    <cellStyle name="Total 2 2 5 5 2 2 2" xfId="31619" xr:uid="{092A93F2-AB99-43C1-AE3A-D4230126EA91}"/>
    <cellStyle name="Total 2 2 5 5 2 3" xfId="29407" xr:uid="{21DE22A5-DBE6-4F39-AD6E-447A563D27D6}"/>
    <cellStyle name="Total 2 2 5 5 3" xfId="24848" xr:uid="{31B65412-39A1-48EF-A89E-407A956F78A4}"/>
    <cellStyle name="Total 2 2 5 5 3 2" xfId="27043" xr:uid="{E7A22ED0-30EB-40E5-8B1D-30598B8FF261}"/>
    <cellStyle name="Total 2 2 5 5 3 2 2" xfId="32495" xr:uid="{9A74A547-A7BA-4DFD-860F-C265754ED876}"/>
    <cellStyle name="Total 2 2 5 5 3 3" xfId="30300" xr:uid="{63DEE8BC-C7FC-481E-9DF4-6EFC60041999}"/>
    <cellStyle name="Total 2 2 5 5 4" xfId="22612" xr:uid="{D69A7E65-A14B-4B52-8EF7-01D4C74648E6}"/>
    <cellStyle name="Total 2 2 5 5 4 2" xfId="28552" xr:uid="{6A8FFD6D-1B39-4EAC-97F8-DFABA17A6AF8}"/>
    <cellStyle name="Total 2 2 5 5 5" xfId="25312" xr:uid="{23574C3F-5F5D-4184-84CF-027AFD5C322D}"/>
    <cellStyle name="Total 2 2 5 5 5 2" xfId="30764" xr:uid="{8FC4B925-1632-449A-9B75-F9D8E26F92AE}"/>
    <cellStyle name="Total 2 2 5 5 6" xfId="27675" xr:uid="{776EC321-57B8-4437-B718-24ED85E30B08}"/>
    <cellStyle name="Total 2 2 5 6" xfId="23370" xr:uid="{C631DFB7-7F1C-4E93-8B38-3B590505BE6B}"/>
    <cellStyle name="Total 2 2 5 6 2" xfId="26070" xr:uid="{4FD424C4-9C4F-43C3-B316-942F2494FA7F}"/>
    <cellStyle name="Total 2 2 5 6 2 2" xfId="31522" xr:uid="{7A91E9B6-1D56-465F-AF6D-FEA09A728C26}"/>
    <cellStyle name="Total 2 2 5 6 3" xfId="29310" xr:uid="{07195DB5-040A-4C29-ABBE-2A91F9ACC189}"/>
    <cellStyle name="Total 2 2 5 7" xfId="24751" xr:uid="{1C3B7219-757C-4853-A054-EA063090E9FB}"/>
    <cellStyle name="Total 2 2 5 7 2" xfId="26946" xr:uid="{BFDEB4CF-0A4B-4A75-8A46-0444BED094F7}"/>
    <cellStyle name="Total 2 2 5 7 2 2" xfId="32398" xr:uid="{89CDC73E-3BB8-4C64-9DF9-2E2952DD24F2}"/>
    <cellStyle name="Total 2 2 5 7 3" xfId="30203" xr:uid="{76BB1E47-3EC0-4C88-BFBC-4133CB901D9E}"/>
    <cellStyle name="Total 2 2 5 8" xfId="22515" xr:uid="{D801B7B4-AB52-4008-AEF7-27C6AE253B36}"/>
    <cellStyle name="Total 2 2 5 8 2" xfId="28455" xr:uid="{C835AE36-497D-4A39-9288-E6B4F33824F4}"/>
    <cellStyle name="Total 2 2 5 9" xfId="21636" xr:uid="{99BFB5CF-34B2-4CF4-AE54-B241A5E7DAA7}"/>
    <cellStyle name="Total 2 2 6" xfId="20863" xr:uid="{00000000-0005-0000-0000-000085510000}"/>
    <cellStyle name="Total 2 2 6 2" xfId="21729" xr:uid="{A86BC5AF-4BBC-46EC-87C6-7AC991F2B9FD}"/>
    <cellStyle name="Total 2 2 6 2 2" xfId="23463" xr:uid="{67947AC1-CEA5-4DF0-8264-00658134E127}"/>
    <cellStyle name="Total 2 2 6 2 2 2" xfId="26163" xr:uid="{856F4106-6ED9-4B63-9E01-5ECBCCE5DCE0}"/>
    <cellStyle name="Total 2 2 6 2 2 2 2" xfId="31615" xr:uid="{CB49B74A-3436-448C-BD9F-3576AC16E5F4}"/>
    <cellStyle name="Total 2 2 6 2 2 3" xfId="29403" xr:uid="{E45DC17C-3776-4A4B-98B7-BF8DE68748DB}"/>
    <cellStyle name="Total 2 2 6 2 3" xfId="24844" xr:uid="{02AEFDC3-D074-4478-8DB6-1121C80D080E}"/>
    <cellStyle name="Total 2 2 6 2 3 2" xfId="27039" xr:uid="{99B47C3B-FCB8-4A1D-B345-9550E3FE2665}"/>
    <cellStyle name="Total 2 2 6 2 3 2 2" xfId="32491" xr:uid="{9BD2F68F-6F2F-4CC8-AA7A-2AE5A6E9C93B}"/>
    <cellStyle name="Total 2 2 6 2 3 3" xfId="30296" xr:uid="{57FE1096-5E9A-4995-902B-AA5C72624B94}"/>
    <cellStyle name="Total 2 2 6 2 4" xfId="22608" xr:uid="{9C7CA09E-6544-4528-8694-50F84E84DB27}"/>
    <cellStyle name="Total 2 2 6 2 4 2" xfId="28548" xr:uid="{68BA96E8-E8E0-4A77-A800-C4FFE6057EAC}"/>
    <cellStyle name="Total 2 2 6 2 5" xfId="25308" xr:uid="{1AC7DCC0-A71C-449D-B25E-31F2774A0110}"/>
    <cellStyle name="Total 2 2 6 2 5 2" xfId="30760" xr:uid="{F1A2B036-CE4E-4538-BD1D-1D04472161DB}"/>
    <cellStyle name="Total 2 2 6 2 6" xfId="27671" xr:uid="{7223DBE8-F478-4FB7-B41D-04B10720426B}"/>
    <cellStyle name="Total 2 2 6 3" xfId="23374" xr:uid="{8866FA76-78EF-4272-9E6F-5A06D6CE44D3}"/>
    <cellStyle name="Total 2 2 6 3 2" xfId="26074" xr:uid="{458D5325-844E-45AA-92C0-74B50CFCC178}"/>
    <cellStyle name="Total 2 2 6 3 2 2" xfId="31526" xr:uid="{4D139F2B-5DB6-45A3-96C2-3FA38D4CEE3B}"/>
    <cellStyle name="Total 2 2 6 3 3" xfId="29314" xr:uid="{6128BACF-C8A7-4EE8-83D5-2C9A6E394486}"/>
    <cellStyle name="Total 2 2 6 4" xfId="24755" xr:uid="{B93E5DA4-4F02-46D1-90D9-CE4000EF34B8}"/>
    <cellStyle name="Total 2 2 6 4 2" xfId="26950" xr:uid="{3D1415BF-8595-40B6-BCCB-3F8D0F5AA38D}"/>
    <cellStyle name="Total 2 2 6 4 2 2" xfId="32402" xr:uid="{A3944592-2B6E-42C9-8D42-7530E00D72EA}"/>
    <cellStyle name="Total 2 2 6 4 3" xfId="30207" xr:uid="{8B4D3D76-A395-4508-9A5C-BE232BE5EA84}"/>
    <cellStyle name="Total 2 2 6 5" xfId="22519" xr:uid="{47C92F06-EF5E-406D-BF45-B1C8C2272047}"/>
    <cellStyle name="Total 2 2 6 5 2" xfId="28459" xr:uid="{9A744B15-C70E-4CE1-8384-30BBB3BB6D75}"/>
    <cellStyle name="Total 2 2 6 6" xfId="21640" xr:uid="{98FF5103-3DE9-4839-9F7C-A5C7F573E459}"/>
    <cellStyle name="Total 2 2 6 7" xfId="27582" xr:uid="{F3044510-B728-4E60-B5A2-CEA0DFFFBD6E}"/>
    <cellStyle name="Total 2 2 7" xfId="20864" xr:uid="{00000000-0005-0000-0000-000086510000}"/>
    <cellStyle name="Total 2 2 7 2" xfId="21728" xr:uid="{092D4EE1-E039-4B7E-AB2E-BC323109B9C3}"/>
    <cellStyle name="Total 2 2 7 2 2" xfId="23462" xr:uid="{5DA29560-976B-49B3-A1BC-BC46CADA6907}"/>
    <cellStyle name="Total 2 2 7 2 2 2" xfId="26162" xr:uid="{BD046DF9-AAE1-4C18-90DC-0BEB825C47E0}"/>
    <cellStyle name="Total 2 2 7 2 2 2 2" xfId="31614" xr:uid="{CA7DA70E-A594-45B7-9AAD-4660C36033D7}"/>
    <cellStyle name="Total 2 2 7 2 2 3" xfId="29402" xr:uid="{24F8D721-645F-4501-ACD0-197951D5D2F0}"/>
    <cellStyle name="Total 2 2 7 2 3" xfId="24843" xr:uid="{61D9FE24-4CF0-498F-A954-30053F9997E5}"/>
    <cellStyle name="Total 2 2 7 2 3 2" xfId="27038" xr:uid="{6AF4DD28-FDEF-4D37-B308-984F43280751}"/>
    <cellStyle name="Total 2 2 7 2 3 2 2" xfId="32490" xr:uid="{CDF40200-4056-4706-8B84-944CA5DE0FC3}"/>
    <cellStyle name="Total 2 2 7 2 3 3" xfId="30295" xr:uid="{DDF755EE-5079-47E3-81AC-52E26F26CADD}"/>
    <cellStyle name="Total 2 2 7 2 4" xfId="22607" xr:uid="{F79C62FC-BC98-4BCA-BF5B-1E88327A9876}"/>
    <cellStyle name="Total 2 2 7 2 4 2" xfId="28547" xr:uid="{FFEB58CF-9545-4B08-AFE6-71009443CBC6}"/>
    <cellStyle name="Total 2 2 7 2 5" xfId="25307" xr:uid="{096AE960-E9E1-4608-A567-EA4D62473A4D}"/>
    <cellStyle name="Total 2 2 7 2 5 2" xfId="30759" xr:uid="{25B11565-7795-422B-B91B-B769FFE0495C}"/>
    <cellStyle name="Total 2 2 7 2 6" xfId="27670" xr:uid="{7617B718-DA3D-4C7B-8F1D-BAB645E0DD66}"/>
    <cellStyle name="Total 2 2 7 3" xfId="23375" xr:uid="{282C8549-57D7-432E-BDDF-DF2A74319903}"/>
    <cellStyle name="Total 2 2 7 3 2" xfId="26075" xr:uid="{62C18EB9-EF06-4043-A8CE-94F09B2EE43E}"/>
    <cellStyle name="Total 2 2 7 3 2 2" xfId="31527" xr:uid="{39C773E8-B2ED-461B-8E51-607FF8E112AD}"/>
    <cellStyle name="Total 2 2 7 3 3" xfId="29315" xr:uid="{4971BB58-A2B4-4B85-8760-E1F17521EE43}"/>
    <cellStyle name="Total 2 2 7 4" xfId="24756" xr:uid="{B0D2FD3E-0C24-4852-B945-D8CACD42497D}"/>
    <cellStyle name="Total 2 2 7 4 2" xfId="26951" xr:uid="{B7515F16-D59C-42CF-962A-7842A47D341C}"/>
    <cellStyle name="Total 2 2 7 4 2 2" xfId="32403" xr:uid="{CF30BE2E-2EB9-436A-B010-130A58E899FA}"/>
    <cellStyle name="Total 2 2 7 4 3" xfId="30208" xr:uid="{6AD6C773-DDF8-4C24-A493-F13B7974EC0D}"/>
    <cellStyle name="Total 2 2 7 5" xfId="22520" xr:uid="{7E6BFD63-B1CB-4E76-9836-3A28281766F4}"/>
    <cellStyle name="Total 2 2 7 5 2" xfId="28460" xr:uid="{5857CC81-5186-48F8-9E1C-E8230FC36F22}"/>
    <cellStyle name="Total 2 2 7 6" xfId="21641" xr:uid="{D4F6AD9C-A9B7-4600-B831-4D72B8BAC105}"/>
    <cellStyle name="Total 2 2 7 7" xfId="27583" xr:uid="{1C12AF09-38DD-437B-B55C-AA0A2870DADB}"/>
    <cellStyle name="Total 2 2 8" xfId="20865" xr:uid="{00000000-0005-0000-0000-000087510000}"/>
    <cellStyle name="Total 2 2 8 2" xfId="21727" xr:uid="{83450673-D5C0-41BD-AF8B-0FE56E9E56D1}"/>
    <cellStyle name="Total 2 2 8 2 2" xfId="23461" xr:uid="{32DDA55F-FD7E-4445-848F-2D3103742AC9}"/>
    <cellStyle name="Total 2 2 8 2 2 2" xfId="26161" xr:uid="{DBAF6B2F-6D38-4D88-8F95-3ABE19AE54E2}"/>
    <cellStyle name="Total 2 2 8 2 2 2 2" xfId="31613" xr:uid="{65B30FF8-0F5D-4E3B-A4C9-2DF69F5339A7}"/>
    <cellStyle name="Total 2 2 8 2 2 3" xfId="29401" xr:uid="{949F10CF-70C0-475A-B34E-9A5951A44AD5}"/>
    <cellStyle name="Total 2 2 8 2 3" xfId="24842" xr:uid="{4CCC8B6D-F834-4A0E-9735-745FE3397A63}"/>
    <cellStyle name="Total 2 2 8 2 3 2" xfId="27037" xr:uid="{79994982-5E14-429B-9CE2-491E2D39A990}"/>
    <cellStyle name="Total 2 2 8 2 3 2 2" xfId="32489" xr:uid="{108F383C-5E75-4CE3-A9BC-B4679EE49420}"/>
    <cellStyle name="Total 2 2 8 2 3 3" xfId="30294" xr:uid="{4B03DFE6-599D-4DC3-91E1-1648AB30575B}"/>
    <cellStyle name="Total 2 2 8 2 4" xfId="22606" xr:uid="{F795128D-14BE-4CC9-9997-51E2CE28FA22}"/>
    <cellStyle name="Total 2 2 8 2 4 2" xfId="28546" xr:uid="{A1F3F560-D12C-4B3C-BCB6-39710EDC8C09}"/>
    <cellStyle name="Total 2 2 8 2 5" xfId="25306" xr:uid="{7B7D305D-6E1F-4BD2-AFDC-2B6B890A075B}"/>
    <cellStyle name="Total 2 2 8 2 5 2" xfId="30758" xr:uid="{5F967598-09A3-4DAE-8E42-2AC9BDD4F706}"/>
    <cellStyle name="Total 2 2 8 2 6" xfId="27669" xr:uid="{9CB34708-C115-4A6A-B5A0-A466EF57EC78}"/>
    <cellStyle name="Total 2 2 8 3" xfId="23376" xr:uid="{ACF7ABAD-1DC1-4F03-993D-9CF073BEBC3F}"/>
    <cellStyle name="Total 2 2 8 3 2" xfId="26076" xr:uid="{EABC8F42-E3C7-41B1-AC19-7EC95108BC8B}"/>
    <cellStyle name="Total 2 2 8 3 2 2" xfId="31528" xr:uid="{D96C34DE-DF11-47B1-AEDB-1140F6861452}"/>
    <cellStyle name="Total 2 2 8 3 3" xfId="29316" xr:uid="{671EE246-145D-46EF-9121-CD57F132BF3C}"/>
    <cellStyle name="Total 2 2 8 4" xfId="24757" xr:uid="{6E69FCBE-D140-4B5A-A054-D3529FB37883}"/>
    <cellStyle name="Total 2 2 8 4 2" xfId="26952" xr:uid="{8796F105-E653-400C-BB36-32A7DEAD632F}"/>
    <cellStyle name="Total 2 2 8 4 2 2" xfId="32404" xr:uid="{273E6CA7-2071-4363-BFD2-96DC24692D0E}"/>
    <cellStyle name="Total 2 2 8 4 3" xfId="30209" xr:uid="{F6D9DDA3-90ED-4B9E-A558-CCB8121B850F}"/>
    <cellStyle name="Total 2 2 8 5" xfId="22521" xr:uid="{1A90D42C-609E-49F2-9D1D-6D83F7C59BBD}"/>
    <cellStyle name="Total 2 2 8 5 2" xfId="28461" xr:uid="{63F4EEB7-8AA0-4990-9E64-F3132F7CC1C7}"/>
    <cellStyle name="Total 2 2 8 6" xfId="21642" xr:uid="{CC83100F-DA04-4C88-81B7-8ED1CDDFC479}"/>
    <cellStyle name="Total 2 2 8 7" xfId="27584" xr:uid="{007C208C-8287-44D9-BF52-80D1075448C5}"/>
    <cellStyle name="Total 2 2 9" xfId="20866" xr:uid="{00000000-0005-0000-0000-000088510000}"/>
    <cellStyle name="Total 2 2 9 2" xfId="21726" xr:uid="{6F2022FC-F87D-472A-BB3B-9C7966666619}"/>
    <cellStyle name="Total 2 2 9 2 2" xfId="23460" xr:uid="{7846EA20-1F08-4CC4-B097-CD9E3F31E73F}"/>
    <cellStyle name="Total 2 2 9 2 2 2" xfId="26160" xr:uid="{F071BBDC-1B1F-4DF4-A936-873E3F0374D0}"/>
    <cellStyle name="Total 2 2 9 2 2 2 2" xfId="31612" xr:uid="{3DA10878-7E26-48E4-B819-92C47F72A23E}"/>
    <cellStyle name="Total 2 2 9 2 2 3" xfId="29400" xr:uid="{22B085BD-1AC4-4B59-9394-257E56972942}"/>
    <cellStyle name="Total 2 2 9 2 3" xfId="24841" xr:uid="{F0A3289C-36C2-4E41-8570-BFB72CA00617}"/>
    <cellStyle name="Total 2 2 9 2 3 2" xfId="27036" xr:uid="{A276559E-24E7-49C1-A199-B43E0D04AF9F}"/>
    <cellStyle name="Total 2 2 9 2 3 2 2" xfId="32488" xr:uid="{9895854B-5AFE-490B-ABDA-247847DF195F}"/>
    <cellStyle name="Total 2 2 9 2 3 3" xfId="30293" xr:uid="{357CFE9B-19F5-4D9D-8E85-4FB12163BE18}"/>
    <cellStyle name="Total 2 2 9 2 4" xfId="22605" xr:uid="{92D20DCE-8CD7-4C8C-B9C4-BA505E4C0875}"/>
    <cellStyle name="Total 2 2 9 2 4 2" xfId="28545" xr:uid="{3EEC4BC7-C92D-4994-9EA2-4D7B225367B7}"/>
    <cellStyle name="Total 2 2 9 2 5" xfId="25305" xr:uid="{07558246-552F-4BEC-BC8A-71C4334FE3CE}"/>
    <cellStyle name="Total 2 2 9 2 5 2" xfId="30757" xr:uid="{71F6B2F2-279F-49AA-B963-157748CA9AA8}"/>
    <cellStyle name="Total 2 2 9 2 6" xfId="27668" xr:uid="{69FA6690-7E60-4131-BD70-94C0D8EF6EA5}"/>
    <cellStyle name="Total 2 2 9 3" xfId="23377" xr:uid="{F2DB3ED5-76DE-4C89-A248-670A9A74F7F1}"/>
    <cellStyle name="Total 2 2 9 3 2" xfId="26077" xr:uid="{E82FC0CC-C06C-429D-8E25-9D2899CACE8D}"/>
    <cellStyle name="Total 2 2 9 3 2 2" xfId="31529" xr:uid="{CED367AF-5D09-4049-A965-A340099EF8D4}"/>
    <cellStyle name="Total 2 2 9 3 3" xfId="29317" xr:uid="{778EF773-BAF2-4D0F-A968-64DFAB102ACE}"/>
    <cellStyle name="Total 2 2 9 4" xfId="24758" xr:uid="{54477C65-5BFC-4A49-A0E2-8312E0610F10}"/>
    <cellStyle name="Total 2 2 9 4 2" xfId="26953" xr:uid="{11F67F3D-B0BA-42D4-ADE4-022E316C2A25}"/>
    <cellStyle name="Total 2 2 9 4 2 2" xfId="32405" xr:uid="{47022BB2-7A3D-43F6-B3BC-45CC6635AE79}"/>
    <cellStyle name="Total 2 2 9 4 3" xfId="30210" xr:uid="{B1932C47-6767-4E7C-9597-37A91A91CB87}"/>
    <cellStyle name="Total 2 2 9 5" xfId="22522" xr:uid="{48E14676-1409-45ED-B13B-0B85E09243ED}"/>
    <cellStyle name="Total 2 2 9 5 2" xfId="28462" xr:uid="{517B4129-3A6B-42D4-8D60-E123D5ED2414}"/>
    <cellStyle name="Total 2 2 9 6" xfId="21643" xr:uid="{8A8FAFA3-376A-4133-9F5B-A2A7A0BBE3CC}"/>
    <cellStyle name="Total 2 2 9 7" xfId="27585" xr:uid="{3603025D-91F3-4D6B-872B-F292CE29C5D6}"/>
    <cellStyle name="Total 2 20" xfId="22480" xr:uid="{E9087350-F8CE-4B38-9B91-AF83E1936A6B}"/>
    <cellStyle name="Total 2 20 2" xfId="28420" xr:uid="{23BD484B-8965-437D-8248-B9C97FFDCF3D}"/>
    <cellStyle name="Total 2 21" xfId="21601" xr:uid="{1ECDDAD0-8961-44AF-B5A2-7F966923A00E}"/>
    <cellStyle name="Total 2 22" xfId="27543" xr:uid="{555280BA-EFC2-48C5-B3B4-8BB0A9DC4B4A}"/>
    <cellStyle name="Total 2 3" xfId="20867" xr:uid="{00000000-0005-0000-0000-000089510000}"/>
    <cellStyle name="Total 2 3 2" xfId="20868" xr:uid="{00000000-0005-0000-0000-00008A510000}"/>
    <cellStyle name="Total 2 3 2 2" xfId="21725" xr:uid="{6EC534FD-6398-491C-AEA7-CAC05AC098E9}"/>
    <cellStyle name="Total 2 3 2 2 2" xfId="23459" xr:uid="{612323E2-0D42-47D0-9711-5E0A25042539}"/>
    <cellStyle name="Total 2 3 2 2 2 2" xfId="26159" xr:uid="{B601A6DA-B2D9-440B-8D16-D0FCCF363236}"/>
    <cellStyle name="Total 2 3 2 2 2 2 2" xfId="31611" xr:uid="{5634D5D1-5080-4976-86FC-B8B74943BDEB}"/>
    <cellStyle name="Total 2 3 2 2 2 3" xfId="29399" xr:uid="{262213E4-2B6B-4B6A-B412-17A62A76EC3E}"/>
    <cellStyle name="Total 2 3 2 2 3" xfId="24840" xr:uid="{32CA29B2-8866-4F49-9ADF-947EB66350D5}"/>
    <cellStyle name="Total 2 3 2 2 3 2" xfId="27035" xr:uid="{818C1E51-83FE-41F4-A57D-9343FD782AD3}"/>
    <cellStyle name="Total 2 3 2 2 3 2 2" xfId="32487" xr:uid="{B6B6A734-581A-47BE-AA55-536AF863BCAA}"/>
    <cellStyle name="Total 2 3 2 2 3 3" xfId="30292" xr:uid="{45EAB1CA-A25A-438B-A892-A850E7AE997D}"/>
    <cellStyle name="Total 2 3 2 2 4" xfId="22604" xr:uid="{507311BE-9BDA-416E-8C7C-C92512D19FF3}"/>
    <cellStyle name="Total 2 3 2 2 4 2" xfId="28544" xr:uid="{853FD65B-FB6A-4774-9D2E-367CD59D57D4}"/>
    <cellStyle name="Total 2 3 2 2 5" xfId="25304" xr:uid="{21A8DE2E-A26E-4941-A2E2-863A7D35986C}"/>
    <cellStyle name="Total 2 3 2 2 5 2" xfId="30756" xr:uid="{BB6DDD21-C538-456E-88C5-D2C511B3F00D}"/>
    <cellStyle name="Total 2 3 2 2 6" xfId="27667" xr:uid="{A4F0DDE0-553E-42CE-A612-18F0BC6D9594}"/>
    <cellStyle name="Total 2 3 2 3" xfId="23378" xr:uid="{1C91C2E8-50AB-4944-A065-93C6605EFE91}"/>
    <cellStyle name="Total 2 3 2 3 2" xfId="26078" xr:uid="{07062C87-3141-4037-AFE4-5E0F407BB01B}"/>
    <cellStyle name="Total 2 3 2 3 2 2" xfId="31530" xr:uid="{7392C57C-57E6-47BA-B49F-D7FEEFB493D4}"/>
    <cellStyle name="Total 2 3 2 3 3" xfId="29318" xr:uid="{B38987BB-4392-4F56-8A7C-A3E7E8600C76}"/>
    <cellStyle name="Total 2 3 2 4" xfId="24759" xr:uid="{A22A3D5D-E211-4D59-933F-254DA128C118}"/>
    <cellStyle name="Total 2 3 2 4 2" xfId="26954" xr:uid="{846A26CE-6927-48BB-A5C9-B9BA4B6DE5C8}"/>
    <cellStyle name="Total 2 3 2 4 2 2" xfId="32406" xr:uid="{2ECFD120-64B1-49A8-BD27-004FEC472929}"/>
    <cellStyle name="Total 2 3 2 4 3" xfId="30211" xr:uid="{612A352F-536F-46F9-9DC1-69D00BD6421D}"/>
    <cellStyle name="Total 2 3 2 5" xfId="22523" xr:uid="{DAC6E872-B159-4A56-8D0F-F53087B4CCF5}"/>
    <cellStyle name="Total 2 3 2 5 2" xfId="28463" xr:uid="{D889FEEF-4B9B-4EF8-94DE-5A7ACDA6EBEA}"/>
    <cellStyle name="Total 2 3 2 6" xfId="21644" xr:uid="{F2F9096B-18C2-42EF-9A3C-B432D76176BD}"/>
    <cellStyle name="Total 2 3 2 7" xfId="27586" xr:uid="{19409732-075A-4AE2-B208-0D8862C1DC90}"/>
    <cellStyle name="Total 2 3 3" xfId="20869" xr:uid="{00000000-0005-0000-0000-00008B510000}"/>
    <cellStyle name="Total 2 3 3 2" xfId="21724" xr:uid="{88569925-F410-4AE2-8245-4BD33E6B03AA}"/>
    <cellStyle name="Total 2 3 3 2 2" xfId="23458" xr:uid="{99C52C05-5754-40DC-8AA2-2330D19FF3DB}"/>
    <cellStyle name="Total 2 3 3 2 2 2" xfId="26158" xr:uid="{6FE55276-9ED2-4759-AD40-231C8D13B94F}"/>
    <cellStyle name="Total 2 3 3 2 2 2 2" xfId="31610" xr:uid="{23FAB142-617C-4298-8EF1-D5054D63E6C2}"/>
    <cellStyle name="Total 2 3 3 2 2 3" xfId="29398" xr:uid="{AB6B86F7-7BA8-411B-BC6F-A986DA11CB54}"/>
    <cellStyle name="Total 2 3 3 2 3" xfId="24839" xr:uid="{F3199F06-ABE7-4565-8DBE-178E0612B33F}"/>
    <cellStyle name="Total 2 3 3 2 3 2" xfId="27034" xr:uid="{3B5F57AD-2C2C-4CA3-BA5E-0996CB89F8FC}"/>
    <cellStyle name="Total 2 3 3 2 3 2 2" xfId="32486" xr:uid="{2D615136-DED8-4B7A-AA31-D710F3857DFE}"/>
    <cellStyle name="Total 2 3 3 2 3 3" xfId="30291" xr:uid="{2EA42CC2-6852-4665-8AD2-0D4A687543A5}"/>
    <cellStyle name="Total 2 3 3 2 4" xfId="22603" xr:uid="{D90D9A10-6436-4889-9885-C6AD40EADD79}"/>
    <cellStyle name="Total 2 3 3 2 4 2" xfId="28543" xr:uid="{04BDD2BF-657F-4FD4-9CD4-E0BD274CD999}"/>
    <cellStyle name="Total 2 3 3 2 5" xfId="25303" xr:uid="{5F5F19A9-1D16-480A-8D53-FDCF5FCEB1AE}"/>
    <cellStyle name="Total 2 3 3 2 5 2" xfId="30755" xr:uid="{931F5232-9DE8-416F-9B42-793957265BBC}"/>
    <cellStyle name="Total 2 3 3 2 6" xfId="27666" xr:uid="{AC3B5182-DE8C-4D07-9508-6C4435A0FA68}"/>
    <cellStyle name="Total 2 3 3 3" xfId="23379" xr:uid="{463CCC96-D753-47AA-A849-FED7CDA08F28}"/>
    <cellStyle name="Total 2 3 3 3 2" xfId="26079" xr:uid="{F71EB8DC-FC61-4813-9F4D-CA31FF8C7D60}"/>
    <cellStyle name="Total 2 3 3 3 2 2" xfId="31531" xr:uid="{40D454FC-7A45-4B93-93B9-67F8401DA59B}"/>
    <cellStyle name="Total 2 3 3 3 3" xfId="29319" xr:uid="{5E227AED-98FC-4475-970C-B873A9159EF5}"/>
    <cellStyle name="Total 2 3 3 4" xfId="24760" xr:uid="{7D8E3D28-316B-4116-8AED-8F40FBC2EC92}"/>
    <cellStyle name="Total 2 3 3 4 2" xfId="26955" xr:uid="{B5EB05D9-07B4-4D84-973E-FC640C49D7E2}"/>
    <cellStyle name="Total 2 3 3 4 2 2" xfId="32407" xr:uid="{CB41075F-C263-4BC6-B055-732C42B8ABAF}"/>
    <cellStyle name="Total 2 3 3 4 3" xfId="30212" xr:uid="{5C0F3E8D-B5ED-4064-8E21-867ACC0DCB74}"/>
    <cellStyle name="Total 2 3 3 5" xfId="22524" xr:uid="{59E06ABC-427A-458C-994F-8E81E892B14C}"/>
    <cellStyle name="Total 2 3 3 5 2" xfId="28464" xr:uid="{E1016509-11E8-41F3-B1B6-6AD750463EFA}"/>
    <cellStyle name="Total 2 3 3 6" xfId="21645" xr:uid="{2AC23FB6-4F58-4E90-8832-CD73B6AE86F2}"/>
    <cellStyle name="Total 2 3 3 7" xfId="27587" xr:uid="{3D13094B-5380-4F2F-B535-94A47ED95203}"/>
    <cellStyle name="Total 2 3 4" xfId="20870" xr:uid="{00000000-0005-0000-0000-00008C510000}"/>
    <cellStyle name="Total 2 3 4 2" xfId="21723" xr:uid="{7A477774-4BD3-459E-BA41-9C6D7467CE11}"/>
    <cellStyle name="Total 2 3 4 2 2" xfId="23457" xr:uid="{BD91C9A7-93EC-4012-9608-73B0DB68B10C}"/>
    <cellStyle name="Total 2 3 4 2 2 2" xfId="26157" xr:uid="{EABD7F00-084C-46FD-BEEE-5076B4D4596C}"/>
    <cellStyle name="Total 2 3 4 2 2 2 2" xfId="31609" xr:uid="{6A48323D-3A53-4D84-908F-1A7FFB6A538E}"/>
    <cellStyle name="Total 2 3 4 2 2 3" xfId="29397" xr:uid="{0514B84E-BAF4-4734-8458-C5528AAFCD4E}"/>
    <cellStyle name="Total 2 3 4 2 3" xfId="24838" xr:uid="{9FD899B0-4682-49BD-A6AF-292E661273C9}"/>
    <cellStyle name="Total 2 3 4 2 3 2" xfId="27033" xr:uid="{B763CBCC-C920-4286-98DE-386AA28B194C}"/>
    <cellStyle name="Total 2 3 4 2 3 2 2" xfId="32485" xr:uid="{789D1763-4949-48B6-9581-BD36257BEF8F}"/>
    <cellStyle name="Total 2 3 4 2 3 3" xfId="30290" xr:uid="{972CC82A-613C-4E7E-921B-C5214367969F}"/>
    <cellStyle name="Total 2 3 4 2 4" xfId="22602" xr:uid="{D7A1F95E-17CB-4123-95F4-63354468EB6F}"/>
    <cellStyle name="Total 2 3 4 2 4 2" xfId="28542" xr:uid="{14A7D5FB-959C-4C8F-BBDA-20E811B9A6F9}"/>
    <cellStyle name="Total 2 3 4 2 5" xfId="25302" xr:uid="{91624377-1F4D-4777-84C3-C7A7FF518671}"/>
    <cellStyle name="Total 2 3 4 2 5 2" xfId="30754" xr:uid="{9DF13EA8-34B6-4370-BB9A-273BE47E7AB2}"/>
    <cellStyle name="Total 2 3 4 2 6" xfId="27665" xr:uid="{FD42C496-23CA-42B5-98AC-FE78D952EC33}"/>
    <cellStyle name="Total 2 3 4 3" xfId="23380" xr:uid="{C4BF3C22-AFC6-49A3-BDB9-82581F3BE9E5}"/>
    <cellStyle name="Total 2 3 4 3 2" xfId="26080" xr:uid="{EFCA843F-32AE-4BC5-B0C0-92ECEF690185}"/>
    <cellStyle name="Total 2 3 4 3 2 2" xfId="31532" xr:uid="{285C36FD-DB72-4E0A-95F6-0C152D0B163E}"/>
    <cellStyle name="Total 2 3 4 3 3" xfId="29320" xr:uid="{A5870B53-39E6-445F-8B3C-EAFD95668747}"/>
    <cellStyle name="Total 2 3 4 4" xfId="24761" xr:uid="{C0EDECC1-4732-44EF-BF60-F117AFEAE887}"/>
    <cellStyle name="Total 2 3 4 4 2" xfId="26956" xr:uid="{7196FCAF-C6F2-45FA-AA0F-C826A05F0A39}"/>
    <cellStyle name="Total 2 3 4 4 2 2" xfId="32408" xr:uid="{FE1EAD70-0603-443C-8AE3-F87C373E68C2}"/>
    <cellStyle name="Total 2 3 4 4 3" xfId="30213" xr:uid="{F3848BAC-910D-4861-85D2-678D98F60EE5}"/>
    <cellStyle name="Total 2 3 4 5" xfId="22525" xr:uid="{CABB9C5C-72B1-4C3D-A08F-1EC3E74777EF}"/>
    <cellStyle name="Total 2 3 4 5 2" xfId="28465" xr:uid="{85DD0BCA-A962-417A-B673-7A3E8EFA46C8}"/>
    <cellStyle name="Total 2 3 4 6" xfId="21646" xr:uid="{E904BA3B-C64D-4A40-B310-C6A1D48CB516}"/>
    <cellStyle name="Total 2 3 4 7" xfId="27588" xr:uid="{8E346A88-73BE-46ED-A992-E9F89D714CB6}"/>
    <cellStyle name="Total 2 3 5" xfId="20871" xr:uid="{00000000-0005-0000-0000-00008D510000}"/>
    <cellStyle name="Total 2 3 5 2" xfId="21722" xr:uid="{BC9298F5-2EC1-425D-893A-0528B5BE32BA}"/>
    <cellStyle name="Total 2 3 5 2 2" xfId="23456" xr:uid="{61654852-A136-4CA9-85AC-4FECE384D08E}"/>
    <cellStyle name="Total 2 3 5 2 2 2" xfId="26156" xr:uid="{631F6A32-1522-4C14-AF4B-A8845D8E4A01}"/>
    <cellStyle name="Total 2 3 5 2 2 2 2" xfId="31608" xr:uid="{E33089BD-7389-4A23-AC80-E5E6C8DB9C72}"/>
    <cellStyle name="Total 2 3 5 2 2 3" xfId="29396" xr:uid="{5510C7D7-7679-4974-BD3F-A691CA33D2A7}"/>
    <cellStyle name="Total 2 3 5 2 3" xfId="24837" xr:uid="{14837417-E563-4A6B-94BC-4E63AEFA29F7}"/>
    <cellStyle name="Total 2 3 5 2 3 2" xfId="27032" xr:uid="{96FBE428-CE9F-469C-9E5B-9F6ECAEA4F52}"/>
    <cellStyle name="Total 2 3 5 2 3 2 2" xfId="32484" xr:uid="{55252BE3-3F9D-4B07-B31A-2198CC3608BA}"/>
    <cellStyle name="Total 2 3 5 2 3 3" xfId="30289" xr:uid="{F2396696-F6CB-445A-8B8E-3F6548730117}"/>
    <cellStyle name="Total 2 3 5 2 4" xfId="22601" xr:uid="{8277D880-4282-4C6D-BBFC-CB99B1261269}"/>
    <cellStyle name="Total 2 3 5 2 4 2" xfId="28541" xr:uid="{5EAC1E40-D779-413D-AE0B-A6EB8FF6DACE}"/>
    <cellStyle name="Total 2 3 5 2 5" xfId="25301" xr:uid="{C20B0DB9-32D3-46EF-8EFB-EECF6F7301CE}"/>
    <cellStyle name="Total 2 3 5 2 5 2" xfId="30753" xr:uid="{542B4F8C-3D5F-4064-9DF9-76DAB7AB6B0E}"/>
    <cellStyle name="Total 2 3 5 2 6" xfId="27664" xr:uid="{B4067C8E-3CA9-45C0-A6A4-5A68FE16609D}"/>
    <cellStyle name="Total 2 3 5 3" xfId="23381" xr:uid="{F3249C08-0A54-4C9B-89FD-494E2CE27E6D}"/>
    <cellStyle name="Total 2 3 5 3 2" xfId="26081" xr:uid="{79AD6B4F-D861-4DB8-BCFD-F5AF6F77BA15}"/>
    <cellStyle name="Total 2 3 5 3 2 2" xfId="31533" xr:uid="{63D40B5E-CD46-4DB7-84E8-0F70C9332448}"/>
    <cellStyle name="Total 2 3 5 3 3" xfId="29321" xr:uid="{94AAA64D-823B-4218-B9EA-A4C696729E3C}"/>
    <cellStyle name="Total 2 3 5 4" xfId="24762" xr:uid="{5B597DDC-F24B-4524-B583-CC5F42948A1C}"/>
    <cellStyle name="Total 2 3 5 4 2" xfId="26957" xr:uid="{48417DE3-0E53-467C-BFBD-E96FFF0C1FC4}"/>
    <cellStyle name="Total 2 3 5 4 2 2" xfId="32409" xr:uid="{9634B612-DE5C-41B1-AE22-D5A7996DC91A}"/>
    <cellStyle name="Total 2 3 5 4 3" xfId="30214" xr:uid="{67C2792E-D20E-4D14-B598-077AD7BD0117}"/>
    <cellStyle name="Total 2 3 5 5" xfId="22526" xr:uid="{2D44CE9A-4610-4EF7-8DC1-1663EE90866C}"/>
    <cellStyle name="Total 2 3 5 5 2" xfId="28466" xr:uid="{EDBBFB61-A80D-4A81-90BF-B43D9BFE4825}"/>
    <cellStyle name="Total 2 3 5 6" xfId="21647" xr:uid="{74C4E4BA-DE20-471B-BBBD-EF0C8CF25700}"/>
    <cellStyle name="Total 2 3 5 7" xfId="27589" xr:uid="{6CAF4DC3-59A2-4AD6-9795-E999E24D871A}"/>
    <cellStyle name="Total 2 4" xfId="20872" xr:uid="{00000000-0005-0000-0000-00008E510000}"/>
    <cellStyle name="Total 2 4 2" xfId="20873" xr:uid="{00000000-0005-0000-0000-00008F510000}"/>
    <cellStyle name="Total 2 4 2 2" xfId="21721" xr:uid="{D955037C-8CD8-464E-A3B6-CA06DFDD3F94}"/>
    <cellStyle name="Total 2 4 2 2 2" xfId="23455" xr:uid="{7D505FF9-CBDD-456D-B02E-DD937A724923}"/>
    <cellStyle name="Total 2 4 2 2 2 2" xfId="26155" xr:uid="{162ED052-0C0A-48D4-B0AB-330C7DBDA45C}"/>
    <cellStyle name="Total 2 4 2 2 2 2 2" xfId="31607" xr:uid="{9FF53784-5D63-412B-A437-2319A667FEF5}"/>
    <cellStyle name="Total 2 4 2 2 2 3" xfId="29395" xr:uid="{75698342-2219-428D-9DD1-483D429CB373}"/>
    <cellStyle name="Total 2 4 2 2 3" xfId="24836" xr:uid="{853F40D8-5326-499D-8CAB-53E15A56B3F8}"/>
    <cellStyle name="Total 2 4 2 2 3 2" xfId="27031" xr:uid="{0763B6F2-DBAA-4E1F-AB5C-0A625D0AC604}"/>
    <cellStyle name="Total 2 4 2 2 3 2 2" xfId="32483" xr:uid="{9266B97B-2FCD-4F81-8182-79F9E959FD06}"/>
    <cellStyle name="Total 2 4 2 2 3 3" xfId="30288" xr:uid="{62B99CD3-0C09-47D0-8096-44B511B6B599}"/>
    <cellStyle name="Total 2 4 2 2 4" xfId="22600" xr:uid="{EAB07063-059F-422E-A8B6-11B88473E733}"/>
    <cellStyle name="Total 2 4 2 2 4 2" xfId="28540" xr:uid="{88D02D70-68A9-4140-98C4-535A3675DE38}"/>
    <cellStyle name="Total 2 4 2 2 5" xfId="25300" xr:uid="{66442E45-8E67-412A-9CA3-19E7B92C9C19}"/>
    <cellStyle name="Total 2 4 2 2 5 2" xfId="30752" xr:uid="{E06496F3-2D71-4610-AD84-2AC1B6AD07E7}"/>
    <cellStyle name="Total 2 4 2 2 6" xfId="27663" xr:uid="{3772B467-A547-49F1-85AF-D0BCB63B0B8D}"/>
    <cellStyle name="Total 2 4 2 3" xfId="23382" xr:uid="{923AE128-E94E-48FC-A57A-29202AB52DFA}"/>
    <cellStyle name="Total 2 4 2 3 2" xfId="26082" xr:uid="{1A4FCFEE-63C1-4DBE-829C-6815062FDF7D}"/>
    <cellStyle name="Total 2 4 2 3 2 2" xfId="31534" xr:uid="{B471791C-97C0-44E9-BCA5-F42E4D42AB0A}"/>
    <cellStyle name="Total 2 4 2 3 3" xfId="29322" xr:uid="{3ED79B5A-62D9-4F9F-903E-B22553C68488}"/>
    <cellStyle name="Total 2 4 2 4" xfId="24763" xr:uid="{516F9DCA-5B35-40F1-939A-53751FF557D4}"/>
    <cellStyle name="Total 2 4 2 4 2" xfId="26958" xr:uid="{9F801661-E68E-40C4-B72D-67E933681FFE}"/>
    <cellStyle name="Total 2 4 2 4 2 2" xfId="32410" xr:uid="{5F4D66D2-5A27-424D-88A2-75A8CC07B764}"/>
    <cellStyle name="Total 2 4 2 4 3" xfId="30215" xr:uid="{A8270E60-CB93-4960-AA7F-6D575E499A36}"/>
    <cellStyle name="Total 2 4 2 5" xfId="22527" xr:uid="{47074226-4F91-478B-BD2C-7352A46436FF}"/>
    <cellStyle name="Total 2 4 2 5 2" xfId="28467" xr:uid="{CC6369E4-E2E3-4494-B31A-FA5FF8C4CFE7}"/>
    <cellStyle name="Total 2 4 2 6" xfId="21648" xr:uid="{FA76FD80-996F-40B8-984D-3FF8E1C428E6}"/>
    <cellStyle name="Total 2 4 2 7" xfId="27590" xr:uid="{D42D28A5-C460-4E7A-A897-C6D34EC0E477}"/>
    <cellStyle name="Total 2 4 3" xfId="20874" xr:uid="{00000000-0005-0000-0000-000090510000}"/>
    <cellStyle name="Total 2 4 3 2" xfId="21720" xr:uid="{EE081833-8797-40AE-A1F8-34BD12E0DE4A}"/>
    <cellStyle name="Total 2 4 3 2 2" xfId="23454" xr:uid="{CB3ECDF0-3111-49B5-8BDA-73428273EC5C}"/>
    <cellStyle name="Total 2 4 3 2 2 2" xfId="26154" xr:uid="{FDF36909-906B-4D28-AC4B-AD3B839BD642}"/>
    <cellStyle name="Total 2 4 3 2 2 2 2" xfId="31606" xr:uid="{2A980471-C4D7-440F-BA74-5A9F49E7A9C3}"/>
    <cellStyle name="Total 2 4 3 2 2 3" xfId="29394" xr:uid="{D2EA0018-AAEF-4A09-B73E-F5B8EC65E488}"/>
    <cellStyle name="Total 2 4 3 2 3" xfId="24835" xr:uid="{1CD49143-FD7D-4D07-BB6D-3905663CB3DE}"/>
    <cellStyle name="Total 2 4 3 2 3 2" xfId="27030" xr:uid="{9E0E8EA7-84FA-4AB3-A376-EBED997D1E4A}"/>
    <cellStyle name="Total 2 4 3 2 3 2 2" xfId="32482" xr:uid="{EE92C7DB-B46B-44B1-946D-D1B178825FC8}"/>
    <cellStyle name="Total 2 4 3 2 3 3" xfId="30287" xr:uid="{5F923803-1E25-472B-8A1F-20C59CDDA648}"/>
    <cellStyle name="Total 2 4 3 2 4" xfId="22599" xr:uid="{D5B2F6FC-DCDF-420E-A8FD-065E2E019E6C}"/>
    <cellStyle name="Total 2 4 3 2 4 2" xfId="28539" xr:uid="{D082E83F-55C5-49FB-8110-AE56D83BD2E8}"/>
    <cellStyle name="Total 2 4 3 2 5" xfId="25299" xr:uid="{5ACEB542-6513-4C77-A855-835160C50991}"/>
    <cellStyle name="Total 2 4 3 2 5 2" xfId="30751" xr:uid="{54AC88D8-6A32-43F4-9AE7-8ADA70BB206C}"/>
    <cellStyle name="Total 2 4 3 2 6" xfId="27662" xr:uid="{4B5195E7-85F9-48BB-8DB3-C8DB4053A593}"/>
    <cellStyle name="Total 2 4 3 3" xfId="23383" xr:uid="{780F3EE6-00E2-4167-8EB2-FE0998226D3C}"/>
    <cellStyle name="Total 2 4 3 3 2" xfId="26083" xr:uid="{41A49255-D816-4B00-B62B-3EB7C222A726}"/>
    <cellStyle name="Total 2 4 3 3 2 2" xfId="31535" xr:uid="{7E7A5F2E-56A1-46D6-AB4B-8897919A1027}"/>
    <cellStyle name="Total 2 4 3 3 3" xfId="29323" xr:uid="{7B0B1077-ED0E-4A44-ABC8-C4AB1E93147D}"/>
    <cellStyle name="Total 2 4 3 4" xfId="24764" xr:uid="{35D0E3B1-1B81-4439-88CD-22518C084EA8}"/>
    <cellStyle name="Total 2 4 3 4 2" xfId="26959" xr:uid="{D8999955-BAE5-42F7-B1E2-AE5C37C71C83}"/>
    <cellStyle name="Total 2 4 3 4 2 2" xfId="32411" xr:uid="{4CDF2A6D-5248-4500-A171-6F699FD012F2}"/>
    <cellStyle name="Total 2 4 3 4 3" xfId="30216" xr:uid="{7B480AC3-E6E7-4C98-85DB-0493271921C4}"/>
    <cellStyle name="Total 2 4 3 5" xfId="22528" xr:uid="{5E0FC3FE-32DB-450D-AE8E-922D887A831D}"/>
    <cellStyle name="Total 2 4 3 5 2" xfId="28468" xr:uid="{C18399C4-C620-4DE4-8053-99A45BB63CCF}"/>
    <cellStyle name="Total 2 4 3 6" xfId="21649" xr:uid="{7B332439-0A1A-43F3-932A-939A4DC8B23F}"/>
    <cellStyle name="Total 2 4 3 7" xfId="27591" xr:uid="{6EC2C961-38D9-45A2-8588-1F18E8F20901}"/>
    <cellStyle name="Total 2 4 4" xfId="20875" xr:uid="{00000000-0005-0000-0000-000091510000}"/>
    <cellStyle name="Total 2 4 4 2" xfId="21719" xr:uid="{BFA0400A-45C2-4153-8772-6C140B2E6D74}"/>
    <cellStyle name="Total 2 4 4 2 2" xfId="23453" xr:uid="{0F4DD3AD-FF54-43AE-99A2-7AB886D93E47}"/>
    <cellStyle name="Total 2 4 4 2 2 2" xfId="26153" xr:uid="{2EFD67D0-3CDE-4C96-A16D-DA7CA0D9418E}"/>
    <cellStyle name="Total 2 4 4 2 2 2 2" xfId="31605" xr:uid="{3FBAF31A-BBC7-456F-A33D-087962C60621}"/>
    <cellStyle name="Total 2 4 4 2 2 3" xfId="29393" xr:uid="{C6055D3D-0D91-4E83-8137-B152783DEA6C}"/>
    <cellStyle name="Total 2 4 4 2 3" xfId="24834" xr:uid="{2B125855-0A09-465C-B613-59A34B4BDBE3}"/>
    <cellStyle name="Total 2 4 4 2 3 2" xfId="27029" xr:uid="{CFFBE82F-9EFF-480E-83A9-AB752B362F2F}"/>
    <cellStyle name="Total 2 4 4 2 3 2 2" xfId="32481" xr:uid="{E429DAAE-B2A3-42BD-B08D-06C41EA10954}"/>
    <cellStyle name="Total 2 4 4 2 3 3" xfId="30286" xr:uid="{5FE045FA-404F-4354-A9E3-F108542D6CCD}"/>
    <cellStyle name="Total 2 4 4 2 4" xfId="22598" xr:uid="{B28C74BC-8A08-4CAB-8065-01E2B336887D}"/>
    <cellStyle name="Total 2 4 4 2 4 2" xfId="28538" xr:uid="{50C31A87-C46E-406A-B8E5-BF2F068E5CC9}"/>
    <cellStyle name="Total 2 4 4 2 5" xfId="25298" xr:uid="{0D05314D-E7E0-47BD-BDC7-5D96F05D7252}"/>
    <cellStyle name="Total 2 4 4 2 5 2" xfId="30750" xr:uid="{456BE798-E5C7-4D23-9AC3-EA5BC630B95B}"/>
    <cellStyle name="Total 2 4 4 2 6" xfId="27661" xr:uid="{D073B559-1A84-478D-B3A8-27EDCAA88064}"/>
    <cellStyle name="Total 2 4 4 3" xfId="23384" xr:uid="{8B13DFDD-C997-4418-93BC-D2BCA75F26B0}"/>
    <cellStyle name="Total 2 4 4 3 2" xfId="26084" xr:uid="{2BB64DEF-875A-4DBE-880A-46847FC9667D}"/>
    <cellStyle name="Total 2 4 4 3 2 2" xfId="31536" xr:uid="{CAFCD0B2-6285-4383-8E68-56F98C9CFD17}"/>
    <cellStyle name="Total 2 4 4 3 3" xfId="29324" xr:uid="{B1D9C0BD-D1B6-4D32-B7DC-F087169078D1}"/>
    <cellStyle name="Total 2 4 4 4" xfId="24765" xr:uid="{614B9138-EF77-409D-B784-DC82FCA288A6}"/>
    <cellStyle name="Total 2 4 4 4 2" xfId="26960" xr:uid="{DC02D36C-ED02-4029-81A4-351121DA6143}"/>
    <cellStyle name="Total 2 4 4 4 2 2" xfId="32412" xr:uid="{2770A2A1-2690-42CC-9A67-9B77F03CB0D0}"/>
    <cellStyle name="Total 2 4 4 4 3" xfId="30217" xr:uid="{5CD33F9E-0D85-4306-B53E-EDC088C54F21}"/>
    <cellStyle name="Total 2 4 4 5" xfId="22529" xr:uid="{E6F20569-3225-4193-AB04-9C6D9276BD9B}"/>
    <cellStyle name="Total 2 4 4 5 2" xfId="28469" xr:uid="{AF2A8F12-3A2B-4120-BA22-91D016021E78}"/>
    <cellStyle name="Total 2 4 4 6" xfId="21650" xr:uid="{73E01A29-9C51-452C-B98D-2A0C5A6EDA1F}"/>
    <cellStyle name="Total 2 4 4 7" xfId="27592" xr:uid="{52B3990E-5518-4917-82C1-B8E594ADF266}"/>
    <cellStyle name="Total 2 4 5" xfId="20876" xr:uid="{00000000-0005-0000-0000-000092510000}"/>
    <cellStyle name="Total 2 4 5 2" xfId="21718" xr:uid="{63910B08-DCA7-4DB5-B9B4-72F4683C8BFC}"/>
    <cellStyle name="Total 2 4 5 2 2" xfId="23452" xr:uid="{492F5D84-4FA4-489E-A779-81261612C819}"/>
    <cellStyle name="Total 2 4 5 2 2 2" xfId="26152" xr:uid="{A529AE11-A006-4075-A3B7-DF745F4590A9}"/>
    <cellStyle name="Total 2 4 5 2 2 2 2" xfId="31604" xr:uid="{C8DC24DB-337D-4EED-BBF5-5B4A771243E2}"/>
    <cellStyle name="Total 2 4 5 2 2 3" xfId="29392" xr:uid="{570996D6-D38C-45E7-8904-9BA5EAA99853}"/>
    <cellStyle name="Total 2 4 5 2 3" xfId="24833" xr:uid="{D7284BFA-1B38-426E-97EC-940CD4E8F827}"/>
    <cellStyle name="Total 2 4 5 2 3 2" xfId="27028" xr:uid="{F625E7E7-D097-4DA3-83FB-92A1A68D7E42}"/>
    <cellStyle name="Total 2 4 5 2 3 2 2" xfId="32480" xr:uid="{3F778B58-EF28-496B-BE64-FF1EA27156F1}"/>
    <cellStyle name="Total 2 4 5 2 3 3" xfId="30285" xr:uid="{8E67A885-5A18-400F-BF65-25BF2AEFC7B9}"/>
    <cellStyle name="Total 2 4 5 2 4" xfId="22597" xr:uid="{5AA9D605-19FF-4D84-BC4D-FD5FCC4330F5}"/>
    <cellStyle name="Total 2 4 5 2 4 2" xfId="28537" xr:uid="{50DACE3A-F922-42AA-969F-11C04FC35FF9}"/>
    <cellStyle name="Total 2 4 5 2 5" xfId="25297" xr:uid="{D24F4101-0481-4446-88A6-A47CE8CE2370}"/>
    <cellStyle name="Total 2 4 5 2 5 2" xfId="30749" xr:uid="{2C2D8BCA-CA52-4950-8F17-DFCEE4AEF6E4}"/>
    <cellStyle name="Total 2 4 5 2 6" xfId="27660" xr:uid="{E218C185-B0D1-4AFE-85BA-F1B73F3FE94F}"/>
    <cellStyle name="Total 2 4 5 3" xfId="23385" xr:uid="{9CC722BD-2909-4C57-9AEE-6E9581FE6899}"/>
    <cellStyle name="Total 2 4 5 3 2" xfId="26085" xr:uid="{5B70A989-E09E-421C-B0AD-1946170A2D01}"/>
    <cellStyle name="Total 2 4 5 3 2 2" xfId="31537" xr:uid="{62E684D4-03E7-43AD-8D93-09ACFB8B73DF}"/>
    <cellStyle name="Total 2 4 5 3 3" xfId="29325" xr:uid="{5681EEC4-5BC3-4FD6-BFCE-C90DAB04901E}"/>
    <cellStyle name="Total 2 4 5 4" xfId="24766" xr:uid="{B202A8B9-ADC7-4A62-919C-0C67AC3ECE8B}"/>
    <cellStyle name="Total 2 4 5 4 2" xfId="26961" xr:uid="{AD996044-DBCF-4F14-A49C-D35F3CA0E41D}"/>
    <cellStyle name="Total 2 4 5 4 2 2" xfId="32413" xr:uid="{10D771AF-6BBB-41F4-9318-743A80F33E48}"/>
    <cellStyle name="Total 2 4 5 4 3" xfId="30218" xr:uid="{8DE15FBE-EC48-4C33-8451-485C35C2E341}"/>
    <cellStyle name="Total 2 4 5 5" xfId="22530" xr:uid="{281D688E-5945-4038-BD5A-35797283BDD9}"/>
    <cellStyle name="Total 2 4 5 5 2" xfId="28470" xr:uid="{A9F7CBE9-A05B-428A-A24A-1D061D4AE6DA}"/>
    <cellStyle name="Total 2 4 5 6" xfId="21651" xr:uid="{C1E329E7-6BA5-420E-9751-2DB828191AD3}"/>
    <cellStyle name="Total 2 4 5 7" xfId="27593" xr:uid="{1592AC23-6EB0-4E75-B40E-0B6DA4821A79}"/>
    <cellStyle name="Total 2 5" xfId="20877" xr:uid="{00000000-0005-0000-0000-000093510000}"/>
    <cellStyle name="Total 2 5 2" xfId="20878" xr:uid="{00000000-0005-0000-0000-000094510000}"/>
    <cellStyle name="Total 2 5 2 2" xfId="21717" xr:uid="{84822694-922D-400E-B5D4-B408FDCC4835}"/>
    <cellStyle name="Total 2 5 2 2 2" xfId="23451" xr:uid="{7B924C06-3785-4D9B-921E-9B66AE8BD2E2}"/>
    <cellStyle name="Total 2 5 2 2 2 2" xfId="26151" xr:uid="{9FA50CF6-9B1C-484B-B6F2-9816914B3C7C}"/>
    <cellStyle name="Total 2 5 2 2 2 2 2" xfId="31603" xr:uid="{B43266BF-0533-47F6-B6B3-0A636D03547B}"/>
    <cellStyle name="Total 2 5 2 2 2 3" xfId="29391" xr:uid="{6FE98560-E859-44BD-BFFE-10A97411E5E2}"/>
    <cellStyle name="Total 2 5 2 2 3" xfId="24832" xr:uid="{BE75EAC3-4A49-4223-81BF-1FFB2BF321CB}"/>
    <cellStyle name="Total 2 5 2 2 3 2" xfId="27027" xr:uid="{8F0CCDB6-B95C-4867-83E1-3016A9475B57}"/>
    <cellStyle name="Total 2 5 2 2 3 2 2" xfId="32479" xr:uid="{11FF80BE-92FE-4FB8-AEE6-18E651919E90}"/>
    <cellStyle name="Total 2 5 2 2 3 3" xfId="30284" xr:uid="{9AD35ECD-040D-439A-8163-497F04536024}"/>
    <cellStyle name="Total 2 5 2 2 4" xfId="22596" xr:uid="{F29514BA-236B-4C1B-869B-27EC943FE8D7}"/>
    <cellStyle name="Total 2 5 2 2 4 2" xfId="28536" xr:uid="{54FFE038-54FA-4627-B7AA-0D669159C0BD}"/>
    <cellStyle name="Total 2 5 2 2 5" xfId="25296" xr:uid="{A92CDD00-CB73-4022-AE83-E392D458B92B}"/>
    <cellStyle name="Total 2 5 2 2 5 2" xfId="30748" xr:uid="{ED639510-0ED2-4D96-810C-897CCB529B22}"/>
    <cellStyle name="Total 2 5 2 2 6" xfId="27659" xr:uid="{6BF58C94-CBDF-4773-932C-8561B36FFC76}"/>
    <cellStyle name="Total 2 5 2 3" xfId="23386" xr:uid="{DFC0DE7A-26AD-4B25-8C12-E81512353B25}"/>
    <cellStyle name="Total 2 5 2 3 2" xfId="26086" xr:uid="{B253FA1A-577D-4601-A195-4D63A6435BBB}"/>
    <cellStyle name="Total 2 5 2 3 2 2" xfId="31538" xr:uid="{5B17041F-0CBC-48D7-9791-2AAD568A17EB}"/>
    <cellStyle name="Total 2 5 2 3 3" xfId="29326" xr:uid="{4AC94848-990F-44A1-AE91-4C8DFCD7309B}"/>
    <cellStyle name="Total 2 5 2 4" xfId="24767" xr:uid="{E969D1AE-1E3A-435C-AFE2-FDE853726EEA}"/>
    <cellStyle name="Total 2 5 2 4 2" xfId="26962" xr:uid="{556F936D-955B-446F-B801-129B1ABBD800}"/>
    <cellStyle name="Total 2 5 2 4 2 2" xfId="32414" xr:uid="{1AC57DB1-47B4-46C6-9F4E-6EE79C3766F0}"/>
    <cellStyle name="Total 2 5 2 4 3" xfId="30219" xr:uid="{C206E674-07ED-4B9C-9897-2B931FDAEA07}"/>
    <cellStyle name="Total 2 5 2 5" xfId="22531" xr:uid="{6486EFE8-3816-4DC3-B6C3-76904003AF23}"/>
    <cellStyle name="Total 2 5 2 5 2" xfId="28471" xr:uid="{7B96D0CA-DFD8-4D6B-B73D-65D13CF51E32}"/>
    <cellStyle name="Total 2 5 2 6" xfId="21652" xr:uid="{FE902E88-A533-4A30-B3C6-91710040A4C1}"/>
    <cellStyle name="Total 2 5 2 7" xfId="27594" xr:uid="{9C950208-798D-4904-9D71-4284F2E3179C}"/>
    <cellStyle name="Total 2 5 3" xfId="20879" xr:uid="{00000000-0005-0000-0000-000095510000}"/>
    <cellStyle name="Total 2 5 3 2" xfId="21716" xr:uid="{1A71A5E3-9840-47AE-939E-18D062A94F05}"/>
    <cellStyle name="Total 2 5 3 2 2" xfId="23450" xr:uid="{CF4F2C69-C46E-4949-B310-42653E3B8CA8}"/>
    <cellStyle name="Total 2 5 3 2 2 2" xfId="26150" xr:uid="{47DB58CE-88A1-43CF-A69B-E7CBA6F51645}"/>
    <cellStyle name="Total 2 5 3 2 2 2 2" xfId="31602" xr:uid="{D127B05B-E119-4AB6-8514-18AF19E44C01}"/>
    <cellStyle name="Total 2 5 3 2 2 3" xfId="29390" xr:uid="{7BC5ED37-2BC6-48B8-8E52-0A7D31575CC4}"/>
    <cellStyle name="Total 2 5 3 2 3" xfId="24831" xr:uid="{FE92760D-C3D8-41F3-8647-C9E9569CBDB5}"/>
    <cellStyle name="Total 2 5 3 2 3 2" xfId="27026" xr:uid="{806CB615-68B1-43A4-BBE3-E6E1BF867FA3}"/>
    <cellStyle name="Total 2 5 3 2 3 2 2" xfId="32478" xr:uid="{EE538DD1-A8BB-46EE-9AA0-E516BE8CD52C}"/>
    <cellStyle name="Total 2 5 3 2 3 3" xfId="30283" xr:uid="{00DCB925-9458-456D-8FAF-19FCE7C47B58}"/>
    <cellStyle name="Total 2 5 3 2 4" xfId="22595" xr:uid="{447C5EDD-3494-465E-9894-090C5511B862}"/>
    <cellStyle name="Total 2 5 3 2 4 2" xfId="28535" xr:uid="{B56EF25A-19DD-450D-87BA-5CE2D81D7F00}"/>
    <cellStyle name="Total 2 5 3 2 5" xfId="25295" xr:uid="{B403EFAA-8368-4DC0-8ADD-1F5FB75AC4B4}"/>
    <cellStyle name="Total 2 5 3 2 5 2" xfId="30747" xr:uid="{B30E2973-2776-4D85-A6C4-21567D1F3EFC}"/>
    <cellStyle name="Total 2 5 3 2 6" xfId="27658" xr:uid="{ED5792E9-C096-40D3-A7FB-47100A222675}"/>
    <cellStyle name="Total 2 5 3 3" xfId="23387" xr:uid="{CA0B4E08-B30D-4404-B878-DDA897C6A322}"/>
    <cellStyle name="Total 2 5 3 3 2" xfId="26087" xr:uid="{EA8FE091-9F53-4B07-A7DE-36632A9592C0}"/>
    <cellStyle name="Total 2 5 3 3 2 2" xfId="31539" xr:uid="{F94098A7-0618-4B57-A043-4CAE8E258C2E}"/>
    <cellStyle name="Total 2 5 3 3 3" xfId="29327" xr:uid="{0D1D2738-5F58-4C1E-A1CB-C9B7EBD80D5A}"/>
    <cellStyle name="Total 2 5 3 4" xfId="24768" xr:uid="{10A72897-7917-464D-8FE9-4E25B551D4D5}"/>
    <cellStyle name="Total 2 5 3 4 2" xfId="26963" xr:uid="{979360F4-1FCD-4B65-B5FE-03FE0BE76ADD}"/>
    <cellStyle name="Total 2 5 3 4 2 2" xfId="32415" xr:uid="{6A24C925-418A-4661-A3EE-0A6C026D80CD}"/>
    <cellStyle name="Total 2 5 3 4 3" xfId="30220" xr:uid="{6192E789-4B89-48A5-BB21-702073778B3D}"/>
    <cellStyle name="Total 2 5 3 5" xfId="22532" xr:uid="{B19AF742-6794-42A3-8884-EAB35259A099}"/>
    <cellStyle name="Total 2 5 3 5 2" xfId="28472" xr:uid="{9264FC86-A272-482C-A59B-1EA586D5352A}"/>
    <cellStyle name="Total 2 5 3 6" xfId="21653" xr:uid="{18B02E0D-9311-47F5-BC4D-6228923BB7D2}"/>
    <cellStyle name="Total 2 5 3 7" xfId="27595" xr:uid="{F3883DD4-412D-46F9-8E61-629467FA6B21}"/>
    <cellStyle name="Total 2 5 4" xfId="20880" xr:uid="{00000000-0005-0000-0000-000096510000}"/>
    <cellStyle name="Total 2 5 4 2" xfId="21715" xr:uid="{F0CE93D9-2229-4C0E-B2F8-7A12E251BDA0}"/>
    <cellStyle name="Total 2 5 4 2 2" xfId="23449" xr:uid="{9CAA0C80-C6C1-405B-BFAD-5CAF96AADB6A}"/>
    <cellStyle name="Total 2 5 4 2 2 2" xfId="26149" xr:uid="{A05ABC63-C946-4352-AB14-1C29F2BE055C}"/>
    <cellStyle name="Total 2 5 4 2 2 2 2" xfId="31601" xr:uid="{63E07D6D-B05D-4E40-BDD6-BE6F45E804D5}"/>
    <cellStyle name="Total 2 5 4 2 2 3" xfId="29389" xr:uid="{079E8FF9-58CB-45CF-AC7D-145CED86AF93}"/>
    <cellStyle name="Total 2 5 4 2 3" xfId="24830" xr:uid="{9E356B4E-F372-4018-84FC-BC2AF8ACBBB1}"/>
    <cellStyle name="Total 2 5 4 2 3 2" xfId="27025" xr:uid="{D7465B31-25FF-4B83-8D03-954B7D759FDE}"/>
    <cellStyle name="Total 2 5 4 2 3 2 2" xfId="32477" xr:uid="{08966E60-C4CC-48F3-9AE0-B09C81D6381A}"/>
    <cellStyle name="Total 2 5 4 2 3 3" xfId="30282" xr:uid="{8635CC3A-DE0A-4E8E-95C8-7FF29E26B311}"/>
    <cellStyle name="Total 2 5 4 2 4" xfId="22594" xr:uid="{9961D23C-2E61-4ACA-AF97-4B706A9D1E00}"/>
    <cellStyle name="Total 2 5 4 2 4 2" xfId="28534" xr:uid="{0F8A1930-BC5E-4A7B-9226-1892BBD1B945}"/>
    <cellStyle name="Total 2 5 4 2 5" xfId="25294" xr:uid="{735B66B4-A912-420E-A3FC-4E9FE4F8A201}"/>
    <cellStyle name="Total 2 5 4 2 5 2" xfId="30746" xr:uid="{A683A0F4-3244-4472-9DDA-9FACEDD31AD6}"/>
    <cellStyle name="Total 2 5 4 2 6" xfId="27657" xr:uid="{C484B8DB-2DDE-40FA-A9C2-26D0BC8D9672}"/>
    <cellStyle name="Total 2 5 4 3" xfId="23388" xr:uid="{932E0120-188D-4D4B-8A4C-B0A5C806E28E}"/>
    <cellStyle name="Total 2 5 4 3 2" xfId="26088" xr:uid="{5DE5E928-3C6F-42EC-B4A4-6E1E72E1592C}"/>
    <cellStyle name="Total 2 5 4 3 2 2" xfId="31540" xr:uid="{1292B4A1-EBAF-4E27-B285-39AB86054ED0}"/>
    <cellStyle name="Total 2 5 4 3 3" xfId="29328" xr:uid="{C7355204-BD40-4112-BD4E-208A2F351747}"/>
    <cellStyle name="Total 2 5 4 4" xfId="24769" xr:uid="{A9ECCEC3-41C3-47A0-950B-DDB4C85B6775}"/>
    <cellStyle name="Total 2 5 4 4 2" xfId="26964" xr:uid="{68FBA9DD-D67B-431D-94A9-1AA5B33FBD9F}"/>
    <cellStyle name="Total 2 5 4 4 2 2" xfId="32416" xr:uid="{3BEC6CA1-0F6A-40E0-9E00-FA8CF85E9B7B}"/>
    <cellStyle name="Total 2 5 4 4 3" xfId="30221" xr:uid="{E9ABE8E4-F5A4-4FB7-B957-3487F9A1125A}"/>
    <cellStyle name="Total 2 5 4 5" xfId="22533" xr:uid="{08E89396-ADAE-442F-BCF2-E2EDB1596166}"/>
    <cellStyle name="Total 2 5 4 5 2" xfId="28473" xr:uid="{FB67363E-F13B-4DE2-99DC-41E6CF06707E}"/>
    <cellStyle name="Total 2 5 4 6" xfId="21654" xr:uid="{52EFE1F5-E6BD-4E49-BB48-5496094ED3B2}"/>
    <cellStyle name="Total 2 5 4 7" xfId="27596" xr:uid="{50F0EC6A-B75C-4AE4-BCB9-D972E8717047}"/>
    <cellStyle name="Total 2 5 5" xfId="20881" xr:uid="{00000000-0005-0000-0000-000097510000}"/>
    <cellStyle name="Total 2 5 5 2" xfId="21714" xr:uid="{6E4A7106-9075-414A-905C-92773B1BEC29}"/>
    <cellStyle name="Total 2 5 5 2 2" xfId="23448" xr:uid="{912D21F9-835B-4165-846A-68C7027837F8}"/>
    <cellStyle name="Total 2 5 5 2 2 2" xfId="26148" xr:uid="{EB807E03-7DCC-4532-B13D-881B0819003D}"/>
    <cellStyle name="Total 2 5 5 2 2 2 2" xfId="31600" xr:uid="{0F1E3CF3-31FB-4A0C-A99D-DDD2FEB9E0A4}"/>
    <cellStyle name="Total 2 5 5 2 2 3" xfId="29388" xr:uid="{4C54F7BA-6AD2-4A08-9369-AD0C7A762486}"/>
    <cellStyle name="Total 2 5 5 2 3" xfId="24829" xr:uid="{B362F76B-C35A-4487-A5B0-CA141B9813C2}"/>
    <cellStyle name="Total 2 5 5 2 3 2" xfId="27024" xr:uid="{ED464237-521F-4A39-A954-CB4D73E0312E}"/>
    <cellStyle name="Total 2 5 5 2 3 2 2" xfId="32476" xr:uid="{96190F42-D794-4555-B1BA-E75094EE6C9D}"/>
    <cellStyle name="Total 2 5 5 2 3 3" xfId="30281" xr:uid="{A5D8E33C-99BF-44FF-8E44-E53E232A377C}"/>
    <cellStyle name="Total 2 5 5 2 4" xfId="22593" xr:uid="{4DA2D3F4-5FD8-4A3B-B4AE-9DC4B3D32423}"/>
    <cellStyle name="Total 2 5 5 2 4 2" xfId="28533" xr:uid="{10FF206E-8E56-4581-8848-566576115B8A}"/>
    <cellStyle name="Total 2 5 5 2 5" xfId="25293" xr:uid="{8ADD1A03-C8BF-4496-804B-85E7FEB84018}"/>
    <cellStyle name="Total 2 5 5 2 5 2" xfId="30745" xr:uid="{91CFC943-3F5E-419A-A564-148BAB99D60E}"/>
    <cellStyle name="Total 2 5 5 2 6" xfId="27656" xr:uid="{5459C043-DC33-423D-A649-D46B5E63C18B}"/>
    <cellStyle name="Total 2 5 5 3" xfId="23389" xr:uid="{E684F0F2-4180-4D9F-91E1-580DECD85C10}"/>
    <cellStyle name="Total 2 5 5 3 2" xfId="26089" xr:uid="{34C8A9C1-22B2-42E7-921A-42E1125213A4}"/>
    <cellStyle name="Total 2 5 5 3 2 2" xfId="31541" xr:uid="{F5654C49-5D7B-4D2A-86C2-B54DD1818531}"/>
    <cellStyle name="Total 2 5 5 3 3" xfId="29329" xr:uid="{1E7CF082-B8EE-4407-AFCE-9DFD3B9230C2}"/>
    <cellStyle name="Total 2 5 5 4" xfId="24770" xr:uid="{2CBFF7D3-38C3-4006-8BD0-55E41F856DB7}"/>
    <cellStyle name="Total 2 5 5 4 2" xfId="26965" xr:uid="{15CDC61B-49D2-47E0-9FAD-4B403DA7C7F5}"/>
    <cellStyle name="Total 2 5 5 4 2 2" xfId="32417" xr:uid="{3EF1BFCC-8FEF-4E05-A57F-173295A9A4F1}"/>
    <cellStyle name="Total 2 5 5 4 3" xfId="30222" xr:uid="{D4A351E8-AC58-49DF-A70F-1C65549A947C}"/>
    <cellStyle name="Total 2 5 5 5" xfId="22534" xr:uid="{5A5E57B4-8F92-4891-878C-1F4477EDF288}"/>
    <cellStyle name="Total 2 5 5 5 2" xfId="28474" xr:uid="{EE3F1AB8-9A65-4B58-8DA5-0194BDDF9BDF}"/>
    <cellStyle name="Total 2 5 5 6" xfId="21655" xr:uid="{7C5FF845-5367-42B3-9C9F-DBF7460A4CD6}"/>
    <cellStyle name="Total 2 5 5 7" xfId="27597" xr:uid="{3EB77FE0-A5EC-47E9-9CF5-0D5987F5822B}"/>
    <cellStyle name="Total 2 6" xfId="20882" xr:uid="{00000000-0005-0000-0000-000098510000}"/>
    <cellStyle name="Total 2 6 2" xfId="20883" xr:uid="{00000000-0005-0000-0000-000099510000}"/>
    <cellStyle name="Total 2 6 2 2" xfId="21713" xr:uid="{908DC9DB-685D-46F7-95A1-CFE28A893E70}"/>
    <cellStyle name="Total 2 6 2 2 2" xfId="23447" xr:uid="{5C7C7CEE-03B2-443A-800F-B51D8C3B5DA6}"/>
    <cellStyle name="Total 2 6 2 2 2 2" xfId="26147" xr:uid="{E58A9D5C-2D96-4156-8C77-F96348465F0B}"/>
    <cellStyle name="Total 2 6 2 2 2 2 2" xfId="31599" xr:uid="{B7874025-6599-4371-BE0A-80DB11618045}"/>
    <cellStyle name="Total 2 6 2 2 2 3" xfId="29387" xr:uid="{A67D857C-3FF8-4181-A103-D668839FDB43}"/>
    <cellStyle name="Total 2 6 2 2 3" xfId="24828" xr:uid="{78C9D678-CFB6-4E2D-A1F7-113463F8FC78}"/>
    <cellStyle name="Total 2 6 2 2 3 2" xfId="27023" xr:uid="{A0640928-836C-4254-93D6-701D2A22566D}"/>
    <cellStyle name="Total 2 6 2 2 3 2 2" xfId="32475" xr:uid="{A9278D65-B547-4A0B-9F30-699FD42F8B30}"/>
    <cellStyle name="Total 2 6 2 2 3 3" xfId="30280" xr:uid="{F90BB631-F167-492C-8D23-B4337E84F5AD}"/>
    <cellStyle name="Total 2 6 2 2 4" xfId="22592" xr:uid="{472D83F5-CA5A-48AD-8157-3907A043E78B}"/>
    <cellStyle name="Total 2 6 2 2 4 2" xfId="28532" xr:uid="{70B2649E-FF2E-4E68-BDBD-A880183043D9}"/>
    <cellStyle name="Total 2 6 2 2 5" xfId="25292" xr:uid="{B2762AB1-E9EF-40DA-9F51-C268CB969872}"/>
    <cellStyle name="Total 2 6 2 2 5 2" xfId="30744" xr:uid="{8F947B43-AF76-4528-A255-D02D59A67A71}"/>
    <cellStyle name="Total 2 6 2 2 6" xfId="27655" xr:uid="{9FCD9AE8-CE46-441D-9D8C-AD5E5010E1F3}"/>
    <cellStyle name="Total 2 6 2 3" xfId="23390" xr:uid="{849FD003-B37E-4FB0-B119-0CA6883F144B}"/>
    <cellStyle name="Total 2 6 2 3 2" xfId="26090" xr:uid="{4338950E-03D1-40ED-A476-E59CE4F484D4}"/>
    <cellStyle name="Total 2 6 2 3 2 2" xfId="31542" xr:uid="{F1C5F155-A1C8-414E-8F6F-561182D90F46}"/>
    <cellStyle name="Total 2 6 2 3 3" xfId="29330" xr:uid="{1F1DF74C-FC24-41EA-81DE-4E312CB864EA}"/>
    <cellStyle name="Total 2 6 2 4" xfId="24771" xr:uid="{D364D94A-5D4F-4726-B941-B18CF2CF0ABC}"/>
    <cellStyle name="Total 2 6 2 4 2" xfId="26966" xr:uid="{E84BE43E-720E-4DE0-8ADA-5763E56DC7B1}"/>
    <cellStyle name="Total 2 6 2 4 2 2" xfId="32418" xr:uid="{6620D9E6-C95F-44BC-B4E0-27D278246BC0}"/>
    <cellStyle name="Total 2 6 2 4 3" xfId="30223" xr:uid="{FBFFF359-01B4-447D-AB90-B9B5418E7ED5}"/>
    <cellStyle name="Total 2 6 2 5" xfId="22535" xr:uid="{498E6C10-A474-4DD7-A1A6-D1D97D0CF867}"/>
    <cellStyle name="Total 2 6 2 5 2" xfId="28475" xr:uid="{44EB978F-451E-4F99-ADAB-4DDFF1C983BE}"/>
    <cellStyle name="Total 2 6 2 6" xfId="21656" xr:uid="{A5ED7E7B-C43D-41C4-9E71-A907218B40EB}"/>
    <cellStyle name="Total 2 6 2 7" xfId="27598" xr:uid="{972AD38A-D060-4693-AD4A-DE689FE715DF}"/>
    <cellStyle name="Total 2 6 3" xfId="20884" xr:uid="{00000000-0005-0000-0000-00009A510000}"/>
    <cellStyle name="Total 2 6 3 2" xfId="21712" xr:uid="{2E578191-90DF-4FC2-A8FB-A15DC2D735AF}"/>
    <cellStyle name="Total 2 6 3 2 2" xfId="23446" xr:uid="{0B4DE956-019B-4189-83F2-19FD36CB95E5}"/>
    <cellStyle name="Total 2 6 3 2 2 2" xfId="26146" xr:uid="{C9BA4D7A-7567-4784-BB88-583BE3EBFA40}"/>
    <cellStyle name="Total 2 6 3 2 2 2 2" xfId="31598" xr:uid="{D18C0614-DB9B-4EDA-B3E8-A36BCFB1990D}"/>
    <cellStyle name="Total 2 6 3 2 2 3" xfId="29386" xr:uid="{0AE635D9-8E11-4419-A4FE-86C0C99B6E54}"/>
    <cellStyle name="Total 2 6 3 2 3" xfId="24827" xr:uid="{AF96E1AB-51E4-47BD-AF0E-274BEE5C847D}"/>
    <cellStyle name="Total 2 6 3 2 3 2" xfId="27022" xr:uid="{41EAFAA9-14FC-467E-BE31-EAF8F600956D}"/>
    <cellStyle name="Total 2 6 3 2 3 2 2" xfId="32474" xr:uid="{558C3AEB-EF18-4684-AA9A-ECE08DE1A3D8}"/>
    <cellStyle name="Total 2 6 3 2 3 3" xfId="30279" xr:uid="{C5887507-6057-4D77-A293-5B471A0C0B75}"/>
    <cellStyle name="Total 2 6 3 2 4" xfId="22591" xr:uid="{D63FA411-9448-4148-830D-AFAE98B7A843}"/>
    <cellStyle name="Total 2 6 3 2 4 2" xfId="28531" xr:uid="{B339C5B5-64D1-4ED4-94E5-234B051DA5B9}"/>
    <cellStyle name="Total 2 6 3 2 5" xfId="25291" xr:uid="{B15B7E2F-EF0B-4E16-8B76-3E8F82DFF133}"/>
    <cellStyle name="Total 2 6 3 2 5 2" xfId="30743" xr:uid="{9E61F11A-97C0-42A2-B9C9-76F407462F45}"/>
    <cellStyle name="Total 2 6 3 2 6" xfId="27654" xr:uid="{077AA9A2-4470-40E4-84C4-B7D0C15ABFA2}"/>
    <cellStyle name="Total 2 6 3 3" xfId="23391" xr:uid="{9671E1C8-577B-4643-BA8A-C6532E1C3B88}"/>
    <cellStyle name="Total 2 6 3 3 2" xfId="26091" xr:uid="{DEFDADB0-E3A9-446A-AB99-DC07B19253C8}"/>
    <cellStyle name="Total 2 6 3 3 2 2" xfId="31543" xr:uid="{47CE2D3E-3688-4378-88E4-96FA841B914C}"/>
    <cellStyle name="Total 2 6 3 3 3" xfId="29331" xr:uid="{0E28B6D5-50AF-4824-98F3-35064C8B9912}"/>
    <cellStyle name="Total 2 6 3 4" xfId="24772" xr:uid="{8BF4DA43-1993-4B7E-B4A8-378F2488C5B0}"/>
    <cellStyle name="Total 2 6 3 4 2" xfId="26967" xr:uid="{A8F5290E-318E-49E8-9ACB-0593A31FA0F5}"/>
    <cellStyle name="Total 2 6 3 4 2 2" xfId="32419" xr:uid="{CFCD540E-59FF-4D2B-9323-27A75D29B475}"/>
    <cellStyle name="Total 2 6 3 4 3" xfId="30224" xr:uid="{3E3938D6-9C59-4F7F-94E9-7F8FB3428A9A}"/>
    <cellStyle name="Total 2 6 3 5" xfId="22536" xr:uid="{666DDDB2-A32C-42D4-A778-431F1A881A58}"/>
    <cellStyle name="Total 2 6 3 5 2" xfId="28476" xr:uid="{94E74C61-5EF0-4FEB-966E-15347BB2C1AE}"/>
    <cellStyle name="Total 2 6 3 6" xfId="21657" xr:uid="{2059F756-4409-491B-9D66-596655990FCB}"/>
    <cellStyle name="Total 2 6 3 7" xfId="27599" xr:uid="{43C633CF-4575-45E2-BBDA-5B6FDF85FCB7}"/>
    <cellStyle name="Total 2 6 4" xfId="20885" xr:uid="{00000000-0005-0000-0000-00009B510000}"/>
    <cellStyle name="Total 2 6 4 2" xfId="21711" xr:uid="{760D7A2D-6958-4E5E-A8A0-ACD9D41FCF86}"/>
    <cellStyle name="Total 2 6 4 2 2" xfId="23445" xr:uid="{2E4DA355-D145-4D7B-AF99-2B28640F393B}"/>
    <cellStyle name="Total 2 6 4 2 2 2" xfId="26145" xr:uid="{F6BCC157-2928-4709-8BFD-218F92EC5FC0}"/>
    <cellStyle name="Total 2 6 4 2 2 2 2" xfId="31597" xr:uid="{E94805BB-A630-4DFD-A70A-95760C4D1B20}"/>
    <cellStyle name="Total 2 6 4 2 2 3" xfId="29385" xr:uid="{3B6CAC10-744D-4DBE-AD26-CBA7D83DAFEF}"/>
    <cellStyle name="Total 2 6 4 2 3" xfId="24826" xr:uid="{FAC5C02C-D8AA-4D59-9880-C09950D5CF2C}"/>
    <cellStyle name="Total 2 6 4 2 3 2" xfId="27021" xr:uid="{299F3FB9-5C0F-4ED5-B83B-5C9D49C2BC7A}"/>
    <cellStyle name="Total 2 6 4 2 3 2 2" xfId="32473" xr:uid="{371E4D00-09C2-4DAE-8495-3FF24B941E84}"/>
    <cellStyle name="Total 2 6 4 2 3 3" xfId="30278" xr:uid="{92E5D982-491B-4E43-AEAD-7484FD527BF4}"/>
    <cellStyle name="Total 2 6 4 2 4" xfId="22590" xr:uid="{54D9891B-811C-413A-BABA-6EF896BF086C}"/>
    <cellStyle name="Total 2 6 4 2 4 2" xfId="28530" xr:uid="{FA2B12D2-5DA3-4171-BBB3-BF252457FB2B}"/>
    <cellStyle name="Total 2 6 4 2 5" xfId="25290" xr:uid="{F60A9EBD-3EE9-4664-9B86-BC0AA54BDFC0}"/>
    <cellStyle name="Total 2 6 4 2 5 2" xfId="30742" xr:uid="{573FCE89-6E1F-4F7A-88CD-8B4D5F779CAE}"/>
    <cellStyle name="Total 2 6 4 2 6" xfId="27653" xr:uid="{91E9042D-2D05-4501-8A95-1D10B0F2B3A2}"/>
    <cellStyle name="Total 2 6 4 3" xfId="23392" xr:uid="{C30B34C1-2D18-479F-A816-6C37A2396310}"/>
    <cellStyle name="Total 2 6 4 3 2" xfId="26092" xr:uid="{B0E8742D-4089-45E4-95B2-23FF2623C867}"/>
    <cellStyle name="Total 2 6 4 3 2 2" xfId="31544" xr:uid="{ED4F9111-776E-4A41-A4C1-B41B95060EA3}"/>
    <cellStyle name="Total 2 6 4 3 3" xfId="29332" xr:uid="{95DC5D0C-BA9B-48F9-BC9E-5B04FFB7C4DC}"/>
    <cellStyle name="Total 2 6 4 4" xfId="24773" xr:uid="{61326E59-0431-4243-87CB-6525260A9E2B}"/>
    <cellStyle name="Total 2 6 4 4 2" xfId="26968" xr:uid="{8B661733-EE47-46F6-B606-A0ABA6C7149A}"/>
    <cellStyle name="Total 2 6 4 4 2 2" xfId="32420" xr:uid="{E3D7DB00-F5F7-4B49-873A-26A4CEBF1019}"/>
    <cellStyle name="Total 2 6 4 4 3" xfId="30225" xr:uid="{4958B87B-BC8B-4449-9792-C9428DED5DB6}"/>
    <cellStyle name="Total 2 6 4 5" xfId="22537" xr:uid="{20D961FA-EC98-4DD1-A3BE-6DA836C359E6}"/>
    <cellStyle name="Total 2 6 4 5 2" xfId="28477" xr:uid="{52E66A0D-80EB-4D73-A76E-73B89975BF0C}"/>
    <cellStyle name="Total 2 6 4 6" xfId="21658" xr:uid="{E3071943-4AE4-4050-B747-B0E84D635AA5}"/>
    <cellStyle name="Total 2 6 4 7" xfId="27600" xr:uid="{96F5D988-18FE-4BE0-BC9D-2574B877CAFF}"/>
    <cellStyle name="Total 2 6 5" xfId="20886" xr:uid="{00000000-0005-0000-0000-00009C510000}"/>
    <cellStyle name="Total 2 6 5 2" xfId="21710" xr:uid="{D2E05C94-BC25-4065-9A38-F285CE1D5D4C}"/>
    <cellStyle name="Total 2 6 5 2 2" xfId="23444" xr:uid="{C2B16EEF-B3CE-4714-BE9C-FAE201FC80C8}"/>
    <cellStyle name="Total 2 6 5 2 2 2" xfId="26144" xr:uid="{013183B4-4CD5-4C37-8337-ED2B1DBC76D1}"/>
    <cellStyle name="Total 2 6 5 2 2 2 2" xfId="31596" xr:uid="{882572A0-CEB2-4188-8C71-27EF2F070062}"/>
    <cellStyle name="Total 2 6 5 2 2 3" xfId="29384" xr:uid="{D23CC17C-C731-4828-B8E2-2E9FAC23B84A}"/>
    <cellStyle name="Total 2 6 5 2 3" xfId="24825" xr:uid="{B1E666C5-270F-4161-B1CC-712C69232B54}"/>
    <cellStyle name="Total 2 6 5 2 3 2" xfId="27020" xr:uid="{52BBA5CF-79C3-4554-92AC-024E0A0B2183}"/>
    <cellStyle name="Total 2 6 5 2 3 2 2" xfId="32472" xr:uid="{F562FB09-88C5-4E99-8701-03C00800C514}"/>
    <cellStyle name="Total 2 6 5 2 3 3" xfId="30277" xr:uid="{7CFD41B8-F195-49FF-BCE7-4D44BEED5AA4}"/>
    <cellStyle name="Total 2 6 5 2 4" xfId="22589" xr:uid="{159AE272-043D-4EDF-9D8F-6BFBF6ECE354}"/>
    <cellStyle name="Total 2 6 5 2 4 2" xfId="28529" xr:uid="{86C0A191-B440-40CB-936A-EAA65F4CD98E}"/>
    <cellStyle name="Total 2 6 5 2 5" xfId="25289" xr:uid="{CD00C745-45B0-45A0-957B-BC6E1C0363A0}"/>
    <cellStyle name="Total 2 6 5 2 5 2" xfId="30741" xr:uid="{EC989164-FC5A-42D1-A1C7-F94BB0817DA3}"/>
    <cellStyle name="Total 2 6 5 2 6" xfId="27652" xr:uid="{F81FF7FC-F776-4865-9AE5-50FFF4903D1C}"/>
    <cellStyle name="Total 2 6 5 3" xfId="23393" xr:uid="{3753F8DF-EA9D-44FE-A6CA-7AE9A4DE93F1}"/>
    <cellStyle name="Total 2 6 5 3 2" xfId="26093" xr:uid="{CFED32E5-2EFD-4547-A12A-F533762553C9}"/>
    <cellStyle name="Total 2 6 5 3 2 2" xfId="31545" xr:uid="{23CD08B5-36CF-4759-94AF-2232BCFE54F9}"/>
    <cellStyle name="Total 2 6 5 3 3" xfId="29333" xr:uid="{FF616EB0-3431-4513-86F6-8E435B4E9FB4}"/>
    <cellStyle name="Total 2 6 5 4" xfId="24774" xr:uid="{AF8E44B1-FAB3-4FD7-96C6-041A45D33E2F}"/>
    <cellStyle name="Total 2 6 5 4 2" xfId="26969" xr:uid="{608B74EF-C8B1-45FC-AF25-D8C4958737F2}"/>
    <cellStyle name="Total 2 6 5 4 2 2" xfId="32421" xr:uid="{999DF553-35AF-4D71-9AE5-3DE8FD2D73D8}"/>
    <cellStyle name="Total 2 6 5 4 3" xfId="30226" xr:uid="{DDA27EAF-052D-4F78-9957-03E640F1BA3D}"/>
    <cellStyle name="Total 2 6 5 5" xfId="22538" xr:uid="{94E34126-33B8-4595-A198-9B370B2A43B6}"/>
    <cellStyle name="Total 2 6 5 5 2" xfId="28478" xr:uid="{9505AA6F-BA6C-40D2-B3FE-D334DF44A6B7}"/>
    <cellStyle name="Total 2 6 5 6" xfId="21659" xr:uid="{39521C03-FA8B-43D0-B3ED-9D357E370FB8}"/>
    <cellStyle name="Total 2 6 5 7" xfId="27601" xr:uid="{60F05649-CC70-49D3-BBA1-8742C8E97F4D}"/>
    <cellStyle name="Total 2 7" xfId="20887" xr:uid="{00000000-0005-0000-0000-00009D510000}"/>
    <cellStyle name="Total 2 7 2" xfId="20888" xr:uid="{00000000-0005-0000-0000-00009E510000}"/>
    <cellStyle name="Total 2 7 2 2" xfId="21709" xr:uid="{9BE6D081-385D-483B-9238-AC2607BD474B}"/>
    <cellStyle name="Total 2 7 2 2 2" xfId="23443" xr:uid="{2268D8A2-F880-42DF-8846-421ECC1312EA}"/>
    <cellStyle name="Total 2 7 2 2 2 2" xfId="26143" xr:uid="{CD3305F6-D67C-4313-A461-009CF30F4BD9}"/>
    <cellStyle name="Total 2 7 2 2 2 2 2" xfId="31595" xr:uid="{540502D6-CE30-4B59-AF25-B3ADD10EEC12}"/>
    <cellStyle name="Total 2 7 2 2 2 3" xfId="29383" xr:uid="{7DB06232-74CC-40EC-98DB-08AAE968811E}"/>
    <cellStyle name="Total 2 7 2 2 3" xfId="24824" xr:uid="{1E19AE86-F34F-4287-9E9A-A898EA03C2A9}"/>
    <cellStyle name="Total 2 7 2 2 3 2" xfId="27019" xr:uid="{34F0D85A-36B1-47EA-9B2E-141615B77C06}"/>
    <cellStyle name="Total 2 7 2 2 3 2 2" xfId="32471" xr:uid="{D9E562A8-F089-40F3-B4CA-90C86D7DDD98}"/>
    <cellStyle name="Total 2 7 2 2 3 3" xfId="30276" xr:uid="{91DC4A81-7CEA-46E0-B882-F4A8C58AA4CE}"/>
    <cellStyle name="Total 2 7 2 2 4" xfId="22588" xr:uid="{560D7F78-8CCA-4B63-A41E-66F05C6EE2E0}"/>
    <cellStyle name="Total 2 7 2 2 4 2" xfId="28528" xr:uid="{8D59B853-9C42-46CE-A067-59B7ADE7A8A3}"/>
    <cellStyle name="Total 2 7 2 2 5" xfId="25288" xr:uid="{1BD6A172-DF18-4287-9106-F4E2A12C8275}"/>
    <cellStyle name="Total 2 7 2 2 5 2" xfId="30740" xr:uid="{B7CF5C93-836E-42D0-816E-1E7EA019CEFC}"/>
    <cellStyle name="Total 2 7 2 2 6" xfId="27651" xr:uid="{77AFD070-B834-4CA9-A3BA-07450B4837D0}"/>
    <cellStyle name="Total 2 7 2 3" xfId="23394" xr:uid="{0B501D40-AADD-4108-96E5-8E41D1143D17}"/>
    <cellStyle name="Total 2 7 2 3 2" xfId="26094" xr:uid="{C804AF05-78EB-48F3-BF11-209EA68329D8}"/>
    <cellStyle name="Total 2 7 2 3 2 2" xfId="31546" xr:uid="{E6846980-99F3-4150-981C-EE74C3AADC98}"/>
    <cellStyle name="Total 2 7 2 3 3" xfId="29334" xr:uid="{AA59FE88-FFF5-412F-B3A1-866F763AF277}"/>
    <cellStyle name="Total 2 7 2 4" xfId="24775" xr:uid="{DC4BE3C8-7B02-4141-9C20-C9D1F9FF7500}"/>
    <cellStyle name="Total 2 7 2 4 2" xfId="26970" xr:uid="{C71C6097-F7D5-40FD-A3C8-207340C529F4}"/>
    <cellStyle name="Total 2 7 2 4 2 2" xfId="32422" xr:uid="{95CE04B9-1B2C-47E9-945E-CFFCF5E26E05}"/>
    <cellStyle name="Total 2 7 2 4 3" xfId="30227" xr:uid="{816F7421-D4C5-4CC1-86A6-33974279FDF1}"/>
    <cellStyle name="Total 2 7 2 5" xfId="22539" xr:uid="{6CC62D56-23C9-4748-930B-25C921F71815}"/>
    <cellStyle name="Total 2 7 2 5 2" xfId="28479" xr:uid="{A25E8F84-57DA-4925-B700-5D6DDAB90589}"/>
    <cellStyle name="Total 2 7 2 6" xfId="21660" xr:uid="{1952F004-B5F6-4D7B-AC77-36ABD8580B6B}"/>
    <cellStyle name="Total 2 7 2 7" xfId="27602" xr:uid="{62EDF5CE-6BD3-4F09-A3AD-8F00C5C061DA}"/>
    <cellStyle name="Total 2 7 3" xfId="20889" xr:uid="{00000000-0005-0000-0000-00009F510000}"/>
    <cellStyle name="Total 2 7 3 2" xfId="21708" xr:uid="{E1E68B88-1233-4E89-9DFF-AF35808DEA08}"/>
    <cellStyle name="Total 2 7 3 2 2" xfId="23442" xr:uid="{A98611A4-AA7A-4981-BFB7-58736FB988CE}"/>
    <cellStyle name="Total 2 7 3 2 2 2" xfId="26142" xr:uid="{35657767-C245-4DB3-A75D-289E42E1A43A}"/>
    <cellStyle name="Total 2 7 3 2 2 2 2" xfId="31594" xr:uid="{5E96ADBC-9A70-4AF2-9F84-18A6F687ABA7}"/>
    <cellStyle name="Total 2 7 3 2 2 3" xfId="29382" xr:uid="{F7C91B49-1877-4DF5-8921-4E5EEEBCB42C}"/>
    <cellStyle name="Total 2 7 3 2 3" xfId="24823" xr:uid="{992E0A20-E3EE-4093-B64B-43668ED9F5D4}"/>
    <cellStyle name="Total 2 7 3 2 3 2" xfId="27018" xr:uid="{27232DC4-B155-415A-873D-0B1D3AAAEB0D}"/>
    <cellStyle name="Total 2 7 3 2 3 2 2" xfId="32470" xr:uid="{8BB4554E-822A-4C8F-84A5-1DAD3BDEAFEF}"/>
    <cellStyle name="Total 2 7 3 2 3 3" xfId="30275" xr:uid="{67CF2168-024E-4ED8-BC1B-CD9CC42586A2}"/>
    <cellStyle name="Total 2 7 3 2 4" xfId="22587" xr:uid="{6AE751BA-CB8A-4CCD-97A4-09300D125624}"/>
    <cellStyle name="Total 2 7 3 2 4 2" xfId="28527" xr:uid="{753BB02F-D30B-443E-840F-461D0C8D6A88}"/>
    <cellStyle name="Total 2 7 3 2 5" xfId="25287" xr:uid="{49659225-DB3A-46FE-BAF6-19C31A528BD1}"/>
    <cellStyle name="Total 2 7 3 2 5 2" xfId="30739" xr:uid="{38796005-486F-4C44-9282-0BC8E5DF5743}"/>
    <cellStyle name="Total 2 7 3 2 6" xfId="27650" xr:uid="{D8D1123A-C49C-4016-A943-863368B9E2D9}"/>
    <cellStyle name="Total 2 7 3 3" xfId="23395" xr:uid="{9A90F2DD-5878-465B-A25A-B48801C4F131}"/>
    <cellStyle name="Total 2 7 3 3 2" xfId="26095" xr:uid="{06B2322C-1309-4CCE-B7EA-0FC140E7DBD9}"/>
    <cellStyle name="Total 2 7 3 3 2 2" xfId="31547" xr:uid="{ABDF8B8D-E18F-4930-AEE2-0FC53981BA55}"/>
    <cellStyle name="Total 2 7 3 3 3" xfId="29335" xr:uid="{F10B8883-604A-4D6D-8580-6EECB7E9CB1B}"/>
    <cellStyle name="Total 2 7 3 4" xfId="24776" xr:uid="{56138359-FEFE-4FD5-8A01-AF18648AD3DF}"/>
    <cellStyle name="Total 2 7 3 4 2" xfId="26971" xr:uid="{14A56676-3BCB-486E-8CD0-BCB9BEEA27BC}"/>
    <cellStyle name="Total 2 7 3 4 2 2" xfId="32423" xr:uid="{B998B7C4-99DF-403A-9A53-0EA58CB8C750}"/>
    <cellStyle name="Total 2 7 3 4 3" xfId="30228" xr:uid="{5A0C7DCD-B01A-4E56-A625-384B82CC5EDC}"/>
    <cellStyle name="Total 2 7 3 5" xfId="22540" xr:uid="{129D5E28-0946-454B-98FB-D28465B4567A}"/>
    <cellStyle name="Total 2 7 3 5 2" xfId="28480" xr:uid="{CC3F76B0-19FD-4D1C-8977-BA18D75ECBF5}"/>
    <cellStyle name="Total 2 7 3 6" xfId="21661" xr:uid="{49E730F0-2DE4-4154-945C-F32220C3A699}"/>
    <cellStyle name="Total 2 7 3 7" xfId="27603" xr:uid="{DFF620E7-12C4-461B-8004-32CC13E1D496}"/>
    <cellStyle name="Total 2 7 4" xfId="20890" xr:uid="{00000000-0005-0000-0000-0000A0510000}"/>
    <cellStyle name="Total 2 7 4 2" xfId="21707" xr:uid="{1BD92A5E-D414-4685-BB4C-9AE9C1E9EB99}"/>
    <cellStyle name="Total 2 7 4 2 2" xfId="23441" xr:uid="{2CC590F3-2F38-40D5-917B-CB703FFF9095}"/>
    <cellStyle name="Total 2 7 4 2 2 2" xfId="26141" xr:uid="{C14D79FB-EA89-4DEC-8E6C-26C096039773}"/>
    <cellStyle name="Total 2 7 4 2 2 2 2" xfId="31593" xr:uid="{12E3FB72-C4B5-4F86-893D-E9144B897E20}"/>
    <cellStyle name="Total 2 7 4 2 2 3" xfId="29381" xr:uid="{0A8FCE86-7B22-4762-B767-29BAA354E004}"/>
    <cellStyle name="Total 2 7 4 2 3" xfId="24822" xr:uid="{2C202860-4146-4FC5-B9CD-60B9029178F8}"/>
    <cellStyle name="Total 2 7 4 2 3 2" xfId="27017" xr:uid="{6580AEF1-4DD1-4CB6-B357-B61AE2440ED1}"/>
    <cellStyle name="Total 2 7 4 2 3 2 2" xfId="32469" xr:uid="{0D4FDE6E-713B-4193-AE50-BA9E8EF6297A}"/>
    <cellStyle name="Total 2 7 4 2 3 3" xfId="30274" xr:uid="{621EEF7C-3AC4-4B9C-8EAE-325F59C05050}"/>
    <cellStyle name="Total 2 7 4 2 4" xfId="22586" xr:uid="{8AFDCAA9-0647-4DCD-8ADB-B14AEF7B61E2}"/>
    <cellStyle name="Total 2 7 4 2 4 2" xfId="28526" xr:uid="{4EF26B87-9FEB-4C78-A941-76EC53CDCB91}"/>
    <cellStyle name="Total 2 7 4 2 5" xfId="25286" xr:uid="{8E91DF23-7B97-4189-9BA3-9826C07274FE}"/>
    <cellStyle name="Total 2 7 4 2 5 2" xfId="30738" xr:uid="{54F9F54D-F331-4F64-8D96-F2AC053F5E65}"/>
    <cellStyle name="Total 2 7 4 2 6" xfId="27649" xr:uid="{465C7D9F-7836-4DF7-B84B-053E6F7BB009}"/>
    <cellStyle name="Total 2 7 4 3" xfId="23396" xr:uid="{97A7660B-A9FF-445D-A887-FA099B0460FE}"/>
    <cellStyle name="Total 2 7 4 3 2" xfId="26096" xr:uid="{5974B5CA-500B-4514-9180-BEE9641C37C8}"/>
    <cellStyle name="Total 2 7 4 3 2 2" xfId="31548" xr:uid="{7044E4D1-D096-4D53-A2E5-DB2FB26B8881}"/>
    <cellStyle name="Total 2 7 4 3 3" xfId="29336" xr:uid="{F3E154F3-6EE2-4B4C-AC8C-9347DCEC5674}"/>
    <cellStyle name="Total 2 7 4 4" xfId="24777" xr:uid="{E3A69F55-8A0B-4018-8394-156EA180315C}"/>
    <cellStyle name="Total 2 7 4 4 2" xfId="26972" xr:uid="{3DA51D65-B43B-4436-8CB4-9F074000BE8D}"/>
    <cellStyle name="Total 2 7 4 4 2 2" xfId="32424" xr:uid="{0903C65D-B410-4334-8C2F-C96322542CBC}"/>
    <cellStyle name="Total 2 7 4 4 3" xfId="30229" xr:uid="{C438FC58-70F4-4644-A228-D56A05E6F38E}"/>
    <cellStyle name="Total 2 7 4 5" xfId="22541" xr:uid="{C5F896B2-DFA4-47BF-A42D-B22820F1CD03}"/>
    <cellStyle name="Total 2 7 4 5 2" xfId="28481" xr:uid="{1F39A081-416F-41D0-BB32-AD00917B0B94}"/>
    <cellStyle name="Total 2 7 4 6" xfId="21662" xr:uid="{7DCE1D1F-E7EE-41F3-A534-C922FAAEF279}"/>
    <cellStyle name="Total 2 7 4 7" xfId="27604" xr:uid="{08563206-A1BD-4594-9DB5-DDEFE42B6CC2}"/>
    <cellStyle name="Total 2 7 5" xfId="20891" xr:uid="{00000000-0005-0000-0000-0000A1510000}"/>
    <cellStyle name="Total 2 7 5 2" xfId="21706" xr:uid="{1843EE33-B274-4CC6-BC8B-36E4156EE928}"/>
    <cellStyle name="Total 2 7 5 2 2" xfId="23440" xr:uid="{69682919-5720-4646-A2B1-FF685BCDC840}"/>
    <cellStyle name="Total 2 7 5 2 2 2" xfId="26140" xr:uid="{757C3B15-80A5-4698-9570-723027D53A20}"/>
    <cellStyle name="Total 2 7 5 2 2 2 2" xfId="31592" xr:uid="{6FB8FF63-E60C-4905-B01A-93E5A5EE744D}"/>
    <cellStyle name="Total 2 7 5 2 2 3" xfId="29380" xr:uid="{BFA430A3-9895-4461-9D87-EA77F5C4FABC}"/>
    <cellStyle name="Total 2 7 5 2 3" xfId="24821" xr:uid="{E703B3F0-8DE3-4D73-B269-40EF1D56ECA7}"/>
    <cellStyle name="Total 2 7 5 2 3 2" xfId="27016" xr:uid="{79007A97-676E-4574-BC48-DE6DCB513681}"/>
    <cellStyle name="Total 2 7 5 2 3 2 2" xfId="32468" xr:uid="{03BE5D0C-66ED-467D-AFFE-C1D854DE3A6C}"/>
    <cellStyle name="Total 2 7 5 2 3 3" xfId="30273" xr:uid="{2B4E5B59-9E32-4EB4-AE6E-3D43E28EE45A}"/>
    <cellStyle name="Total 2 7 5 2 4" xfId="22585" xr:uid="{6F7E7ACB-353C-45D0-AD8F-29358C17CD80}"/>
    <cellStyle name="Total 2 7 5 2 4 2" xfId="28525" xr:uid="{28B0E2DA-96C8-414D-BBCA-988DF1DA1728}"/>
    <cellStyle name="Total 2 7 5 2 5" xfId="25285" xr:uid="{5427E408-D041-40AF-9660-727FF4EDFDED}"/>
    <cellStyle name="Total 2 7 5 2 5 2" xfId="30737" xr:uid="{E9FF677F-6C80-48CF-B7DE-2318217F032E}"/>
    <cellStyle name="Total 2 7 5 2 6" xfId="27648" xr:uid="{A4AF0005-EAC6-40CF-90AB-2CAF5A83C1C3}"/>
    <cellStyle name="Total 2 7 5 3" xfId="23397" xr:uid="{A6EC858C-FA70-4831-A61E-9FF0FC0E52FC}"/>
    <cellStyle name="Total 2 7 5 3 2" xfId="26097" xr:uid="{FDF94C5F-5B3B-4510-940B-162A55219DC1}"/>
    <cellStyle name="Total 2 7 5 3 2 2" xfId="31549" xr:uid="{2ABAE232-1C33-4B8E-8023-9A4FA6BD51C2}"/>
    <cellStyle name="Total 2 7 5 3 3" xfId="29337" xr:uid="{28BC1F28-E749-4677-95BE-711C06E55B72}"/>
    <cellStyle name="Total 2 7 5 4" xfId="24778" xr:uid="{B286CF49-569B-4A31-9380-FE252DE279EB}"/>
    <cellStyle name="Total 2 7 5 4 2" xfId="26973" xr:uid="{B78202A9-4D12-411C-982F-5640331F46F7}"/>
    <cellStyle name="Total 2 7 5 4 2 2" xfId="32425" xr:uid="{980C4C2B-1735-41AF-B72B-4BF81B299433}"/>
    <cellStyle name="Total 2 7 5 4 3" xfId="30230" xr:uid="{915F77C8-308C-42D3-AF7C-0E4D3BFB1130}"/>
    <cellStyle name="Total 2 7 5 5" xfId="22542" xr:uid="{A7278632-6CCE-447A-95BA-E1B536F20943}"/>
    <cellStyle name="Total 2 7 5 5 2" xfId="28482" xr:uid="{FEF11ADC-DE2C-4068-AFBE-F126D3481D66}"/>
    <cellStyle name="Total 2 7 5 6" xfId="21663" xr:uid="{A4580793-2B52-4109-8996-5FC04D39A03B}"/>
    <cellStyle name="Total 2 7 5 7" xfId="27605" xr:uid="{1D4BD147-BF3A-4238-80E3-CE86E3488D64}"/>
    <cellStyle name="Total 2 8" xfId="20892" xr:uid="{00000000-0005-0000-0000-0000A2510000}"/>
    <cellStyle name="Total 2 8 2" xfId="20893" xr:uid="{00000000-0005-0000-0000-0000A3510000}"/>
    <cellStyle name="Total 2 8 2 2" xfId="21705" xr:uid="{B0D8455C-A870-4FDF-BAE0-8E4550014D92}"/>
    <cellStyle name="Total 2 8 2 2 2" xfId="23439" xr:uid="{3425E065-C33A-4250-A83C-2277C3D268E4}"/>
    <cellStyle name="Total 2 8 2 2 2 2" xfId="26139" xr:uid="{4F260139-F535-4187-A170-8372F9A58478}"/>
    <cellStyle name="Total 2 8 2 2 2 2 2" xfId="31591" xr:uid="{F61FFC34-08EA-450F-96E5-CC817C79B9E9}"/>
    <cellStyle name="Total 2 8 2 2 2 3" xfId="29379" xr:uid="{A5F87023-6A0A-4FA6-AF58-FB65C956FD35}"/>
    <cellStyle name="Total 2 8 2 2 3" xfId="24820" xr:uid="{DC32A48F-012E-4AC0-907D-0594CE6020F1}"/>
    <cellStyle name="Total 2 8 2 2 3 2" xfId="27015" xr:uid="{B50E159F-3218-4DB4-92EF-509E8D062A19}"/>
    <cellStyle name="Total 2 8 2 2 3 2 2" xfId="32467" xr:uid="{4F006EEC-FFB6-41BA-9A03-7878629B372F}"/>
    <cellStyle name="Total 2 8 2 2 3 3" xfId="30272" xr:uid="{C4566B84-ED1B-40AA-987E-91D01AA153D9}"/>
    <cellStyle name="Total 2 8 2 2 4" xfId="22584" xr:uid="{E80FD9EC-6363-42A7-A64F-113DEC1FEA71}"/>
    <cellStyle name="Total 2 8 2 2 4 2" xfId="28524" xr:uid="{9EE5AAB4-84A4-49F9-B1A9-B4A748C92783}"/>
    <cellStyle name="Total 2 8 2 2 5" xfId="25284" xr:uid="{51E8DF98-6C60-4023-9B6E-AE25C1E2395F}"/>
    <cellStyle name="Total 2 8 2 2 5 2" xfId="30736" xr:uid="{8D18C2D4-E14D-46C2-8B63-2381590E0057}"/>
    <cellStyle name="Total 2 8 2 2 6" xfId="27647" xr:uid="{960A8A79-2EF1-442D-9440-BC69757698B4}"/>
    <cellStyle name="Total 2 8 2 3" xfId="23398" xr:uid="{8AFA8AC7-40A5-428A-AF31-866C54C696CE}"/>
    <cellStyle name="Total 2 8 2 3 2" xfId="26098" xr:uid="{071640F0-DF0D-401C-9117-9555F6714CAD}"/>
    <cellStyle name="Total 2 8 2 3 2 2" xfId="31550" xr:uid="{14DC8ED9-A104-4403-A147-45DA369D8B07}"/>
    <cellStyle name="Total 2 8 2 3 3" xfId="29338" xr:uid="{4FC33995-4D60-4F6D-9A9C-34EF54E2C24D}"/>
    <cellStyle name="Total 2 8 2 4" xfId="24779" xr:uid="{F42A644A-8865-452F-8D70-27254BCCEE32}"/>
    <cellStyle name="Total 2 8 2 4 2" xfId="26974" xr:uid="{2525D8AD-E551-4CC0-93F2-3DBFF7A7046F}"/>
    <cellStyle name="Total 2 8 2 4 2 2" xfId="32426" xr:uid="{2DD0BC88-2440-44DC-A7F0-3CD94FBF9897}"/>
    <cellStyle name="Total 2 8 2 4 3" xfId="30231" xr:uid="{E3A0F202-4872-4278-A82A-DBBB889C4D50}"/>
    <cellStyle name="Total 2 8 2 5" xfId="22543" xr:uid="{D5473FD6-1F85-4AF1-926C-3B2DCB3BE20E}"/>
    <cellStyle name="Total 2 8 2 5 2" xfId="28483" xr:uid="{24B3ECB4-2CA9-4CC7-B260-C0D2A4D59B25}"/>
    <cellStyle name="Total 2 8 2 6" xfId="21664" xr:uid="{A36CFD72-D52B-47E8-9AAD-055AEF79AC51}"/>
    <cellStyle name="Total 2 8 2 7" xfId="27606" xr:uid="{02D29E09-5193-4156-8803-0ADED4A14E8A}"/>
    <cellStyle name="Total 2 8 3" xfId="20894" xr:uid="{00000000-0005-0000-0000-0000A4510000}"/>
    <cellStyle name="Total 2 8 3 2" xfId="21704" xr:uid="{360924CB-DDAE-4606-BC4E-FE1801B49D55}"/>
    <cellStyle name="Total 2 8 3 2 2" xfId="23438" xr:uid="{208BC45D-4416-43F8-B4A4-C90559BB9557}"/>
    <cellStyle name="Total 2 8 3 2 2 2" xfId="26138" xr:uid="{C16B0DAC-1A22-45E6-A7E0-7490EDAAD127}"/>
    <cellStyle name="Total 2 8 3 2 2 2 2" xfId="31590" xr:uid="{BF4895F6-0CCC-4BA1-89E3-FD5AB9302DA4}"/>
    <cellStyle name="Total 2 8 3 2 2 3" xfId="29378" xr:uid="{B9DCE134-9C2B-423B-9C04-2BB06D02F133}"/>
    <cellStyle name="Total 2 8 3 2 3" xfId="24819" xr:uid="{10426C0A-A415-48C8-A4B1-AA8F0E6BEEBE}"/>
    <cellStyle name="Total 2 8 3 2 3 2" xfId="27014" xr:uid="{39A2B2A8-E7CB-430E-BCC7-6DB9A410A577}"/>
    <cellStyle name="Total 2 8 3 2 3 2 2" xfId="32466" xr:uid="{D767D9C5-3784-4259-B528-68F368B41D6C}"/>
    <cellStyle name="Total 2 8 3 2 3 3" xfId="30271" xr:uid="{F36E23B4-D802-47CD-AF9A-82A6C874050B}"/>
    <cellStyle name="Total 2 8 3 2 4" xfId="22583" xr:uid="{DBE2CC1C-8DE9-45DD-AC2A-4DAB3CFF223A}"/>
    <cellStyle name="Total 2 8 3 2 4 2" xfId="28523" xr:uid="{2E261995-FDFF-48B4-ADF1-033CD3C1C3B2}"/>
    <cellStyle name="Total 2 8 3 2 5" xfId="25283" xr:uid="{C9D59C2C-AA12-4D3B-B4B6-3E7B96C30911}"/>
    <cellStyle name="Total 2 8 3 2 5 2" xfId="30735" xr:uid="{3562D900-231E-4BAA-A63D-35801388F5BE}"/>
    <cellStyle name="Total 2 8 3 2 6" xfId="27646" xr:uid="{13799365-C3B7-4163-97E3-678E73C2793D}"/>
    <cellStyle name="Total 2 8 3 3" xfId="23399" xr:uid="{B911C1E5-2EC1-490A-85FF-7D74A1FB70A9}"/>
    <cellStyle name="Total 2 8 3 3 2" xfId="26099" xr:uid="{918149AE-B031-4EB1-821F-A2E22C5BCC74}"/>
    <cellStyle name="Total 2 8 3 3 2 2" xfId="31551" xr:uid="{4EC033F2-5051-4F1E-89DA-5F95E762D7CF}"/>
    <cellStyle name="Total 2 8 3 3 3" xfId="29339" xr:uid="{942B67FE-4BB3-47D7-8681-948EBCB2B6B7}"/>
    <cellStyle name="Total 2 8 3 4" xfId="24780" xr:uid="{F58D619E-7DB4-4C8C-8038-A12632FAF638}"/>
    <cellStyle name="Total 2 8 3 4 2" xfId="26975" xr:uid="{56FDB66A-45F7-475C-84E2-CF874A47A911}"/>
    <cellStyle name="Total 2 8 3 4 2 2" xfId="32427" xr:uid="{F3409791-EFF3-42EC-9A06-5363727CA7F1}"/>
    <cellStyle name="Total 2 8 3 4 3" xfId="30232" xr:uid="{D6B3B7C5-C625-45F6-968F-FD559E4F949C}"/>
    <cellStyle name="Total 2 8 3 5" xfId="22544" xr:uid="{F0C8E37F-C73B-4197-A52B-E237919EBBD2}"/>
    <cellStyle name="Total 2 8 3 5 2" xfId="28484" xr:uid="{96D46F9C-01FE-48D3-B5C4-4613204C8CBC}"/>
    <cellStyle name="Total 2 8 3 6" xfId="21665" xr:uid="{C90DBADA-3825-4407-B936-7AE8B47637EA}"/>
    <cellStyle name="Total 2 8 3 7" xfId="27607" xr:uid="{4BE59233-048C-4F78-A552-CD50E4F46852}"/>
    <cellStyle name="Total 2 8 4" xfId="20895" xr:uid="{00000000-0005-0000-0000-0000A5510000}"/>
    <cellStyle name="Total 2 8 4 2" xfId="21703" xr:uid="{9356D0F3-6E0D-4168-AAAE-4C659EE4E3D9}"/>
    <cellStyle name="Total 2 8 4 2 2" xfId="23437" xr:uid="{548698E1-CA48-4FBF-B0EB-D838048AC11F}"/>
    <cellStyle name="Total 2 8 4 2 2 2" xfId="26137" xr:uid="{37E5CF25-140F-4CBB-A3B3-194E1FEFA28B}"/>
    <cellStyle name="Total 2 8 4 2 2 2 2" xfId="31589" xr:uid="{5E63517C-9361-4D37-9456-27A5879F5038}"/>
    <cellStyle name="Total 2 8 4 2 2 3" xfId="29377" xr:uid="{E0C22D5E-0A57-47A7-8F99-E7705E323204}"/>
    <cellStyle name="Total 2 8 4 2 3" xfId="24818" xr:uid="{2E8CC6D5-2244-4937-B310-C7DBE9F0D70F}"/>
    <cellStyle name="Total 2 8 4 2 3 2" xfId="27013" xr:uid="{5A5C4AC6-0A16-45B3-9A4F-C70D1D54D8DF}"/>
    <cellStyle name="Total 2 8 4 2 3 2 2" xfId="32465" xr:uid="{46F752C1-FC28-447C-B193-4B7FC8CB3955}"/>
    <cellStyle name="Total 2 8 4 2 3 3" xfId="30270" xr:uid="{CD5875FF-C70D-47F5-87FA-51870ED02499}"/>
    <cellStyle name="Total 2 8 4 2 4" xfId="22582" xr:uid="{8C5F2787-E486-4B1B-BB84-A72C50EA6DAB}"/>
    <cellStyle name="Total 2 8 4 2 4 2" xfId="28522" xr:uid="{B6313568-A27E-4029-9EBB-E597C103A33E}"/>
    <cellStyle name="Total 2 8 4 2 5" xfId="25282" xr:uid="{6F98F5CF-9543-413E-90C1-3F2D069A82D6}"/>
    <cellStyle name="Total 2 8 4 2 5 2" xfId="30734" xr:uid="{AD1F8A6C-D891-4B69-8E98-ED2AE3353226}"/>
    <cellStyle name="Total 2 8 4 2 6" xfId="27645" xr:uid="{D445E262-8678-4D9F-9CCD-D9D6104AC48E}"/>
    <cellStyle name="Total 2 8 4 3" xfId="23400" xr:uid="{32C9517D-269D-4D81-A088-C1CBD5BE99E5}"/>
    <cellStyle name="Total 2 8 4 3 2" xfId="26100" xr:uid="{FE6A0B5E-EA81-4F5B-BF4D-A03E8903A959}"/>
    <cellStyle name="Total 2 8 4 3 2 2" xfId="31552" xr:uid="{B03AAF5C-4199-423E-AD00-DEC440E906E2}"/>
    <cellStyle name="Total 2 8 4 3 3" xfId="29340" xr:uid="{E49825F0-9C20-4E30-885D-219B3A238A8D}"/>
    <cellStyle name="Total 2 8 4 4" xfId="24781" xr:uid="{D358EC0D-1003-4D12-B7EE-1C8826D6AC57}"/>
    <cellStyle name="Total 2 8 4 4 2" xfId="26976" xr:uid="{6EA1F051-B092-433B-94FF-A69D1518061B}"/>
    <cellStyle name="Total 2 8 4 4 2 2" xfId="32428" xr:uid="{F10D25A2-DB97-403E-A9AC-1F1F294D6F2A}"/>
    <cellStyle name="Total 2 8 4 4 3" xfId="30233" xr:uid="{1B6C3E99-FB7F-4380-96D7-C308D9DDB295}"/>
    <cellStyle name="Total 2 8 4 5" xfId="22545" xr:uid="{577123BC-D2D9-4F5F-B251-BCA28D39CA97}"/>
    <cellStyle name="Total 2 8 4 5 2" xfId="28485" xr:uid="{B9395A03-F051-44E9-AFCF-75EEE854BC4A}"/>
    <cellStyle name="Total 2 8 4 6" xfId="21666" xr:uid="{2EC273B2-0F21-4112-9F30-AFDB1986201B}"/>
    <cellStyle name="Total 2 8 4 7" xfId="27608" xr:uid="{3C35C876-C5B2-42E8-9B4D-C225ADE21651}"/>
    <cellStyle name="Total 2 8 5" xfId="20896" xr:uid="{00000000-0005-0000-0000-0000A6510000}"/>
    <cellStyle name="Total 2 8 5 2" xfId="21702" xr:uid="{96713F5E-599A-4284-AE6F-BB1E8D94ACD6}"/>
    <cellStyle name="Total 2 8 5 2 2" xfId="23436" xr:uid="{A327F213-7FD2-492A-9442-DD0F513A31C3}"/>
    <cellStyle name="Total 2 8 5 2 2 2" xfId="26136" xr:uid="{E63712EF-769A-42AE-A70D-947383DB7C19}"/>
    <cellStyle name="Total 2 8 5 2 2 2 2" xfId="31588" xr:uid="{B178F04A-789C-46E8-9A2F-95B5938FBF25}"/>
    <cellStyle name="Total 2 8 5 2 2 3" xfId="29376" xr:uid="{B14D54EF-963D-4D13-9B27-83EA5D1DB5E9}"/>
    <cellStyle name="Total 2 8 5 2 3" xfId="24817" xr:uid="{5FCE5643-95D6-4633-AE29-91DA45753EA8}"/>
    <cellStyle name="Total 2 8 5 2 3 2" xfId="27012" xr:uid="{9AA10B02-15A2-4D0D-BF71-D764C9D48D36}"/>
    <cellStyle name="Total 2 8 5 2 3 2 2" xfId="32464" xr:uid="{32E8FD01-5EEF-4A38-A714-2B2F997E1599}"/>
    <cellStyle name="Total 2 8 5 2 3 3" xfId="30269" xr:uid="{30456B85-932E-4A6D-8ADA-22730617EC51}"/>
    <cellStyle name="Total 2 8 5 2 4" xfId="22581" xr:uid="{B3B1F173-C87F-464B-9C5E-4446136CFBAE}"/>
    <cellStyle name="Total 2 8 5 2 4 2" xfId="28521" xr:uid="{FC25A7C2-A038-4D36-AB0D-87095BB64D6E}"/>
    <cellStyle name="Total 2 8 5 2 5" xfId="25281" xr:uid="{E3C94419-4FF5-47B9-800F-7B7832BA1982}"/>
    <cellStyle name="Total 2 8 5 2 5 2" xfId="30733" xr:uid="{5755279F-423A-4C72-A1E0-BD56DF5AFF96}"/>
    <cellStyle name="Total 2 8 5 2 6" xfId="27644" xr:uid="{D1005608-131C-4D22-92A9-8BDDBC22CE53}"/>
    <cellStyle name="Total 2 8 5 3" xfId="23401" xr:uid="{0B683A24-17F3-4A07-B336-ACAD1CCF12B5}"/>
    <cellStyle name="Total 2 8 5 3 2" xfId="26101" xr:uid="{1B6582F0-BDA5-46C8-8C99-B132880708A8}"/>
    <cellStyle name="Total 2 8 5 3 2 2" xfId="31553" xr:uid="{E314D524-8A36-4F4E-8F3F-351C8BF31E03}"/>
    <cellStyle name="Total 2 8 5 3 3" xfId="29341" xr:uid="{5616D425-1F0B-4596-B362-D13A8ECC4EB2}"/>
    <cellStyle name="Total 2 8 5 4" xfId="24782" xr:uid="{5306458A-424D-46EA-9324-93C1CDD6F210}"/>
    <cellStyle name="Total 2 8 5 4 2" xfId="26977" xr:uid="{ACC858B6-01EA-4173-A851-BBC959260981}"/>
    <cellStyle name="Total 2 8 5 4 2 2" xfId="32429" xr:uid="{74244D87-58E9-4E3E-AE6C-8AD8509B46A8}"/>
    <cellStyle name="Total 2 8 5 4 3" xfId="30234" xr:uid="{C84CEFBE-CD23-4133-84FD-D4980FC8ED8F}"/>
    <cellStyle name="Total 2 8 5 5" xfId="22546" xr:uid="{4DCF3D0E-C792-4E55-8D94-DA37D3F86985}"/>
    <cellStyle name="Total 2 8 5 5 2" xfId="28486" xr:uid="{D17BF1E4-28E4-4334-8CFB-7D0FC2B07AEB}"/>
    <cellStyle name="Total 2 8 5 6" xfId="21667" xr:uid="{7B079ABF-3C2D-407C-A444-46F751259077}"/>
    <cellStyle name="Total 2 8 5 7" xfId="27609" xr:uid="{04E87629-7E59-4CFC-B6DC-47C01C31785A}"/>
    <cellStyle name="Total 2 9" xfId="20897" xr:uid="{00000000-0005-0000-0000-0000A7510000}"/>
    <cellStyle name="Total 2 9 2" xfId="20898" xr:uid="{00000000-0005-0000-0000-0000A8510000}"/>
    <cellStyle name="Total 2 9 2 2" xfId="21701" xr:uid="{0D1E7168-E702-4713-98F7-5640A13C2DB5}"/>
    <cellStyle name="Total 2 9 2 2 2" xfId="23435" xr:uid="{08A031F8-1A7E-4D04-9A4E-E27BB8796595}"/>
    <cellStyle name="Total 2 9 2 2 2 2" xfId="26135" xr:uid="{56ADB726-EA12-4862-8DD0-251A88913D47}"/>
    <cellStyle name="Total 2 9 2 2 2 2 2" xfId="31587" xr:uid="{26710ED6-B419-4971-A744-DD22A2E672D1}"/>
    <cellStyle name="Total 2 9 2 2 2 3" xfId="29375" xr:uid="{637046E3-59BE-4B72-915E-9A45B833E403}"/>
    <cellStyle name="Total 2 9 2 2 3" xfId="24816" xr:uid="{978407D0-D0A3-410C-A2AF-14A0C9C1B597}"/>
    <cellStyle name="Total 2 9 2 2 3 2" xfId="27011" xr:uid="{30A70145-E9A4-44CB-B1E1-5D61A4658192}"/>
    <cellStyle name="Total 2 9 2 2 3 2 2" xfId="32463" xr:uid="{881126B9-5EDF-4D7E-8B10-F2280C104BF2}"/>
    <cellStyle name="Total 2 9 2 2 3 3" xfId="30268" xr:uid="{A51E8385-A86C-4656-8A99-5732779AB48E}"/>
    <cellStyle name="Total 2 9 2 2 4" xfId="22580" xr:uid="{462C6C6C-A484-4493-A6A1-5C1DE5717163}"/>
    <cellStyle name="Total 2 9 2 2 4 2" xfId="28520" xr:uid="{2292EA24-0F5E-414A-A7CC-2736351AEC88}"/>
    <cellStyle name="Total 2 9 2 2 5" xfId="25280" xr:uid="{511BC343-BF77-40CF-8934-8DB108543E5D}"/>
    <cellStyle name="Total 2 9 2 2 5 2" xfId="30732" xr:uid="{5763A501-25EE-4A2A-A3FF-1DE765322CB1}"/>
    <cellStyle name="Total 2 9 2 2 6" xfId="27643" xr:uid="{F13504A5-EDD9-45AB-B23F-5E0535A708A8}"/>
    <cellStyle name="Total 2 9 2 3" xfId="23402" xr:uid="{85256811-172F-4E74-A3E1-CEA010B85E9F}"/>
    <cellStyle name="Total 2 9 2 3 2" xfId="26102" xr:uid="{D16657F8-14EF-4C40-B0A0-8B382AB3327A}"/>
    <cellStyle name="Total 2 9 2 3 2 2" xfId="31554" xr:uid="{CB9514F0-A380-42D0-88EB-585B6F3744EB}"/>
    <cellStyle name="Total 2 9 2 3 3" xfId="29342" xr:uid="{A2734879-F307-440B-BF5E-FED7CC56CAA9}"/>
    <cellStyle name="Total 2 9 2 4" xfId="24783" xr:uid="{E6A11B6C-D05E-48EF-A846-8E3BCA8F40E2}"/>
    <cellStyle name="Total 2 9 2 4 2" xfId="26978" xr:uid="{3B8E548B-4E26-4EDF-892F-F8ACF50F3BDD}"/>
    <cellStyle name="Total 2 9 2 4 2 2" xfId="32430" xr:uid="{E5348942-BF9C-4537-ADF8-75F0BA44D2D7}"/>
    <cellStyle name="Total 2 9 2 4 3" xfId="30235" xr:uid="{FC2D3DDA-3CB5-4902-8CCE-CA2923EBD2C9}"/>
    <cellStyle name="Total 2 9 2 5" xfId="22547" xr:uid="{391C782F-14A9-4730-BD3F-6E1B123E1339}"/>
    <cellStyle name="Total 2 9 2 5 2" xfId="28487" xr:uid="{3859FB39-6022-4FB6-AA6C-C62180594222}"/>
    <cellStyle name="Total 2 9 2 6" xfId="21668" xr:uid="{36DE5EDB-803B-48D5-B766-3A1D615E1002}"/>
    <cellStyle name="Total 2 9 2 7" xfId="27610" xr:uid="{166B3B8F-5F97-434C-95A8-12A5A09BDEFB}"/>
    <cellStyle name="Total 2 9 3" xfId="20899" xr:uid="{00000000-0005-0000-0000-0000A9510000}"/>
    <cellStyle name="Total 2 9 3 2" xfId="21700" xr:uid="{2768F827-DB5E-4C58-82D4-F1230B25F2DD}"/>
    <cellStyle name="Total 2 9 3 2 2" xfId="23434" xr:uid="{BA5CD9D9-D377-4B0F-859F-AC5EE0724F4A}"/>
    <cellStyle name="Total 2 9 3 2 2 2" xfId="26134" xr:uid="{DDE2B1CB-EE23-44EF-88E9-9C116D19FA66}"/>
    <cellStyle name="Total 2 9 3 2 2 2 2" xfId="31586" xr:uid="{25AAD8AB-BF47-40E9-A2E3-9E6B4C1D830E}"/>
    <cellStyle name="Total 2 9 3 2 2 3" xfId="29374" xr:uid="{F3722D64-299A-40BA-B831-79135F81802F}"/>
    <cellStyle name="Total 2 9 3 2 3" xfId="24815" xr:uid="{B07DACE2-E56F-4500-B4F4-34B3C9EFC22A}"/>
    <cellStyle name="Total 2 9 3 2 3 2" xfId="27010" xr:uid="{41ACA6CA-F3DA-40B5-B0B4-E0F967989887}"/>
    <cellStyle name="Total 2 9 3 2 3 2 2" xfId="32462" xr:uid="{C815C4EC-B5CB-4A19-B91E-980B170CEAB6}"/>
    <cellStyle name="Total 2 9 3 2 3 3" xfId="30267" xr:uid="{CC7143B7-C67F-46B3-83D9-7917AF86822D}"/>
    <cellStyle name="Total 2 9 3 2 4" xfId="22579" xr:uid="{4D0BAF6D-B132-4EF7-94A0-878EBE2DA121}"/>
    <cellStyle name="Total 2 9 3 2 4 2" xfId="28519" xr:uid="{0C1951EF-6164-4A47-97BC-4A48F8878C1B}"/>
    <cellStyle name="Total 2 9 3 2 5" xfId="25279" xr:uid="{6025A504-ACF7-414D-A95B-FA55EDA5CFB3}"/>
    <cellStyle name="Total 2 9 3 2 5 2" xfId="30731" xr:uid="{8E139250-EFD3-4586-997B-433CD6935037}"/>
    <cellStyle name="Total 2 9 3 2 6" xfId="27642" xr:uid="{948FC29C-9DC9-4BB5-8436-5CCC70FC7CA7}"/>
    <cellStyle name="Total 2 9 3 3" xfId="23403" xr:uid="{2D48CCB5-1E16-41C5-A250-5CAB3630538A}"/>
    <cellStyle name="Total 2 9 3 3 2" xfId="26103" xr:uid="{B5F046A3-4022-4600-9C79-8E0A18D2726B}"/>
    <cellStyle name="Total 2 9 3 3 2 2" xfId="31555" xr:uid="{526FB030-1C0C-490D-9E34-F032AD51BDAE}"/>
    <cellStyle name="Total 2 9 3 3 3" xfId="29343" xr:uid="{F72FFFE1-59D7-4EDA-9BD9-1464CE856334}"/>
    <cellStyle name="Total 2 9 3 4" xfId="24784" xr:uid="{C953D61F-C5AB-4D9E-A211-CE149D712783}"/>
    <cellStyle name="Total 2 9 3 4 2" xfId="26979" xr:uid="{0A3300B9-647E-4F82-B43E-68B1D4D762EB}"/>
    <cellStyle name="Total 2 9 3 4 2 2" xfId="32431" xr:uid="{05028331-963B-45DE-85F4-53218F12BAC2}"/>
    <cellStyle name="Total 2 9 3 4 3" xfId="30236" xr:uid="{A8B1F3EF-0063-4619-8758-39CBB9A5B71F}"/>
    <cellStyle name="Total 2 9 3 5" xfId="22548" xr:uid="{F39EEBEE-FA7B-42EF-B797-CB874F2AAB22}"/>
    <cellStyle name="Total 2 9 3 5 2" xfId="28488" xr:uid="{9F97190B-2941-4419-B750-B2DBB72499A8}"/>
    <cellStyle name="Total 2 9 3 6" xfId="21669" xr:uid="{F2BA93DA-D404-4F8C-9C32-D722B307335A}"/>
    <cellStyle name="Total 2 9 3 7" xfId="27611" xr:uid="{516EF6D2-3ACD-452C-A799-6C2EC6A3E717}"/>
    <cellStyle name="Total 2 9 4" xfId="20900" xr:uid="{00000000-0005-0000-0000-0000AA510000}"/>
    <cellStyle name="Total 2 9 4 2" xfId="21699" xr:uid="{EC67FE79-3AB2-41B0-8F0A-455E13DFD4F7}"/>
    <cellStyle name="Total 2 9 4 2 2" xfId="23433" xr:uid="{6D667569-01BD-4A0D-A2B8-F6742FA08F63}"/>
    <cellStyle name="Total 2 9 4 2 2 2" xfId="26133" xr:uid="{6F9AF4F2-68C9-402D-8D73-E73BE4B419B7}"/>
    <cellStyle name="Total 2 9 4 2 2 2 2" xfId="31585" xr:uid="{8903CA4A-0ED0-4C87-9F3E-12D4F0B79D80}"/>
    <cellStyle name="Total 2 9 4 2 2 3" xfId="29373" xr:uid="{3EDC4DA5-C593-43CA-965B-1200C4613536}"/>
    <cellStyle name="Total 2 9 4 2 3" xfId="24814" xr:uid="{A5470F6F-1ADF-4AEB-8867-59359B77FADD}"/>
    <cellStyle name="Total 2 9 4 2 3 2" xfId="27009" xr:uid="{EE1F8599-A14E-450E-8652-3F8F01C8A620}"/>
    <cellStyle name="Total 2 9 4 2 3 2 2" xfId="32461" xr:uid="{2B92EFA4-7E2C-473B-A1A3-93C24F33B79F}"/>
    <cellStyle name="Total 2 9 4 2 3 3" xfId="30266" xr:uid="{7ED9A156-717C-4C2A-AC65-5F0E592EF671}"/>
    <cellStyle name="Total 2 9 4 2 4" xfId="22578" xr:uid="{E8039233-FE61-4F61-A262-B928CBDBB0C9}"/>
    <cellStyle name="Total 2 9 4 2 4 2" xfId="28518" xr:uid="{EB485CB7-38A8-49E5-9489-4C53A8BFF51B}"/>
    <cellStyle name="Total 2 9 4 2 5" xfId="25278" xr:uid="{7022034D-20AF-46C8-92B4-B6CE7E20B0DC}"/>
    <cellStyle name="Total 2 9 4 2 5 2" xfId="30730" xr:uid="{C9EE075D-E76E-4DE7-A7F8-A14696E83451}"/>
    <cellStyle name="Total 2 9 4 2 6" xfId="27641" xr:uid="{C795B3D2-7268-4972-B10F-6B5258B67B84}"/>
    <cellStyle name="Total 2 9 4 3" xfId="23404" xr:uid="{A22EB1CC-D8D5-48B0-BE2C-2FFFB8BADD87}"/>
    <cellStyle name="Total 2 9 4 3 2" xfId="26104" xr:uid="{C79CB67F-6E9F-46EE-BBCB-D434E5F0D36F}"/>
    <cellStyle name="Total 2 9 4 3 2 2" xfId="31556" xr:uid="{1C082E6A-E2E3-4B1F-A375-F905B02712F9}"/>
    <cellStyle name="Total 2 9 4 3 3" xfId="29344" xr:uid="{440CEDD8-DEF9-4E57-87B2-E4B3CCDBE677}"/>
    <cellStyle name="Total 2 9 4 4" xfId="24785" xr:uid="{D69A4F7F-BDD2-4A6D-84F1-64D977197D79}"/>
    <cellStyle name="Total 2 9 4 4 2" xfId="26980" xr:uid="{DE3C71AD-E9AB-41B7-BF59-A4B3AE448806}"/>
    <cellStyle name="Total 2 9 4 4 2 2" xfId="32432" xr:uid="{E77CF160-5C8C-47CC-9C07-6F969AEF1EAD}"/>
    <cellStyle name="Total 2 9 4 4 3" xfId="30237" xr:uid="{632EB79F-AD0D-4FD9-BA7F-0A2C83AA05FF}"/>
    <cellStyle name="Total 2 9 4 5" xfId="22549" xr:uid="{1B98E2EE-F254-4BFC-96FC-002FE2F6D509}"/>
    <cellStyle name="Total 2 9 4 5 2" xfId="28489" xr:uid="{3FBBD495-2A61-4A7A-AC7E-3C5576642D5B}"/>
    <cellStyle name="Total 2 9 4 6" xfId="21670" xr:uid="{559601F4-6B2B-4206-AC65-583280DA27EA}"/>
    <cellStyle name="Total 2 9 4 7" xfId="27612" xr:uid="{4C1D3929-5091-4ECB-A222-A15635F76542}"/>
    <cellStyle name="Total 2 9 5" xfId="20901" xr:uid="{00000000-0005-0000-0000-0000AB510000}"/>
    <cellStyle name="Total 2 9 5 2" xfId="21698" xr:uid="{E064CE6F-7F2C-4857-82AC-AADD290D2DCE}"/>
    <cellStyle name="Total 2 9 5 2 2" xfId="23432" xr:uid="{134C1A81-A77B-4CF1-9E26-E0B5D12E7232}"/>
    <cellStyle name="Total 2 9 5 2 2 2" xfId="26132" xr:uid="{E13C6134-3E46-4755-A217-A0A89B126DDA}"/>
    <cellStyle name="Total 2 9 5 2 2 2 2" xfId="31584" xr:uid="{A7185C65-D1AE-4D91-BD54-B15390F96911}"/>
    <cellStyle name="Total 2 9 5 2 2 3" xfId="29372" xr:uid="{CFF0E058-ADE5-4B63-BB6A-0BA10529CE72}"/>
    <cellStyle name="Total 2 9 5 2 3" xfId="24813" xr:uid="{B3D568AD-0E9A-4D99-A955-7B0AD926D6E3}"/>
    <cellStyle name="Total 2 9 5 2 3 2" xfId="27008" xr:uid="{6516B4C1-1B44-420A-A6FC-EA0E707D3D3F}"/>
    <cellStyle name="Total 2 9 5 2 3 2 2" xfId="32460" xr:uid="{7D42A84D-298F-431B-A3DA-5FF337F55367}"/>
    <cellStyle name="Total 2 9 5 2 3 3" xfId="30265" xr:uid="{DC4F00E7-A35D-47ED-BE29-CCB3B4435C98}"/>
    <cellStyle name="Total 2 9 5 2 4" xfId="22577" xr:uid="{F8A4D658-55A0-485F-9298-3DFE11234AF1}"/>
    <cellStyle name="Total 2 9 5 2 4 2" xfId="28517" xr:uid="{3569B71E-4383-44C4-83D0-5CD568097C3D}"/>
    <cellStyle name="Total 2 9 5 2 5" xfId="25277" xr:uid="{A282FD44-9152-410A-A4EC-68A68F4BD2A6}"/>
    <cellStyle name="Total 2 9 5 2 5 2" xfId="30729" xr:uid="{9FD4F481-63C8-4168-89AE-F01435B71510}"/>
    <cellStyle name="Total 2 9 5 2 6" xfId="27640" xr:uid="{D32642EA-CBCB-463F-AA02-BBDCC3E3BA1B}"/>
    <cellStyle name="Total 2 9 5 3" xfId="23405" xr:uid="{1B031800-2AC7-4297-8567-E6D915B6FE27}"/>
    <cellStyle name="Total 2 9 5 3 2" xfId="26105" xr:uid="{511C9622-F4FA-4F2B-B272-99B47F6CDAFA}"/>
    <cellStyle name="Total 2 9 5 3 2 2" xfId="31557" xr:uid="{373DBBB0-A8DB-4D86-85A3-E03C85210B63}"/>
    <cellStyle name="Total 2 9 5 3 3" xfId="29345" xr:uid="{CC731681-DA48-42AA-89D2-A511CD6EC67D}"/>
    <cellStyle name="Total 2 9 5 4" xfId="24786" xr:uid="{5B037A3E-8B77-4EC6-8431-CD98824494FC}"/>
    <cellStyle name="Total 2 9 5 4 2" xfId="26981" xr:uid="{1BADFDD8-A277-483E-8304-17977646C106}"/>
    <cellStyle name="Total 2 9 5 4 2 2" xfId="32433" xr:uid="{8EBEF395-5809-48C2-B60F-EA158E46AE3A}"/>
    <cellStyle name="Total 2 9 5 4 3" xfId="30238" xr:uid="{9479F54A-0F41-40A2-8FD0-E2005AE0C9F7}"/>
    <cellStyle name="Total 2 9 5 5" xfId="22550" xr:uid="{7B803A3A-017E-461C-B144-38D087F36248}"/>
    <cellStyle name="Total 2 9 5 5 2" xfId="28490" xr:uid="{E54FD80D-E292-4F15-A437-0A8F8104227B}"/>
    <cellStyle name="Total 2 9 5 6" xfId="21671" xr:uid="{186F601B-4612-4199-8232-871405E9F384}"/>
    <cellStyle name="Total 2 9 5 7" xfId="27613" xr:uid="{F685949E-0764-4B46-AB87-7935EF007ED6}"/>
    <cellStyle name="Total 3" xfId="20902" xr:uid="{00000000-0005-0000-0000-0000AC510000}"/>
    <cellStyle name="Total 3 2" xfId="20903" xr:uid="{00000000-0005-0000-0000-0000AD510000}"/>
    <cellStyle name="Total 3 2 2" xfId="21696" xr:uid="{CE84519E-0E36-47FE-B8B3-C1136192B3DF}"/>
    <cellStyle name="Total 3 2 2 2" xfId="23430" xr:uid="{A546CEE2-01CB-4062-9205-DCA8272C6D73}"/>
    <cellStyle name="Total 3 2 2 2 2" xfId="26130" xr:uid="{3BAF4670-B717-4534-B9FC-17EBBB28876B}"/>
    <cellStyle name="Total 3 2 2 2 2 2" xfId="31582" xr:uid="{52F905E2-7649-46AE-B988-545D05D914D0}"/>
    <cellStyle name="Total 3 2 2 2 3" xfId="29370" xr:uid="{487C0D23-6239-4A04-9AB9-8832DF80E97B}"/>
    <cellStyle name="Total 3 2 2 3" xfId="24811" xr:uid="{FD4CA7DA-CED7-41C4-A6D0-C80711CBA337}"/>
    <cellStyle name="Total 3 2 2 3 2" xfId="27006" xr:uid="{5D7D9D9D-F2FE-4AD5-91D7-C98872025CF2}"/>
    <cellStyle name="Total 3 2 2 3 2 2" xfId="32458" xr:uid="{854D576A-61AD-4E63-A071-5B63C804EB3E}"/>
    <cellStyle name="Total 3 2 2 3 3" xfId="30263" xr:uid="{0E8B8588-BE81-4DBA-9A25-84A4B984AADF}"/>
    <cellStyle name="Total 3 2 2 4" xfId="22575" xr:uid="{EB0D8CCB-79A7-45EA-A5FA-FEFF424FA31F}"/>
    <cellStyle name="Total 3 2 2 4 2" xfId="28515" xr:uid="{5245CB7F-CCA5-49AB-A12F-9DE9F67A0A1F}"/>
    <cellStyle name="Total 3 2 2 5" xfId="25275" xr:uid="{16858489-8949-496A-9E32-5CA949F44F9E}"/>
    <cellStyle name="Total 3 2 2 5 2" xfId="30727" xr:uid="{719D82D6-9A7A-4E22-B890-4BE5454BBDC0}"/>
    <cellStyle name="Total 3 2 2 6" xfId="27638" xr:uid="{FB1B4ACE-864E-4DA5-A329-626214F345F3}"/>
    <cellStyle name="Total 3 2 3" xfId="23407" xr:uid="{441D91B1-0EE0-40F1-AD1C-F48130D381D2}"/>
    <cellStyle name="Total 3 2 3 2" xfId="26107" xr:uid="{2F3E3F15-F921-42C4-BF41-D120E0A6D27C}"/>
    <cellStyle name="Total 3 2 3 2 2" xfId="31559" xr:uid="{4F3FF623-B0D6-4A1A-AC14-3A5B8D5DAFDA}"/>
    <cellStyle name="Total 3 2 3 3" xfId="29347" xr:uid="{EE3C2C30-9158-435E-830B-800CAE09B431}"/>
    <cellStyle name="Total 3 2 4" xfId="24788" xr:uid="{D7533B35-43C4-4795-8E3E-0931B7DED791}"/>
    <cellStyle name="Total 3 2 4 2" xfId="26983" xr:uid="{59D923B1-90DD-48BC-8942-2F6BD66B38F4}"/>
    <cellStyle name="Total 3 2 4 2 2" xfId="32435" xr:uid="{D181E551-12B6-48AD-9AF1-F21F619D3F5C}"/>
    <cellStyle name="Total 3 2 4 3" xfId="30240" xr:uid="{ABFA2913-EC9C-4D03-B794-660C71826FB3}"/>
    <cellStyle name="Total 3 2 5" xfId="22552" xr:uid="{2DAE15B7-3A3B-45CE-B5E5-81A2EB200B1C}"/>
    <cellStyle name="Total 3 2 5 2" xfId="28492" xr:uid="{27D6A557-73C1-4044-B13A-A8DE429A6F46}"/>
    <cellStyle name="Total 3 2 6" xfId="21673" xr:uid="{07F36624-42D4-4B8C-A7BC-B0A0212B5258}"/>
    <cellStyle name="Total 3 2 7" xfId="27615" xr:uid="{5299C58E-1E34-44C3-9F0E-19AFE402FEEE}"/>
    <cellStyle name="Total 3 3" xfId="20904" xr:uid="{00000000-0005-0000-0000-0000AE510000}"/>
    <cellStyle name="Total 3 3 2" xfId="21695" xr:uid="{4B0D5353-8F1A-4CE2-A25D-A8DE657B113E}"/>
    <cellStyle name="Total 3 3 2 2" xfId="23429" xr:uid="{E52E79A7-80F7-4B68-AAB8-427D80D6BFA8}"/>
    <cellStyle name="Total 3 3 2 2 2" xfId="26129" xr:uid="{58A739FF-92F8-4214-A93A-069BCE0F01AD}"/>
    <cellStyle name="Total 3 3 2 2 2 2" xfId="31581" xr:uid="{5E3C1B23-759F-4056-8BBA-8CE937C809EA}"/>
    <cellStyle name="Total 3 3 2 2 3" xfId="29369" xr:uid="{7193C52A-91B2-4B86-807B-895712C8C1C3}"/>
    <cellStyle name="Total 3 3 2 3" xfId="24810" xr:uid="{EAE0E8D1-A3A3-424A-86CD-A4AA577AA10A}"/>
    <cellStyle name="Total 3 3 2 3 2" xfId="27005" xr:uid="{279CE47C-E1EF-4F66-B07C-9C4E0DD007C7}"/>
    <cellStyle name="Total 3 3 2 3 2 2" xfId="32457" xr:uid="{11E59EBF-145C-493B-9A3D-403C6CBC646A}"/>
    <cellStyle name="Total 3 3 2 3 3" xfId="30262" xr:uid="{C1FFADDD-1C4C-49AA-B0BB-7F1E92CB1692}"/>
    <cellStyle name="Total 3 3 2 4" xfId="22574" xr:uid="{880827C9-7275-4DBF-AF16-1ABC43310245}"/>
    <cellStyle name="Total 3 3 2 4 2" xfId="28514" xr:uid="{41870C27-F217-4260-B2E6-D18C64A58ABF}"/>
    <cellStyle name="Total 3 3 2 5" xfId="25274" xr:uid="{C26106DB-D8EF-45AC-B0B6-61EE78C2C97A}"/>
    <cellStyle name="Total 3 3 2 5 2" xfId="30726" xr:uid="{95AC55AF-5FB9-46C5-A2D6-D76FFD0DF47A}"/>
    <cellStyle name="Total 3 3 2 6" xfId="27637" xr:uid="{21C95BB8-A1FB-4BC0-B82E-33FF09C36DEB}"/>
    <cellStyle name="Total 3 3 3" xfId="23408" xr:uid="{4C7196BB-9FE8-46ED-8C44-1BF360C8528E}"/>
    <cellStyle name="Total 3 3 3 2" xfId="26108" xr:uid="{04F10AB0-ED4F-4411-A396-423FC6D2238E}"/>
    <cellStyle name="Total 3 3 3 2 2" xfId="31560" xr:uid="{BB1E2BB4-A595-48EC-BD17-8F682982CDBC}"/>
    <cellStyle name="Total 3 3 3 3" xfId="29348" xr:uid="{4C38F1DF-12A8-433E-8C0F-F7346B5D0303}"/>
    <cellStyle name="Total 3 3 4" xfId="24789" xr:uid="{2F5F3BC8-2F74-4735-8EBB-025A91D8A55A}"/>
    <cellStyle name="Total 3 3 4 2" xfId="26984" xr:uid="{EC4A2E40-5448-4F97-8858-26473629AAB9}"/>
    <cellStyle name="Total 3 3 4 2 2" xfId="32436" xr:uid="{29AA2C95-BCB9-4C64-8BB1-6FA75FEFB099}"/>
    <cellStyle name="Total 3 3 4 3" xfId="30241" xr:uid="{F7564E97-071D-420C-8647-367B819F619D}"/>
    <cellStyle name="Total 3 3 5" xfId="22553" xr:uid="{3CBA6366-6CF5-4C3D-892F-A8C5EC6A2971}"/>
    <cellStyle name="Total 3 3 5 2" xfId="28493" xr:uid="{7F34B92B-AB32-4289-9958-95A0F764E73E}"/>
    <cellStyle name="Total 3 3 6" xfId="21674" xr:uid="{793F7D09-4652-4DE4-BF68-C0D9A3C427B2}"/>
    <cellStyle name="Total 3 3 7" xfId="27616" xr:uid="{99316C0C-CF80-412A-87EC-64F420FC059B}"/>
    <cellStyle name="Total 3 4" xfId="21697" xr:uid="{53374418-4AE9-4B8C-B27F-72879ABE30D3}"/>
    <cellStyle name="Total 3 4 2" xfId="23431" xr:uid="{4C9B3536-7746-4579-ABE2-B4EBA9E113DE}"/>
    <cellStyle name="Total 3 4 2 2" xfId="26131" xr:uid="{7C3440F6-5B46-425F-8829-B3A6095633B3}"/>
    <cellStyle name="Total 3 4 2 2 2" xfId="31583" xr:uid="{AC93A9A7-14BD-48E1-88D2-8362CC86EC04}"/>
    <cellStyle name="Total 3 4 2 3" xfId="29371" xr:uid="{AB1E0C15-7D9F-4319-877C-E0AF145B4921}"/>
    <cellStyle name="Total 3 4 3" xfId="24812" xr:uid="{43491FF0-0D62-4C12-BC69-2F7A16D3112E}"/>
    <cellStyle name="Total 3 4 3 2" xfId="27007" xr:uid="{D732E03F-FB25-4553-A5A9-59B3657BB023}"/>
    <cellStyle name="Total 3 4 3 2 2" xfId="32459" xr:uid="{F910A3BD-97CC-4FE1-8ECB-036F44FD0B84}"/>
    <cellStyle name="Total 3 4 3 3" xfId="30264" xr:uid="{1B4A066E-E073-4F9A-8F0D-22B88A10D12B}"/>
    <cellStyle name="Total 3 4 4" xfId="22576" xr:uid="{87CC746B-1611-4697-B857-147A31D98627}"/>
    <cellStyle name="Total 3 4 4 2" xfId="28516" xr:uid="{3FCBCEAE-3F8C-464C-BD8F-ECF7E35D1A6B}"/>
    <cellStyle name="Total 3 4 5" xfId="25276" xr:uid="{9A0B3700-A16D-4CA7-983F-8BDE36FC9B23}"/>
    <cellStyle name="Total 3 4 5 2" xfId="30728" xr:uid="{A59B03A7-E96E-41CC-B5CC-C56C003C1D55}"/>
    <cellStyle name="Total 3 4 6" xfId="27639" xr:uid="{310351F3-8A85-4B6A-9712-7FFD26B3F0A9}"/>
    <cellStyle name="Total 3 5" xfId="23406" xr:uid="{B3949EE9-E662-44B2-9DD9-C8E7FB2B1B05}"/>
    <cellStyle name="Total 3 5 2" xfId="26106" xr:uid="{5446A22A-0DA1-4BC9-922C-C95BB150CC54}"/>
    <cellStyle name="Total 3 5 2 2" xfId="31558" xr:uid="{71D77726-1FC0-4277-802B-518E5327AA47}"/>
    <cellStyle name="Total 3 5 3" xfId="29346" xr:uid="{1EEDC540-2C0B-4D28-A7BA-86A0E128AD36}"/>
    <cellStyle name="Total 3 6" xfId="24787" xr:uid="{851C7DBE-8638-4DCB-B87B-6EDC3812BC09}"/>
    <cellStyle name="Total 3 6 2" xfId="26982" xr:uid="{398705CE-BFAD-42D8-B189-A78280638488}"/>
    <cellStyle name="Total 3 6 2 2" xfId="32434" xr:uid="{B50AC674-27AE-4147-9160-16F009ED1F41}"/>
    <cellStyle name="Total 3 6 3" xfId="30239" xr:uid="{2BDE1F78-0103-477E-907D-EC7BBA3FBBB2}"/>
    <cellStyle name="Total 3 7" xfId="22551" xr:uid="{F07B6EA2-F706-46C2-B97E-AEBC81C073A9}"/>
    <cellStyle name="Total 3 7 2" xfId="28491" xr:uid="{A609A3C5-46E0-45DB-9165-B450A38288B0}"/>
    <cellStyle name="Total 3 8" xfId="21672" xr:uid="{705198E5-88F6-4587-B540-5726B54E92B9}"/>
    <cellStyle name="Total 3 9" xfId="27614" xr:uid="{0B34A31C-C17D-430B-8EC8-E934DB351FB8}"/>
    <cellStyle name="Total 4" xfId="20905" xr:uid="{00000000-0005-0000-0000-0000AF510000}"/>
    <cellStyle name="Total 4 2" xfId="20906" xr:uid="{00000000-0005-0000-0000-0000B0510000}"/>
    <cellStyle name="Total 4 2 2" xfId="21693" xr:uid="{497DC61F-4613-488E-BF95-56AF5780F06C}"/>
    <cellStyle name="Total 4 2 2 2" xfId="23427" xr:uid="{CE30F9B9-AE75-4215-8A58-96A9F3A0FE69}"/>
    <cellStyle name="Total 4 2 2 2 2" xfId="26127" xr:uid="{85014576-9DB7-45D3-948D-F40508C0E5B5}"/>
    <cellStyle name="Total 4 2 2 2 2 2" xfId="31579" xr:uid="{98D2A21E-AF7F-4E43-AC6C-CFA31FDF4EE7}"/>
    <cellStyle name="Total 4 2 2 2 3" xfId="29367" xr:uid="{4593C0D9-E6E2-44D6-B0D9-EDD260B4BFF9}"/>
    <cellStyle name="Total 4 2 2 3" xfId="24808" xr:uid="{9D114C84-5E08-43FE-990B-8F949EF0F5E3}"/>
    <cellStyle name="Total 4 2 2 3 2" xfId="27003" xr:uid="{8D953393-0E69-4D50-938E-96A90D850F5B}"/>
    <cellStyle name="Total 4 2 2 3 2 2" xfId="32455" xr:uid="{56618661-D9D3-4A4C-B3BE-73D65E0BD0C0}"/>
    <cellStyle name="Total 4 2 2 3 3" xfId="30260" xr:uid="{60B523C2-87A6-4EA5-80D8-210CFAE8894F}"/>
    <cellStyle name="Total 4 2 2 4" xfId="22572" xr:uid="{BB023C06-3510-4503-97E0-55BCACB392FF}"/>
    <cellStyle name="Total 4 2 2 4 2" xfId="28512" xr:uid="{F0E0EF66-C2DF-4AE8-9C49-7B2F596CF51E}"/>
    <cellStyle name="Total 4 2 2 5" xfId="25272" xr:uid="{494E27AF-1DB3-4EC4-95AB-192BD4FC3A40}"/>
    <cellStyle name="Total 4 2 2 5 2" xfId="30724" xr:uid="{4FDCB42A-3215-49A5-BCAA-CCDDD4CEF1F0}"/>
    <cellStyle name="Total 4 2 2 6" xfId="27635" xr:uid="{91053251-2985-499D-8749-98E0639F492D}"/>
    <cellStyle name="Total 4 2 3" xfId="23410" xr:uid="{05DB1826-4E34-4742-A793-BB41FC3AA43E}"/>
    <cellStyle name="Total 4 2 3 2" xfId="26110" xr:uid="{AD8521DF-C87B-448C-A190-102CDC8F7DD7}"/>
    <cellStyle name="Total 4 2 3 2 2" xfId="31562" xr:uid="{E3AEF112-AFC4-4B1F-8D28-4993CA09EAE4}"/>
    <cellStyle name="Total 4 2 3 3" xfId="29350" xr:uid="{06C9FC0C-8E44-4430-AEA0-97B87C4C9B10}"/>
    <cellStyle name="Total 4 2 4" xfId="24791" xr:uid="{D721D6DB-2E39-4BB9-B5A5-DFB359B60BD3}"/>
    <cellStyle name="Total 4 2 4 2" xfId="26986" xr:uid="{CB8B2544-F952-4F71-9151-BE325C123F49}"/>
    <cellStyle name="Total 4 2 4 2 2" xfId="32438" xr:uid="{F50DEE2E-915F-410B-946D-A7A012867E46}"/>
    <cellStyle name="Total 4 2 4 3" xfId="30243" xr:uid="{845B905E-8021-4CA6-A6B6-07AB8A8233A2}"/>
    <cellStyle name="Total 4 2 5" xfId="22555" xr:uid="{7C76D487-F111-43ED-9594-6C12A90BDDCA}"/>
    <cellStyle name="Total 4 2 5 2" xfId="28495" xr:uid="{9AA880C5-FB25-4351-9548-5A072C4E0E55}"/>
    <cellStyle name="Total 4 2 6" xfId="21676" xr:uid="{077D9A6A-BE39-4B01-BC8D-72D9B7DDA814}"/>
    <cellStyle name="Total 4 2 7" xfId="27618" xr:uid="{BEE39A5B-5D9B-46EA-A75B-02C5E052C7FB}"/>
    <cellStyle name="Total 4 3" xfId="20907" xr:uid="{00000000-0005-0000-0000-0000B1510000}"/>
    <cellStyle name="Total 4 3 2" xfId="21692" xr:uid="{FB1CAD96-641B-49C5-919B-DA7C97407454}"/>
    <cellStyle name="Total 4 3 2 2" xfId="23426" xr:uid="{BA86D237-9CDC-41E4-A12A-24531580D3FE}"/>
    <cellStyle name="Total 4 3 2 2 2" xfId="26126" xr:uid="{F2ACE44A-36AE-484F-BC28-BE7A72212466}"/>
    <cellStyle name="Total 4 3 2 2 2 2" xfId="31578" xr:uid="{67CF3E7C-5D16-45C4-AC61-DF7B6ADD92D3}"/>
    <cellStyle name="Total 4 3 2 2 3" xfId="29366" xr:uid="{F0542F17-CB32-424C-A483-AE8E6CCA569A}"/>
    <cellStyle name="Total 4 3 2 3" xfId="24807" xr:uid="{C3B19A27-8427-4F92-8E74-74CF46DDE67F}"/>
    <cellStyle name="Total 4 3 2 3 2" xfId="27002" xr:uid="{34D9A4A5-35A3-4EC0-9756-96ED185A2232}"/>
    <cellStyle name="Total 4 3 2 3 2 2" xfId="32454" xr:uid="{48027DE0-E384-4A8F-B462-4980668ADA9E}"/>
    <cellStyle name="Total 4 3 2 3 3" xfId="30259" xr:uid="{2BA036F5-8BF7-466E-B798-52D64F5F9CF0}"/>
    <cellStyle name="Total 4 3 2 4" xfId="22571" xr:uid="{3316D9E7-6842-49B4-A47B-519CF55A895B}"/>
    <cellStyle name="Total 4 3 2 4 2" xfId="28511" xr:uid="{B00EFAF9-90BA-4633-91EB-DD26D34B109F}"/>
    <cellStyle name="Total 4 3 2 5" xfId="25271" xr:uid="{C9647583-EF47-44C1-9EA4-994584A3FEFC}"/>
    <cellStyle name="Total 4 3 2 5 2" xfId="30723" xr:uid="{C3C9D076-0D89-4B50-A518-E3E0AFBDA6B0}"/>
    <cellStyle name="Total 4 3 2 6" xfId="27634" xr:uid="{B08FED93-9A90-4B2E-A5E8-5F0BE34836E5}"/>
    <cellStyle name="Total 4 3 3" xfId="23411" xr:uid="{9E7F4C73-BE59-495C-B2B3-4D79C4AF1518}"/>
    <cellStyle name="Total 4 3 3 2" xfId="26111" xr:uid="{805F321B-FD84-45D4-AE78-F628E949B93F}"/>
    <cellStyle name="Total 4 3 3 2 2" xfId="31563" xr:uid="{C9CA65E1-59A9-4BF8-BF8B-55D4B0D5E049}"/>
    <cellStyle name="Total 4 3 3 3" xfId="29351" xr:uid="{2960E40F-D9DE-45DF-BE96-0D2E4E83AC9D}"/>
    <cellStyle name="Total 4 3 4" xfId="24792" xr:uid="{35251CDE-153D-4AF2-B00E-2E8A31B7BD11}"/>
    <cellStyle name="Total 4 3 4 2" xfId="26987" xr:uid="{3D1A912F-85D9-4341-AC73-2F407A2FD462}"/>
    <cellStyle name="Total 4 3 4 2 2" xfId="32439" xr:uid="{E0ACE863-3615-4BD6-83EE-6B0115EE0082}"/>
    <cellStyle name="Total 4 3 4 3" xfId="30244" xr:uid="{E7D09B86-C08D-401C-B8A8-B333EC75733C}"/>
    <cellStyle name="Total 4 3 5" xfId="22556" xr:uid="{0AE2BC45-7231-42E2-A9FB-52E48AE0AC27}"/>
    <cellStyle name="Total 4 3 5 2" xfId="28496" xr:uid="{DE4885A1-9B42-4368-9C98-B0C93FCED082}"/>
    <cellStyle name="Total 4 3 6" xfId="21677" xr:uid="{75B1AC98-995B-4080-A08B-D1736B344483}"/>
    <cellStyle name="Total 4 3 7" xfId="27619" xr:uid="{6B17045F-31E2-42AE-9715-18C1C5988ACB}"/>
    <cellStyle name="Total 4 4" xfId="21694" xr:uid="{52EDBE6B-3577-4C85-9E6E-FD3B90B224F5}"/>
    <cellStyle name="Total 4 4 2" xfId="23428" xr:uid="{99F29252-A401-4C69-B10E-70943904F738}"/>
    <cellStyle name="Total 4 4 2 2" xfId="26128" xr:uid="{4E348DC8-713F-4106-BDD9-9D32CAE64D01}"/>
    <cellStyle name="Total 4 4 2 2 2" xfId="31580" xr:uid="{36942C39-C3F0-4E3E-B7DC-492300AB7971}"/>
    <cellStyle name="Total 4 4 2 3" xfId="29368" xr:uid="{08F5A3E4-BC5A-4C2F-B14A-438FE7336F19}"/>
    <cellStyle name="Total 4 4 3" xfId="24809" xr:uid="{2EC447D6-B794-4CE9-AD39-5A3F04F97FED}"/>
    <cellStyle name="Total 4 4 3 2" xfId="27004" xr:uid="{7F6CF805-610D-4299-A4A6-0443084DC895}"/>
    <cellStyle name="Total 4 4 3 2 2" xfId="32456" xr:uid="{6B69DC9A-D693-4E1A-A2FA-6E551AF74CB8}"/>
    <cellStyle name="Total 4 4 3 3" xfId="30261" xr:uid="{CB466379-8D42-4B1E-869D-B29066DDB104}"/>
    <cellStyle name="Total 4 4 4" xfId="22573" xr:uid="{FADE2CBB-6D94-479A-8781-D21A072927AF}"/>
    <cellStyle name="Total 4 4 4 2" xfId="28513" xr:uid="{D38A0652-0E19-418B-9060-B3447C6BE25F}"/>
    <cellStyle name="Total 4 4 5" xfId="25273" xr:uid="{5C565291-513A-40B9-9EED-E86186216265}"/>
    <cellStyle name="Total 4 4 5 2" xfId="30725" xr:uid="{D414B23A-E9D6-4D6A-8F7F-21D76FF28035}"/>
    <cellStyle name="Total 4 4 6" xfId="27636" xr:uid="{EA8AED3E-9ECB-4F8D-A982-CCF699BE209B}"/>
    <cellStyle name="Total 4 5" xfId="23409" xr:uid="{274CE433-BFB4-42A1-B2EA-DCA2249A675A}"/>
    <cellStyle name="Total 4 5 2" xfId="26109" xr:uid="{33885910-A720-4FE1-A5FD-733FAF84EFAA}"/>
    <cellStyle name="Total 4 5 2 2" xfId="31561" xr:uid="{8B356D38-B43F-485C-97A7-9689805EE3E9}"/>
    <cellStyle name="Total 4 5 3" xfId="29349" xr:uid="{012F76CD-3545-4F5F-BDB7-133F71766D8C}"/>
    <cellStyle name="Total 4 6" xfId="24790" xr:uid="{D04B6B7E-EF9C-4469-AD46-CA64028B5706}"/>
    <cellStyle name="Total 4 6 2" xfId="26985" xr:uid="{3CF4661A-659C-4DDA-8325-297F32F69542}"/>
    <cellStyle name="Total 4 6 2 2" xfId="32437" xr:uid="{BE15AFBD-C262-4035-9184-7F49599E110C}"/>
    <cellStyle name="Total 4 6 3" xfId="30242" xr:uid="{DA26FCD4-DC07-4892-BFB4-975455FD6447}"/>
    <cellStyle name="Total 4 7" xfId="22554" xr:uid="{4EC65E6F-D801-48C3-8587-A53CBC422565}"/>
    <cellStyle name="Total 4 7 2" xfId="28494" xr:uid="{476D7E19-85DF-462C-99CC-1341683C1BF5}"/>
    <cellStyle name="Total 4 8" xfId="21675" xr:uid="{4236855C-7EB2-4D54-B3F4-EA7EF2098F5E}"/>
    <cellStyle name="Total 4 9" xfId="27617" xr:uid="{4965B744-B267-40F9-B70F-B89F8AA0256F}"/>
    <cellStyle name="Total 5" xfId="20908" xr:uid="{00000000-0005-0000-0000-0000B2510000}"/>
    <cellStyle name="Total 5 2" xfId="20909" xr:uid="{00000000-0005-0000-0000-0000B3510000}"/>
    <cellStyle name="Total 5 2 2" xfId="21690" xr:uid="{86337D68-4ADA-438F-912E-FEDA670091EB}"/>
    <cellStyle name="Total 5 2 2 2" xfId="23424" xr:uid="{901928F6-3020-4E18-80EC-CA59C90E795E}"/>
    <cellStyle name="Total 5 2 2 2 2" xfId="26124" xr:uid="{2F8F6B39-581D-4CCA-88AF-2B316B8B186E}"/>
    <cellStyle name="Total 5 2 2 2 2 2" xfId="31576" xr:uid="{54D89AE0-331A-40D6-966F-75FBAA0F005D}"/>
    <cellStyle name="Total 5 2 2 2 3" xfId="29364" xr:uid="{731E37ED-7227-4E34-A9CE-0B87AF457D05}"/>
    <cellStyle name="Total 5 2 2 3" xfId="24805" xr:uid="{4F3BF0A8-AE37-447C-B565-30A300F97C7B}"/>
    <cellStyle name="Total 5 2 2 3 2" xfId="27000" xr:uid="{4D04313E-72BB-463E-AAAD-1D0637309BAA}"/>
    <cellStyle name="Total 5 2 2 3 2 2" xfId="32452" xr:uid="{385327A9-CA46-4A31-9762-5DFD92FB57C2}"/>
    <cellStyle name="Total 5 2 2 3 3" xfId="30257" xr:uid="{952ED7FD-BE34-498B-AD60-C69897EF8735}"/>
    <cellStyle name="Total 5 2 2 4" xfId="22569" xr:uid="{24A375B6-2890-41E8-BE2B-41CB43A45513}"/>
    <cellStyle name="Total 5 2 2 4 2" xfId="28509" xr:uid="{06871FAB-BB7B-4443-A80D-3DDBF175023D}"/>
    <cellStyle name="Total 5 2 2 5" xfId="25269" xr:uid="{174EE15F-0A3D-42BA-9685-155B608222F1}"/>
    <cellStyle name="Total 5 2 2 5 2" xfId="30721" xr:uid="{CEC869A8-1278-4F9C-84DF-FDAC660B833D}"/>
    <cellStyle name="Total 5 2 2 6" xfId="27632" xr:uid="{FA072514-C671-40F1-920E-F5D83BB57F85}"/>
    <cellStyle name="Total 5 2 3" xfId="23413" xr:uid="{533A2A20-C463-4DD5-8057-842A05113B87}"/>
    <cellStyle name="Total 5 2 3 2" xfId="26113" xr:uid="{5F6D3701-27A5-46E5-BDF0-8E3258BF5D82}"/>
    <cellStyle name="Total 5 2 3 2 2" xfId="31565" xr:uid="{0C058A63-347B-447B-B9B7-E299FEE0EB53}"/>
    <cellStyle name="Total 5 2 3 3" xfId="29353" xr:uid="{7609E002-E34F-45C7-9D11-E36C5EE59BE5}"/>
    <cellStyle name="Total 5 2 4" xfId="24794" xr:uid="{9722A9EA-3B75-4C8C-B3DA-F45982048780}"/>
    <cellStyle name="Total 5 2 4 2" xfId="26989" xr:uid="{F7148B2D-E9A0-4F67-8396-B7E3FF2321E5}"/>
    <cellStyle name="Total 5 2 4 2 2" xfId="32441" xr:uid="{0EB2C64E-ED9A-48D2-BC83-7927142F9DF0}"/>
    <cellStyle name="Total 5 2 4 3" xfId="30246" xr:uid="{8A290415-DF38-4CFA-8AB3-0862E1278408}"/>
    <cellStyle name="Total 5 2 5" xfId="22558" xr:uid="{49D0B0EB-803A-4EC6-9638-74270A4C3E5E}"/>
    <cellStyle name="Total 5 2 5 2" xfId="28498" xr:uid="{C1AA6851-CC32-4622-9290-6F0ED6989567}"/>
    <cellStyle name="Total 5 2 6" xfId="21679" xr:uid="{56ED8A34-3446-45A1-A919-FC9DD561EB67}"/>
    <cellStyle name="Total 5 2 7" xfId="27621" xr:uid="{61351BA2-E4C4-422C-8BAB-F0BF9D795C5B}"/>
    <cellStyle name="Total 5 3" xfId="20910" xr:uid="{00000000-0005-0000-0000-0000B4510000}"/>
    <cellStyle name="Total 5 3 2" xfId="21689" xr:uid="{256AA99D-8EEF-4B9D-A0E6-C0191459F865}"/>
    <cellStyle name="Total 5 3 2 2" xfId="23423" xr:uid="{B7BB671D-420E-4D36-BC85-20F0B6A1454A}"/>
    <cellStyle name="Total 5 3 2 2 2" xfId="26123" xr:uid="{84C0B28F-669B-4198-A726-BAE1DE7A4BF1}"/>
    <cellStyle name="Total 5 3 2 2 2 2" xfId="31575" xr:uid="{05F3AAA8-6109-42A3-8009-5D8CC38DF6BA}"/>
    <cellStyle name="Total 5 3 2 2 3" xfId="29363" xr:uid="{AAD24B93-7D41-4B1C-9430-147A9662F77B}"/>
    <cellStyle name="Total 5 3 2 3" xfId="24804" xr:uid="{EF590612-6CC9-4234-A114-32C9E00F1E44}"/>
    <cellStyle name="Total 5 3 2 3 2" xfId="26999" xr:uid="{EE4565E4-0C2D-45CE-89BE-46BE09578F83}"/>
    <cellStyle name="Total 5 3 2 3 2 2" xfId="32451" xr:uid="{CE875F7B-3F0B-4A05-A7C3-D91219C5452F}"/>
    <cellStyle name="Total 5 3 2 3 3" xfId="30256" xr:uid="{CF91AC4D-7A26-481D-BF78-329EE3456FB1}"/>
    <cellStyle name="Total 5 3 2 4" xfId="22568" xr:uid="{F5B287E7-F2AD-4CCD-9E00-6906B077ACE9}"/>
    <cellStyle name="Total 5 3 2 4 2" xfId="28508" xr:uid="{B27B4F4B-0AC3-4E14-BBF4-C8351B9474F9}"/>
    <cellStyle name="Total 5 3 2 5" xfId="25268" xr:uid="{5C7B8D4E-582E-47F3-9A18-7481A981F31A}"/>
    <cellStyle name="Total 5 3 2 5 2" xfId="30720" xr:uid="{4A2CAF5E-0744-499D-9F2C-783E1C114F0B}"/>
    <cellStyle name="Total 5 3 2 6" xfId="27631" xr:uid="{7F5D8C62-8352-4A3B-8BA7-1F888C5609E8}"/>
    <cellStyle name="Total 5 3 3" xfId="23414" xr:uid="{7BA01690-7B17-4C40-BDA2-BDFB0035BDF3}"/>
    <cellStyle name="Total 5 3 3 2" xfId="26114" xr:uid="{38CD2B99-542B-4F72-AD9E-C94FA5B4D924}"/>
    <cellStyle name="Total 5 3 3 2 2" xfId="31566" xr:uid="{D1C764DC-5BC0-47BB-B24A-4338D60DB339}"/>
    <cellStyle name="Total 5 3 3 3" xfId="29354" xr:uid="{C654E66B-528A-44DB-9372-1C82DEFAB764}"/>
    <cellStyle name="Total 5 3 4" xfId="24795" xr:uid="{29C4EE39-EDB5-4D8A-99DD-CA3EA4592B97}"/>
    <cellStyle name="Total 5 3 4 2" xfId="26990" xr:uid="{C74BEFCF-3666-44B5-BF0A-30368A4D5D06}"/>
    <cellStyle name="Total 5 3 4 2 2" xfId="32442" xr:uid="{B0E10006-8282-40A3-8586-A1DBC25ACF8D}"/>
    <cellStyle name="Total 5 3 4 3" xfId="30247" xr:uid="{CF250187-DDD8-4429-AAF1-2403AB1C5838}"/>
    <cellStyle name="Total 5 3 5" xfId="22559" xr:uid="{00F3F89F-072D-478B-87C5-C73421AF6023}"/>
    <cellStyle name="Total 5 3 5 2" xfId="28499" xr:uid="{FB71A112-6F43-43FC-91EB-25910A2B1939}"/>
    <cellStyle name="Total 5 3 6" xfId="21680" xr:uid="{DD107D9F-70D5-4AA1-B94D-B557E8E5562E}"/>
    <cellStyle name="Total 5 3 7" xfId="27622" xr:uid="{B615CB34-71A5-49F5-B56E-34A773A68896}"/>
    <cellStyle name="Total 5 4" xfId="21691" xr:uid="{43C326AE-9B37-4773-94F2-9EF1F5FDA29E}"/>
    <cellStyle name="Total 5 4 2" xfId="23425" xr:uid="{CC7E0988-2357-4E5B-B05F-DDAA1156BACD}"/>
    <cellStyle name="Total 5 4 2 2" xfId="26125" xr:uid="{B5138FEE-5A17-474B-B23C-CF5B378922F4}"/>
    <cellStyle name="Total 5 4 2 2 2" xfId="31577" xr:uid="{1F651026-51E9-4619-92B2-370CE3420A21}"/>
    <cellStyle name="Total 5 4 2 3" xfId="29365" xr:uid="{716BFFEE-9834-4170-886E-341751946313}"/>
    <cellStyle name="Total 5 4 3" xfId="24806" xr:uid="{16349AF9-80B8-463E-BE28-F1AD53AE3241}"/>
    <cellStyle name="Total 5 4 3 2" xfId="27001" xr:uid="{B82299A0-9F8B-4B39-BD96-1D0A9430D1E7}"/>
    <cellStyle name="Total 5 4 3 2 2" xfId="32453" xr:uid="{9836B8CF-C666-4085-A7D1-F1AD9573B4EA}"/>
    <cellStyle name="Total 5 4 3 3" xfId="30258" xr:uid="{F1901478-683B-4554-8EAD-789E1920AEBA}"/>
    <cellStyle name="Total 5 4 4" xfId="22570" xr:uid="{0EF4F00D-8153-450E-84B6-D0CFFCB85448}"/>
    <cellStyle name="Total 5 4 4 2" xfId="28510" xr:uid="{9E3C3A3A-7534-4D6C-98B7-EFFAEE668BC6}"/>
    <cellStyle name="Total 5 4 5" xfId="25270" xr:uid="{28064C9D-B929-46B7-BAE6-C073F81CF01B}"/>
    <cellStyle name="Total 5 4 5 2" xfId="30722" xr:uid="{26EE551C-0889-4B25-B34C-A72CCB5037FF}"/>
    <cellStyle name="Total 5 4 6" xfId="27633" xr:uid="{20602045-F911-437E-BFAA-FC890A147710}"/>
    <cellStyle name="Total 5 5" xfId="23412" xr:uid="{188231A3-C63E-4C74-BE46-46A05E50AE40}"/>
    <cellStyle name="Total 5 5 2" xfId="26112" xr:uid="{F0BFE841-7AC3-4B48-B70D-9A9BCE00C7BA}"/>
    <cellStyle name="Total 5 5 2 2" xfId="31564" xr:uid="{5FCCEBA6-1098-42D7-9E65-1D423F3A1C42}"/>
    <cellStyle name="Total 5 5 3" xfId="29352" xr:uid="{0B3D0DB0-41C1-4218-84E6-FDA7855F6CB5}"/>
    <cellStyle name="Total 5 6" xfId="24793" xr:uid="{203D4536-B3E7-4041-8032-8EE918E2B263}"/>
    <cellStyle name="Total 5 6 2" xfId="26988" xr:uid="{20201BBE-2B5D-49C1-9A20-772D933C1AA8}"/>
    <cellStyle name="Total 5 6 2 2" xfId="32440" xr:uid="{5AA7526F-8CE6-4403-9368-040015F3BCF1}"/>
    <cellStyle name="Total 5 6 3" xfId="30245" xr:uid="{18D75A9C-EEA1-43B0-AB3B-B7B82B33DBD9}"/>
    <cellStyle name="Total 5 7" xfId="22557" xr:uid="{99E15493-6DBA-4197-A89C-90C5D21A6DE3}"/>
    <cellStyle name="Total 5 7 2" xfId="28497" xr:uid="{9987225B-2C54-45E2-B240-888D1EFFC7E3}"/>
    <cellStyle name="Total 5 8" xfId="21678" xr:uid="{CE24BA3C-725B-4213-8BEB-5EED7DBFE665}"/>
    <cellStyle name="Total 5 9" xfId="27620" xr:uid="{BFAECF96-71B3-4022-B2A7-D1AB898671B9}"/>
    <cellStyle name="Total 6" xfId="20911" xr:uid="{00000000-0005-0000-0000-0000B5510000}"/>
    <cellStyle name="Total 6 2" xfId="20912" xr:uid="{00000000-0005-0000-0000-0000B6510000}"/>
    <cellStyle name="Total 6 2 2" xfId="21687" xr:uid="{9D1003DD-5331-4C7F-8C13-33825A5842F1}"/>
    <cellStyle name="Total 6 2 2 2" xfId="23421" xr:uid="{FA839E83-39E0-4FB0-85F3-5252057DB146}"/>
    <cellStyle name="Total 6 2 2 2 2" xfId="26121" xr:uid="{2CBE5768-3E2A-436C-BD50-5DF36A19223F}"/>
    <cellStyle name="Total 6 2 2 2 2 2" xfId="31573" xr:uid="{76674EC2-5D30-4B96-AF17-7A262C9C5222}"/>
    <cellStyle name="Total 6 2 2 2 3" xfId="29361" xr:uid="{E4A121D9-540A-4A03-A59E-802FAA0B1AE3}"/>
    <cellStyle name="Total 6 2 2 3" xfId="24802" xr:uid="{745A5A57-35C7-400A-89C2-C10AD15B8CF1}"/>
    <cellStyle name="Total 6 2 2 3 2" xfId="26997" xr:uid="{077D4939-FF72-4A28-B813-C27B5294787C}"/>
    <cellStyle name="Total 6 2 2 3 2 2" xfId="32449" xr:uid="{7831A722-890A-4A77-9B97-2CB4751EEACD}"/>
    <cellStyle name="Total 6 2 2 3 3" xfId="30254" xr:uid="{3AC189B3-31D3-49F7-8069-6FF64077F839}"/>
    <cellStyle name="Total 6 2 2 4" xfId="22566" xr:uid="{EA4F60C5-13E3-4F27-BFBF-BD13BECB747D}"/>
    <cellStyle name="Total 6 2 2 4 2" xfId="28506" xr:uid="{C0C442CC-466A-45D8-A565-82FCCE1D2508}"/>
    <cellStyle name="Total 6 2 2 5" xfId="25266" xr:uid="{2403CCE9-5B13-4683-9632-36665409B76A}"/>
    <cellStyle name="Total 6 2 2 5 2" xfId="30718" xr:uid="{285F79A4-EC46-4022-9F88-666144FEC27D}"/>
    <cellStyle name="Total 6 2 2 6" xfId="27629" xr:uid="{23D6F5BE-E00D-430D-808E-C6DE08629953}"/>
    <cellStyle name="Total 6 2 3" xfId="23416" xr:uid="{6259AE68-57D6-4143-BCE9-24CACAB23DEF}"/>
    <cellStyle name="Total 6 2 3 2" xfId="26116" xr:uid="{2C4B64B5-B17A-45A9-AE6D-BAB47D65A53C}"/>
    <cellStyle name="Total 6 2 3 2 2" xfId="31568" xr:uid="{D096B803-9AA6-44A6-B485-912A7CF64251}"/>
    <cellStyle name="Total 6 2 3 3" xfId="29356" xr:uid="{85E36605-FF36-48CC-80B3-3616CD588657}"/>
    <cellStyle name="Total 6 2 4" xfId="24797" xr:uid="{1D9DB394-F2A0-44A3-9015-B35529D0EF18}"/>
    <cellStyle name="Total 6 2 4 2" xfId="26992" xr:uid="{FDF150BB-973A-446F-8FD3-D440FAD0B200}"/>
    <cellStyle name="Total 6 2 4 2 2" xfId="32444" xr:uid="{DA679A8C-4D3F-450D-8BA0-794B01B6AA82}"/>
    <cellStyle name="Total 6 2 4 3" xfId="30249" xr:uid="{E8EE4234-C163-4866-9B24-473859B6AC78}"/>
    <cellStyle name="Total 6 2 5" xfId="22561" xr:uid="{3985F360-189A-4EF7-ACE3-92366E3B997B}"/>
    <cellStyle name="Total 6 2 5 2" xfId="28501" xr:uid="{39EF5A03-56F6-464B-9016-6168824BB0BB}"/>
    <cellStyle name="Total 6 2 6" xfId="21682" xr:uid="{18A6BFDE-F3B2-4B93-95E6-636C0EA5387C}"/>
    <cellStyle name="Total 6 2 7" xfId="27624" xr:uid="{4C8D22E3-E619-4117-829A-DF56E83C8167}"/>
    <cellStyle name="Total 6 3" xfId="20913" xr:uid="{00000000-0005-0000-0000-0000B7510000}"/>
    <cellStyle name="Total 6 3 2" xfId="21686" xr:uid="{1F05B707-724F-48C6-85B5-9A8D4E9A774E}"/>
    <cellStyle name="Total 6 3 2 2" xfId="23420" xr:uid="{A57996A8-32BD-4961-84EE-25118A6CFD4A}"/>
    <cellStyle name="Total 6 3 2 2 2" xfId="26120" xr:uid="{6E6EC2AA-5D0D-460D-A669-E916CDD8F678}"/>
    <cellStyle name="Total 6 3 2 2 2 2" xfId="31572" xr:uid="{42EDF0DF-C773-40A0-A7CA-843169210E85}"/>
    <cellStyle name="Total 6 3 2 2 3" xfId="29360" xr:uid="{B1E294E1-CB55-45B0-A0D5-D35ED6D2F673}"/>
    <cellStyle name="Total 6 3 2 3" xfId="24801" xr:uid="{54AAEBEC-8078-4205-9834-1CD1B3C65C79}"/>
    <cellStyle name="Total 6 3 2 3 2" xfId="26996" xr:uid="{C1EFDA92-2A6F-4F69-A345-F396140FDAAD}"/>
    <cellStyle name="Total 6 3 2 3 2 2" xfId="32448" xr:uid="{73DABE50-C12D-42AA-9D3D-BA4474CA6F94}"/>
    <cellStyle name="Total 6 3 2 3 3" xfId="30253" xr:uid="{39B1BEEA-3546-4C6A-B5D1-763632E28248}"/>
    <cellStyle name="Total 6 3 2 4" xfId="22565" xr:uid="{02AC1929-087A-4984-8F80-C23096FC0D5F}"/>
    <cellStyle name="Total 6 3 2 4 2" xfId="28505" xr:uid="{A0A6F30E-B577-4BF1-A5DF-B5E958D2D624}"/>
    <cellStyle name="Total 6 3 2 5" xfId="25265" xr:uid="{7ED21F3D-CBD0-491F-8000-E9490553C928}"/>
    <cellStyle name="Total 6 3 2 5 2" xfId="30717" xr:uid="{48242F5C-55BD-4F98-9D29-739624A630B1}"/>
    <cellStyle name="Total 6 3 2 6" xfId="27628" xr:uid="{E9C2058E-322B-4E67-AF15-72E0A7E68465}"/>
    <cellStyle name="Total 6 3 3" xfId="23417" xr:uid="{C445F7B2-5ADB-4CD6-A62D-C2B12020B32C}"/>
    <cellStyle name="Total 6 3 3 2" xfId="26117" xr:uid="{67A5C353-DB77-42CB-94A9-FBD0E2C0D376}"/>
    <cellStyle name="Total 6 3 3 2 2" xfId="31569" xr:uid="{F1021D20-597F-436A-822B-2D2520EE4F98}"/>
    <cellStyle name="Total 6 3 3 3" xfId="29357" xr:uid="{DEAF781A-FA28-4CD8-AEFE-2740916AD0E3}"/>
    <cellStyle name="Total 6 3 4" xfId="24798" xr:uid="{245D7851-F8AB-4065-9A0E-1EAD5ECDC22A}"/>
    <cellStyle name="Total 6 3 4 2" xfId="26993" xr:uid="{6B264590-5D48-42D3-B6E2-72E70B3277BA}"/>
    <cellStyle name="Total 6 3 4 2 2" xfId="32445" xr:uid="{E2D7E4DC-3359-4378-9E37-91F52131FC55}"/>
    <cellStyle name="Total 6 3 4 3" xfId="30250" xr:uid="{39ED7F50-FD83-4D1A-85B8-9C4114F450A0}"/>
    <cellStyle name="Total 6 3 5" xfId="22562" xr:uid="{4256D024-84B5-48E7-9994-996A7DCB1AD8}"/>
    <cellStyle name="Total 6 3 5 2" xfId="28502" xr:uid="{59ADA24C-54DF-46C3-8D6E-27CD47F65CE3}"/>
    <cellStyle name="Total 6 3 6" xfId="21683" xr:uid="{8925376C-16E1-434D-872E-CC7B871F50ED}"/>
    <cellStyle name="Total 6 3 7" xfId="27625" xr:uid="{E2B6FA20-4016-44FE-A466-2082348F7694}"/>
    <cellStyle name="Total 6 4" xfId="21688" xr:uid="{51B7A31C-BCAD-48A8-A9C3-D6DA4FE3B707}"/>
    <cellStyle name="Total 6 4 2" xfId="23422" xr:uid="{08937D13-392E-4D2B-9ABC-224EFDC50C5D}"/>
    <cellStyle name="Total 6 4 2 2" xfId="26122" xr:uid="{8E54CF09-20EB-45DB-BDED-ABA4CF62011E}"/>
    <cellStyle name="Total 6 4 2 2 2" xfId="31574" xr:uid="{028105BB-0971-4FD9-8CFF-9707FF03885C}"/>
    <cellStyle name="Total 6 4 2 3" xfId="29362" xr:uid="{A2C95845-39EE-422B-8382-56E5119EA4CF}"/>
    <cellStyle name="Total 6 4 3" xfId="24803" xr:uid="{CAB84A38-7B5F-496C-9934-DC79DF3037B5}"/>
    <cellStyle name="Total 6 4 3 2" xfId="26998" xr:uid="{6ADD7283-1592-4A15-B2E1-599958FB4C84}"/>
    <cellStyle name="Total 6 4 3 2 2" xfId="32450" xr:uid="{E7840973-BF88-4E5D-A721-C59E943B5FED}"/>
    <cellStyle name="Total 6 4 3 3" xfId="30255" xr:uid="{1A3CDF46-9580-4F87-968F-0A9BA57B06AD}"/>
    <cellStyle name="Total 6 4 4" xfId="22567" xr:uid="{D2DDF70E-09F5-41D6-806F-BD10DA33E4F0}"/>
    <cellStyle name="Total 6 4 4 2" xfId="28507" xr:uid="{BF9B30A9-962B-4866-8FBF-71E915536625}"/>
    <cellStyle name="Total 6 4 5" xfId="25267" xr:uid="{30FD2B31-484C-4E98-B051-AA0BC96F5B55}"/>
    <cellStyle name="Total 6 4 5 2" xfId="30719" xr:uid="{70A1C60D-1E2A-4BD3-A435-651058E37FDF}"/>
    <cellStyle name="Total 6 4 6" xfId="27630" xr:uid="{225EA2CE-D8F3-4A53-908D-EADA6B1E8909}"/>
    <cellStyle name="Total 6 5" xfId="23415" xr:uid="{BE820D0E-F71B-4A69-B017-34AB8ED3A457}"/>
    <cellStyle name="Total 6 5 2" xfId="26115" xr:uid="{BA0996EF-C391-4635-B70E-5AFB44F6EDE4}"/>
    <cellStyle name="Total 6 5 2 2" xfId="31567" xr:uid="{741BF801-3CCC-4F01-9377-A2D14708E647}"/>
    <cellStyle name="Total 6 5 3" xfId="29355" xr:uid="{C96D8C9D-0F38-491D-838D-27FD08D40B14}"/>
    <cellStyle name="Total 6 6" xfId="24796" xr:uid="{85512F13-0CDF-4A28-87B0-1AE80C17FC5C}"/>
    <cellStyle name="Total 6 6 2" xfId="26991" xr:uid="{552BA497-31CA-4160-B3C4-0787350BE432}"/>
    <cellStyle name="Total 6 6 2 2" xfId="32443" xr:uid="{344C0083-0AEA-4699-9F16-1FC8B19D9D5C}"/>
    <cellStyle name="Total 6 6 3" xfId="30248" xr:uid="{CB3A1E02-5643-4728-909A-3DCD09F1493E}"/>
    <cellStyle name="Total 6 7" xfId="22560" xr:uid="{35686C21-3EFE-49DB-B4BF-EF5B5727076F}"/>
    <cellStyle name="Total 6 7 2" xfId="28500" xr:uid="{BF906CEA-9234-4F62-8584-17FF8336851D}"/>
    <cellStyle name="Total 6 8" xfId="21681" xr:uid="{64A7C1B6-0A3B-4EB2-A45E-5CEAA00A2E8C}"/>
    <cellStyle name="Total 6 9" xfId="27623" xr:uid="{05D2F9E9-6095-4385-AAA6-8775ED7D092A}"/>
    <cellStyle name="Total 7" xfId="20914" xr:uid="{00000000-0005-0000-0000-0000B8510000}"/>
    <cellStyle name="Total 7 2" xfId="21685" xr:uid="{5B3FBA8B-D5AF-4C93-B054-075C049C3FF1}"/>
    <cellStyle name="Total 7 2 2" xfId="23419" xr:uid="{74AD9B5F-AAF6-4507-826C-D765E2EA4FCF}"/>
    <cellStyle name="Total 7 2 2 2" xfId="26119" xr:uid="{687404D8-FFCE-49A9-B8C6-F101C8615354}"/>
    <cellStyle name="Total 7 2 2 2 2" xfId="31571" xr:uid="{B73718FA-1397-4609-A2E8-8B88C72AC795}"/>
    <cellStyle name="Total 7 2 2 3" xfId="29359" xr:uid="{D3DBB2DD-2BB2-4BEC-8A16-419F9D1B2B4E}"/>
    <cellStyle name="Total 7 2 3" xfId="24800" xr:uid="{70108516-13C6-44AF-B860-243DC3ABE67C}"/>
    <cellStyle name="Total 7 2 3 2" xfId="26995" xr:uid="{1218CC5E-2D64-4EA0-91EA-46E8A21385FB}"/>
    <cellStyle name="Total 7 2 3 2 2" xfId="32447" xr:uid="{07CF2AF8-F9B3-419A-8C69-F2ED72705A75}"/>
    <cellStyle name="Total 7 2 3 3" xfId="30252" xr:uid="{44182319-37C5-4F32-A75A-F8E48F63336F}"/>
    <cellStyle name="Total 7 2 4" xfId="22564" xr:uid="{FE5A0AA7-F3AD-4485-A68F-0D9BDD2BE2D3}"/>
    <cellStyle name="Total 7 2 4 2" xfId="28504" xr:uid="{F9531B17-0BF9-4020-95DC-3727E462B302}"/>
    <cellStyle name="Total 7 2 5" xfId="25264" xr:uid="{BCDB4B13-6D8B-4B92-B43C-D7888AB212C2}"/>
    <cellStyle name="Total 7 2 5 2" xfId="30716" xr:uid="{EE629FC2-5997-4392-BF2F-B1BC84028CC0}"/>
    <cellStyle name="Total 7 2 6" xfId="27627" xr:uid="{A6C5E528-4569-494F-A2CB-669B6AB18738}"/>
    <cellStyle name="Total 7 3" xfId="23418" xr:uid="{3A75CFE5-DD77-482C-A3F4-AA7DF0ADACFB}"/>
    <cellStyle name="Total 7 3 2" xfId="26118" xr:uid="{ED7405CA-EFF1-4588-AD8A-872A8C76455F}"/>
    <cellStyle name="Total 7 3 2 2" xfId="31570" xr:uid="{B3353837-3136-4D2F-A238-004D99C03263}"/>
    <cellStyle name="Total 7 3 3" xfId="29358" xr:uid="{4E0ECDF9-7143-4C46-BF63-1B9DEF9140DA}"/>
    <cellStyle name="Total 7 4" xfId="24799" xr:uid="{E73DBE1D-9AFD-4D10-A22F-1A5BA6DB2308}"/>
    <cellStyle name="Total 7 4 2" xfId="26994" xr:uid="{2E376FEF-7490-4F05-8CF2-43B7454FFC41}"/>
    <cellStyle name="Total 7 4 2 2" xfId="32446" xr:uid="{23C9A440-510D-4BC3-A0FE-4C9632C5FEED}"/>
    <cellStyle name="Total 7 4 3" xfId="30251" xr:uid="{706954AD-1E6D-4541-932C-04F9C976B266}"/>
    <cellStyle name="Total 7 5" xfId="22563" xr:uid="{FEE4A86F-7633-4840-B160-0344435AF29B}"/>
    <cellStyle name="Total 7 5 2" xfId="28503" xr:uid="{FB9E6C18-7E1B-4A7C-BCCD-100F172FBB80}"/>
    <cellStyle name="Total 7 6" xfId="21684" xr:uid="{6D6A90E1-3C2F-4952-A48F-D1EFB0CFFE87}"/>
    <cellStyle name="Total 7 7" xfId="27626" xr:uid="{92982300-0323-49DC-942C-A60DF95F0981}"/>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2 2" xfId="23912" xr:uid="{E52E4124-513D-4D2C-9CC1-559814EDB764}"/>
    <cellStyle name="Vertical 2 3" xfId="23944" xr:uid="{749616DA-5C80-4E21-83A0-017F20591E2F}"/>
    <cellStyle name="Vertical 3" xfId="20922" xr:uid="{00000000-0005-0000-0000-0000C0510000}"/>
    <cellStyle name="Vertical 4" xfId="23911" xr:uid="{A3B987F9-F995-40FA-A75E-F8D8EADBE498}"/>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0" zoomScaleNormal="80" workbookViewId="0">
      <selection activeCell="C34" sqref="C34"/>
    </sheetView>
  </sheetViews>
  <sheetFormatPr defaultColWidth="9.1796875" defaultRowHeight="14"/>
  <cols>
    <col min="1" max="1" width="10.1796875" style="4" customWidth="1"/>
    <col min="2" max="2" width="138.36328125" style="5" bestFit="1" customWidth="1"/>
    <col min="3" max="3" width="39.453125" style="5" customWidth="1"/>
    <col min="4" max="6" width="9.1796875" style="5"/>
    <col min="7" max="7" width="25" style="5" customWidth="1"/>
    <col min="8" max="16384" width="9.1796875" style="5"/>
  </cols>
  <sheetData>
    <row r="1" spans="1:3">
      <c r="A1" s="159"/>
      <c r="B1" s="192" t="s">
        <v>344</v>
      </c>
      <c r="C1" s="159"/>
    </row>
    <row r="2" spans="1:3">
      <c r="A2" s="193">
        <v>1</v>
      </c>
      <c r="B2" s="303" t="s">
        <v>345</v>
      </c>
      <c r="C2" s="466" t="s">
        <v>741</v>
      </c>
    </row>
    <row r="3" spans="1:3">
      <c r="A3" s="193">
        <v>2</v>
      </c>
      <c r="B3" s="304" t="s">
        <v>341</v>
      </c>
      <c r="C3" s="466" t="s">
        <v>742</v>
      </c>
    </row>
    <row r="4" spans="1:3">
      <c r="A4" s="193">
        <v>3</v>
      </c>
      <c r="B4" s="305" t="s">
        <v>346</v>
      </c>
      <c r="C4" s="466" t="s">
        <v>743</v>
      </c>
    </row>
    <row r="5" spans="1:3">
      <c r="A5" s="194">
        <v>4</v>
      </c>
      <c r="B5" s="306" t="s">
        <v>342</v>
      </c>
      <c r="C5" s="466" t="s">
        <v>744</v>
      </c>
    </row>
    <row r="6" spans="1:3" s="195" customFormat="1" ht="45.75" customHeight="1">
      <c r="A6" s="674" t="s">
        <v>420</v>
      </c>
      <c r="B6" s="675"/>
      <c r="C6" s="675"/>
    </row>
    <row r="7" spans="1:3">
      <c r="A7" s="196" t="s">
        <v>30</v>
      </c>
      <c r="B7" s="192" t="s">
        <v>343</v>
      </c>
    </row>
    <row r="8" spans="1:3">
      <c r="A8" s="159">
        <v>1</v>
      </c>
      <c r="B8" s="240" t="s">
        <v>21</v>
      </c>
    </row>
    <row r="9" spans="1:3">
      <c r="A9" s="159">
        <v>2</v>
      </c>
      <c r="B9" s="241" t="s">
        <v>22</v>
      </c>
    </row>
    <row r="10" spans="1:3">
      <c r="A10" s="159">
        <v>3</v>
      </c>
      <c r="B10" s="241" t="s">
        <v>23</v>
      </c>
    </row>
    <row r="11" spans="1:3">
      <c r="A11" s="159">
        <v>4</v>
      </c>
      <c r="B11" s="241" t="s">
        <v>24</v>
      </c>
      <c r="C11" s="80"/>
    </row>
    <row r="12" spans="1:3">
      <c r="A12" s="159">
        <v>5</v>
      </c>
      <c r="B12" s="241" t="s">
        <v>25</v>
      </c>
    </row>
    <row r="13" spans="1:3">
      <c r="A13" s="159">
        <v>6</v>
      </c>
      <c r="B13" s="242" t="s">
        <v>353</v>
      </c>
    </row>
    <row r="14" spans="1:3">
      <c r="A14" s="159">
        <v>7</v>
      </c>
      <c r="B14" s="241" t="s">
        <v>347</v>
      </c>
    </row>
    <row r="15" spans="1:3">
      <c r="A15" s="159">
        <v>8</v>
      </c>
      <c r="B15" s="241" t="s">
        <v>348</v>
      </c>
    </row>
    <row r="16" spans="1:3">
      <c r="A16" s="159">
        <v>9</v>
      </c>
      <c r="B16" s="241" t="s">
        <v>26</v>
      </c>
    </row>
    <row r="17" spans="1:2">
      <c r="A17" s="302" t="s">
        <v>419</v>
      </c>
      <c r="B17" s="301" t="s">
        <v>406</v>
      </c>
    </row>
    <row r="18" spans="1:2">
      <c r="A18" s="159">
        <v>10</v>
      </c>
      <c r="B18" s="241" t="s">
        <v>27</v>
      </c>
    </row>
    <row r="19" spans="1:2">
      <c r="A19" s="159">
        <v>11</v>
      </c>
      <c r="B19" s="242" t="s">
        <v>349</v>
      </c>
    </row>
    <row r="20" spans="1:2">
      <c r="A20" s="159">
        <v>12</v>
      </c>
      <c r="B20" s="242" t="s">
        <v>28</v>
      </c>
    </row>
    <row r="21" spans="1:2">
      <c r="A21" s="353">
        <v>13</v>
      </c>
      <c r="B21" s="354" t="s">
        <v>350</v>
      </c>
    </row>
    <row r="22" spans="1:2">
      <c r="A22" s="353">
        <v>14</v>
      </c>
      <c r="B22" s="355" t="s">
        <v>377</v>
      </c>
    </row>
    <row r="23" spans="1:2">
      <c r="A23" s="356">
        <v>15</v>
      </c>
      <c r="B23" s="357" t="s">
        <v>29</v>
      </c>
    </row>
    <row r="24" spans="1:2">
      <c r="A24" s="356">
        <v>15.1</v>
      </c>
      <c r="B24" s="358" t="s">
        <v>433</v>
      </c>
    </row>
    <row r="25" spans="1:2">
      <c r="A25" s="356">
        <v>16</v>
      </c>
      <c r="B25" s="358" t="s">
        <v>497</v>
      </c>
    </row>
    <row r="26" spans="1:2">
      <c r="A26" s="356">
        <v>17</v>
      </c>
      <c r="B26" s="358" t="s">
        <v>538</v>
      </c>
    </row>
    <row r="27" spans="1:2">
      <c r="A27" s="356">
        <v>18</v>
      </c>
      <c r="B27" s="358" t="s">
        <v>708</v>
      </c>
    </row>
    <row r="28" spans="1:2">
      <c r="A28" s="356">
        <v>19</v>
      </c>
      <c r="B28" s="358" t="s">
        <v>709</v>
      </c>
    </row>
    <row r="29" spans="1:2">
      <c r="A29" s="356">
        <v>20</v>
      </c>
      <c r="B29" s="427" t="s">
        <v>539</v>
      </c>
    </row>
    <row r="30" spans="1:2">
      <c r="A30" s="356">
        <v>21</v>
      </c>
      <c r="B30" s="358" t="s">
        <v>705</v>
      </c>
    </row>
    <row r="31" spans="1:2">
      <c r="A31" s="356">
        <v>22</v>
      </c>
      <c r="B31" s="358" t="s">
        <v>540</v>
      </c>
    </row>
    <row r="32" spans="1:2">
      <c r="A32" s="356">
        <v>23</v>
      </c>
      <c r="B32" s="358" t="s">
        <v>541</v>
      </c>
    </row>
    <row r="33" spans="1:2">
      <c r="A33" s="356">
        <v>24</v>
      </c>
      <c r="B33" s="358" t="s">
        <v>542</v>
      </c>
    </row>
    <row r="34" spans="1:2">
      <c r="A34" s="356">
        <v>25</v>
      </c>
      <c r="B34" s="358" t="s">
        <v>543</v>
      </c>
    </row>
    <row r="35" spans="1:2">
      <c r="A35" s="356">
        <v>26</v>
      </c>
      <c r="B35" s="358" t="s">
        <v>740</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C52" sqref="C52"/>
    </sheetView>
  </sheetViews>
  <sheetFormatPr defaultColWidth="9.1796875" defaultRowHeight="12.5"/>
  <cols>
    <col min="1" max="1" width="9.54296875" style="83" bestFit="1" customWidth="1"/>
    <col min="2" max="2" width="132.453125" style="4" customWidth="1"/>
    <col min="3" max="3" width="18.453125" style="4" customWidth="1"/>
    <col min="4" max="16384" width="9.1796875" style="4"/>
  </cols>
  <sheetData>
    <row r="1" spans="1:3">
      <c r="A1" s="2" t="s">
        <v>31</v>
      </c>
      <c r="B1" s="3" t="str">
        <f>'Info '!C2</f>
        <v>JSC PASHA Bank Georgia</v>
      </c>
    </row>
    <row r="2" spans="1:3" s="71" customFormat="1" ht="15.75" customHeight="1">
      <c r="A2" s="2" t="s">
        <v>32</v>
      </c>
      <c r="B2" s="479">
        <v>44561</v>
      </c>
    </row>
    <row r="3" spans="1:3" s="71" customFormat="1" ht="15.75" customHeight="1"/>
    <row r="4" spans="1:3" ht="13.5" thickBot="1">
      <c r="A4" s="83" t="s">
        <v>246</v>
      </c>
      <c r="B4" s="140" t="s">
        <v>245</v>
      </c>
    </row>
    <row r="5" spans="1:3" ht="13">
      <c r="A5" s="84" t="s">
        <v>7</v>
      </c>
      <c r="B5" s="85"/>
      <c r="C5" s="86" t="s">
        <v>74</v>
      </c>
    </row>
    <row r="6" spans="1:3" ht="13">
      <c r="A6" s="87">
        <v>1</v>
      </c>
      <c r="B6" s="88" t="s">
        <v>244</v>
      </c>
      <c r="C6" s="89">
        <f>SUM(C7:C11)</f>
        <v>69864404.319999993</v>
      </c>
    </row>
    <row r="7" spans="1:3" ht="13">
      <c r="A7" s="87">
        <v>2</v>
      </c>
      <c r="B7" s="90" t="s">
        <v>243</v>
      </c>
      <c r="C7" s="517">
        <v>103000000</v>
      </c>
    </row>
    <row r="8" spans="1:3" ht="13">
      <c r="A8" s="87">
        <v>3</v>
      </c>
      <c r="B8" s="91" t="s">
        <v>242</v>
      </c>
      <c r="C8" s="517"/>
    </row>
    <row r="9" spans="1:3" ht="13">
      <c r="A9" s="87">
        <v>4</v>
      </c>
      <c r="B9" s="91" t="s">
        <v>241</v>
      </c>
      <c r="C9" s="517"/>
    </row>
    <row r="10" spans="1:3" ht="13">
      <c r="A10" s="87">
        <v>5</v>
      </c>
      <c r="B10" s="91" t="s">
        <v>240</v>
      </c>
      <c r="C10" s="517"/>
    </row>
    <row r="11" spans="1:3" ht="13">
      <c r="A11" s="87">
        <v>6</v>
      </c>
      <c r="B11" s="92" t="s">
        <v>239</v>
      </c>
      <c r="C11" s="517">
        <v>-33135595.68</v>
      </c>
    </row>
    <row r="12" spans="1:3" s="65" customFormat="1" ht="13">
      <c r="A12" s="87">
        <v>7</v>
      </c>
      <c r="B12" s="88" t="s">
        <v>238</v>
      </c>
      <c r="C12" s="93">
        <f>SUM(C13:C27)</f>
        <v>4862986.08</v>
      </c>
    </row>
    <row r="13" spans="1:3" s="65" customFormat="1" ht="13">
      <c r="A13" s="87">
        <v>8</v>
      </c>
      <c r="B13" s="94" t="s">
        <v>237</v>
      </c>
      <c r="C13" s="516"/>
    </row>
    <row r="14" spans="1:3" s="65" customFormat="1" ht="25">
      <c r="A14" s="87">
        <v>9</v>
      </c>
      <c r="B14" s="96" t="s">
        <v>236</v>
      </c>
      <c r="C14" s="516"/>
    </row>
    <row r="15" spans="1:3" s="65" customFormat="1" ht="13">
      <c r="A15" s="87">
        <v>10</v>
      </c>
      <c r="B15" s="97" t="s">
        <v>235</v>
      </c>
      <c r="C15" s="516">
        <v>4862986.08</v>
      </c>
    </row>
    <row r="16" spans="1:3" s="65" customFormat="1">
      <c r="A16" s="87">
        <v>11</v>
      </c>
      <c r="B16" s="98" t="s">
        <v>234</v>
      </c>
      <c r="C16" s="95"/>
    </row>
    <row r="17" spans="1:3" s="65" customFormat="1">
      <c r="A17" s="87">
        <v>12</v>
      </c>
      <c r="B17" s="97" t="s">
        <v>233</v>
      </c>
      <c r="C17" s="95"/>
    </row>
    <row r="18" spans="1:3" s="65" customFormat="1">
      <c r="A18" s="87">
        <v>13</v>
      </c>
      <c r="B18" s="97" t="s">
        <v>232</v>
      </c>
      <c r="C18" s="95"/>
    </row>
    <row r="19" spans="1:3" s="65" customFormat="1">
      <c r="A19" s="87">
        <v>14</v>
      </c>
      <c r="B19" s="97" t="s">
        <v>231</v>
      </c>
      <c r="C19" s="95"/>
    </row>
    <row r="20" spans="1:3" s="65" customFormat="1">
      <c r="A20" s="87">
        <v>15</v>
      </c>
      <c r="B20" s="97" t="s">
        <v>230</v>
      </c>
      <c r="C20" s="95"/>
    </row>
    <row r="21" spans="1:3" s="65" customFormat="1" ht="25">
      <c r="A21" s="87">
        <v>16</v>
      </c>
      <c r="B21" s="96" t="s">
        <v>229</v>
      </c>
      <c r="C21" s="95"/>
    </row>
    <row r="22" spans="1:3" s="65" customFormat="1">
      <c r="A22" s="87">
        <v>17</v>
      </c>
      <c r="B22" s="99" t="s">
        <v>228</v>
      </c>
      <c r="C22" s="95"/>
    </row>
    <row r="23" spans="1:3" s="65" customFormat="1">
      <c r="A23" s="87">
        <v>18</v>
      </c>
      <c r="B23" s="96" t="s">
        <v>227</v>
      </c>
      <c r="C23" s="95"/>
    </row>
    <row r="24" spans="1:3" s="65" customFormat="1" ht="25">
      <c r="A24" s="87">
        <v>19</v>
      </c>
      <c r="B24" s="96" t="s">
        <v>204</v>
      </c>
      <c r="C24" s="95"/>
    </row>
    <row r="25" spans="1:3" s="65" customFormat="1">
      <c r="A25" s="87">
        <v>20</v>
      </c>
      <c r="B25" s="100" t="s">
        <v>226</v>
      </c>
      <c r="C25" s="95"/>
    </row>
    <row r="26" spans="1:3" s="65" customFormat="1">
      <c r="A26" s="87">
        <v>21</v>
      </c>
      <c r="B26" s="100" t="s">
        <v>225</v>
      </c>
      <c r="C26" s="95"/>
    </row>
    <row r="27" spans="1:3" s="65" customFormat="1">
      <c r="A27" s="87">
        <v>22</v>
      </c>
      <c r="B27" s="100" t="s">
        <v>224</v>
      </c>
      <c r="C27" s="95"/>
    </row>
    <row r="28" spans="1:3" s="65" customFormat="1" ht="13">
      <c r="A28" s="87">
        <v>23</v>
      </c>
      <c r="B28" s="101" t="s">
        <v>223</v>
      </c>
      <c r="C28" s="93">
        <f>C6-C12</f>
        <v>65001418.239999995</v>
      </c>
    </row>
    <row r="29" spans="1:3" s="65" customFormat="1" ht="13">
      <c r="A29" s="102"/>
      <c r="B29" s="103"/>
      <c r="C29" s="95"/>
    </row>
    <row r="30" spans="1:3" s="65" customFormat="1" ht="13">
      <c r="A30" s="102">
        <v>24</v>
      </c>
      <c r="B30" s="101" t="s">
        <v>222</v>
      </c>
      <c r="C30" s="93">
        <f>C31+C34</f>
        <v>0</v>
      </c>
    </row>
    <row r="31" spans="1:3" s="65" customFormat="1">
      <c r="A31" s="102">
        <v>25</v>
      </c>
      <c r="B31" s="91" t="s">
        <v>221</v>
      </c>
      <c r="C31" s="104">
        <f>C32+C33</f>
        <v>0</v>
      </c>
    </row>
    <row r="32" spans="1:3" s="65" customFormat="1">
      <c r="A32" s="102">
        <v>26</v>
      </c>
      <c r="B32" s="105" t="s">
        <v>302</v>
      </c>
      <c r="C32" s="95"/>
    </row>
    <row r="33" spans="1:3" s="65" customFormat="1">
      <c r="A33" s="102">
        <v>27</v>
      </c>
      <c r="B33" s="105" t="s">
        <v>220</v>
      </c>
      <c r="C33" s="95"/>
    </row>
    <row r="34" spans="1:3" s="65" customFormat="1">
      <c r="A34" s="102">
        <v>28</v>
      </c>
      <c r="B34" s="91" t="s">
        <v>219</v>
      </c>
      <c r="C34" s="95"/>
    </row>
    <row r="35" spans="1:3" s="65" customFormat="1" ht="13">
      <c r="A35" s="102">
        <v>29</v>
      </c>
      <c r="B35" s="101" t="s">
        <v>218</v>
      </c>
      <c r="C35" s="93">
        <f>SUM(C36:C40)</f>
        <v>0</v>
      </c>
    </row>
    <row r="36" spans="1:3" s="65" customFormat="1">
      <c r="A36" s="102">
        <v>30</v>
      </c>
      <c r="B36" s="96" t="s">
        <v>217</v>
      </c>
      <c r="C36" s="95"/>
    </row>
    <row r="37" spans="1:3" s="65" customFormat="1">
      <c r="A37" s="102">
        <v>31</v>
      </c>
      <c r="B37" s="97" t="s">
        <v>216</v>
      </c>
      <c r="C37" s="95"/>
    </row>
    <row r="38" spans="1:3" s="65" customFormat="1">
      <c r="A38" s="102">
        <v>32</v>
      </c>
      <c r="B38" s="96" t="s">
        <v>215</v>
      </c>
      <c r="C38" s="95"/>
    </row>
    <row r="39" spans="1:3" s="65" customFormat="1" ht="25">
      <c r="A39" s="102">
        <v>33</v>
      </c>
      <c r="B39" s="96" t="s">
        <v>204</v>
      </c>
      <c r="C39" s="95"/>
    </row>
    <row r="40" spans="1:3" s="65" customFormat="1">
      <c r="A40" s="102">
        <v>34</v>
      </c>
      <c r="B40" s="100" t="s">
        <v>214</v>
      </c>
      <c r="C40" s="95"/>
    </row>
    <row r="41" spans="1:3" s="65" customFormat="1" ht="13">
      <c r="A41" s="102">
        <v>35</v>
      </c>
      <c r="B41" s="101" t="s">
        <v>213</v>
      </c>
      <c r="C41" s="93">
        <f>C30-C35</f>
        <v>0</v>
      </c>
    </row>
    <row r="42" spans="1:3" s="65" customFormat="1" ht="13">
      <c r="A42" s="102"/>
      <c r="B42" s="103"/>
      <c r="C42" s="95"/>
    </row>
    <row r="43" spans="1:3" s="65" customFormat="1" ht="13">
      <c r="A43" s="102">
        <v>36</v>
      </c>
      <c r="B43" s="106" t="s">
        <v>212</v>
      </c>
      <c r="C43" s="93">
        <f>SUM(C44:C46)</f>
        <v>23847589.4208</v>
      </c>
    </row>
    <row r="44" spans="1:3" s="65" customFormat="1" ht="13">
      <c r="A44" s="102">
        <v>37</v>
      </c>
      <c r="B44" s="91" t="s">
        <v>211</v>
      </c>
      <c r="C44" s="516">
        <v>18592385.542199999</v>
      </c>
    </row>
    <row r="45" spans="1:3" s="65" customFormat="1" ht="13">
      <c r="A45" s="102">
        <v>38</v>
      </c>
      <c r="B45" s="91" t="s">
        <v>210</v>
      </c>
      <c r="C45" s="516"/>
    </row>
    <row r="46" spans="1:3" s="65" customFormat="1" ht="13">
      <c r="A46" s="102">
        <v>39</v>
      </c>
      <c r="B46" s="91" t="s">
        <v>209</v>
      </c>
      <c r="C46" s="516">
        <v>5255203.8786000004</v>
      </c>
    </row>
    <row r="47" spans="1:3" s="65" customFormat="1" ht="13">
      <c r="A47" s="102">
        <v>40</v>
      </c>
      <c r="B47" s="106" t="s">
        <v>208</v>
      </c>
      <c r="C47" s="93">
        <f>SUM(C48:C51)</f>
        <v>0</v>
      </c>
    </row>
    <row r="48" spans="1:3" s="65" customFormat="1">
      <c r="A48" s="102">
        <v>41</v>
      </c>
      <c r="B48" s="96" t="s">
        <v>207</v>
      </c>
      <c r="C48" s="95"/>
    </row>
    <row r="49" spans="1:3" s="65" customFormat="1">
      <c r="A49" s="102">
        <v>42</v>
      </c>
      <c r="B49" s="97" t="s">
        <v>206</v>
      </c>
      <c r="C49" s="95"/>
    </row>
    <row r="50" spans="1:3" s="65" customFormat="1">
      <c r="A50" s="102">
        <v>43</v>
      </c>
      <c r="B50" s="96" t="s">
        <v>205</v>
      </c>
      <c r="C50" s="95"/>
    </row>
    <row r="51" spans="1:3" s="65" customFormat="1" ht="25">
      <c r="A51" s="102">
        <v>44</v>
      </c>
      <c r="B51" s="96" t="s">
        <v>204</v>
      </c>
      <c r="C51" s="95"/>
    </row>
    <row r="52" spans="1:3" s="65" customFormat="1" ht="13.5" thickBot="1">
      <c r="A52" s="107">
        <v>45</v>
      </c>
      <c r="B52" s="108" t="s">
        <v>203</v>
      </c>
      <c r="C52" s="109">
        <f>C43-C47</f>
        <v>23847589.4208</v>
      </c>
    </row>
    <row r="55" spans="1:3">
      <c r="B55" s="4" t="s">
        <v>8</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80" zoomScaleNormal="80" workbookViewId="0">
      <selection activeCell="D27" sqref="D27"/>
    </sheetView>
  </sheetViews>
  <sheetFormatPr defaultColWidth="9.1796875" defaultRowHeight="13"/>
  <cols>
    <col min="1" max="1" width="9.453125" style="256" bestFit="1" customWidth="1"/>
    <col min="2" max="2" width="59" style="256" customWidth="1"/>
    <col min="3" max="3" width="16.81640625" style="256" bestFit="1" customWidth="1"/>
    <col min="4" max="4" width="13.1796875" style="256" bestFit="1" customWidth="1"/>
    <col min="5" max="16384" width="9.1796875" style="256"/>
  </cols>
  <sheetData>
    <row r="1" spans="1:4">
      <c r="A1" s="2" t="s">
        <v>31</v>
      </c>
      <c r="B1" s="3" t="str">
        <f>'Info '!C2</f>
        <v>JSC PASHA Bank Georgia</v>
      </c>
    </row>
    <row r="2" spans="1:4" s="223" customFormat="1" ht="15.75" customHeight="1">
      <c r="A2" s="2" t="s">
        <v>32</v>
      </c>
      <c r="B2" s="479">
        <v>44561</v>
      </c>
    </row>
    <row r="3" spans="1:4" s="223" customFormat="1" ht="15.75" customHeight="1"/>
    <row r="4" spans="1:4" ht="13.5" thickBot="1">
      <c r="A4" s="272" t="s">
        <v>405</v>
      </c>
      <c r="B4" s="293" t="s">
        <v>406</v>
      </c>
    </row>
    <row r="5" spans="1:4" s="294" customFormat="1" ht="12.75" customHeight="1">
      <c r="A5" s="351"/>
      <c r="B5" s="352" t="s">
        <v>409</v>
      </c>
      <c r="C5" s="286" t="s">
        <v>407</v>
      </c>
      <c r="D5" s="287" t="s">
        <v>408</v>
      </c>
    </row>
    <row r="6" spans="1:4" s="295" customFormat="1">
      <c r="A6" s="288">
        <v>1</v>
      </c>
      <c r="B6" s="347" t="s">
        <v>410</v>
      </c>
      <c r="C6" s="347"/>
      <c r="D6" s="289"/>
    </row>
    <row r="7" spans="1:4" s="295" customFormat="1">
      <c r="A7" s="290" t="s">
        <v>396</v>
      </c>
      <c r="B7" s="348" t="s">
        <v>411</v>
      </c>
      <c r="C7" s="340">
        <v>4.4999999999999998E-2</v>
      </c>
      <c r="D7" s="515">
        <f>C7*'5. RWA '!$C$13</f>
        <v>21401601.214280535</v>
      </c>
    </row>
    <row r="8" spans="1:4" s="295" customFormat="1">
      <c r="A8" s="290" t="s">
        <v>397</v>
      </c>
      <c r="B8" s="348" t="s">
        <v>412</v>
      </c>
      <c r="C8" s="341">
        <v>0.06</v>
      </c>
      <c r="D8" s="515">
        <f>C8*'5. RWA '!$C$13</f>
        <v>28535468.285707377</v>
      </c>
    </row>
    <row r="9" spans="1:4" s="295" customFormat="1">
      <c r="A9" s="290" t="s">
        <v>398</v>
      </c>
      <c r="B9" s="348" t="s">
        <v>413</v>
      </c>
      <c r="C9" s="341">
        <v>0.08</v>
      </c>
      <c r="D9" s="515">
        <f>C9*'5. RWA '!$C$13</f>
        <v>38047291.047609843</v>
      </c>
    </row>
    <row r="10" spans="1:4" s="295" customFormat="1">
      <c r="A10" s="288" t="s">
        <v>399</v>
      </c>
      <c r="B10" s="347" t="s">
        <v>414</v>
      </c>
      <c r="C10" s="342"/>
      <c r="D10" s="514"/>
    </row>
    <row r="11" spans="1:4" s="296" customFormat="1">
      <c r="A11" s="291" t="s">
        <v>400</v>
      </c>
      <c r="B11" s="339" t="s">
        <v>480</v>
      </c>
      <c r="C11" s="343">
        <v>0</v>
      </c>
      <c r="D11" s="515">
        <f>C11*'5. RWA '!$C$13</f>
        <v>0</v>
      </c>
    </row>
    <row r="12" spans="1:4" s="296" customFormat="1">
      <c r="A12" s="291" t="s">
        <v>401</v>
      </c>
      <c r="B12" s="339" t="s">
        <v>415</v>
      </c>
      <c r="C12" s="343">
        <v>0</v>
      </c>
      <c r="D12" s="515">
        <f>C12*'5. RWA '!$C$13</f>
        <v>0</v>
      </c>
    </row>
    <row r="13" spans="1:4" s="296" customFormat="1">
      <c r="A13" s="291" t="s">
        <v>402</v>
      </c>
      <c r="B13" s="339" t="s">
        <v>416</v>
      </c>
      <c r="C13" s="343"/>
      <c r="D13" s="515">
        <f>C13*'5. RWA '!$C$13</f>
        <v>0</v>
      </c>
    </row>
    <row r="14" spans="1:4" s="296" customFormat="1">
      <c r="A14" s="288" t="s">
        <v>403</v>
      </c>
      <c r="B14" s="347" t="s">
        <v>477</v>
      </c>
      <c r="C14" s="344"/>
      <c r="D14" s="514"/>
    </row>
    <row r="15" spans="1:4" s="296" customFormat="1">
      <c r="A15" s="291">
        <v>3.1</v>
      </c>
      <c r="B15" s="339" t="s">
        <v>421</v>
      </c>
      <c r="C15" s="554">
        <v>2.3285335355949052E-2</v>
      </c>
      <c r="D15" s="515">
        <f>C15*'5. RWA '!$C$13</f>
        <v>11074299.142862415</v>
      </c>
    </row>
    <row r="16" spans="1:4" s="296" customFormat="1">
      <c r="A16" s="291">
        <v>3.2</v>
      </c>
      <c r="B16" s="339" t="s">
        <v>422</v>
      </c>
      <c r="C16" s="554">
        <v>3.1073373432877596E-2</v>
      </c>
      <c r="D16" s="515">
        <f>C16*'5. RWA '!$C$13</f>
        <v>14778221.035397016</v>
      </c>
    </row>
    <row r="17" spans="1:6" s="295" customFormat="1">
      <c r="A17" s="291">
        <v>3.3</v>
      </c>
      <c r="B17" s="339" t="s">
        <v>423</v>
      </c>
      <c r="C17" s="554">
        <v>7.0790282033993665E-2</v>
      </c>
      <c r="D17" s="515">
        <f>C17*'5. RWA '!$C$13</f>
        <v>33667230.798621789</v>
      </c>
    </row>
    <row r="18" spans="1:6" s="294" customFormat="1" ht="12.75" customHeight="1">
      <c r="A18" s="349"/>
      <c r="B18" s="350" t="s">
        <v>476</v>
      </c>
      <c r="C18" s="345" t="s">
        <v>407</v>
      </c>
      <c r="D18" s="513" t="s">
        <v>408</v>
      </c>
    </row>
    <row r="19" spans="1:6" s="295" customFormat="1">
      <c r="A19" s="292">
        <v>4</v>
      </c>
      <c r="B19" s="339" t="s">
        <v>417</v>
      </c>
      <c r="C19" s="343">
        <f>C7+C11+C12+C13+C15</f>
        <v>6.8285335355949051E-2</v>
      </c>
      <c r="D19" s="515">
        <f>C19*'5. RWA '!$C$13</f>
        <v>32475900.357142951</v>
      </c>
    </row>
    <row r="20" spans="1:6" s="295" customFormat="1">
      <c r="A20" s="292">
        <v>5</v>
      </c>
      <c r="B20" s="339" t="s">
        <v>137</v>
      </c>
      <c r="C20" s="343">
        <f>C8+C11+C12+C13+C16</f>
        <v>9.1073373432877594E-2</v>
      </c>
      <c r="D20" s="515">
        <f>C20*'5. RWA '!$C$13</f>
        <v>43313689.321104392</v>
      </c>
    </row>
    <row r="21" spans="1:6" s="295" customFormat="1" ht="13.5" thickBot="1">
      <c r="A21" s="297" t="s">
        <v>404</v>
      </c>
      <c r="B21" s="298" t="s">
        <v>418</v>
      </c>
      <c r="C21" s="346">
        <f>C9+C11+C12+C13+C17</f>
        <v>0.15079028203399367</v>
      </c>
      <c r="D21" s="512">
        <f>C21*'5. RWA '!$C$13</f>
        <v>71714521.846231624</v>
      </c>
    </row>
    <row r="22" spans="1:6">
      <c r="F22" s="272"/>
    </row>
    <row r="23" spans="1:6" ht="50.5">
      <c r="B23" s="271" t="s">
        <v>479</v>
      </c>
    </row>
  </sheetData>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80" zoomScaleNormal="80" workbookViewId="0">
      <pane xSplit="1" ySplit="5" topLeftCell="B18" activePane="bottomRight" state="frozen"/>
      <selection activeCell="B47" sqref="B47"/>
      <selection pane="topRight" activeCell="B47" sqref="B47"/>
      <selection pane="bottomLeft" activeCell="B47" sqref="B47"/>
      <selection pane="bottomRight" activeCell="C45" activeCellId="1" sqref="C37 C45"/>
    </sheetView>
  </sheetViews>
  <sheetFormatPr defaultColWidth="9.1796875" defaultRowHeight="14"/>
  <cols>
    <col min="1" max="1" width="10.81640625" style="4" customWidth="1"/>
    <col min="2" max="2" width="70.54296875" style="4" customWidth="1"/>
    <col min="3" max="3" width="32.54296875" style="4" customWidth="1"/>
    <col min="4" max="4" width="21.90625" style="4" customWidth="1"/>
    <col min="5" max="5" width="9.453125" style="5" customWidth="1"/>
    <col min="6" max="16384" width="9.1796875" style="5"/>
  </cols>
  <sheetData>
    <row r="1" spans="1:6">
      <c r="A1" s="2" t="s">
        <v>31</v>
      </c>
      <c r="B1" s="3" t="str">
        <f>'Info '!C2</f>
        <v>JSC PASHA Bank Georgia</v>
      </c>
      <c r="E1" s="4"/>
      <c r="F1" s="4"/>
    </row>
    <row r="2" spans="1:6" s="71" customFormat="1" ht="15.75" customHeight="1">
      <c r="A2" s="2" t="s">
        <v>32</v>
      </c>
      <c r="B2" s="479">
        <v>44561</v>
      </c>
    </row>
    <row r="3" spans="1:6" s="71" customFormat="1" ht="15.75" customHeight="1">
      <c r="A3" s="110"/>
    </row>
    <row r="4" spans="1:6" s="71" customFormat="1" ht="15.75" customHeight="1" thickBot="1">
      <c r="A4" s="71" t="s">
        <v>87</v>
      </c>
      <c r="B4" s="214" t="s">
        <v>286</v>
      </c>
      <c r="D4" s="37" t="s">
        <v>74</v>
      </c>
    </row>
    <row r="5" spans="1:6" ht="37.5">
      <c r="A5" s="111" t="s">
        <v>7</v>
      </c>
      <c r="B5" s="245" t="s">
        <v>340</v>
      </c>
      <c r="C5" s="112" t="s">
        <v>93</v>
      </c>
      <c r="D5" s="113" t="s">
        <v>94</v>
      </c>
    </row>
    <row r="6" spans="1:6">
      <c r="A6" s="76">
        <v>1</v>
      </c>
      <c r="B6" s="114" t="s">
        <v>36</v>
      </c>
      <c r="C6" s="539">
        <v>4747280.0243999995</v>
      </c>
      <c r="D6" s="115"/>
      <c r="E6" s="116"/>
    </row>
    <row r="7" spans="1:6">
      <c r="A7" s="76">
        <v>2</v>
      </c>
      <c r="B7" s="117" t="s">
        <v>37</v>
      </c>
      <c r="C7" s="540">
        <v>47731213.438999996</v>
      </c>
      <c r="D7" s="118"/>
      <c r="E7" s="116"/>
    </row>
    <row r="8" spans="1:6">
      <c r="A8" s="76">
        <v>3</v>
      </c>
      <c r="B8" s="117" t="s">
        <v>38</v>
      </c>
      <c r="C8" s="540">
        <v>40564765.612899996</v>
      </c>
      <c r="D8" s="118"/>
      <c r="E8" s="116"/>
    </row>
    <row r="9" spans="1:6">
      <c r="A9" s="76">
        <v>4</v>
      </c>
      <c r="B9" s="117" t="s">
        <v>39</v>
      </c>
      <c r="C9" s="540"/>
      <c r="D9" s="118"/>
      <c r="E9" s="116"/>
    </row>
    <row r="10" spans="1:6">
      <c r="A10" s="76">
        <v>5</v>
      </c>
      <c r="B10" s="117" t="s">
        <v>40</v>
      </c>
      <c r="C10" s="540">
        <v>40672995.248099998</v>
      </c>
      <c r="D10" s="118"/>
      <c r="E10" s="116"/>
    </row>
    <row r="11" spans="1:6" ht="14.5">
      <c r="A11" s="76">
        <v>6.1</v>
      </c>
      <c r="B11" s="215" t="s">
        <v>41</v>
      </c>
      <c r="C11" s="541">
        <v>306516388.9382</v>
      </c>
      <c r="D11" s="119"/>
      <c r="E11" s="120"/>
    </row>
    <row r="12" spans="1:6" ht="14.5">
      <c r="A12" s="76">
        <v>6.2</v>
      </c>
      <c r="B12" s="216" t="s">
        <v>42</v>
      </c>
      <c r="C12" s="541">
        <v>-20584152.141400002</v>
      </c>
      <c r="D12" s="119"/>
      <c r="E12" s="120"/>
    </row>
    <row r="13" spans="1:6" ht="14.5">
      <c r="A13" s="76" t="s">
        <v>711</v>
      </c>
      <c r="B13" s="121" t="s">
        <v>713</v>
      </c>
      <c r="C13" s="541">
        <v>4754716.3186260005</v>
      </c>
      <c r="D13" s="119"/>
      <c r="E13" s="120"/>
    </row>
    <row r="14" spans="1:6" ht="14.5">
      <c r="A14" s="76" t="s">
        <v>712</v>
      </c>
      <c r="B14" s="121" t="s">
        <v>714</v>
      </c>
      <c r="C14" s="541"/>
      <c r="D14" s="119"/>
      <c r="E14" s="120"/>
    </row>
    <row r="15" spans="1:6">
      <c r="A15" s="76">
        <v>6</v>
      </c>
      <c r="B15" s="117" t="s">
        <v>43</v>
      </c>
      <c r="C15" s="615">
        <f>C11+C12</f>
        <v>285932236.79680002</v>
      </c>
      <c r="D15" s="119"/>
      <c r="E15" s="116"/>
    </row>
    <row r="16" spans="1:6">
      <c r="A16" s="76">
        <v>7</v>
      </c>
      <c r="B16" s="117" t="s">
        <v>44</v>
      </c>
      <c r="C16" s="540">
        <v>2666252.2956999997</v>
      </c>
      <c r="D16" s="118"/>
      <c r="E16" s="116"/>
    </row>
    <row r="17" spans="1:5">
      <c r="A17" s="76">
        <v>8</v>
      </c>
      <c r="B17" s="243" t="s">
        <v>199</v>
      </c>
      <c r="C17" s="540">
        <v>232301</v>
      </c>
      <c r="D17" s="118"/>
      <c r="E17" s="116"/>
    </row>
    <row r="18" spans="1:5">
      <c r="A18" s="76">
        <v>9</v>
      </c>
      <c r="B18" s="117" t="s">
        <v>45</v>
      </c>
      <c r="C18" s="540"/>
      <c r="D18" s="118"/>
      <c r="E18" s="116"/>
    </row>
    <row r="19" spans="1:5">
      <c r="A19" s="76">
        <v>9.1</v>
      </c>
      <c r="B19" s="121" t="s">
        <v>89</v>
      </c>
      <c r="C19" s="541"/>
      <c r="D19" s="118"/>
      <c r="E19" s="116"/>
    </row>
    <row r="20" spans="1:5">
      <c r="A20" s="76">
        <v>9.1999999999999993</v>
      </c>
      <c r="B20" s="121" t="s">
        <v>90</v>
      </c>
      <c r="C20" s="541"/>
      <c r="D20" s="118"/>
      <c r="E20" s="116"/>
    </row>
    <row r="21" spans="1:5">
      <c r="A21" s="76">
        <v>9.3000000000000007</v>
      </c>
      <c r="B21" s="217" t="s">
        <v>268</v>
      </c>
      <c r="C21" s="541"/>
      <c r="D21" s="118"/>
      <c r="E21" s="116"/>
    </row>
    <row r="22" spans="1:5">
      <c r="A22" s="76">
        <v>10</v>
      </c>
      <c r="B22" s="117" t="s">
        <v>46</v>
      </c>
      <c r="C22" s="540">
        <v>14102195.529999999</v>
      </c>
      <c r="D22" s="118"/>
      <c r="E22" s="116"/>
    </row>
    <row r="23" spans="1:5">
      <c r="A23" s="76">
        <v>10.1</v>
      </c>
      <c r="B23" s="121" t="s">
        <v>91</v>
      </c>
      <c r="C23" s="540">
        <v>4862986.08</v>
      </c>
      <c r="D23" s="122" t="s">
        <v>92</v>
      </c>
      <c r="E23" s="116"/>
    </row>
    <row r="24" spans="1:5">
      <c r="A24" s="76">
        <v>11</v>
      </c>
      <c r="B24" s="123" t="s">
        <v>47</v>
      </c>
      <c r="C24" s="542">
        <v>2084735.1216000002</v>
      </c>
      <c r="D24" s="124"/>
      <c r="E24" s="116"/>
    </row>
    <row r="25" spans="1:5">
      <c r="A25" s="76">
        <v>12</v>
      </c>
      <c r="B25" s="125" t="s">
        <v>48</v>
      </c>
      <c r="C25" s="543">
        <f>SUM(C6:C10,C15:C18,C22,C24)</f>
        <v>438733975.06849998</v>
      </c>
      <c r="D25" s="126"/>
      <c r="E25" s="127"/>
    </row>
    <row r="26" spans="1:5">
      <c r="A26" s="76">
        <v>13</v>
      </c>
      <c r="B26" s="117" t="s">
        <v>50</v>
      </c>
      <c r="C26" s="544">
        <v>61893211.468400002</v>
      </c>
      <c r="D26" s="128"/>
      <c r="E26" s="116"/>
    </row>
    <row r="27" spans="1:5">
      <c r="A27" s="76">
        <v>14</v>
      </c>
      <c r="B27" s="117" t="s">
        <v>51</v>
      </c>
      <c r="C27" s="540">
        <v>46396732.559800006</v>
      </c>
      <c r="D27" s="118"/>
      <c r="E27" s="116"/>
    </row>
    <row r="28" spans="1:5">
      <c r="A28" s="76">
        <v>15</v>
      </c>
      <c r="B28" s="117" t="s">
        <v>52</v>
      </c>
      <c r="C28" s="540">
        <v>4292654.5172000006</v>
      </c>
      <c r="D28" s="118"/>
      <c r="E28" s="116"/>
    </row>
    <row r="29" spans="1:5">
      <c r="A29" s="76">
        <v>16</v>
      </c>
      <c r="B29" s="117" t="s">
        <v>53</v>
      </c>
      <c r="C29" s="540">
        <v>160872408.30700001</v>
      </c>
      <c r="D29" s="118"/>
      <c r="E29" s="116"/>
    </row>
    <row r="30" spans="1:5">
      <c r="A30" s="76">
        <v>17</v>
      </c>
      <c r="B30" s="117" t="s">
        <v>54</v>
      </c>
      <c r="C30" s="540"/>
      <c r="D30" s="118"/>
      <c r="E30" s="116"/>
    </row>
    <row r="31" spans="1:5">
      <c r="A31" s="76">
        <v>18</v>
      </c>
      <c r="B31" s="117" t="s">
        <v>55</v>
      </c>
      <c r="C31" s="540">
        <v>43729034.483999997</v>
      </c>
      <c r="D31" s="118"/>
      <c r="E31" s="116"/>
    </row>
    <row r="32" spans="1:5">
      <c r="A32" s="76">
        <v>19</v>
      </c>
      <c r="B32" s="117" t="s">
        <v>56</v>
      </c>
      <c r="C32" s="540">
        <v>8021251.4351000004</v>
      </c>
      <c r="D32" s="118"/>
      <c r="E32" s="116"/>
    </row>
    <row r="33" spans="1:5">
      <c r="A33" s="76">
        <v>20</v>
      </c>
      <c r="B33" s="117" t="s">
        <v>57</v>
      </c>
      <c r="C33" s="540">
        <v>12688278.002799999</v>
      </c>
      <c r="D33" s="118"/>
      <c r="E33" s="116"/>
    </row>
    <row r="34" spans="1:5">
      <c r="A34" s="76">
        <v>20.100000000000001</v>
      </c>
      <c r="B34" s="129" t="s">
        <v>716</v>
      </c>
      <c r="C34" s="542">
        <v>500487.56</v>
      </c>
      <c r="D34" s="124"/>
      <c r="E34" s="116"/>
    </row>
    <row r="35" spans="1:5">
      <c r="A35" s="76">
        <v>21</v>
      </c>
      <c r="B35" s="123" t="s">
        <v>58</v>
      </c>
      <c r="C35" s="542">
        <v>30976000</v>
      </c>
      <c r="D35" s="124"/>
      <c r="E35" s="116"/>
    </row>
    <row r="36" spans="1:5">
      <c r="A36" s="76">
        <v>21.1</v>
      </c>
      <c r="B36" s="129" t="s">
        <v>715</v>
      </c>
      <c r="C36" s="545">
        <v>18592385.542199999</v>
      </c>
      <c r="D36" s="130"/>
      <c r="E36" s="116"/>
    </row>
    <row r="37" spans="1:5">
      <c r="A37" s="76">
        <v>22</v>
      </c>
      <c r="B37" s="125" t="s">
        <v>59</v>
      </c>
      <c r="C37" s="543">
        <f>SUM(C26:C33)+C35</f>
        <v>368869570.77430004</v>
      </c>
      <c r="D37" s="126"/>
      <c r="E37" s="127"/>
    </row>
    <row r="38" spans="1:5">
      <c r="A38" s="76">
        <v>23</v>
      </c>
      <c r="B38" s="123" t="s">
        <v>61</v>
      </c>
      <c r="C38" s="540">
        <v>103000000</v>
      </c>
      <c r="D38" s="118"/>
      <c r="E38" s="116"/>
    </row>
    <row r="39" spans="1:5">
      <c r="A39" s="76">
        <v>24</v>
      </c>
      <c r="B39" s="123" t="s">
        <v>62</v>
      </c>
      <c r="C39" s="540"/>
      <c r="D39" s="118"/>
      <c r="E39" s="116"/>
    </row>
    <row r="40" spans="1:5">
      <c r="A40" s="76">
        <v>25</v>
      </c>
      <c r="B40" s="123" t="s">
        <v>63</v>
      </c>
      <c r="C40" s="540"/>
      <c r="D40" s="118"/>
      <c r="E40" s="116"/>
    </row>
    <row r="41" spans="1:5">
      <c r="A41" s="76">
        <v>26</v>
      </c>
      <c r="B41" s="123" t="s">
        <v>64</v>
      </c>
      <c r="C41" s="540"/>
      <c r="D41" s="118"/>
      <c r="E41" s="116"/>
    </row>
    <row r="42" spans="1:5">
      <c r="A42" s="76">
        <v>27</v>
      </c>
      <c r="B42" s="123" t="s">
        <v>65</v>
      </c>
      <c r="C42" s="540"/>
      <c r="D42" s="118"/>
      <c r="E42" s="116"/>
    </row>
    <row r="43" spans="1:5">
      <c r="A43" s="76">
        <v>28</v>
      </c>
      <c r="B43" s="123" t="s">
        <v>66</v>
      </c>
      <c r="C43" s="540">
        <v>-33135595.680000003</v>
      </c>
      <c r="D43" s="118"/>
      <c r="E43" s="116"/>
    </row>
    <row r="44" spans="1:5">
      <c r="A44" s="76">
        <v>29</v>
      </c>
      <c r="B44" s="123" t="s">
        <v>67</v>
      </c>
      <c r="C44" s="540"/>
      <c r="D44" s="118"/>
      <c r="E44" s="116"/>
    </row>
    <row r="45" spans="1:5" ht="14.5" thickBot="1">
      <c r="A45" s="131">
        <v>30</v>
      </c>
      <c r="B45" s="132" t="s">
        <v>266</v>
      </c>
      <c r="C45" s="546">
        <f>SUM(C38:C44)</f>
        <v>69864404.319999993</v>
      </c>
      <c r="D45" s="133"/>
      <c r="E45" s="127"/>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0" zoomScaleNormal="80" workbookViewId="0">
      <pane xSplit="1" ySplit="4" topLeftCell="C5" activePane="bottomRight" state="frozen"/>
      <selection activeCell="B9" sqref="B9"/>
      <selection pane="topRight" activeCell="B9" sqref="B9"/>
      <selection pane="bottomLeft" activeCell="B9" sqref="B9"/>
      <selection pane="bottomRight" activeCell="N14" sqref="N14"/>
    </sheetView>
  </sheetViews>
  <sheetFormatPr defaultColWidth="9.1796875" defaultRowHeight="12.5"/>
  <cols>
    <col min="1" max="1" width="10.54296875" style="4" bestFit="1" customWidth="1"/>
    <col min="2" max="2" width="95" style="4" customWidth="1"/>
    <col min="3" max="3" width="13" style="4" bestFit="1" customWidth="1"/>
    <col min="4" max="4" width="16.453125" style="4" bestFit="1" customWidth="1"/>
    <col min="5" max="5" width="13" style="4" bestFit="1" customWidth="1"/>
    <col min="6" max="6" width="16.453125" style="4" bestFit="1" customWidth="1"/>
    <col min="7" max="7" width="13" style="4" bestFit="1" customWidth="1"/>
    <col min="8" max="8" width="13.1796875" style="4" bestFit="1" customWidth="1"/>
    <col min="9" max="9" width="13" style="4" bestFit="1" customWidth="1"/>
    <col min="10" max="10" width="13.1796875" style="4" bestFit="1" customWidth="1"/>
    <col min="11" max="11" width="13" style="4" bestFit="1" customWidth="1"/>
    <col min="12" max="16" width="13" style="35" bestFit="1" customWidth="1"/>
    <col min="17" max="17" width="14.81640625" style="35" customWidth="1"/>
    <col min="18" max="18" width="13" style="35" bestFit="1" customWidth="1"/>
    <col min="19" max="19" width="34.81640625" style="35" customWidth="1"/>
    <col min="20" max="16384" width="9.1796875" style="35"/>
  </cols>
  <sheetData>
    <row r="1" spans="1:19">
      <c r="A1" s="2" t="s">
        <v>31</v>
      </c>
      <c r="B1" s="3" t="str">
        <f>'Info '!C2</f>
        <v>JSC PASHA Bank Georgia</v>
      </c>
    </row>
    <row r="2" spans="1:19">
      <c r="A2" s="2" t="s">
        <v>32</v>
      </c>
      <c r="B2" s="479">
        <v>44561</v>
      </c>
    </row>
    <row r="4" spans="1:19" ht="26.5" thickBot="1">
      <c r="A4" s="4" t="s">
        <v>249</v>
      </c>
      <c r="B4" s="261" t="s">
        <v>375</v>
      </c>
    </row>
    <row r="5" spans="1:19" s="253" customFormat="1" ht="13">
      <c r="A5" s="248"/>
      <c r="B5" s="249"/>
      <c r="C5" s="250" t="s">
        <v>0</v>
      </c>
      <c r="D5" s="250" t="s">
        <v>1</v>
      </c>
      <c r="E5" s="250" t="s">
        <v>2</v>
      </c>
      <c r="F5" s="250" t="s">
        <v>3</v>
      </c>
      <c r="G5" s="250" t="s">
        <v>4</v>
      </c>
      <c r="H5" s="250" t="s">
        <v>6</v>
      </c>
      <c r="I5" s="250" t="s">
        <v>9</v>
      </c>
      <c r="J5" s="250" t="s">
        <v>10</v>
      </c>
      <c r="K5" s="250" t="s">
        <v>11</v>
      </c>
      <c r="L5" s="250" t="s">
        <v>12</v>
      </c>
      <c r="M5" s="250" t="s">
        <v>13</v>
      </c>
      <c r="N5" s="250" t="s">
        <v>14</v>
      </c>
      <c r="O5" s="250" t="s">
        <v>358</v>
      </c>
      <c r="P5" s="250" t="s">
        <v>359</v>
      </c>
      <c r="Q5" s="250" t="s">
        <v>360</v>
      </c>
      <c r="R5" s="251" t="s">
        <v>361</v>
      </c>
      <c r="S5" s="252" t="s">
        <v>362</v>
      </c>
    </row>
    <row r="6" spans="1:19" s="253" customFormat="1" ht="99" customHeight="1">
      <c r="A6" s="254"/>
      <c r="B6" s="697" t="s">
        <v>363</v>
      </c>
      <c r="C6" s="693">
        <v>0</v>
      </c>
      <c r="D6" s="694"/>
      <c r="E6" s="693">
        <v>0.2</v>
      </c>
      <c r="F6" s="694"/>
      <c r="G6" s="693">
        <v>0.35</v>
      </c>
      <c r="H6" s="694"/>
      <c r="I6" s="693">
        <v>0.5</v>
      </c>
      <c r="J6" s="694"/>
      <c r="K6" s="693">
        <v>0.75</v>
      </c>
      <c r="L6" s="694"/>
      <c r="M6" s="693">
        <v>1</v>
      </c>
      <c r="N6" s="694"/>
      <c r="O6" s="693">
        <v>1.5</v>
      </c>
      <c r="P6" s="694"/>
      <c r="Q6" s="693">
        <v>2.5</v>
      </c>
      <c r="R6" s="694"/>
      <c r="S6" s="695" t="s">
        <v>248</v>
      </c>
    </row>
    <row r="7" spans="1:19" s="253" customFormat="1" ht="30.75" customHeight="1">
      <c r="A7" s="254"/>
      <c r="B7" s="698"/>
      <c r="C7" s="244" t="s">
        <v>251</v>
      </c>
      <c r="D7" s="244" t="s">
        <v>250</v>
      </c>
      <c r="E7" s="244" t="s">
        <v>251</v>
      </c>
      <c r="F7" s="244" t="s">
        <v>250</v>
      </c>
      <c r="G7" s="244" t="s">
        <v>251</v>
      </c>
      <c r="H7" s="244" t="s">
        <v>250</v>
      </c>
      <c r="I7" s="244" t="s">
        <v>251</v>
      </c>
      <c r="J7" s="244" t="s">
        <v>250</v>
      </c>
      <c r="K7" s="244" t="s">
        <v>251</v>
      </c>
      <c r="L7" s="244" t="s">
        <v>250</v>
      </c>
      <c r="M7" s="244" t="s">
        <v>251</v>
      </c>
      <c r="N7" s="244" t="s">
        <v>250</v>
      </c>
      <c r="O7" s="244" t="s">
        <v>251</v>
      </c>
      <c r="P7" s="244" t="s">
        <v>250</v>
      </c>
      <c r="Q7" s="244" t="s">
        <v>251</v>
      </c>
      <c r="R7" s="244" t="s">
        <v>250</v>
      </c>
      <c r="S7" s="696"/>
    </row>
    <row r="8" spans="1:19" s="136" customFormat="1" ht="13">
      <c r="A8" s="134">
        <v>1</v>
      </c>
      <c r="B8" s="1" t="s">
        <v>96</v>
      </c>
      <c r="C8" s="511">
        <v>5624099.3600000003</v>
      </c>
      <c r="D8" s="511"/>
      <c r="E8" s="511">
        <v>0</v>
      </c>
      <c r="F8" s="510"/>
      <c r="G8" s="511">
        <v>0</v>
      </c>
      <c r="H8" s="511"/>
      <c r="I8" s="511">
        <v>0</v>
      </c>
      <c r="J8" s="511"/>
      <c r="K8" s="511">
        <v>0</v>
      </c>
      <c r="L8" s="511"/>
      <c r="M8" s="511">
        <v>47575846.431299999</v>
      </c>
      <c r="N8" s="511"/>
      <c r="O8" s="511">
        <v>0</v>
      </c>
      <c r="P8" s="511"/>
      <c r="Q8" s="511">
        <v>0</v>
      </c>
      <c r="R8" s="510"/>
      <c r="S8" s="509">
        <f>$C$6*SUM(C8:D8)+$E$6*SUM(E8:F8)+$G$6*SUM(G8:H8)+$I$6*SUM(I8:J8)+$K$6*SUM(K8:L8)+$M$6*SUM(M8:N8)+$O$6*SUM(O8:P8)+$Q$6*SUM(Q8:R8)</f>
        <v>47575846.431299999</v>
      </c>
    </row>
    <row r="9" spans="1:19" s="136" customFormat="1" ht="13">
      <c r="A9" s="134">
        <v>2</v>
      </c>
      <c r="B9" s="1" t="s">
        <v>97</v>
      </c>
      <c r="C9" s="511">
        <v>0</v>
      </c>
      <c r="D9" s="511"/>
      <c r="E9" s="511">
        <v>0</v>
      </c>
      <c r="F9" s="511"/>
      <c r="G9" s="511">
        <v>0</v>
      </c>
      <c r="H9" s="511"/>
      <c r="I9" s="511">
        <v>0</v>
      </c>
      <c r="J9" s="511"/>
      <c r="K9" s="511">
        <v>0</v>
      </c>
      <c r="L9" s="511"/>
      <c r="M9" s="511">
        <v>0</v>
      </c>
      <c r="N9" s="511"/>
      <c r="O9" s="511">
        <v>0</v>
      </c>
      <c r="P9" s="511"/>
      <c r="Q9" s="511">
        <v>0</v>
      </c>
      <c r="R9" s="510"/>
      <c r="S9" s="509">
        <f t="shared" ref="S9:S21" si="0">$C$6*SUM(C9:D9)+$E$6*SUM(E9:F9)+$G$6*SUM(G9:H9)+$I$6*SUM(I9:J9)+$K$6*SUM(K9:L9)+$M$6*SUM(M9:N9)+$O$6*SUM(O9:P9)+$Q$6*SUM(Q9:R9)</f>
        <v>0</v>
      </c>
    </row>
    <row r="10" spans="1:19" s="136" customFormat="1" ht="13">
      <c r="A10" s="134">
        <v>3</v>
      </c>
      <c r="B10" s="1" t="s">
        <v>269</v>
      </c>
      <c r="C10" s="511">
        <v>0</v>
      </c>
      <c r="D10" s="511"/>
      <c r="E10" s="511">
        <v>0</v>
      </c>
      <c r="F10" s="511"/>
      <c r="G10" s="511">
        <v>0</v>
      </c>
      <c r="H10" s="511"/>
      <c r="I10" s="511">
        <v>0</v>
      </c>
      <c r="J10" s="511"/>
      <c r="K10" s="511">
        <v>0</v>
      </c>
      <c r="L10" s="511"/>
      <c r="M10" s="511">
        <v>0</v>
      </c>
      <c r="N10" s="511"/>
      <c r="O10" s="511">
        <v>0</v>
      </c>
      <c r="P10" s="511"/>
      <c r="Q10" s="511">
        <v>0</v>
      </c>
      <c r="R10" s="510"/>
      <c r="S10" s="509">
        <f t="shared" si="0"/>
        <v>0</v>
      </c>
    </row>
    <row r="11" spans="1:19" s="136" customFormat="1" ht="13">
      <c r="A11" s="134">
        <v>4</v>
      </c>
      <c r="B11" s="1" t="s">
        <v>98</v>
      </c>
      <c r="C11" s="511">
        <v>0</v>
      </c>
      <c r="D11" s="511"/>
      <c r="E11" s="511">
        <v>0</v>
      </c>
      <c r="F11" s="511"/>
      <c r="G11" s="511">
        <v>0</v>
      </c>
      <c r="H11" s="511"/>
      <c r="I11" s="511">
        <v>0</v>
      </c>
      <c r="J11" s="511"/>
      <c r="K11" s="511">
        <v>0</v>
      </c>
      <c r="L11" s="511"/>
      <c r="M11" s="511">
        <v>0</v>
      </c>
      <c r="N11" s="511"/>
      <c r="O11" s="511">
        <v>0</v>
      </c>
      <c r="P11" s="511"/>
      <c r="Q11" s="511">
        <v>0</v>
      </c>
      <c r="R11" s="510"/>
      <c r="S11" s="509">
        <f t="shared" si="0"/>
        <v>0</v>
      </c>
    </row>
    <row r="12" spans="1:19" s="136" customFormat="1" ht="13">
      <c r="A12" s="134">
        <v>5</v>
      </c>
      <c r="B12" s="1" t="s">
        <v>99</v>
      </c>
      <c r="C12" s="511">
        <v>0</v>
      </c>
      <c r="D12" s="511"/>
      <c r="E12" s="511">
        <v>0</v>
      </c>
      <c r="F12" s="511"/>
      <c r="G12" s="511">
        <v>0</v>
      </c>
      <c r="H12" s="511"/>
      <c r="I12" s="511">
        <v>0</v>
      </c>
      <c r="J12" s="511"/>
      <c r="K12" s="511">
        <v>0</v>
      </c>
      <c r="L12" s="511"/>
      <c r="M12" s="511">
        <v>0</v>
      </c>
      <c r="N12" s="511"/>
      <c r="O12" s="511">
        <v>0</v>
      </c>
      <c r="P12" s="511"/>
      <c r="Q12" s="511">
        <v>0</v>
      </c>
      <c r="R12" s="510"/>
      <c r="S12" s="509">
        <f t="shared" si="0"/>
        <v>0</v>
      </c>
    </row>
    <row r="13" spans="1:19" s="136" customFormat="1" ht="13">
      <c r="A13" s="134">
        <v>6</v>
      </c>
      <c r="B13" s="1" t="s">
        <v>100</v>
      </c>
      <c r="C13" s="511">
        <v>0</v>
      </c>
      <c r="D13" s="511"/>
      <c r="E13" s="511">
        <v>16384255.3134</v>
      </c>
      <c r="F13" s="511"/>
      <c r="G13" s="511">
        <v>0</v>
      </c>
      <c r="H13" s="511"/>
      <c r="I13" s="511">
        <v>24606563.414999999</v>
      </c>
      <c r="J13" s="511"/>
      <c r="K13" s="511">
        <v>0</v>
      </c>
      <c r="L13" s="511"/>
      <c r="M13" s="511">
        <v>0</v>
      </c>
      <c r="N13" s="511">
        <v>147000</v>
      </c>
      <c r="O13" s="511">
        <v>0</v>
      </c>
      <c r="P13" s="511"/>
      <c r="Q13" s="511">
        <v>0</v>
      </c>
      <c r="R13" s="510"/>
      <c r="S13" s="509">
        <f t="shared" si="0"/>
        <v>15727132.77018</v>
      </c>
    </row>
    <row r="14" spans="1:19" s="136" customFormat="1" ht="13">
      <c r="A14" s="134">
        <v>7</v>
      </c>
      <c r="B14" s="1" t="s">
        <v>101</v>
      </c>
      <c r="C14" s="511">
        <v>0</v>
      </c>
      <c r="D14" s="511"/>
      <c r="E14" s="511">
        <v>0</v>
      </c>
      <c r="F14" s="511"/>
      <c r="G14" s="511">
        <v>0</v>
      </c>
      <c r="H14" s="511"/>
      <c r="I14" s="511">
        <v>0</v>
      </c>
      <c r="J14" s="511"/>
      <c r="K14" s="511">
        <v>0</v>
      </c>
      <c r="L14" s="511"/>
      <c r="M14" s="511">
        <v>284339943.42519999</v>
      </c>
      <c r="N14" s="672">
        <f>13713257.3328+271394.18</f>
        <v>13984651.512800001</v>
      </c>
      <c r="O14" s="511">
        <v>0</v>
      </c>
      <c r="P14" s="511"/>
      <c r="Q14" s="511">
        <v>0</v>
      </c>
      <c r="R14" s="510"/>
      <c r="S14" s="509">
        <f t="shared" si="0"/>
        <v>298324594.93799996</v>
      </c>
    </row>
    <row r="15" spans="1:19" s="136" customFormat="1" ht="13">
      <c r="A15" s="134">
        <v>8</v>
      </c>
      <c r="B15" s="1" t="s">
        <v>102</v>
      </c>
      <c r="C15" s="511">
        <v>0</v>
      </c>
      <c r="D15" s="511"/>
      <c r="E15" s="511">
        <v>0</v>
      </c>
      <c r="F15" s="511"/>
      <c r="G15" s="511">
        <v>0</v>
      </c>
      <c r="H15" s="511"/>
      <c r="I15" s="511">
        <v>0</v>
      </c>
      <c r="J15" s="511"/>
      <c r="K15" s="511">
        <v>0</v>
      </c>
      <c r="L15" s="511"/>
      <c r="M15" s="511">
        <v>23958713.559999999</v>
      </c>
      <c r="N15" s="511">
        <v>1273375.4852</v>
      </c>
      <c r="O15" s="511">
        <v>0</v>
      </c>
      <c r="P15" s="511"/>
      <c r="Q15" s="511">
        <v>0</v>
      </c>
      <c r="R15" s="510"/>
      <c r="S15" s="509">
        <f t="shared" si="0"/>
        <v>25232089.045199998</v>
      </c>
    </row>
    <row r="16" spans="1:19" s="136" customFormat="1" ht="13">
      <c r="A16" s="134">
        <v>9</v>
      </c>
      <c r="B16" s="1" t="s">
        <v>103</v>
      </c>
      <c r="C16" s="511">
        <v>0</v>
      </c>
      <c r="D16" s="511"/>
      <c r="E16" s="511">
        <v>0</v>
      </c>
      <c r="F16" s="511"/>
      <c r="G16" s="511">
        <v>0</v>
      </c>
      <c r="H16" s="511"/>
      <c r="I16" s="511">
        <v>0</v>
      </c>
      <c r="J16" s="511"/>
      <c r="K16" s="511">
        <v>0</v>
      </c>
      <c r="L16" s="511"/>
      <c r="M16" s="511">
        <v>0</v>
      </c>
      <c r="N16" s="511"/>
      <c r="O16" s="511">
        <v>0</v>
      </c>
      <c r="P16" s="511"/>
      <c r="Q16" s="511">
        <v>0</v>
      </c>
      <c r="R16" s="510"/>
      <c r="S16" s="509">
        <f t="shared" si="0"/>
        <v>0</v>
      </c>
    </row>
    <row r="17" spans="1:19" s="136" customFormat="1" ht="13">
      <c r="A17" s="134">
        <v>10</v>
      </c>
      <c r="B17" s="1" t="s">
        <v>104</v>
      </c>
      <c r="C17" s="511">
        <v>0</v>
      </c>
      <c r="D17" s="511"/>
      <c r="E17" s="511">
        <v>0</v>
      </c>
      <c r="F17" s="511"/>
      <c r="G17" s="511">
        <v>0</v>
      </c>
      <c r="H17" s="511"/>
      <c r="I17" s="511">
        <v>0</v>
      </c>
      <c r="J17" s="511"/>
      <c r="K17" s="511">
        <v>0</v>
      </c>
      <c r="L17" s="511"/>
      <c r="M17" s="511">
        <v>21022372.640000001</v>
      </c>
      <c r="N17" s="511"/>
      <c r="O17" s="511">
        <v>0</v>
      </c>
      <c r="P17" s="511"/>
      <c r="Q17" s="511">
        <v>0</v>
      </c>
      <c r="R17" s="510"/>
      <c r="S17" s="509">
        <f t="shared" si="0"/>
        <v>21022372.640000001</v>
      </c>
    </row>
    <row r="18" spans="1:19" s="136" customFormat="1" ht="13">
      <c r="A18" s="134">
        <v>11</v>
      </c>
      <c r="B18" s="1" t="s">
        <v>105</v>
      </c>
      <c r="C18" s="511">
        <v>0</v>
      </c>
      <c r="D18" s="511"/>
      <c r="E18" s="511">
        <v>0</v>
      </c>
      <c r="F18" s="511"/>
      <c r="G18" s="511">
        <v>0</v>
      </c>
      <c r="H18" s="511"/>
      <c r="I18" s="511">
        <v>0</v>
      </c>
      <c r="J18" s="511"/>
      <c r="K18" s="511">
        <v>0</v>
      </c>
      <c r="L18" s="511"/>
      <c r="M18" s="511">
        <v>0</v>
      </c>
      <c r="N18" s="511"/>
      <c r="O18" s="511">
        <v>0</v>
      </c>
      <c r="P18" s="511"/>
      <c r="Q18" s="511">
        <v>0</v>
      </c>
      <c r="R18" s="510"/>
      <c r="S18" s="509">
        <f t="shared" si="0"/>
        <v>0</v>
      </c>
    </row>
    <row r="19" spans="1:19" s="136" customFormat="1" ht="13">
      <c r="A19" s="134">
        <v>12</v>
      </c>
      <c r="B19" s="1" t="s">
        <v>106</v>
      </c>
      <c r="C19" s="511">
        <v>0</v>
      </c>
      <c r="D19" s="511"/>
      <c r="E19" s="511">
        <v>0</v>
      </c>
      <c r="F19" s="511"/>
      <c r="G19" s="511">
        <v>0</v>
      </c>
      <c r="H19" s="511"/>
      <c r="I19" s="511">
        <v>0</v>
      </c>
      <c r="J19" s="511"/>
      <c r="K19" s="511">
        <v>0</v>
      </c>
      <c r="L19" s="511"/>
      <c r="M19" s="511">
        <v>0</v>
      </c>
      <c r="N19" s="511"/>
      <c r="O19" s="511">
        <v>0</v>
      </c>
      <c r="P19" s="511"/>
      <c r="Q19" s="511">
        <v>0</v>
      </c>
      <c r="R19" s="510"/>
      <c r="S19" s="509">
        <f t="shared" si="0"/>
        <v>0</v>
      </c>
    </row>
    <row r="20" spans="1:19" s="136" customFormat="1" ht="13">
      <c r="A20" s="134">
        <v>13</v>
      </c>
      <c r="B20" s="1" t="s">
        <v>247</v>
      </c>
      <c r="C20" s="511">
        <v>0</v>
      </c>
      <c r="D20" s="511"/>
      <c r="E20" s="511">
        <v>0</v>
      </c>
      <c r="F20" s="511"/>
      <c r="G20" s="511">
        <v>0</v>
      </c>
      <c r="H20" s="511"/>
      <c r="I20" s="511">
        <v>0</v>
      </c>
      <c r="J20" s="511"/>
      <c r="K20" s="511">
        <v>0</v>
      </c>
      <c r="L20" s="511"/>
      <c r="M20" s="511">
        <v>0</v>
      </c>
      <c r="N20" s="511"/>
      <c r="O20" s="511">
        <v>0</v>
      </c>
      <c r="P20" s="511"/>
      <c r="Q20" s="511">
        <v>0</v>
      </c>
      <c r="R20" s="510"/>
      <c r="S20" s="509">
        <f t="shared" si="0"/>
        <v>0</v>
      </c>
    </row>
    <row r="21" spans="1:19" s="136" customFormat="1" ht="13">
      <c r="A21" s="134">
        <v>14</v>
      </c>
      <c r="B21" s="1" t="s">
        <v>108</v>
      </c>
      <c r="C21" s="511">
        <v>4747280.0244000005</v>
      </c>
      <c r="D21" s="511"/>
      <c r="E21" s="511">
        <v>0</v>
      </c>
      <c r="F21" s="511"/>
      <c r="G21" s="511">
        <v>0</v>
      </c>
      <c r="H21" s="511"/>
      <c r="I21" s="511">
        <v>0</v>
      </c>
      <c r="J21" s="511"/>
      <c r="K21" s="511">
        <v>0</v>
      </c>
      <c r="L21" s="511"/>
      <c r="M21" s="511">
        <v>11086005.0255</v>
      </c>
      <c r="N21" s="511"/>
      <c r="O21" s="511">
        <v>0</v>
      </c>
      <c r="P21" s="511"/>
      <c r="Q21" s="511">
        <v>0</v>
      </c>
      <c r="R21" s="510"/>
      <c r="S21" s="509">
        <f t="shared" si="0"/>
        <v>11086005.0255</v>
      </c>
    </row>
    <row r="22" spans="1:19" ht="13.5" thickBot="1">
      <c r="A22" s="137"/>
      <c r="B22" s="138" t="s">
        <v>109</v>
      </c>
      <c r="C22" s="634">
        <f>SUM(C8:C21)</f>
        <v>10371379.384400001</v>
      </c>
      <c r="D22" s="634">
        <f t="shared" ref="D22:S22" si="1">SUM(D8:D21)</f>
        <v>0</v>
      </c>
      <c r="E22" s="634">
        <f t="shared" si="1"/>
        <v>16384255.3134</v>
      </c>
      <c r="F22" s="634">
        <f t="shared" si="1"/>
        <v>0</v>
      </c>
      <c r="G22" s="634">
        <f t="shared" si="1"/>
        <v>0</v>
      </c>
      <c r="H22" s="634">
        <f t="shared" si="1"/>
        <v>0</v>
      </c>
      <c r="I22" s="634">
        <f t="shared" si="1"/>
        <v>24606563.414999999</v>
      </c>
      <c r="J22" s="634">
        <f t="shared" si="1"/>
        <v>0</v>
      </c>
      <c r="K22" s="634">
        <f t="shared" si="1"/>
        <v>0</v>
      </c>
      <c r="L22" s="634">
        <f t="shared" si="1"/>
        <v>0</v>
      </c>
      <c r="M22" s="634">
        <f t="shared" si="1"/>
        <v>387982881.08199996</v>
      </c>
      <c r="N22" s="634">
        <f t="shared" si="1"/>
        <v>15405026.998</v>
      </c>
      <c r="O22" s="634">
        <f t="shared" si="1"/>
        <v>0</v>
      </c>
      <c r="P22" s="634">
        <f t="shared" si="1"/>
        <v>0</v>
      </c>
      <c r="Q22" s="634">
        <f t="shared" si="1"/>
        <v>0</v>
      </c>
      <c r="R22" s="634">
        <f t="shared" si="1"/>
        <v>0</v>
      </c>
      <c r="S22" s="635">
        <f t="shared" si="1"/>
        <v>418968040.85017997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C7" activePane="bottomRight" state="frozen"/>
      <selection activeCell="B9" sqref="B9"/>
      <selection pane="topRight" activeCell="B9" sqref="B9"/>
      <selection pane="bottomLeft" activeCell="B9" sqref="B9"/>
      <selection pane="bottomRight" sqref="A1:B2"/>
    </sheetView>
  </sheetViews>
  <sheetFormatPr defaultColWidth="9.1796875" defaultRowHeight="12.5"/>
  <cols>
    <col min="1" max="1" width="10.54296875" style="4" bestFit="1" customWidth="1"/>
    <col min="2" max="2" width="63.81640625" style="4" bestFit="1" customWidth="1"/>
    <col min="3" max="3" width="19" style="4" customWidth="1"/>
    <col min="4" max="4" width="19.54296875" style="4" customWidth="1"/>
    <col min="5" max="5" width="31.1796875" style="4" customWidth="1"/>
    <col min="6" max="6" width="29.1796875" style="4" customWidth="1"/>
    <col min="7" max="7" width="28.54296875" style="4" customWidth="1"/>
    <col min="8" max="8" width="26.453125" style="4" customWidth="1"/>
    <col min="9" max="9" width="23.81640625" style="4" customWidth="1"/>
    <col min="10" max="10" width="21.54296875" style="4" customWidth="1"/>
    <col min="11" max="11" width="15.81640625" style="4" customWidth="1"/>
    <col min="12" max="12" width="13.1796875" style="4" customWidth="1"/>
    <col min="13" max="13" width="20.81640625" style="4" customWidth="1"/>
    <col min="14" max="14" width="19.1796875" style="4" customWidth="1"/>
    <col min="15" max="15" width="18.453125" style="4" customWidth="1"/>
    <col min="16" max="16" width="19" style="4" customWidth="1"/>
    <col min="17" max="17" width="20.1796875" style="4" customWidth="1"/>
    <col min="18" max="18" width="18" style="4" customWidth="1"/>
    <col min="19" max="19" width="36" style="4" customWidth="1"/>
    <col min="20" max="20" width="26.1796875" style="4" customWidth="1"/>
    <col min="21" max="21" width="24.81640625" style="4" customWidth="1"/>
    <col min="22" max="22" width="20" style="4" customWidth="1"/>
    <col min="23" max="16384" width="9.1796875" style="35"/>
  </cols>
  <sheetData>
    <row r="1" spans="1:22">
      <c r="A1" s="2" t="s">
        <v>31</v>
      </c>
      <c r="B1" s="3" t="str">
        <f>'Info '!C2</f>
        <v>JSC PASHA Bank Georgia</v>
      </c>
    </row>
    <row r="2" spans="1:22">
      <c r="A2" s="2" t="s">
        <v>32</v>
      </c>
      <c r="B2" s="479">
        <v>44561</v>
      </c>
    </row>
    <row r="4" spans="1:22" ht="13.5" thickBot="1">
      <c r="A4" s="4" t="s">
        <v>366</v>
      </c>
      <c r="B4" s="140" t="s">
        <v>95</v>
      </c>
      <c r="V4" s="37" t="s">
        <v>74</v>
      </c>
    </row>
    <row r="5" spans="1:22" ht="12.75" customHeight="1">
      <c r="A5" s="141"/>
      <c r="B5" s="142"/>
      <c r="C5" s="699" t="s">
        <v>277</v>
      </c>
      <c r="D5" s="700"/>
      <c r="E5" s="700"/>
      <c r="F5" s="700"/>
      <c r="G5" s="700"/>
      <c r="H5" s="700"/>
      <c r="I5" s="700"/>
      <c r="J5" s="700"/>
      <c r="K5" s="700"/>
      <c r="L5" s="701"/>
      <c r="M5" s="702" t="s">
        <v>278</v>
      </c>
      <c r="N5" s="703"/>
      <c r="O5" s="703"/>
      <c r="P5" s="703"/>
      <c r="Q5" s="703"/>
      <c r="R5" s="703"/>
      <c r="S5" s="704"/>
      <c r="T5" s="707" t="s">
        <v>364</v>
      </c>
      <c r="U5" s="707" t="s">
        <v>365</v>
      </c>
      <c r="V5" s="705" t="s">
        <v>121</v>
      </c>
    </row>
    <row r="6" spans="1:22" s="82" customFormat="1" ht="100">
      <c r="A6" s="79"/>
      <c r="B6" s="143"/>
      <c r="C6" s="144" t="s">
        <v>110</v>
      </c>
      <c r="D6" s="220" t="s">
        <v>111</v>
      </c>
      <c r="E6" s="170" t="s">
        <v>280</v>
      </c>
      <c r="F6" s="170" t="s">
        <v>281</v>
      </c>
      <c r="G6" s="220" t="s">
        <v>284</v>
      </c>
      <c r="H6" s="220" t="s">
        <v>279</v>
      </c>
      <c r="I6" s="220" t="s">
        <v>112</v>
      </c>
      <c r="J6" s="220" t="s">
        <v>113</v>
      </c>
      <c r="K6" s="145" t="s">
        <v>114</v>
      </c>
      <c r="L6" s="146" t="s">
        <v>115</v>
      </c>
      <c r="M6" s="144" t="s">
        <v>282</v>
      </c>
      <c r="N6" s="145" t="s">
        <v>116</v>
      </c>
      <c r="O6" s="145" t="s">
        <v>117</v>
      </c>
      <c r="P6" s="145" t="s">
        <v>118</v>
      </c>
      <c r="Q6" s="145" t="s">
        <v>119</v>
      </c>
      <c r="R6" s="145" t="s">
        <v>120</v>
      </c>
      <c r="S6" s="246" t="s">
        <v>283</v>
      </c>
      <c r="T6" s="708"/>
      <c r="U6" s="708"/>
      <c r="V6" s="706"/>
    </row>
    <row r="7" spans="1:22" s="136" customFormat="1">
      <c r="A7" s="147">
        <v>1</v>
      </c>
      <c r="B7" s="1" t="s">
        <v>96</v>
      </c>
      <c r="C7" s="148"/>
      <c r="D7" s="135"/>
      <c r="E7" s="135"/>
      <c r="F7" s="135"/>
      <c r="G7" s="135"/>
      <c r="H7" s="135"/>
      <c r="I7" s="135"/>
      <c r="J7" s="135"/>
      <c r="K7" s="135"/>
      <c r="L7" s="149"/>
      <c r="M7" s="148"/>
      <c r="N7" s="135"/>
      <c r="O7" s="135"/>
      <c r="P7" s="135"/>
      <c r="Q7" s="135"/>
      <c r="R7" s="135"/>
      <c r="S7" s="149"/>
      <c r="T7" s="255"/>
      <c r="U7" s="255"/>
      <c r="V7" s="150">
        <f>SUM(C7:S7)</f>
        <v>0</v>
      </c>
    </row>
    <row r="8" spans="1:22" s="136" customFormat="1">
      <c r="A8" s="147">
        <v>2</v>
      </c>
      <c r="B8" s="1" t="s">
        <v>97</v>
      </c>
      <c r="C8" s="148"/>
      <c r="D8" s="135"/>
      <c r="E8" s="135"/>
      <c r="F8" s="135"/>
      <c r="G8" s="135"/>
      <c r="H8" s="135"/>
      <c r="I8" s="135"/>
      <c r="J8" s="135"/>
      <c r="K8" s="135"/>
      <c r="L8" s="149"/>
      <c r="M8" s="148"/>
      <c r="N8" s="135"/>
      <c r="O8" s="135"/>
      <c r="P8" s="135"/>
      <c r="Q8" s="135"/>
      <c r="R8" s="135"/>
      <c r="S8" s="149"/>
      <c r="T8" s="255"/>
      <c r="U8" s="255"/>
      <c r="V8" s="150">
        <f t="shared" ref="V8:V20" si="0">SUM(C8:S8)</f>
        <v>0</v>
      </c>
    </row>
    <row r="9" spans="1:22" s="136" customFormat="1">
      <c r="A9" s="147">
        <v>3</v>
      </c>
      <c r="B9" s="1" t="s">
        <v>270</v>
      </c>
      <c r="C9" s="148"/>
      <c r="D9" s="135"/>
      <c r="E9" s="135"/>
      <c r="F9" s="135"/>
      <c r="G9" s="135"/>
      <c r="H9" s="135"/>
      <c r="I9" s="135"/>
      <c r="J9" s="135"/>
      <c r="K9" s="135"/>
      <c r="L9" s="149"/>
      <c r="M9" s="148"/>
      <c r="N9" s="135"/>
      <c r="O9" s="135"/>
      <c r="P9" s="135"/>
      <c r="Q9" s="135"/>
      <c r="R9" s="135"/>
      <c r="S9" s="149"/>
      <c r="T9" s="255"/>
      <c r="U9" s="255"/>
      <c r="V9" s="150">
        <f t="shared" si="0"/>
        <v>0</v>
      </c>
    </row>
    <row r="10" spans="1:22" s="136" customFormat="1">
      <c r="A10" s="147">
        <v>4</v>
      </c>
      <c r="B10" s="1" t="s">
        <v>98</v>
      </c>
      <c r="C10" s="148"/>
      <c r="D10" s="135"/>
      <c r="E10" s="135"/>
      <c r="F10" s="135"/>
      <c r="G10" s="135"/>
      <c r="H10" s="135"/>
      <c r="I10" s="135"/>
      <c r="J10" s="135"/>
      <c r="K10" s="135"/>
      <c r="L10" s="149"/>
      <c r="M10" s="148"/>
      <c r="N10" s="135"/>
      <c r="O10" s="135"/>
      <c r="P10" s="135"/>
      <c r="Q10" s="135"/>
      <c r="R10" s="135"/>
      <c r="S10" s="149"/>
      <c r="T10" s="255"/>
      <c r="U10" s="255"/>
      <c r="V10" s="150">
        <f t="shared" si="0"/>
        <v>0</v>
      </c>
    </row>
    <row r="11" spans="1:22" s="136" customFormat="1">
      <c r="A11" s="147">
        <v>5</v>
      </c>
      <c r="B11" s="1" t="s">
        <v>99</v>
      </c>
      <c r="C11" s="148"/>
      <c r="D11" s="135"/>
      <c r="E11" s="135"/>
      <c r="F11" s="135"/>
      <c r="G11" s="135"/>
      <c r="H11" s="135"/>
      <c r="I11" s="135"/>
      <c r="J11" s="135"/>
      <c r="K11" s="135"/>
      <c r="L11" s="149"/>
      <c r="M11" s="148"/>
      <c r="N11" s="135"/>
      <c r="O11" s="135"/>
      <c r="P11" s="135"/>
      <c r="Q11" s="135"/>
      <c r="R11" s="135"/>
      <c r="S11" s="149"/>
      <c r="T11" s="255"/>
      <c r="U11" s="255"/>
      <c r="V11" s="150">
        <f t="shared" si="0"/>
        <v>0</v>
      </c>
    </row>
    <row r="12" spans="1:22" s="136" customFormat="1">
      <c r="A12" s="147">
        <v>6</v>
      </c>
      <c r="B12" s="1" t="s">
        <v>100</v>
      </c>
      <c r="C12" s="148"/>
      <c r="D12" s="135"/>
      <c r="E12" s="135"/>
      <c r="F12" s="135"/>
      <c r="G12" s="135"/>
      <c r="H12" s="135"/>
      <c r="I12" s="135"/>
      <c r="J12" s="135"/>
      <c r="K12" s="135"/>
      <c r="L12" s="149"/>
      <c r="M12" s="148"/>
      <c r="N12" s="135"/>
      <c r="O12" s="135"/>
      <c r="P12" s="135"/>
      <c r="Q12" s="135"/>
      <c r="R12" s="135"/>
      <c r="S12" s="149"/>
      <c r="T12" s="255"/>
      <c r="U12" s="255"/>
      <c r="V12" s="150">
        <f t="shared" si="0"/>
        <v>0</v>
      </c>
    </row>
    <row r="13" spans="1:22" s="136" customFormat="1">
      <c r="A13" s="147">
        <v>7</v>
      </c>
      <c r="B13" s="1" t="s">
        <v>101</v>
      </c>
      <c r="C13" s="148"/>
      <c r="D13" s="135"/>
      <c r="E13" s="135"/>
      <c r="F13" s="135"/>
      <c r="G13" s="135"/>
      <c r="H13" s="135"/>
      <c r="I13" s="135"/>
      <c r="J13" s="135"/>
      <c r="K13" s="135"/>
      <c r="L13" s="149"/>
      <c r="M13" s="148"/>
      <c r="N13" s="135"/>
      <c r="O13" s="135"/>
      <c r="P13" s="135"/>
      <c r="Q13" s="135"/>
      <c r="R13" s="135"/>
      <c r="S13" s="149"/>
      <c r="T13" s="255"/>
      <c r="U13" s="255"/>
      <c r="V13" s="150">
        <f t="shared" si="0"/>
        <v>0</v>
      </c>
    </row>
    <row r="14" spans="1:22" s="136" customFormat="1">
      <c r="A14" s="147">
        <v>8</v>
      </c>
      <c r="B14" s="1" t="s">
        <v>102</v>
      </c>
      <c r="C14" s="148"/>
      <c r="D14" s="135"/>
      <c r="E14" s="135"/>
      <c r="F14" s="135"/>
      <c r="G14" s="135"/>
      <c r="H14" s="135"/>
      <c r="I14" s="135"/>
      <c r="J14" s="135"/>
      <c r="K14" s="135"/>
      <c r="L14" s="149"/>
      <c r="M14" s="148"/>
      <c r="N14" s="135"/>
      <c r="O14" s="135"/>
      <c r="P14" s="135"/>
      <c r="Q14" s="135"/>
      <c r="R14" s="135"/>
      <c r="S14" s="149"/>
      <c r="T14" s="255"/>
      <c r="U14" s="255"/>
      <c r="V14" s="150">
        <f t="shared" si="0"/>
        <v>0</v>
      </c>
    </row>
    <row r="15" spans="1:22" s="136" customFormat="1">
      <c r="A15" s="147">
        <v>9</v>
      </c>
      <c r="B15" s="1" t="s">
        <v>103</v>
      </c>
      <c r="C15" s="148"/>
      <c r="D15" s="135"/>
      <c r="E15" s="135"/>
      <c r="F15" s="135"/>
      <c r="G15" s="135"/>
      <c r="H15" s="135"/>
      <c r="I15" s="135"/>
      <c r="J15" s="135"/>
      <c r="K15" s="135"/>
      <c r="L15" s="149"/>
      <c r="M15" s="148"/>
      <c r="N15" s="135"/>
      <c r="O15" s="135"/>
      <c r="P15" s="135"/>
      <c r="Q15" s="135"/>
      <c r="R15" s="135"/>
      <c r="S15" s="149"/>
      <c r="T15" s="255"/>
      <c r="U15" s="255"/>
      <c r="V15" s="150">
        <f t="shared" si="0"/>
        <v>0</v>
      </c>
    </row>
    <row r="16" spans="1:22" s="136" customFormat="1">
      <c r="A16" s="147">
        <v>10</v>
      </c>
      <c r="B16" s="1" t="s">
        <v>104</v>
      </c>
      <c r="C16" s="148"/>
      <c r="D16" s="135"/>
      <c r="E16" s="135"/>
      <c r="F16" s="135"/>
      <c r="G16" s="135"/>
      <c r="H16" s="135"/>
      <c r="I16" s="135"/>
      <c r="J16" s="135"/>
      <c r="K16" s="135"/>
      <c r="L16" s="149"/>
      <c r="M16" s="148"/>
      <c r="N16" s="135"/>
      <c r="O16" s="135"/>
      <c r="P16" s="135"/>
      <c r="Q16" s="135"/>
      <c r="R16" s="135"/>
      <c r="S16" s="149"/>
      <c r="T16" s="255"/>
      <c r="U16" s="255"/>
      <c r="V16" s="150">
        <f t="shared" si="0"/>
        <v>0</v>
      </c>
    </row>
    <row r="17" spans="1:22" s="136" customFormat="1">
      <c r="A17" s="147">
        <v>11</v>
      </c>
      <c r="B17" s="1" t="s">
        <v>105</v>
      </c>
      <c r="C17" s="148"/>
      <c r="D17" s="135"/>
      <c r="E17" s="135"/>
      <c r="F17" s="135"/>
      <c r="G17" s="135"/>
      <c r="H17" s="135"/>
      <c r="I17" s="135"/>
      <c r="J17" s="135"/>
      <c r="K17" s="135"/>
      <c r="L17" s="149"/>
      <c r="M17" s="148"/>
      <c r="N17" s="135"/>
      <c r="O17" s="135"/>
      <c r="P17" s="135"/>
      <c r="Q17" s="135"/>
      <c r="R17" s="135"/>
      <c r="S17" s="149"/>
      <c r="T17" s="255"/>
      <c r="U17" s="255"/>
      <c r="V17" s="150">
        <f t="shared" si="0"/>
        <v>0</v>
      </c>
    </row>
    <row r="18" spans="1:22" s="136" customFormat="1">
      <c r="A18" s="147">
        <v>12</v>
      </c>
      <c r="B18" s="1" t="s">
        <v>106</v>
      </c>
      <c r="C18" s="148"/>
      <c r="D18" s="135"/>
      <c r="E18" s="135"/>
      <c r="F18" s="135"/>
      <c r="G18" s="135"/>
      <c r="H18" s="135"/>
      <c r="I18" s="135"/>
      <c r="J18" s="135"/>
      <c r="K18" s="135"/>
      <c r="L18" s="149"/>
      <c r="M18" s="148"/>
      <c r="N18" s="135"/>
      <c r="O18" s="135"/>
      <c r="P18" s="135"/>
      <c r="Q18" s="135"/>
      <c r="R18" s="135"/>
      <c r="S18" s="149"/>
      <c r="T18" s="255"/>
      <c r="U18" s="255"/>
      <c r="V18" s="150">
        <f t="shared" si="0"/>
        <v>0</v>
      </c>
    </row>
    <row r="19" spans="1:22" s="136" customFormat="1">
      <c r="A19" s="147">
        <v>13</v>
      </c>
      <c r="B19" s="1" t="s">
        <v>107</v>
      </c>
      <c r="C19" s="148"/>
      <c r="D19" s="135"/>
      <c r="E19" s="135"/>
      <c r="F19" s="135"/>
      <c r="G19" s="135"/>
      <c r="H19" s="135"/>
      <c r="I19" s="135"/>
      <c r="J19" s="135"/>
      <c r="K19" s="135"/>
      <c r="L19" s="149"/>
      <c r="M19" s="148"/>
      <c r="N19" s="135"/>
      <c r="O19" s="135"/>
      <c r="P19" s="135"/>
      <c r="Q19" s="135"/>
      <c r="R19" s="135"/>
      <c r="S19" s="149"/>
      <c r="T19" s="255"/>
      <c r="U19" s="255"/>
      <c r="V19" s="150">
        <f t="shared" si="0"/>
        <v>0</v>
      </c>
    </row>
    <row r="20" spans="1:22" s="136" customFormat="1">
      <c r="A20" s="147">
        <v>14</v>
      </c>
      <c r="B20" s="1" t="s">
        <v>108</v>
      </c>
      <c r="C20" s="148"/>
      <c r="D20" s="135"/>
      <c r="E20" s="135"/>
      <c r="F20" s="135"/>
      <c r="G20" s="135"/>
      <c r="H20" s="135"/>
      <c r="I20" s="135"/>
      <c r="J20" s="135"/>
      <c r="K20" s="135"/>
      <c r="L20" s="149"/>
      <c r="M20" s="148"/>
      <c r="N20" s="135"/>
      <c r="O20" s="135"/>
      <c r="P20" s="135"/>
      <c r="Q20" s="135"/>
      <c r="R20" s="135"/>
      <c r="S20" s="149"/>
      <c r="T20" s="255"/>
      <c r="U20" s="255"/>
      <c r="V20" s="150">
        <f t="shared" si="0"/>
        <v>0</v>
      </c>
    </row>
    <row r="21" spans="1:22" ht="13.5" thickBot="1">
      <c r="A21" s="137"/>
      <c r="B21" s="151" t="s">
        <v>109</v>
      </c>
      <c r="C21" s="152">
        <f>SUM(C7:C20)</f>
        <v>0</v>
      </c>
      <c r="D21" s="139">
        <f t="shared" ref="D21:V21" si="1">SUM(D7:D20)</f>
        <v>0</v>
      </c>
      <c r="E21" s="139">
        <f t="shared" si="1"/>
        <v>0</v>
      </c>
      <c r="F21" s="139">
        <f t="shared" si="1"/>
        <v>0</v>
      </c>
      <c r="G21" s="139">
        <f t="shared" si="1"/>
        <v>0</v>
      </c>
      <c r="H21" s="139">
        <f t="shared" si="1"/>
        <v>0</v>
      </c>
      <c r="I21" s="139">
        <f t="shared" si="1"/>
        <v>0</v>
      </c>
      <c r="J21" s="139">
        <f t="shared" si="1"/>
        <v>0</v>
      </c>
      <c r="K21" s="139">
        <f t="shared" si="1"/>
        <v>0</v>
      </c>
      <c r="L21" s="153">
        <f t="shared" si="1"/>
        <v>0</v>
      </c>
      <c r="M21" s="152">
        <f t="shared" si="1"/>
        <v>0</v>
      </c>
      <c r="N21" s="139">
        <f t="shared" si="1"/>
        <v>0</v>
      </c>
      <c r="O21" s="139">
        <f t="shared" si="1"/>
        <v>0</v>
      </c>
      <c r="P21" s="139">
        <f t="shared" si="1"/>
        <v>0</v>
      </c>
      <c r="Q21" s="139">
        <f t="shared" si="1"/>
        <v>0</v>
      </c>
      <c r="R21" s="139">
        <f t="shared" si="1"/>
        <v>0</v>
      </c>
      <c r="S21" s="153">
        <f>SUM(S7:S20)</f>
        <v>0</v>
      </c>
      <c r="T21" s="153">
        <f>SUM(T7:T20)</f>
        <v>0</v>
      </c>
      <c r="U21" s="153">
        <f t="shared" ref="U21" si="2">SUM(U7:U20)</f>
        <v>0</v>
      </c>
      <c r="V21" s="154">
        <f t="shared" si="1"/>
        <v>0</v>
      </c>
    </row>
    <row r="24" spans="1:22">
      <c r="A24" s="7"/>
      <c r="B24" s="7"/>
      <c r="C24" s="63"/>
      <c r="D24" s="63"/>
      <c r="E24" s="63"/>
    </row>
    <row r="25" spans="1:22">
      <c r="A25" s="155"/>
      <c r="B25" s="155"/>
      <c r="C25" s="7"/>
      <c r="D25" s="63"/>
      <c r="E25" s="63"/>
    </row>
    <row r="26" spans="1:22">
      <c r="A26" s="155"/>
      <c r="B26" s="64"/>
      <c r="C26" s="7"/>
      <c r="D26" s="63"/>
      <c r="E26" s="63"/>
    </row>
    <row r="27" spans="1:22">
      <c r="A27" s="155"/>
      <c r="B27" s="155"/>
      <c r="C27" s="7"/>
      <c r="D27" s="63"/>
      <c r="E27" s="63"/>
    </row>
    <row r="28" spans="1:22">
      <c r="A28" s="155"/>
      <c r="B28" s="64"/>
      <c r="C28" s="7"/>
      <c r="D28" s="63"/>
      <c r="E28" s="63"/>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80" zoomScaleNormal="80" workbookViewId="0">
      <pane xSplit="1" ySplit="7" topLeftCell="B8" activePane="bottomRight" state="frozen"/>
      <selection activeCell="B9" sqref="B9"/>
      <selection pane="topRight" activeCell="B9" sqref="B9"/>
      <selection pane="bottomLeft" activeCell="B9" sqref="B9"/>
      <selection pane="bottomRight" activeCell="D13" sqref="D13:E15"/>
    </sheetView>
  </sheetViews>
  <sheetFormatPr defaultColWidth="9.1796875" defaultRowHeight="13"/>
  <cols>
    <col min="1" max="1" width="10.54296875" style="4" bestFit="1" customWidth="1"/>
    <col min="2" max="2" width="101.81640625" style="4" customWidth="1"/>
    <col min="3" max="3" width="13.81640625" style="256" customWidth="1"/>
    <col min="4" max="4" width="14.81640625" style="256" bestFit="1" customWidth="1"/>
    <col min="5" max="5" width="17.81640625" style="256" customWidth="1"/>
    <col min="6" max="6" width="15.81640625" style="256" customWidth="1"/>
    <col min="7" max="7" width="17.453125" style="256" customWidth="1"/>
    <col min="8" max="8" width="15.1796875" style="256" customWidth="1"/>
    <col min="9" max="16384" width="9.1796875" style="35"/>
  </cols>
  <sheetData>
    <row r="1" spans="1:9">
      <c r="A1" s="2" t="s">
        <v>31</v>
      </c>
      <c r="B1" s="3" t="str">
        <f>'Info '!C2</f>
        <v>JSC PASHA Bank Georgia</v>
      </c>
      <c r="C1" s="3"/>
    </row>
    <row r="2" spans="1:9">
      <c r="A2" s="2" t="s">
        <v>32</v>
      </c>
      <c r="B2" s="479">
        <v>44561</v>
      </c>
      <c r="C2" s="363"/>
    </row>
    <row r="4" spans="1:9" ht="13.5" thickBot="1">
      <c r="A4" s="2" t="s">
        <v>253</v>
      </c>
      <c r="B4" s="140" t="s">
        <v>376</v>
      </c>
    </row>
    <row r="5" spans="1:9">
      <c r="A5" s="141"/>
      <c r="B5" s="156"/>
      <c r="C5" s="257" t="s">
        <v>0</v>
      </c>
      <c r="D5" s="257" t="s">
        <v>1</v>
      </c>
      <c r="E5" s="257" t="s">
        <v>2</v>
      </c>
      <c r="F5" s="257" t="s">
        <v>3</v>
      </c>
      <c r="G5" s="258" t="s">
        <v>4</v>
      </c>
      <c r="H5" s="259" t="s">
        <v>6</v>
      </c>
      <c r="I5" s="157"/>
    </row>
    <row r="6" spans="1:9" s="157" customFormat="1" ht="12.75" customHeight="1">
      <c r="A6" s="158"/>
      <c r="B6" s="711" t="s">
        <v>252</v>
      </c>
      <c r="C6" s="713" t="s">
        <v>368</v>
      </c>
      <c r="D6" s="715" t="s">
        <v>367</v>
      </c>
      <c r="E6" s="716"/>
      <c r="F6" s="713" t="s">
        <v>372</v>
      </c>
      <c r="G6" s="713" t="s">
        <v>373</v>
      </c>
      <c r="H6" s="709" t="s">
        <v>371</v>
      </c>
    </row>
    <row r="7" spans="1:9" ht="39">
      <c r="A7" s="160"/>
      <c r="B7" s="712"/>
      <c r="C7" s="714"/>
      <c r="D7" s="260" t="s">
        <v>370</v>
      </c>
      <c r="E7" s="260" t="s">
        <v>369</v>
      </c>
      <c r="F7" s="714"/>
      <c r="G7" s="714"/>
      <c r="H7" s="710"/>
      <c r="I7" s="157"/>
    </row>
    <row r="8" spans="1:9">
      <c r="A8" s="158">
        <v>1</v>
      </c>
      <c r="B8" s="1" t="s">
        <v>96</v>
      </c>
      <c r="C8" s="556">
        <v>53199945.791299999</v>
      </c>
      <c r="D8" s="556"/>
      <c r="E8" s="556"/>
      <c r="F8" s="556">
        <f>47575846.4313+E8</f>
        <v>47575846.431299999</v>
      </c>
      <c r="G8" s="585">
        <f>F8</f>
        <v>47575846.431299999</v>
      </c>
      <c r="H8" s="508">
        <f>G8/(C8+E8)</f>
        <v>0.89428373889584434</v>
      </c>
    </row>
    <row r="9" spans="1:9" ht="15" customHeight="1">
      <c r="A9" s="158">
        <v>2</v>
      </c>
      <c r="B9" s="1" t="s">
        <v>97</v>
      </c>
      <c r="C9" s="556"/>
      <c r="D9" s="556"/>
      <c r="E9" s="556"/>
      <c r="F9" s="556">
        <v>0</v>
      </c>
      <c r="G9" s="585">
        <f t="shared" ref="G9:G21" si="0">F9</f>
        <v>0</v>
      </c>
      <c r="H9" s="508" t="e">
        <f t="shared" ref="H9:H21" si="1">G9/(C9+E9)</f>
        <v>#DIV/0!</v>
      </c>
    </row>
    <row r="10" spans="1:9">
      <c r="A10" s="158">
        <v>3</v>
      </c>
      <c r="B10" s="1" t="s">
        <v>270</v>
      </c>
      <c r="C10" s="556"/>
      <c r="D10" s="556"/>
      <c r="E10" s="556"/>
      <c r="F10" s="556">
        <v>0</v>
      </c>
      <c r="G10" s="585">
        <f t="shared" si="0"/>
        <v>0</v>
      </c>
      <c r="H10" s="508" t="e">
        <f t="shared" si="1"/>
        <v>#DIV/0!</v>
      </c>
    </row>
    <row r="11" spans="1:9">
      <c r="A11" s="158">
        <v>4</v>
      </c>
      <c r="B11" s="1" t="s">
        <v>98</v>
      </c>
      <c r="C11" s="556"/>
      <c r="D11" s="556"/>
      <c r="E11" s="556"/>
      <c r="F11" s="556">
        <v>0</v>
      </c>
      <c r="G11" s="585">
        <f t="shared" si="0"/>
        <v>0</v>
      </c>
      <c r="H11" s="508" t="e">
        <f t="shared" si="1"/>
        <v>#DIV/0!</v>
      </c>
    </row>
    <row r="12" spans="1:9">
      <c r="A12" s="158">
        <v>5</v>
      </c>
      <c r="B12" s="1" t="s">
        <v>99</v>
      </c>
      <c r="C12" s="556"/>
      <c r="D12" s="556"/>
      <c r="E12" s="556"/>
      <c r="F12" s="556">
        <v>0</v>
      </c>
      <c r="G12" s="585">
        <f t="shared" si="0"/>
        <v>0</v>
      </c>
      <c r="H12" s="508" t="e">
        <f t="shared" si="1"/>
        <v>#DIV/0!</v>
      </c>
    </row>
    <row r="13" spans="1:9">
      <c r="A13" s="158">
        <v>6</v>
      </c>
      <c r="B13" s="1" t="s">
        <v>100</v>
      </c>
      <c r="C13" s="556">
        <v>40990818.728399999</v>
      </c>
      <c r="D13" s="673">
        <v>294000</v>
      </c>
      <c r="E13" s="673">
        <v>147000</v>
      </c>
      <c r="F13" s="556">
        <f>15580132.77018+E13</f>
        <v>15727132.77018</v>
      </c>
      <c r="G13" s="585">
        <f t="shared" si="0"/>
        <v>15727132.77018</v>
      </c>
      <c r="H13" s="508">
        <f t="shared" si="1"/>
        <v>0.38230351672298513</v>
      </c>
    </row>
    <row r="14" spans="1:9">
      <c r="A14" s="158">
        <v>7</v>
      </c>
      <c r="B14" s="1" t="s">
        <v>101</v>
      </c>
      <c r="C14" s="556">
        <v>284339943.42519999</v>
      </c>
      <c r="D14" s="673">
        <f>30255684.5197+500487.56</f>
        <v>30756172.079699997</v>
      </c>
      <c r="E14" s="673">
        <f>13713257.3328+271394.18</f>
        <v>13984651.512800001</v>
      </c>
      <c r="F14" s="556">
        <f>284339943.4252+E14</f>
        <v>298324594.93799996</v>
      </c>
      <c r="G14" s="585">
        <f t="shared" si="0"/>
        <v>298324594.93799996</v>
      </c>
      <c r="H14" s="508">
        <f>G14/(C14+E14)</f>
        <v>1</v>
      </c>
    </row>
    <row r="15" spans="1:9">
      <c r="A15" s="158">
        <v>8</v>
      </c>
      <c r="B15" s="1" t="s">
        <v>102</v>
      </c>
      <c r="C15" s="556">
        <v>23958713.559999999</v>
      </c>
      <c r="D15" s="673">
        <v>21040697.096000001</v>
      </c>
      <c r="E15" s="673">
        <v>1273375.4852</v>
      </c>
      <c r="F15" s="556">
        <f>23958713.56+E15</f>
        <v>25232089.045199998</v>
      </c>
      <c r="G15" s="585">
        <f t="shared" si="0"/>
        <v>25232089.045199998</v>
      </c>
      <c r="H15" s="508">
        <f t="shared" si="1"/>
        <v>1</v>
      </c>
    </row>
    <row r="16" spans="1:9">
      <c r="A16" s="158">
        <v>9</v>
      </c>
      <c r="B16" s="1" t="s">
        <v>103</v>
      </c>
      <c r="C16" s="556"/>
      <c r="D16" s="556"/>
      <c r="E16" s="556"/>
      <c r="F16" s="556">
        <v>0</v>
      </c>
      <c r="G16" s="585">
        <f t="shared" si="0"/>
        <v>0</v>
      </c>
      <c r="H16" s="508" t="e">
        <f t="shared" si="1"/>
        <v>#DIV/0!</v>
      </c>
    </row>
    <row r="17" spans="1:8">
      <c r="A17" s="158">
        <v>10</v>
      </c>
      <c r="B17" s="1" t="s">
        <v>104</v>
      </c>
      <c r="C17" s="556">
        <v>21022372.640000001</v>
      </c>
      <c r="D17" s="556"/>
      <c r="E17" s="556"/>
      <c r="F17" s="556">
        <f>21022372.64+E17</f>
        <v>21022372.640000001</v>
      </c>
      <c r="G17" s="585">
        <f t="shared" si="0"/>
        <v>21022372.640000001</v>
      </c>
      <c r="H17" s="508">
        <f t="shared" si="1"/>
        <v>1</v>
      </c>
    </row>
    <row r="18" spans="1:8">
      <c r="A18" s="158">
        <v>11</v>
      </c>
      <c r="B18" s="1" t="s">
        <v>105</v>
      </c>
      <c r="C18" s="556"/>
      <c r="D18" s="556"/>
      <c r="E18" s="556"/>
      <c r="F18" s="556">
        <v>0</v>
      </c>
      <c r="G18" s="585">
        <f t="shared" si="0"/>
        <v>0</v>
      </c>
      <c r="H18" s="508" t="e">
        <f t="shared" si="1"/>
        <v>#DIV/0!</v>
      </c>
    </row>
    <row r="19" spans="1:8">
      <c r="A19" s="158">
        <v>12</v>
      </c>
      <c r="B19" s="1" t="s">
        <v>106</v>
      </c>
      <c r="C19" s="556"/>
      <c r="D19" s="556"/>
      <c r="E19" s="556"/>
      <c r="F19" s="556">
        <v>0</v>
      </c>
      <c r="G19" s="585">
        <f t="shared" si="0"/>
        <v>0</v>
      </c>
      <c r="H19" s="508" t="e">
        <f t="shared" si="1"/>
        <v>#DIV/0!</v>
      </c>
    </row>
    <row r="20" spans="1:8">
      <c r="A20" s="158">
        <v>13</v>
      </c>
      <c r="B20" s="1" t="s">
        <v>247</v>
      </c>
      <c r="C20" s="556"/>
      <c r="D20" s="556"/>
      <c r="E20" s="556"/>
      <c r="F20" s="556">
        <v>0</v>
      </c>
      <c r="G20" s="585">
        <f t="shared" si="0"/>
        <v>0</v>
      </c>
      <c r="H20" s="508" t="e">
        <f t="shared" si="1"/>
        <v>#DIV/0!</v>
      </c>
    </row>
    <row r="21" spans="1:8">
      <c r="A21" s="158">
        <v>14</v>
      </c>
      <c r="B21" s="1" t="s">
        <v>108</v>
      </c>
      <c r="C21" s="556">
        <v>15833285.049899999</v>
      </c>
      <c r="D21" s="556"/>
      <c r="E21" s="556"/>
      <c r="F21" s="556">
        <f>11086005.0255+E21</f>
        <v>11086005.0255</v>
      </c>
      <c r="G21" s="585">
        <f t="shared" si="0"/>
        <v>11086005.0255</v>
      </c>
      <c r="H21" s="508">
        <f t="shared" si="1"/>
        <v>0.7001708736097072</v>
      </c>
    </row>
    <row r="22" spans="1:8" ht="13.5" thickBot="1">
      <c r="A22" s="161"/>
      <c r="B22" s="162" t="s">
        <v>109</v>
      </c>
      <c r="C22" s="547">
        <f>SUM(C8:C21)</f>
        <v>439345079.19479996</v>
      </c>
      <c r="D22" s="547">
        <f>SUM(D8:D21)</f>
        <v>52090869.175699994</v>
      </c>
      <c r="E22" s="547">
        <f>SUM(E8:E21)</f>
        <v>15405026.998</v>
      </c>
      <c r="F22" s="547">
        <f>SUM(F8:F21)</f>
        <v>418968040.85017997</v>
      </c>
      <c r="G22" s="547">
        <f>SUM(G8:G21)</f>
        <v>418968040.85017997</v>
      </c>
      <c r="H22" s="550">
        <f>G22/(C22+E22)</f>
        <v>0.92131488293166108</v>
      </c>
    </row>
  </sheetData>
  <mergeCells count="6">
    <mergeCell ref="H6:H7"/>
    <mergeCell ref="B6:B7"/>
    <mergeCell ref="C6:C7"/>
    <mergeCell ref="D6:E6"/>
    <mergeCell ref="F6:F7"/>
    <mergeCell ref="G6:G7"/>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G7" activePane="bottomRight" state="frozen"/>
      <selection pane="topRight" activeCell="C1" sqref="C1"/>
      <selection pane="bottomLeft" activeCell="A6" sqref="A6"/>
      <selection pane="bottomRight" activeCell="K29" sqref="K29"/>
    </sheetView>
  </sheetViews>
  <sheetFormatPr defaultColWidth="9.1796875" defaultRowHeight="13"/>
  <cols>
    <col min="1" max="1" width="10.54296875" style="256" bestFit="1" customWidth="1"/>
    <col min="2" max="2" width="86.36328125" style="256" bestFit="1" customWidth="1"/>
    <col min="3" max="10" width="12.81640625" style="256" customWidth="1"/>
    <col min="11" max="11" width="14.1796875" style="256" customWidth="1"/>
    <col min="12" max="16384" width="9.1796875" style="256"/>
  </cols>
  <sheetData>
    <row r="1" spans="1:11">
      <c r="A1" s="2" t="s">
        <v>31</v>
      </c>
      <c r="B1" s="3" t="str">
        <f>'Info '!C2</f>
        <v>JSC PASHA Bank Georgia</v>
      </c>
    </row>
    <row r="2" spans="1:11">
      <c r="A2" s="2" t="s">
        <v>32</v>
      </c>
      <c r="B2" s="479">
        <v>44561</v>
      </c>
      <c r="C2" s="272"/>
      <c r="D2" s="272"/>
    </row>
    <row r="3" spans="1:11">
      <c r="B3" s="272"/>
      <c r="C3" s="272"/>
      <c r="D3" s="272"/>
    </row>
    <row r="4" spans="1:11" ht="13.5" thickBot="1">
      <c r="A4" s="256" t="s">
        <v>249</v>
      </c>
      <c r="B4" s="280" t="s">
        <v>377</v>
      </c>
      <c r="C4" s="272"/>
      <c r="D4" s="272"/>
    </row>
    <row r="5" spans="1:11" ht="30" customHeight="1">
      <c r="A5" s="717"/>
      <c r="B5" s="718"/>
      <c r="C5" s="719" t="s">
        <v>429</v>
      </c>
      <c r="D5" s="719"/>
      <c r="E5" s="719"/>
      <c r="F5" s="719" t="s">
        <v>430</v>
      </c>
      <c r="G5" s="719"/>
      <c r="H5" s="719"/>
      <c r="I5" s="719" t="s">
        <v>431</v>
      </c>
      <c r="J5" s="719"/>
      <c r="K5" s="720"/>
    </row>
    <row r="6" spans="1:11">
      <c r="A6" s="584"/>
      <c r="B6" s="583"/>
      <c r="C6" s="502" t="s">
        <v>70</v>
      </c>
      <c r="D6" s="502" t="s">
        <v>71</v>
      </c>
      <c r="E6" s="502" t="s">
        <v>72</v>
      </c>
      <c r="F6" s="502" t="s">
        <v>70</v>
      </c>
      <c r="G6" s="502" t="s">
        <v>71</v>
      </c>
      <c r="H6" s="502" t="s">
        <v>72</v>
      </c>
      <c r="I6" s="502" t="s">
        <v>70</v>
      </c>
      <c r="J6" s="502" t="s">
        <v>71</v>
      </c>
      <c r="K6" s="501" t="s">
        <v>72</v>
      </c>
    </row>
    <row r="7" spans="1:11">
      <c r="A7" s="500" t="s">
        <v>380</v>
      </c>
      <c r="B7" s="582"/>
      <c r="C7" s="582"/>
      <c r="D7" s="582"/>
      <c r="E7" s="582"/>
      <c r="F7" s="582"/>
      <c r="G7" s="582"/>
      <c r="H7" s="582"/>
      <c r="I7" s="582"/>
      <c r="J7" s="582"/>
      <c r="K7" s="507"/>
    </row>
    <row r="8" spans="1:11">
      <c r="A8" s="273">
        <v>1</v>
      </c>
      <c r="B8" s="274" t="s">
        <v>378</v>
      </c>
      <c r="C8" s="551"/>
      <c r="D8" s="551"/>
      <c r="E8" s="551"/>
      <c r="F8" s="665">
        <v>15833125.156413037</v>
      </c>
      <c r="G8" s="665">
        <v>88447872.439891279</v>
      </c>
      <c r="H8" s="665">
        <v>104280997.59630433</v>
      </c>
      <c r="I8" s="665">
        <v>6939745.9239130449</v>
      </c>
      <c r="J8" s="665">
        <v>50686300.029347822</v>
      </c>
      <c r="K8" s="670">
        <v>57626045.953260846</v>
      </c>
    </row>
    <row r="9" spans="1:11">
      <c r="A9" s="500" t="s">
        <v>381</v>
      </c>
      <c r="B9" s="582"/>
      <c r="C9" s="582"/>
      <c r="D9" s="582"/>
      <c r="E9" s="582"/>
      <c r="F9" s="582"/>
      <c r="G9" s="582"/>
      <c r="H9" s="582"/>
      <c r="I9" s="582"/>
      <c r="J9" s="582"/>
      <c r="K9" s="507"/>
    </row>
    <row r="10" spans="1:11">
      <c r="A10" s="537">
        <v>2</v>
      </c>
      <c r="B10" s="499" t="s">
        <v>389</v>
      </c>
      <c r="C10" s="630">
        <v>5586486.2332608709</v>
      </c>
      <c r="D10" s="662">
        <v>30161946.854456514</v>
      </c>
      <c r="E10" s="662">
        <v>35748433.087717392</v>
      </c>
      <c r="F10" s="662">
        <v>403148.39494619583</v>
      </c>
      <c r="G10" s="662">
        <v>5084829.8211820638</v>
      </c>
      <c r="H10" s="662">
        <v>5487978.2161282618</v>
      </c>
      <c r="I10" s="662">
        <v>105253.78579891309</v>
      </c>
      <c r="J10" s="662">
        <v>1146101.312646739</v>
      </c>
      <c r="K10" s="506">
        <v>1251355.0984456525</v>
      </c>
    </row>
    <row r="11" spans="1:11">
      <c r="A11" s="537">
        <v>3</v>
      </c>
      <c r="B11" s="499" t="s">
        <v>383</v>
      </c>
      <c r="C11" s="630">
        <v>44000851.625108697</v>
      </c>
      <c r="D11" s="662">
        <v>231524110.41695645</v>
      </c>
      <c r="E11" s="662">
        <v>275524962.0420652</v>
      </c>
      <c r="F11" s="662">
        <v>15575807.448853249</v>
      </c>
      <c r="G11" s="662">
        <v>19880244.153494567</v>
      </c>
      <c r="H11" s="662">
        <v>35456051.602347821</v>
      </c>
      <c r="I11" s="662">
        <v>15024365.38069021</v>
      </c>
      <c r="J11" s="662">
        <v>17150162.40126631</v>
      </c>
      <c r="K11" s="506">
        <v>32174527.781956524</v>
      </c>
    </row>
    <row r="12" spans="1:11">
      <c r="A12" s="537">
        <v>4</v>
      </c>
      <c r="B12" s="499" t="s">
        <v>384</v>
      </c>
      <c r="C12" s="630">
        <v>18260869.565217391</v>
      </c>
      <c r="D12" s="662">
        <v>0</v>
      </c>
      <c r="E12" s="662">
        <v>18260869.565217391</v>
      </c>
      <c r="F12" s="662">
        <v>0</v>
      </c>
      <c r="G12" s="662">
        <v>0</v>
      </c>
      <c r="H12" s="662">
        <v>0</v>
      </c>
      <c r="I12" s="662">
        <v>0</v>
      </c>
      <c r="J12" s="662">
        <v>0</v>
      </c>
      <c r="K12" s="506">
        <v>0</v>
      </c>
    </row>
    <row r="13" spans="1:11">
      <c r="A13" s="537">
        <v>5</v>
      </c>
      <c r="B13" s="499" t="s">
        <v>392</v>
      </c>
      <c r="C13" s="630">
        <v>32922011.535217401</v>
      </c>
      <c r="D13" s="662">
        <v>20369953.479456522</v>
      </c>
      <c r="E13" s="662">
        <v>53291965.014673896</v>
      </c>
      <c r="F13" s="662">
        <v>6273011.968151086</v>
      </c>
      <c r="G13" s="662">
        <v>3474838.3360326095</v>
      </c>
      <c r="H13" s="662">
        <v>9747850.3041836955</v>
      </c>
      <c r="I13" s="662">
        <v>2079540.4936467402</v>
      </c>
      <c r="J13" s="662">
        <v>1440703.1350271737</v>
      </c>
      <c r="K13" s="506">
        <v>3520243.6286739125</v>
      </c>
    </row>
    <row r="14" spans="1:11">
      <c r="A14" s="537">
        <v>6</v>
      </c>
      <c r="B14" s="499" t="s">
        <v>424</v>
      </c>
      <c r="C14" s="630">
        <v>0</v>
      </c>
      <c r="D14" s="662">
        <v>0</v>
      </c>
      <c r="E14" s="662">
        <v>0</v>
      </c>
      <c r="F14" s="662">
        <v>0</v>
      </c>
      <c r="G14" s="662">
        <v>0</v>
      </c>
      <c r="H14" s="662">
        <v>0</v>
      </c>
      <c r="I14" s="662">
        <v>0</v>
      </c>
      <c r="J14" s="662">
        <v>0</v>
      </c>
      <c r="K14" s="506">
        <v>0</v>
      </c>
    </row>
    <row r="15" spans="1:11">
      <c r="A15" s="537">
        <v>7</v>
      </c>
      <c r="B15" s="499" t="s">
        <v>425</v>
      </c>
      <c r="C15" s="630">
        <v>2888612.3306521745</v>
      </c>
      <c r="D15" s="662">
        <v>16074997.147065228</v>
      </c>
      <c r="E15" s="662">
        <v>18963609.477717403</v>
      </c>
      <c r="F15" s="662">
        <v>2257711.0324999997</v>
      </c>
      <c r="G15" s="662">
        <v>1289661.1777173914</v>
      </c>
      <c r="H15" s="662">
        <v>3547372.2102173916</v>
      </c>
      <c r="I15" s="662">
        <v>2252202.5031521735</v>
      </c>
      <c r="J15" s="662">
        <v>1178860.6673913042</v>
      </c>
      <c r="K15" s="506">
        <v>3431063.1705434783</v>
      </c>
    </row>
    <row r="16" spans="1:11">
      <c r="A16" s="537">
        <v>8</v>
      </c>
      <c r="B16" s="498" t="s">
        <v>385</v>
      </c>
      <c r="C16" s="630">
        <v>103658831.28945655</v>
      </c>
      <c r="D16" s="662">
        <v>298131007.89793473</v>
      </c>
      <c r="E16" s="662">
        <v>401789839.18739128</v>
      </c>
      <c r="F16" s="662">
        <v>24509678.84445053</v>
      </c>
      <c r="G16" s="662">
        <v>29729573.488426633</v>
      </c>
      <c r="H16" s="662">
        <v>54239252.332877167</v>
      </c>
      <c r="I16" s="630">
        <v>19461362.163288034</v>
      </c>
      <c r="J16" s="662">
        <v>20915827.516331527</v>
      </c>
      <c r="K16" s="506">
        <v>40377189.679619566</v>
      </c>
    </row>
    <row r="17" spans="1:11">
      <c r="A17" s="500" t="s">
        <v>382</v>
      </c>
      <c r="B17" s="582"/>
      <c r="C17" s="581"/>
      <c r="D17" s="581"/>
      <c r="E17" s="581"/>
      <c r="F17" s="581"/>
      <c r="G17" s="581"/>
      <c r="H17" s="581"/>
      <c r="I17" s="580"/>
      <c r="J17" s="580"/>
      <c r="K17" s="505"/>
    </row>
    <row r="18" spans="1:11">
      <c r="A18" s="537">
        <v>9</v>
      </c>
      <c r="B18" s="499" t="s">
        <v>388</v>
      </c>
      <c r="C18" s="630">
        <v>0</v>
      </c>
      <c r="D18" s="662">
        <v>0</v>
      </c>
      <c r="E18" s="662">
        <v>0</v>
      </c>
      <c r="F18" s="662">
        <v>0</v>
      </c>
      <c r="G18" s="662">
        <v>0</v>
      </c>
      <c r="H18" s="662">
        <v>0</v>
      </c>
      <c r="I18" s="662">
        <v>0</v>
      </c>
      <c r="J18" s="662">
        <v>0</v>
      </c>
      <c r="K18" s="506">
        <v>0</v>
      </c>
    </row>
    <row r="19" spans="1:11">
      <c r="A19" s="537">
        <v>10</v>
      </c>
      <c r="B19" s="499" t="s">
        <v>426</v>
      </c>
      <c r="C19" s="630">
        <v>93671629.726630419</v>
      </c>
      <c r="D19" s="662">
        <v>174709490.60380435</v>
      </c>
      <c r="E19" s="662">
        <v>268381120.33043477</v>
      </c>
      <c r="F19" s="662">
        <v>8362964.2688587038</v>
      </c>
      <c r="G19" s="662">
        <v>2332895.9167934782</v>
      </c>
      <c r="H19" s="662">
        <v>10695860.185652176</v>
      </c>
      <c r="I19" s="662">
        <v>17387563.711847819</v>
      </c>
      <c r="J19" s="662">
        <v>44832133.646576062</v>
      </c>
      <c r="K19" s="506">
        <v>62219697.358423926</v>
      </c>
    </row>
    <row r="20" spans="1:11">
      <c r="A20" s="537">
        <v>11</v>
      </c>
      <c r="B20" s="499" t="s">
        <v>387</v>
      </c>
      <c r="C20" s="630">
        <v>5818401.7783695636</v>
      </c>
      <c r="D20" s="662">
        <v>13302837.010326089</v>
      </c>
      <c r="E20" s="662">
        <v>19121238.788695663</v>
      </c>
      <c r="F20" s="662">
        <v>446867.02054347837</v>
      </c>
      <c r="G20" s="662">
        <v>52398.762065217416</v>
      </c>
      <c r="H20" s="662">
        <v>499265.78260869568</v>
      </c>
      <c r="I20" s="662">
        <v>447233.71597826103</v>
      </c>
      <c r="J20" s="662">
        <v>51995.716630434799</v>
      </c>
      <c r="K20" s="506">
        <v>499229.43260869564</v>
      </c>
    </row>
    <row r="21" spans="1:11" ht="13.5" thickBot="1">
      <c r="A21" s="538">
        <v>12</v>
      </c>
      <c r="B21" s="275" t="s">
        <v>386</v>
      </c>
      <c r="C21" s="663">
        <v>99490031.50499998</v>
      </c>
      <c r="D21" s="664">
        <v>188012327.61413044</v>
      </c>
      <c r="E21" s="663">
        <v>287502359.11913043</v>
      </c>
      <c r="F21" s="664">
        <v>8809831.2894021813</v>
      </c>
      <c r="G21" s="664">
        <v>2385294.6788586956</v>
      </c>
      <c r="H21" s="664">
        <v>11195125.968260871</v>
      </c>
      <c r="I21" s="663">
        <v>17834797.42782608</v>
      </c>
      <c r="J21" s="664">
        <v>44884129.363206498</v>
      </c>
      <c r="K21" s="671">
        <v>62718926.79103262</v>
      </c>
    </row>
    <row r="22" spans="1:11" ht="38.25" customHeight="1" thickBot="1">
      <c r="A22" s="622"/>
      <c r="B22" s="623"/>
      <c r="C22" s="623"/>
      <c r="D22" s="623"/>
      <c r="E22" s="623"/>
      <c r="F22" s="721" t="s">
        <v>428</v>
      </c>
      <c r="G22" s="719"/>
      <c r="H22" s="719"/>
      <c r="I22" s="721" t="s">
        <v>393</v>
      </c>
      <c r="J22" s="719"/>
      <c r="K22" s="720"/>
    </row>
    <row r="23" spans="1:11">
      <c r="A23" s="276">
        <v>13</v>
      </c>
      <c r="B23" s="277" t="s">
        <v>378</v>
      </c>
      <c r="C23" s="621"/>
      <c r="D23" s="621"/>
      <c r="E23" s="621"/>
      <c r="F23" s="666">
        <v>15833125.156413037</v>
      </c>
      <c r="G23" s="666">
        <v>88447872.439891279</v>
      </c>
      <c r="H23" s="666">
        <v>104280997.59630433</v>
      </c>
      <c r="I23" s="504">
        <v>6939745.9239130449</v>
      </c>
      <c r="J23" s="666">
        <v>50686300.029347822</v>
      </c>
      <c r="K23" s="667">
        <v>57626045.953260846</v>
      </c>
    </row>
    <row r="24" spans="1:11" ht="15" thickBot="1">
      <c r="A24" s="497">
        <v>14</v>
      </c>
      <c r="B24" s="496" t="s">
        <v>390</v>
      </c>
      <c r="C24" s="624"/>
      <c r="D24" s="619"/>
      <c r="E24" s="620"/>
      <c r="F24" s="558">
        <v>15699847.555048348</v>
      </c>
      <c r="G24" s="558">
        <v>27344278.809567936</v>
      </c>
      <c r="H24" s="533">
        <v>43044126.364616297</v>
      </c>
      <c r="I24" s="503">
        <v>4865340.5408220086</v>
      </c>
      <c r="J24" s="535">
        <v>5228956.8790828818</v>
      </c>
      <c r="K24" s="534">
        <v>10094297.419904891</v>
      </c>
    </row>
    <row r="25" spans="1:11" ht="13.5" thickBot="1">
      <c r="A25" s="278">
        <v>15</v>
      </c>
      <c r="B25" s="279" t="s">
        <v>391</v>
      </c>
      <c r="C25" s="618"/>
      <c r="D25" s="618"/>
      <c r="E25" s="618"/>
      <c r="F25" s="668">
        <v>1.0201712136430572</v>
      </c>
      <c r="G25" s="668">
        <v>3.2824928285535293</v>
      </c>
      <c r="H25" s="669">
        <v>2.4601030979788896</v>
      </c>
      <c r="I25" s="668">
        <v>1.1688579711198162</v>
      </c>
      <c r="J25" s="668">
        <v>9.5377345835774321</v>
      </c>
      <c r="K25" s="669">
        <v>5.595330597705769</v>
      </c>
    </row>
    <row r="27" spans="1:11" ht="25.5">
      <c r="B27" s="271" t="s">
        <v>427</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E29" sqref="E29"/>
    </sheetView>
  </sheetViews>
  <sheetFormatPr defaultColWidth="9.1796875" defaultRowHeight="12.5"/>
  <cols>
    <col min="1" max="1" width="10.54296875" style="4" bestFit="1" customWidth="1"/>
    <col min="2" max="2" width="36.36328125" style="4" customWidth="1"/>
    <col min="3" max="3" width="12.54296875" style="4" bestFit="1" customWidth="1"/>
    <col min="4" max="4" width="11.453125" style="4" customWidth="1"/>
    <col min="5" max="5" width="18.1796875" style="4" bestFit="1" customWidth="1"/>
    <col min="6" max="13" width="12.81640625" style="4" customWidth="1"/>
    <col min="14" max="14" width="22.1796875" style="4" customWidth="1"/>
    <col min="15" max="16384" width="9.1796875" style="35"/>
  </cols>
  <sheetData>
    <row r="1" spans="1:14">
      <c r="A1" s="2" t="s">
        <v>31</v>
      </c>
      <c r="B1" s="3" t="str">
        <f>'Info '!C2</f>
        <v>JSC PASHA Bank Georgia</v>
      </c>
    </row>
    <row r="2" spans="1:14" ht="14.25" customHeight="1">
      <c r="A2" s="2" t="s">
        <v>32</v>
      </c>
      <c r="B2" s="479">
        <v>44561</v>
      </c>
    </row>
    <row r="3" spans="1:14" ht="14.25" customHeight="1"/>
    <row r="4" spans="1:14" ht="13.5" thickBot="1">
      <c r="A4" s="4" t="s">
        <v>265</v>
      </c>
      <c r="B4" s="219" t="s">
        <v>29</v>
      </c>
    </row>
    <row r="5" spans="1:14" s="167" customFormat="1">
      <c r="A5" s="163"/>
      <c r="B5" s="164"/>
      <c r="C5" s="165" t="s">
        <v>0</v>
      </c>
      <c r="D5" s="165" t="s">
        <v>1</v>
      </c>
      <c r="E5" s="165" t="s">
        <v>2</v>
      </c>
      <c r="F5" s="165" t="s">
        <v>3</v>
      </c>
      <c r="G5" s="165" t="s">
        <v>4</v>
      </c>
      <c r="H5" s="165" t="s">
        <v>6</v>
      </c>
      <c r="I5" s="165" t="s">
        <v>9</v>
      </c>
      <c r="J5" s="165" t="s">
        <v>10</v>
      </c>
      <c r="K5" s="165" t="s">
        <v>11</v>
      </c>
      <c r="L5" s="165" t="s">
        <v>12</v>
      </c>
      <c r="M5" s="165" t="s">
        <v>13</v>
      </c>
      <c r="N5" s="166" t="s">
        <v>14</v>
      </c>
    </row>
    <row r="6" spans="1:14" ht="25">
      <c r="A6" s="168"/>
      <c r="B6" s="169"/>
      <c r="C6" s="170" t="s">
        <v>264</v>
      </c>
      <c r="D6" s="171" t="s">
        <v>263</v>
      </c>
      <c r="E6" s="172" t="s">
        <v>262</v>
      </c>
      <c r="F6" s="173">
        <v>0</v>
      </c>
      <c r="G6" s="173">
        <v>0.2</v>
      </c>
      <c r="H6" s="173">
        <v>0.35</v>
      </c>
      <c r="I6" s="173">
        <v>0.5</v>
      </c>
      <c r="J6" s="173">
        <v>0.75</v>
      </c>
      <c r="K6" s="173">
        <v>1</v>
      </c>
      <c r="L6" s="173">
        <v>1.5</v>
      </c>
      <c r="M6" s="173">
        <v>2.5</v>
      </c>
      <c r="N6" s="218" t="s">
        <v>276</v>
      </c>
    </row>
    <row r="7" spans="1:14" ht="14.5">
      <c r="A7" s="174">
        <v>1</v>
      </c>
      <c r="B7" s="175" t="s">
        <v>261</v>
      </c>
      <c r="C7" s="495">
        <f>SUM(C8:C13)</f>
        <v>72413472.089599997</v>
      </c>
      <c r="D7" s="494"/>
      <c r="E7" s="493">
        <f t="shared" ref="E7:M7" si="0">SUM(E8:E13)</f>
        <v>1448269.4417919999</v>
      </c>
      <c r="F7" s="495">
        <f>SUM(F8:F13)</f>
        <v>0</v>
      </c>
      <c r="G7" s="495">
        <f t="shared" si="0"/>
        <v>0</v>
      </c>
      <c r="H7" s="495">
        <f t="shared" si="0"/>
        <v>0</v>
      </c>
      <c r="I7" s="495">
        <f t="shared" si="0"/>
        <v>0</v>
      </c>
      <c r="J7" s="495">
        <f t="shared" si="0"/>
        <v>0</v>
      </c>
      <c r="K7" s="495">
        <f t="shared" si="0"/>
        <v>1448269.4417999999</v>
      </c>
      <c r="L7" s="495">
        <f t="shared" si="0"/>
        <v>0</v>
      </c>
      <c r="M7" s="495">
        <f t="shared" si="0"/>
        <v>0</v>
      </c>
      <c r="N7" s="492">
        <f>SUM(N8:N13)</f>
        <v>1448269.4417999999</v>
      </c>
    </row>
    <row r="8" spans="1:14" ht="14">
      <c r="A8" s="174">
        <v>1.1000000000000001</v>
      </c>
      <c r="B8" s="176" t="s">
        <v>259</v>
      </c>
      <c r="C8" s="616">
        <v>72413472.089599997</v>
      </c>
      <c r="D8" s="491">
        <v>0.02</v>
      </c>
      <c r="E8" s="493">
        <f>C8*D8</f>
        <v>1448269.4417919999</v>
      </c>
      <c r="F8" s="616"/>
      <c r="G8" s="616"/>
      <c r="H8" s="616"/>
      <c r="I8" s="616"/>
      <c r="J8" s="616"/>
      <c r="K8" s="616">
        <v>1448269.4417999999</v>
      </c>
      <c r="L8" s="616"/>
      <c r="M8" s="616"/>
      <c r="N8" s="492">
        <f>SUMPRODUCT($F$6:$M$6,F8:M8)</f>
        <v>1448269.4417999999</v>
      </c>
    </row>
    <row r="9" spans="1:14" ht="14">
      <c r="A9" s="174">
        <v>1.2</v>
      </c>
      <c r="B9" s="176" t="s">
        <v>258</v>
      </c>
      <c r="C9" s="616">
        <v>0</v>
      </c>
      <c r="D9" s="491">
        <v>0.05</v>
      </c>
      <c r="E9" s="493">
        <f>C9*D9</f>
        <v>0</v>
      </c>
      <c r="F9" s="616"/>
      <c r="G9" s="616"/>
      <c r="H9" s="616"/>
      <c r="I9" s="616"/>
      <c r="J9" s="616"/>
      <c r="K9" s="616"/>
      <c r="L9" s="616"/>
      <c r="M9" s="616"/>
      <c r="N9" s="492">
        <f t="shared" ref="N9:N12" si="1">SUMPRODUCT($F$6:$M$6,F9:M9)</f>
        <v>0</v>
      </c>
    </row>
    <row r="10" spans="1:14" ht="14">
      <c r="A10" s="174">
        <v>1.3</v>
      </c>
      <c r="B10" s="176" t="s">
        <v>257</v>
      </c>
      <c r="C10" s="616">
        <v>0</v>
      </c>
      <c r="D10" s="491">
        <v>0.08</v>
      </c>
      <c r="E10" s="493">
        <f>C10*D10</f>
        <v>0</v>
      </c>
      <c r="F10" s="616"/>
      <c r="G10" s="616"/>
      <c r="H10" s="616"/>
      <c r="I10" s="616"/>
      <c r="J10" s="616"/>
      <c r="K10" s="616"/>
      <c r="L10" s="616"/>
      <c r="M10" s="616"/>
      <c r="N10" s="492">
        <f>SUMPRODUCT($F$6:$M$6,F10:M10)</f>
        <v>0</v>
      </c>
    </row>
    <row r="11" spans="1:14" ht="14">
      <c r="A11" s="174">
        <v>1.4</v>
      </c>
      <c r="B11" s="176" t="s">
        <v>256</v>
      </c>
      <c r="C11" s="616">
        <v>0</v>
      </c>
      <c r="D11" s="491">
        <v>0.11</v>
      </c>
      <c r="E11" s="493">
        <f>C11*D11</f>
        <v>0</v>
      </c>
      <c r="F11" s="616"/>
      <c r="G11" s="616"/>
      <c r="H11" s="616"/>
      <c r="I11" s="616"/>
      <c r="J11" s="616"/>
      <c r="K11" s="616"/>
      <c r="L11" s="616"/>
      <c r="M11" s="616"/>
      <c r="N11" s="492">
        <f t="shared" si="1"/>
        <v>0</v>
      </c>
    </row>
    <row r="12" spans="1:14" ht="14">
      <c r="A12" s="174">
        <v>1.5</v>
      </c>
      <c r="B12" s="176" t="s">
        <v>255</v>
      </c>
      <c r="C12" s="616">
        <v>0</v>
      </c>
      <c r="D12" s="491">
        <v>0.14000000000000001</v>
      </c>
      <c r="E12" s="493">
        <f>C12*D12</f>
        <v>0</v>
      </c>
      <c r="F12" s="616"/>
      <c r="G12" s="616"/>
      <c r="H12" s="616"/>
      <c r="I12" s="616"/>
      <c r="J12" s="616"/>
      <c r="K12" s="616"/>
      <c r="L12" s="616"/>
      <c r="M12" s="616"/>
      <c r="N12" s="492">
        <f t="shared" si="1"/>
        <v>0</v>
      </c>
    </row>
    <row r="13" spans="1:14" ht="14">
      <c r="A13" s="174">
        <v>1.6</v>
      </c>
      <c r="B13" s="177" t="s">
        <v>254</v>
      </c>
      <c r="C13" s="616">
        <v>0</v>
      </c>
      <c r="D13" s="490"/>
      <c r="E13" s="616"/>
      <c r="F13" s="616"/>
      <c r="G13" s="616"/>
      <c r="H13" s="616"/>
      <c r="I13" s="616"/>
      <c r="J13" s="616"/>
      <c r="K13" s="616"/>
      <c r="L13" s="616"/>
      <c r="M13" s="616"/>
      <c r="N13" s="492">
        <f>SUMPRODUCT($F$6:$M$6,F13:M13)</f>
        <v>0</v>
      </c>
    </row>
    <row r="14" spans="1:14" ht="14.5">
      <c r="A14" s="174">
        <v>2</v>
      </c>
      <c r="B14" s="178" t="s">
        <v>260</v>
      </c>
      <c r="C14" s="495">
        <f>SUM(C15:C20)</f>
        <v>0</v>
      </c>
      <c r="D14" s="494"/>
      <c r="E14" s="493">
        <f t="shared" ref="E14:M14" si="2">SUM(E15:E20)</f>
        <v>0</v>
      </c>
      <c r="F14" s="616">
        <f t="shared" si="2"/>
        <v>0</v>
      </c>
      <c r="G14" s="616">
        <f t="shared" si="2"/>
        <v>0</v>
      </c>
      <c r="H14" s="616">
        <f t="shared" si="2"/>
        <v>0</v>
      </c>
      <c r="I14" s="616">
        <f t="shared" si="2"/>
        <v>0</v>
      </c>
      <c r="J14" s="616">
        <f t="shared" si="2"/>
        <v>0</v>
      </c>
      <c r="K14" s="616">
        <f t="shared" si="2"/>
        <v>0</v>
      </c>
      <c r="L14" s="616">
        <f t="shared" si="2"/>
        <v>0</v>
      </c>
      <c r="M14" s="616">
        <f t="shared" si="2"/>
        <v>0</v>
      </c>
      <c r="N14" s="492">
        <f>SUM(N15:N20)</f>
        <v>0</v>
      </c>
    </row>
    <row r="15" spans="1:14" ht="14">
      <c r="A15" s="174">
        <v>2.1</v>
      </c>
      <c r="B15" s="177" t="s">
        <v>259</v>
      </c>
      <c r="C15" s="616"/>
      <c r="D15" s="491">
        <v>5.0000000000000001E-3</v>
      </c>
      <c r="E15" s="493">
        <f>C15*D15</f>
        <v>0</v>
      </c>
      <c r="F15" s="616"/>
      <c r="G15" s="616"/>
      <c r="H15" s="616"/>
      <c r="I15" s="616"/>
      <c r="J15" s="616"/>
      <c r="K15" s="616"/>
      <c r="L15" s="616"/>
      <c r="M15" s="616"/>
      <c r="N15" s="492">
        <f>SUMPRODUCT($F$6:$M$6,F15:M15)</f>
        <v>0</v>
      </c>
    </row>
    <row r="16" spans="1:14" ht="14">
      <c r="A16" s="174">
        <v>2.2000000000000002</v>
      </c>
      <c r="B16" s="177" t="s">
        <v>258</v>
      </c>
      <c r="C16" s="616"/>
      <c r="D16" s="491">
        <v>0.01</v>
      </c>
      <c r="E16" s="493">
        <f>C16*D16</f>
        <v>0</v>
      </c>
      <c r="F16" s="616"/>
      <c r="G16" s="616"/>
      <c r="H16" s="616"/>
      <c r="I16" s="616"/>
      <c r="J16" s="616"/>
      <c r="K16" s="616"/>
      <c r="L16" s="616"/>
      <c r="M16" s="616"/>
      <c r="N16" s="492">
        <f t="shared" ref="N16:N20" si="3">SUMPRODUCT($F$6:$M$6,F16:M16)</f>
        <v>0</v>
      </c>
    </row>
    <row r="17" spans="1:14" ht="14">
      <c r="A17" s="174">
        <v>2.2999999999999998</v>
      </c>
      <c r="B17" s="177" t="s">
        <v>257</v>
      </c>
      <c r="C17" s="616"/>
      <c r="D17" s="491">
        <v>0.02</v>
      </c>
      <c r="E17" s="493">
        <f>C17*D17</f>
        <v>0</v>
      </c>
      <c r="F17" s="616"/>
      <c r="G17" s="616"/>
      <c r="H17" s="616"/>
      <c r="I17" s="616"/>
      <c r="J17" s="616"/>
      <c r="K17" s="616"/>
      <c r="L17" s="616"/>
      <c r="M17" s="616"/>
      <c r="N17" s="492">
        <f t="shared" si="3"/>
        <v>0</v>
      </c>
    </row>
    <row r="18" spans="1:14" ht="14">
      <c r="A18" s="174">
        <v>2.4</v>
      </c>
      <c r="B18" s="177" t="s">
        <v>256</v>
      </c>
      <c r="C18" s="616"/>
      <c r="D18" s="491">
        <v>0.03</v>
      </c>
      <c r="E18" s="493">
        <f>C18*D18</f>
        <v>0</v>
      </c>
      <c r="F18" s="616"/>
      <c r="G18" s="616"/>
      <c r="H18" s="616"/>
      <c r="I18" s="616"/>
      <c r="J18" s="616"/>
      <c r="K18" s="616"/>
      <c r="L18" s="616"/>
      <c r="M18" s="616"/>
      <c r="N18" s="492">
        <f t="shared" si="3"/>
        <v>0</v>
      </c>
    </row>
    <row r="19" spans="1:14" ht="14">
      <c r="A19" s="174">
        <v>2.5</v>
      </c>
      <c r="B19" s="177" t="s">
        <v>255</v>
      </c>
      <c r="C19" s="616"/>
      <c r="D19" s="491">
        <v>0.04</v>
      </c>
      <c r="E19" s="493">
        <f>C19*D19</f>
        <v>0</v>
      </c>
      <c r="F19" s="616"/>
      <c r="G19" s="616"/>
      <c r="H19" s="616"/>
      <c r="I19" s="616"/>
      <c r="J19" s="616"/>
      <c r="K19" s="616"/>
      <c r="L19" s="616"/>
      <c r="M19" s="616"/>
      <c r="N19" s="492">
        <f t="shared" si="3"/>
        <v>0</v>
      </c>
    </row>
    <row r="20" spans="1:14" ht="14">
      <c r="A20" s="174">
        <v>2.6</v>
      </c>
      <c r="B20" s="177" t="s">
        <v>254</v>
      </c>
      <c r="C20" s="616"/>
      <c r="D20" s="490"/>
      <c r="E20" s="489"/>
      <c r="F20" s="616"/>
      <c r="G20" s="616"/>
      <c r="H20" s="616"/>
      <c r="I20" s="616"/>
      <c r="J20" s="616"/>
      <c r="K20" s="616"/>
      <c r="L20" s="616"/>
      <c r="M20" s="616"/>
      <c r="N20" s="492">
        <f t="shared" si="3"/>
        <v>0</v>
      </c>
    </row>
    <row r="21" spans="1:14" ht="15" thickBot="1">
      <c r="A21" s="179"/>
      <c r="B21" s="180" t="s">
        <v>109</v>
      </c>
      <c r="C21" s="488">
        <f>C14+C7</f>
        <v>72413472.089599997</v>
      </c>
      <c r="D21" s="487"/>
      <c r="E21" s="548">
        <f>E14+E7</f>
        <v>1448269.4417919999</v>
      </c>
      <c r="F21" s="549">
        <f>F7+F14</f>
        <v>0</v>
      </c>
      <c r="G21" s="549">
        <f t="shared" ref="G21:L21" si="4">G7+G14</f>
        <v>0</v>
      </c>
      <c r="H21" s="549">
        <f t="shared" si="4"/>
        <v>0</v>
      </c>
      <c r="I21" s="549">
        <f t="shared" si="4"/>
        <v>0</v>
      </c>
      <c r="J21" s="549">
        <f t="shared" si="4"/>
        <v>0</v>
      </c>
      <c r="K21" s="549">
        <f t="shared" si="4"/>
        <v>1448269.4417999999</v>
      </c>
      <c r="L21" s="549">
        <f t="shared" si="4"/>
        <v>0</v>
      </c>
      <c r="M21" s="549">
        <f>M7+M14</f>
        <v>0</v>
      </c>
      <c r="N21" s="536">
        <f>N14+N7</f>
        <v>1448269.4417999999</v>
      </c>
    </row>
    <row r="22" spans="1:14">
      <c r="E22" s="181"/>
      <c r="F22" s="181"/>
      <c r="G22" s="181"/>
      <c r="H22" s="181"/>
      <c r="I22" s="181"/>
      <c r="J22" s="181"/>
      <c r="K22" s="181"/>
      <c r="L22" s="181"/>
      <c r="M22" s="1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80" zoomScaleNormal="80" workbookViewId="0">
      <selection activeCell="C6" sqref="C6:C41"/>
    </sheetView>
  </sheetViews>
  <sheetFormatPr defaultRowHeight="14.5"/>
  <cols>
    <col min="1" max="1" width="11.453125" customWidth="1"/>
    <col min="2" max="2" width="76.81640625" style="307" customWidth="1"/>
    <col min="3" max="3" width="22.81640625" customWidth="1"/>
  </cols>
  <sheetData>
    <row r="1" spans="1:3">
      <c r="A1" s="2" t="s">
        <v>31</v>
      </c>
      <c r="B1" s="3" t="str">
        <f>'Info '!C2</f>
        <v>JSC PASHA Bank Georgia</v>
      </c>
    </row>
    <row r="2" spans="1:3">
      <c r="A2" s="2" t="s">
        <v>32</v>
      </c>
      <c r="B2" s="479">
        <v>44561</v>
      </c>
    </row>
    <row r="3" spans="1:3">
      <c r="A3" s="4"/>
      <c r="B3"/>
    </row>
    <row r="4" spans="1:3">
      <c r="A4" s="4" t="s">
        <v>432</v>
      </c>
      <c r="B4" t="s">
        <v>433</v>
      </c>
    </row>
    <row r="5" spans="1:3">
      <c r="A5" s="308" t="s">
        <v>434</v>
      </c>
      <c r="B5" s="309"/>
      <c r="C5" s="310"/>
    </row>
    <row r="6" spans="1:3">
      <c r="A6" s="311">
        <v>1</v>
      </c>
      <c r="B6" s="312" t="s">
        <v>485</v>
      </c>
      <c r="C6" s="553">
        <v>444208065.2748</v>
      </c>
    </row>
    <row r="7" spans="1:3">
      <c r="A7" s="311">
        <v>2</v>
      </c>
      <c r="B7" s="312" t="s">
        <v>435</v>
      </c>
      <c r="C7" s="553">
        <v>-4862986.08</v>
      </c>
    </row>
    <row r="8" spans="1:3" ht="23">
      <c r="A8" s="314">
        <v>3</v>
      </c>
      <c r="B8" s="315" t="s">
        <v>436</v>
      </c>
      <c r="C8" s="313">
        <f>C6+C7</f>
        <v>439345079.19480002</v>
      </c>
    </row>
    <row r="9" spans="1:3">
      <c r="A9" s="308" t="s">
        <v>437</v>
      </c>
      <c r="B9" s="309"/>
      <c r="C9" s="316"/>
    </row>
    <row r="10" spans="1:3">
      <c r="A10" s="317">
        <v>4</v>
      </c>
      <c r="B10" s="318" t="s">
        <v>438</v>
      </c>
      <c r="C10" s="313"/>
    </row>
    <row r="11" spans="1:3">
      <c r="A11" s="317">
        <v>5</v>
      </c>
      <c r="B11" s="319" t="s">
        <v>439</v>
      </c>
      <c r="C11" s="313"/>
    </row>
    <row r="12" spans="1:3">
      <c r="A12" s="317" t="s">
        <v>440</v>
      </c>
      <c r="B12" s="319" t="s">
        <v>441</v>
      </c>
      <c r="C12" s="313">
        <f>'15. CCR '!E21</f>
        <v>1448269.4417919999</v>
      </c>
    </row>
    <row r="13" spans="1:3" ht="23">
      <c r="A13" s="320">
        <v>6</v>
      </c>
      <c r="B13" s="318" t="s">
        <v>442</v>
      </c>
      <c r="C13" s="313"/>
    </row>
    <row r="14" spans="1:3">
      <c r="A14" s="320">
        <v>7</v>
      </c>
      <c r="B14" s="321" t="s">
        <v>443</v>
      </c>
      <c r="C14" s="313"/>
    </row>
    <row r="15" spans="1:3">
      <c r="A15" s="322">
        <v>8</v>
      </c>
      <c r="B15" s="323" t="s">
        <v>444</v>
      </c>
      <c r="C15" s="313"/>
    </row>
    <row r="16" spans="1:3">
      <c r="A16" s="320">
        <v>9</v>
      </c>
      <c r="B16" s="321" t="s">
        <v>445</v>
      </c>
      <c r="C16" s="313"/>
    </row>
    <row r="17" spans="1:3">
      <c r="A17" s="320">
        <v>10</v>
      </c>
      <c r="B17" s="321" t="s">
        <v>446</v>
      </c>
      <c r="C17" s="313"/>
    </row>
    <row r="18" spans="1:3">
      <c r="A18" s="324">
        <v>11</v>
      </c>
      <c r="B18" s="325" t="s">
        <v>447</v>
      </c>
      <c r="C18" s="326">
        <f>SUM(C10:C17)</f>
        <v>1448269.4417919999</v>
      </c>
    </row>
    <row r="19" spans="1:3">
      <c r="A19" s="327" t="s">
        <v>448</v>
      </c>
      <c r="B19" s="328"/>
      <c r="C19" s="329"/>
    </row>
    <row r="20" spans="1:3">
      <c r="A20" s="330">
        <v>12</v>
      </c>
      <c r="B20" s="318" t="s">
        <v>449</v>
      </c>
      <c r="C20" s="313"/>
    </row>
    <row r="21" spans="1:3">
      <c r="A21" s="330">
        <v>13</v>
      </c>
      <c r="B21" s="318" t="s">
        <v>450</v>
      </c>
      <c r="C21" s="313"/>
    </row>
    <row r="22" spans="1:3">
      <c r="A22" s="330">
        <v>14</v>
      </c>
      <c r="B22" s="318" t="s">
        <v>451</v>
      </c>
      <c r="C22" s="313"/>
    </row>
    <row r="23" spans="1:3" ht="23">
      <c r="A23" s="330" t="s">
        <v>452</v>
      </c>
      <c r="B23" s="318" t="s">
        <v>453</v>
      </c>
      <c r="C23" s="313"/>
    </row>
    <row r="24" spans="1:3">
      <c r="A24" s="330">
        <v>15</v>
      </c>
      <c r="B24" s="318" t="s">
        <v>454</v>
      </c>
      <c r="C24" s="313"/>
    </row>
    <row r="25" spans="1:3">
      <c r="A25" s="330" t="s">
        <v>455</v>
      </c>
      <c r="B25" s="318" t="s">
        <v>456</v>
      </c>
      <c r="C25" s="313"/>
    </row>
    <row r="26" spans="1:3">
      <c r="A26" s="331">
        <v>16</v>
      </c>
      <c r="B26" s="332" t="s">
        <v>457</v>
      </c>
      <c r="C26" s="326">
        <f>SUM(C20:C25)</f>
        <v>0</v>
      </c>
    </row>
    <row r="27" spans="1:3">
      <c r="A27" s="308" t="s">
        <v>458</v>
      </c>
      <c r="B27" s="309"/>
      <c r="C27" s="316"/>
    </row>
    <row r="28" spans="1:3">
      <c r="A28" s="333">
        <v>17</v>
      </c>
      <c r="B28" s="319" t="s">
        <v>459</v>
      </c>
      <c r="C28" s="553">
        <v>52090869.172299996</v>
      </c>
    </row>
    <row r="29" spans="1:3">
      <c r="A29" s="333">
        <v>18</v>
      </c>
      <c r="B29" s="319" t="s">
        <v>460</v>
      </c>
      <c r="C29" s="553">
        <v>-34732756.529199995</v>
      </c>
    </row>
    <row r="30" spans="1:3">
      <c r="A30" s="331">
        <v>19</v>
      </c>
      <c r="B30" s="332" t="s">
        <v>461</v>
      </c>
      <c r="C30" s="326">
        <f>C28+C29</f>
        <v>17358112.643100001</v>
      </c>
    </row>
    <row r="31" spans="1:3">
      <c r="A31" s="308" t="s">
        <v>462</v>
      </c>
      <c r="B31" s="309"/>
      <c r="C31" s="316"/>
    </row>
    <row r="32" spans="1:3" ht="23">
      <c r="A32" s="333" t="s">
        <v>463</v>
      </c>
      <c r="B32" s="318" t="s">
        <v>464</v>
      </c>
      <c r="C32" s="334"/>
    </row>
    <row r="33" spans="1:3">
      <c r="A33" s="333" t="s">
        <v>465</v>
      </c>
      <c r="B33" s="319" t="s">
        <v>466</v>
      </c>
      <c r="C33" s="334"/>
    </row>
    <row r="34" spans="1:3">
      <c r="A34" s="308" t="s">
        <v>467</v>
      </c>
      <c r="B34" s="309"/>
      <c r="C34" s="316"/>
    </row>
    <row r="35" spans="1:3">
      <c r="A35" s="335">
        <v>20</v>
      </c>
      <c r="B35" s="336" t="s">
        <v>468</v>
      </c>
      <c r="C35" s="326">
        <f>'1. key ratios '!C9</f>
        <v>65001418</v>
      </c>
    </row>
    <row r="36" spans="1:3">
      <c r="A36" s="331">
        <v>21</v>
      </c>
      <c r="B36" s="332" t="s">
        <v>469</v>
      </c>
      <c r="C36" s="326">
        <f>C8+C18+C26+C30</f>
        <v>458151461.27969205</v>
      </c>
    </row>
    <row r="37" spans="1:3">
      <c r="A37" s="308" t="s">
        <v>470</v>
      </c>
      <c r="B37" s="309"/>
      <c r="C37" s="316"/>
    </row>
    <row r="38" spans="1:3">
      <c r="A38" s="331">
        <v>22</v>
      </c>
      <c r="B38" s="332" t="s">
        <v>470</v>
      </c>
      <c r="C38" s="486">
        <f t="shared" ref="C38" si="0">C35/C36</f>
        <v>0.14187757432539971</v>
      </c>
    </row>
    <row r="39" spans="1:3">
      <c r="A39" s="308" t="s">
        <v>471</v>
      </c>
      <c r="B39" s="309"/>
      <c r="C39" s="316"/>
    </row>
    <row r="40" spans="1:3">
      <c r="A40" s="337" t="s">
        <v>472</v>
      </c>
      <c r="B40" s="318" t="s">
        <v>473</v>
      </c>
      <c r="C40" s="334"/>
    </row>
    <row r="41" spans="1:3" ht="23">
      <c r="A41" s="338" t="s">
        <v>474</v>
      </c>
      <c r="B41" s="312" t="s">
        <v>475</v>
      </c>
      <c r="C41" s="334"/>
    </row>
    <row r="43" spans="1:3">
      <c r="B43" s="307" t="s">
        <v>486</v>
      </c>
    </row>
  </sheetData>
  <pageMargins left="0.7" right="0.7" top="0.75" bottom="0.75" header="0.3" footer="0.3"/>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80" zoomScaleNormal="80" workbookViewId="0">
      <pane xSplit="2" ySplit="6" topLeftCell="E7" activePane="bottomRight" state="frozen"/>
      <selection pane="topRight" activeCell="C1" sqref="C1"/>
      <selection pane="bottomLeft" activeCell="A6" sqref="A6"/>
      <selection pane="bottomRight" activeCell="G42" sqref="G42"/>
    </sheetView>
  </sheetViews>
  <sheetFormatPr defaultRowHeight="14.5"/>
  <cols>
    <col min="1" max="1" width="8.81640625" style="256"/>
    <col min="2" max="2" width="76.453125" style="370" customWidth="1"/>
    <col min="3" max="7" width="17.54296875" style="256" customWidth="1"/>
  </cols>
  <sheetData>
    <row r="1" spans="1:7">
      <c r="A1" s="2" t="s">
        <v>31</v>
      </c>
      <c r="B1" s="3" t="str">
        <f>'Info '!C2</f>
        <v>JSC PASHA Bank Georgia</v>
      </c>
    </row>
    <row r="2" spans="1:7">
      <c r="A2" s="2" t="s">
        <v>32</v>
      </c>
      <c r="B2" s="479">
        <v>44561</v>
      </c>
    </row>
    <row r="4" spans="1:7" ht="15" thickBot="1">
      <c r="A4" s="256" t="s">
        <v>536</v>
      </c>
      <c r="B4" s="371" t="s">
        <v>497</v>
      </c>
    </row>
    <row r="5" spans="1:7">
      <c r="A5" s="372"/>
      <c r="B5" s="373"/>
      <c r="C5" s="722" t="s">
        <v>498</v>
      </c>
      <c r="D5" s="722"/>
      <c r="E5" s="722"/>
      <c r="F5" s="722"/>
      <c r="G5" s="723" t="s">
        <v>499</v>
      </c>
    </row>
    <row r="6" spans="1:7">
      <c r="A6" s="374"/>
      <c r="B6" s="375"/>
      <c r="C6" s="376" t="s">
        <v>500</v>
      </c>
      <c r="D6" s="377" t="s">
        <v>501</v>
      </c>
      <c r="E6" s="377" t="s">
        <v>502</v>
      </c>
      <c r="F6" s="377" t="s">
        <v>503</v>
      </c>
      <c r="G6" s="724"/>
    </row>
    <row r="7" spans="1:7">
      <c r="A7" s="378"/>
      <c r="B7" s="379" t="s">
        <v>504</v>
      </c>
      <c r="C7" s="380"/>
      <c r="D7" s="380"/>
      <c r="E7" s="380"/>
      <c r="F7" s="380"/>
      <c r="G7" s="381"/>
    </row>
    <row r="8" spans="1:7">
      <c r="A8" s="382">
        <v>1</v>
      </c>
      <c r="B8" s="383" t="s">
        <v>505</v>
      </c>
      <c r="C8" s="556">
        <f>SUM(C9:C10)</f>
        <v>83593803.782168671</v>
      </c>
      <c r="D8" s="556">
        <f>SUM(D9:D10)</f>
        <v>0</v>
      </c>
      <c r="E8" s="556">
        <f>SUM(E9:E10)</f>
        <v>0</v>
      </c>
      <c r="F8" s="556">
        <f>SUM(F9:F10)</f>
        <v>120888591.64223133</v>
      </c>
      <c r="G8" s="485">
        <f>SUM(G9:G10)</f>
        <v>204482395.4244</v>
      </c>
    </row>
    <row r="9" spans="1:7">
      <c r="A9" s="382">
        <v>2</v>
      </c>
      <c r="B9" s="384" t="s">
        <v>506</v>
      </c>
      <c r="C9" s="556">
        <v>83593803.782168671</v>
      </c>
      <c r="D9" s="556"/>
      <c r="E9" s="556"/>
      <c r="F9" s="556">
        <v>0</v>
      </c>
      <c r="G9" s="485">
        <v>83593803.782168671</v>
      </c>
    </row>
    <row r="10" spans="1:7" ht="26.5">
      <c r="A10" s="382">
        <v>3</v>
      </c>
      <c r="B10" s="384" t="s">
        <v>507</v>
      </c>
      <c r="C10" s="603"/>
      <c r="D10" s="603"/>
      <c r="E10" s="603"/>
      <c r="F10" s="628">
        <v>120888591.64223133</v>
      </c>
      <c r="G10" s="484">
        <v>120888591.64223133</v>
      </c>
    </row>
    <row r="11" spans="1:7" ht="14.5" customHeight="1">
      <c r="A11" s="382">
        <v>4</v>
      </c>
      <c r="B11" s="383" t="s">
        <v>508</v>
      </c>
      <c r="C11" s="628">
        <f t="shared" ref="C11:F11" si="0">SUM(C12:C13)</f>
        <v>8618983.0547000077</v>
      </c>
      <c r="D11" s="628">
        <f t="shared" si="0"/>
        <v>5859069.3360999906</v>
      </c>
      <c r="E11" s="628">
        <f t="shared" si="0"/>
        <v>12617155.083799999</v>
      </c>
      <c r="F11" s="628">
        <f t="shared" si="0"/>
        <v>670444.79680000013</v>
      </c>
      <c r="G11" s="484">
        <f>SUM(G12:G13)</f>
        <v>19453591.950434998</v>
      </c>
    </row>
    <row r="12" spans="1:7">
      <c r="A12" s="382">
        <v>5</v>
      </c>
      <c r="B12" s="384" t="s">
        <v>509</v>
      </c>
      <c r="C12" s="628">
        <v>1865623.3792000096</v>
      </c>
      <c r="D12" s="628">
        <v>4981883.9188999906</v>
      </c>
      <c r="E12" s="628">
        <v>5221474.8086000001</v>
      </c>
      <c r="F12" s="628">
        <v>310497.48160000006</v>
      </c>
      <c r="G12" s="484">
        <v>11760505.608885</v>
      </c>
    </row>
    <row r="13" spans="1:7">
      <c r="A13" s="382">
        <v>6</v>
      </c>
      <c r="B13" s="384" t="s">
        <v>510</v>
      </c>
      <c r="C13" s="628">
        <v>6753359.675499998</v>
      </c>
      <c r="D13" s="628">
        <v>877185.41719999979</v>
      </c>
      <c r="E13" s="628">
        <v>7395680.2752</v>
      </c>
      <c r="F13" s="628">
        <v>359947.31520000007</v>
      </c>
      <c r="G13" s="484">
        <v>7693086.34155</v>
      </c>
    </row>
    <row r="14" spans="1:7">
      <c r="A14" s="382">
        <v>7</v>
      </c>
      <c r="B14" s="383" t="s">
        <v>511</v>
      </c>
      <c r="C14" s="628">
        <f t="shared" ref="C14:F14" si="1">SUM(C15:C16)</f>
        <v>42109215.49090004</v>
      </c>
      <c r="D14" s="628">
        <f t="shared" si="1"/>
        <v>35625284.720299959</v>
      </c>
      <c r="E14" s="628">
        <f t="shared" si="1"/>
        <v>101939871.67</v>
      </c>
      <c r="F14" s="628">
        <f t="shared" si="1"/>
        <v>1239040</v>
      </c>
      <c r="G14" s="484">
        <f>SUM(G15:G16)</f>
        <v>74873552.054699987</v>
      </c>
    </row>
    <row r="15" spans="1:7" ht="39.5">
      <c r="A15" s="382">
        <v>8</v>
      </c>
      <c r="B15" s="384" t="s">
        <v>512</v>
      </c>
      <c r="C15" s="628">
        <v>35212923.719100036</v>
      </c>
      <c r="D15" s="628">
        <v>12594308.720299955</v>
      </c>
      <c r="E15" s="628">
        <v>22970987.780000001</v>
      </c>
      <c r="F15" s="628">
        <v>0</v>
      </c>
      <c r="G15" s="484">
        <v>35389110.109699994</v>
      </c>
    </row>
    <row r="16" spans="1:7" ht="26.5">
      <c r="A16" s="382">
        <v>9</v>
      </c>
      <c r="B16" s="384" t="s">
        <v>513</v>
      </c>
      <c r="C16" s="628">
        <v>6896291.7718000002</v>
      </c>
      <c r="D16" s="628">
        <v>23030976</v>
      </c>
      <c r="E16" s="628">
        <v>78968883.890000001</v>
      </c>
      <c r="F16" s="628">
        <v>1239040</v>
      </c>
      <c r="G16" s="484">
        <v>39484441.945</v>
      </c>
    </row>
    <row r="17" spans="1:7">
      <c r="A17" s="382">
        <v>10</v>
      </c>
      <c r="B17" s="383" t="s">
        <v>514</v>
      </c>
      <c r="C17" s="628" t="s">
        <v>5</v>
      </c>
      <c r="D17" s="628"/>
      <c r="E17" s="628"/>
      <c r="F17" s="628"/>
      <c r="G17" s="484"/>
    </row>
    <row r="18" spans="1:7">
      <c r="A18" s="382">
        <v>11</v>
      </c>
      <c r="B18" s="383" t="s">
        <v>515</v>
      </c>
      <c r="C18" s="628">
        <v>0</v>
      </c>
      <c r="D18" s="628">
        <v>24668211.345199998</v>
      </c>
      <c r="E18" s="628">
        <v>0</v>
      </c>
      <c r="F18" s="628">
        <v>0</v>
      </c>
      <c r="G18" s="484">
        <f t="shared" ref="G18" si="2">SUM(G19:G20)</f>
        <v>0</v>
      </c>
    </row>
    <row r="19" spans="1:7">
      <c r="A19" s="382">
        <v>12</v>
      </c>
      <c r="B19" s="384" t="s">
        <v>516</v>
      </c>
      <c r="C19" s="603"/>
      <c r="D19" s="628">
        <v>331715.98</v>
      </c>
      <c r="E19" s="628">
        <v>0</v>
      </c>
      <c r="F19" s="628">
        <v>0</v>
      </c>
      <c r="G19" s="484"/>
    </row>
    <row r="20" spans="1:7">
      <c r="A20" s="382">
        <v>13</v>
      </c>
      <c r="B20" s="384" t="s">
        <v>517</v>
      </c>
      <c r="C20" s="628">
        <v>0</v>
      </c>
      <c r="D20" s="628">
        <v>24336495.365199998</v>
      </c>
      <c r="E20" s="628">
        <v>0</v>
      </c>
      <c r="F20" s="628">
        <v>0</v>
      </c>
      <c r="G20" s="484"/>
    </row>
    <row r="21" spans="1:7">
      <c r="A21" s="385">
        <v>14</v>
      </c>
      <c r="B21" s="386" t="s">
        <v>518</v>
      </c>
      <c r="C21" s="603" t="s">
        <v>5</v>
      </c>
      <c r="D21" s="603"/>
      <c r="E21" s="603"/>
      <c r="F21" s="603"/>
      <c r="G21" s="483">
        <f>SUM(G8,G11,G14,G17,G18)</f>
        <v>298809539.42953503</v>
      </c>
    </row>
    <row r="22" spans="1:7">
      <c r="A22" s="387"/>
      <c r="B22" s="388" t="s">
        <v>519</v>
      </c>
      <c r="C22" s="629"/>
      <c r="D22" s="629"/>
      <c r="E22" s="629"/>
      <c r="F22" s="629"/>
      <c r="G22" s="578"/>
    </row>
    <row r="23" spans="1:7">
      <c r="A23" s="382">
        <v>15</v>
      </c>
      <c r="B23" s="383" t="s">
        <v>520</v>
      </c>
      <c r="C23" s="630">
        <v>89215428.145799994</v>
      </c>
      <c r="D23" s="630">
        <v>20805600</v>
      </c>
      <c r="E23" s="630">
        <v>0</v>
      </c>
      <c r="F23" s="630">
        <v>0</v>
      </c>
      <c r="G23" s="484">
        <v>2877126.7341200002</v>
      </c>
    </row>
    <row r="24" spans="1:7">
      <c r="A24" s="382">
        <v>16</v>
      </c>
      <c r="B24" s="383" t="s">
        <v>521</v>
      </c>
      <c r="C24" s="628">
        <f>SUM(C25:C27,C29,C31)</f>
        <v>4230230.9303000001</v>
      </c>
      <c r="D24" s="628">
        <f t="shared" ref="D24:G24" si="3">SUM(D25:D27,D29,D31)</f>
        <v>39152273.911899984</v>
      </c>
      <c r="E24" s="628">
        <f t="shared" si="3"/>
        <v>34112249.416600004</v>
      </c>
      <c r="F24" s="628">
        <f t="shared" si="3"/>
        <v>183436231.39299816</v>
      </c>
      <c r="G24" s="484">
        <f t="shared" si="3"/>
        <v>194593726.24035838</v>
      </c>
    </row>
    <row r="25" spans="1:7">
      <c r="A25" s="382">
        <v>17</v>
      </c>
      <c r="B25" s="384" t="s">
        <v>522</v>
      </c>
      <c r="C25" s="628">
        <v>0</v>
      </c>
      <c r="D25" s="628">
        <v>0</v>
      </c>
      <c r="E25" s="628">
        <v>0</v>
      </c>
      <c r="F25" s="628">
        <v>0</v>
      </c>
      <c r="G25" s="484">
        <v>0</v>
      </c>
    </row>
    <row r="26" spans="1:7" ht="26.5">
      <c r="A26" s="382">
        <v>18</v>
      </c>
      <c r="B26" s="384" t="s">
        <v>523</v>
      </c>
      <c r="C26" s="628">
        <v>4230230.9303000001</v>
      </c>
      <c r="D26" s="628">
        <v>4080800.5819999999</v>
      </c>
      <c r="E26" s="628">
        <v>8313845.9981999993</v>
      </c>
      <c r="F26" s="628">
        <v>18896089.708099999</v>
      </c>
      <c r="G26" s="484">
        <v>24299667.434044998</v>
      </c>
    </row>
    <row r="27" spans="1:7">
      <c r="A27" s="382">
        <v>19</v>
      </c>
      <c r="B27" s="384" t="s">
        <v>524</v>
      </c>
      <c r="C27" s="628">
        <v>0</v>
      </c>
      <c r="D27" s="628">
        <v>34720473.329899982</v>
      </c>
      <c r="E27" s="628">
        <v>25168403.418400008</v>
      </c>
      <c r="F27" s="628">
        <v>149153746.43679816</v>
      </c>
      <c r="G27" s="484">
        <v>156725122.84542841</v>
      </c>
    </row>
    <row r="28" spans="1:7">
      <c r="A28" s="382">
        <v>20</v>
      </c>
      <c r="B28" s="389" t="s">
        <v>525</v>
      </c>
      <c r="C28" s="628" t="s">
        <v>5</v>
      </c>
      <c r="D28" s="628"/>
      <c r="E28" s="628"/>
      <c r="F28" s="628"/>
      <c r="G28" s="484"/>
    </row>
    <row r="29" spans="1:7">
      <c r="A29" s="382">
        <v>21</v>
      </c>
      <c r="B29" s="384" t="s">
        <v>526</v>
      </c>
      <c r="C29" s="628" t="s">
        <v>5</v>
      </c>
      <c r="D29" s="628"/>
      <c r="E29" s="628"/>
      <c r="F29" s="628"/>
      <c r="G29" s="484"/>
    </row>
    <row r="30" spans="1:7">
      <c r="A30" s="382">
        <v>22</v>
      </c>
      <c r="B30" s="389" t="s">
        <v>525</v>
      </c>
      <c r="C30" s="628" t="s">
        <v>5</v>
      </c>
      <c r="D30" s="628"/>
      <c r="E30" s="628"/>
      <c r="F30" s="628"/>
      <c r="G30" s="484"/>
    </row>
    <row r="31" spans="1:7">
      <c r="A31" s="382">
        <v>23</v>
      </c>
      <c r="B31" s="384" t="s">
        <v>527</v>
      </c>
      <c r="C31" s="628">
        <v>0</v>
      </c>
      <c r="D31" s="628">
        <v>351000.00000000006</v>
      </c>
      <c r="E31" s="628">
        <v>629999.99999999988</v>
      </c>
      <c r="F31" s="628">
        <v>15386395.2481</v>
      </c>
      <c r="G31" s="484">
        <v>13568935.960884999</v>
      </c>
    </row>
    <row r="32" spans="1:7">
      <c r="A32" s="382">
        <v>24</v>
      </c>
      <c r="B32" s="383" t="s">
        <v>528</v>
      </c>
      <c r="C32" s="628" t="s">
        <v>5</v>
      </c>
      <c r="D32" s="628"/>
      <c r="E32" s="628"/>
      <c r="F32" s="628"/>
      <c r="G32" s="484"/>
    </row>
    <row r="33" spans="1:7">
      <c r="A33" s="382">
        <v>25</v>
      </c>
      <c r="B33" s="383" t="s">
        <v>529</v>
      </c>
      <c r="C33" s="628">
        <f>SUM(C34:C35)</f>
        <v>9239209.4499999993</v>
      </c>
      <c r="D33" s="628">
        <f>SUM(D34:D35)</f>
        <v>1804211.8649000002</v>
      </c>
      <c r="E33" s="628">
        <f>SUM(E34:E35)</f>
        <v>334881.66049999994</v>
      </c>
      <c r="F33" s="628">
        <f>SUM(F34:F35)</f>
        <v>50840594.648900039</v>
      </c>
      <c r="G33" s="484">
        <f>SUM(G34:G35)</f>
        <v>61242424.336600043</v>
      </c>
    </row>
    <row r="34" spans="1:7">
      <c r="A34" s="382">
        <v>26</v>
      </c>
      <c r="B34" s="384" t="s">
        <v>530</v>
      </c>
      <c r="C34" s="603"/>
      <c r="D34" s="628">
        <v>186146.95</v>
      </c>
      <c r="E34" s="628">
        <v>0</v>
      </c>
      <c r="F34" s="628">
        <v>0</v>
      </c>
      <c r="G34" s="484">
        <v>186146.95</v>
      </c>
    </row>
    <row r="35" spans="1:7">
      <c r="A35" s="382">
        <v>27</v>
      </c>
      <c r="B35" s="384" t="s">
        <v>531</v>
      </c>
      <c r="C35" s="628">
        <v>9239209.4499999993</v>
      </c>
      <c r="D35" s="628">
        <v>1618064.9149000002</v>
      </c>
      <c r="E35" s="628">
        <v>334881.66049999994</v>
      </c>
      <c r="F35" s="628">
        <v>50840594.648900039</v>
      </c>
      <c r="G35" s="484">
        <v>61056277.38660004</v>
      </c>
    </row>
    <row r="36" spans="1:7">
      <c r="A36" s="382">
        <v>28</v>
      </c>
      <c r="B36" s="383" t="s">
        <v>532</v>
      </c>
      <c r="C36" s="628">
        <v>0</v>
      </c>
      <c r="D36" s="628">
        <v>35800908.697700001</v>
      </c>
      <c r="E36" s="628">
        <v>12794312.513599999</v>
      </c>
      <c r="F36" s="628">
        <v>2995160.4360000002</v>
      </c>
      <c r="G36" s="484">
        <v>3985727.7480300004</v>
      </c>
    </row>
    <row r="37" spans="1:7">
      <c r="A37" s="385">
        <v>29</v>
      </c>
      <c r="B37" s="386" t="s">
        <v>533</v>
      </c>
      <c r="C37" s="603"/>
      <c r="D37" s="603"/>
      <c r="E37" s="603"/>
      <c r="F37" s="603"/>
      <c r="G37" s="483">
        <f>SUM(G23:G24,G32:G33,G36)</f>
        <v>262699005.05910844</v>
      </c>
    </row>
    <row r="38" spans="1:7">
      <c r="A38" s="378"/>
      <c r="B38" s="390"/>
      <c r="C38" s="579"/>
      <c r="D38" s="579"/>
      <c r="E38" s="579"/>
      <c r="F38" s="579"/>
      <c r="G38" s="601"/>
    </row>
    <row r="39" spans="1:7" ht="15" thickBot="1">
      <c r="A39" s="391">
        <v>30</v>
      </c>
      <c r="B39" s="392" t="s">
        <v>534</v>
      </c>
      <c r="C39" s="577"/>
      <c r="D39" s="604"/>
      <c r="E39" s="604"/>
      <c r="F39" s="602"/>
      <c r="G39" s="576">
        <f>IFERROR(G21/G37,0)</f>
        <v>1.1374597302426082</v>
      </c>
    </row>
    <row r="42" spans="1:7" ht="39.5">
      <c r="B42" s="370" t="s">
        <v>535</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80" zoomScaleNormal="80" workbookViewId="0">
      <pane xSplit="1" ySplit="5" topLeftCell="B35" activePane="bottomRight" state="frozen"/>
      <selection activeCell="B9" sqref="B9"/>
      <selection pane="topRight" activeCell="B9" sqref="B9"/>
      <selection pane="bottomLeft" activeCell="B9" sqref="B9"/>
      <selection pane="bottomRight" activeCell="C60" sqref="C60"/>
    </sheetView>
  </sheetViews>
  <sheetFormatPr defaultColWidth="9.1796875" defaultRowHeight="14"/>
  <cols>
    <col min="1" max="1" width="9.54296875" style="3" bestFit="1" customWidth="1"/>
    <col min="2" max="2" width="86" style="3" customWidth="1"/>
    <col min="3" max="3" width="12.81640625" style="3" customWidth="1"/>
    <col min="4" max="7" width="12.81640625" style="4" customWidth="1"/>
    <col min="8" max="13" width="6.81640625" style="5" customWidth="1"/>
    <col min="14" max="16384" width="9.1796875" style="5"/>
  </cols>
  <sheetData>
    <row r="1" spans="1:8">
      <c r="A1" s="2" t="s">
        <v>31</v>
      </c>
      <c r="B1" s="3" t="str">
        <f>'Info '!C2</f>
        <v>JSC PASHA Bank Georgia</v>
      </c>
    </row>
    <row r="2" spans="1:8">
      <c r="A2" s="2" t="s">
        <v>32</v>
      </c>
      <c r="B2" s="479">
        <v>44561</v>
      </c>
      <c r="C2" s="6"/>
      <c r="D2" s="7"/>
      <c r="E2" s="7"/>
      <c r="F2" s="7"/>
      <c r="G2" s="7"/>
      <c r="H2" s="8"/>
    </row>
    <row r="3" spans="1:8">
      <c r="A3" s="2"/>
      <c r="B3" s="6"/>
      <c r="C3" s="6"/>
      <c r="D3" s="7"/>
      <c r="E3" s="7"/>
      <c r="F3" s="7"/>
      <c r="G3" s="7"/>
      <c r="H3" s="8"/>
    </row>
    <row r="4" spans="1:8" ht="14.5" thickBot="1">
      <c r="A4" s="9" t="s">
        <v>140</v>
      </c>
      <c r="B4" s="10" t="s">
        <v>139</v>
      </c>
      <c r="C4" s="10"/>
      <c r="D4" s="10"/>
      <c r="E4" s="10"/>
      <c r="F4" s="10"/>
      <c r="G4" s="10"/>
      <c r="H4" s="8"/>
    </row>
    <row r="5" spans="1:8">
      <c r="A5" s="11" t="s">
        <v>7</v>
      </c>
      <c r="B5" s="12"/>
      <c r="C5" s="361" t="str">
        <f>INT((MONTH($B$2))/3)&amp;"Q"&amp;"-"&amp;YEAR($B$2)</f>
        <v>4Q-2021</v>
      </c>
      <c r="D5" s="361" t="str">
        <f>IF(INT(MONTH($B$2))=3, "4"&amp;"Q"&amp;"-"&amp;YEAR($B$2)-1, IF(INT(MONTH($B$2))=6, "1"&amp;"Q"&amp;"-"&amp;YEAR($B$2), IF(INT(MONTH($B$2))=9, "2"&amp;"Q"&amp;"-"&amp;YEAR($B$2),IF(INT(MONTH($B$2))=12, "3"&amp;"Q"&amp;"-"&amp;YEAR($B$2), 0))))</f>
        <v>3Q-2021</v>
      </c>
      <c r="E5" s="361" t="str">
        <f>IF(INT(MONTH($B$2))=3, "3"&amp;"Q"&amp;"-"&amp;YEAR($B$2)-1, IF(INT(MONTH($B$2))=6, "4"&amp;"Q"&amp;"-"&amp;YEAR($B$2)-1, IF(INT(MONTH($B$2))=9, "1"&amp;"Q"&amp;"-"&amp;YEAR($B$2),IF(INT(MONTH($B$2))=12, "2"&amp;"Q"&amp;"-"&amp;YEAR($B$2), 0))))</f>
        <v>2Q-2021</v>
      </c>
      <c r="F5" s="361" t="str">
        <f>IF(INT(MONTH($B$2))=3, "2"&amp;"Q"&amp;"-"&amp;YEAR($B$2)-1, IF(INT(MONTH($B$2))=6, "3"&amp;"Q"&amp;"-"&amp;YEAR($B$2)-1, IF(INT(MONTH($B$2))=9, "4"&amp;"Q"&amp;"-"&amp;YEAR($B$2)-1,IF(INT(MONTH($B$2))=12, "1"&amp;"Q"&amp;"-"&amp;YEAR($B$2), 0))))</f>
        <v>1Q-2021</v>
      </c>
      <c r="G5" s="362" t="str">
        <f>IF(INT(MONTH($B$2))=3, "1"&amp;"Q"&amp;"-"&amp;YEAR($B$2)-1, IF(INT(MONTH($B$2))=6, "2"&amp;"Q"&amp;"-"&amp;YEAR($B$2)-1, IF(INT(MONTH($B$2))=9, "3"&amp;"Q"&amp;"-"&amp;YEAR($B$2)-1,IF(INT(MONTH($B$2))=12, "4"&amp;"Q"&amp;"-"&amp;YEAR($B$2)-1, 0))))</f>
        <v>4Q-2020</v>
      </c>
    </row>
    <row r="6" spans="1:8">
      <c r="B6" s="197" t="s">
        <v>138</v>
      </c>
      <c r="C6" s="364"/>
      <c r="D6" s="364"/>
      <c r="E6" s="364"/>
      <c r="F6" s="364"/>
      <c r="G6" s="365"/>
    </row>
    <row r="7" spans="1:8">
      <c r="A7" s="13"/>
      <c r="B7" s="198" t="s">
        <v>136</v>
      </c>
      <c r="C7" s="364"/>
      <c r="D7" s="364"/>
      <c r="E7" s="364"/>
      <c r="F7" s="364"/>
      <c r="G7" s="365"/>
    </row>
    <row r="8" spans="1:8">
      <c r="A8" s="366">
        <v>1</v>
      </c>
      <c r="B8" s="14" t="s">
        <v>487</v>
      </c>
      <c r="C8" s="636">
        <v>65001418</v>
      </c>
      <c r="D8" s="637">
        <v>69006996</v>
      </c>
      <c r="E8" s="637">
        <v>70133158</v>
      </c>
      <c r="F8" s="637">
        <v>70050249</v>
      </c>
      <c r="G8" s="638">
        <v>71776388</v>
      </c>
    </row>
    <row r="9" spans="1:8">
      <c r="A9" s="366">
        <v>2</v>
      </c>
      <c r="B9" s="14" t="s">
        <v>488</v>
      </c>
      <c r="C9" s="636">
        <v>65001418</v>
      </c>
      <c r="D9" s="637">
        <v>69006996</v>
      </c>
      <c r="E9" s="637">
        <v>70133158</v>
      </c>
      <c r="F9" s="637">
        <v>70050249</v>
      </c>
      <c r="G9" s="638">
        <v>71776388</v>
      </c>
    </row>
    <row r="10" spans="1:8">
      <c r="A10" s="366">
        <v>3</v>
      </c>
      <c r="B10" s="14" t="s">
        <v>245</v>
      </c>
      <c r="C10" s="636">
        <v>88849008</v>
      </c>
      <c r="D10" s="637">
        <v>100472169</v>
      </c>
      <c r="E10" s="637">
        <v>103406697</v>
      </c>
      <c r="F10" s="637">
        <v>107992024</v>
      </c>
      <c r="G10" s="638">
        <v>110184247</v>
      </c>
    </row>
    <row r="11" spans="1:8">
      <c r="A11" s="366">
        <v>4</v>
      </c>
      <c r="B11" s="14" t="s">
        <v>490</v>
      </c>
      <c r="C11" s="636">
        <v>32475900</v>
      </c>
      <c r="D11" s="637">
        <v>29710918</v>
      </c>
      <c r="E11" s="637">
        <v>29071308</v>
      </c>
      <c r="F11" s="637">
        <v>33015426</v>
      </c>
      <c r="G11" s="638">
        <v>29749757</v>
      </c>
    </row>
    <row r="12" spans="1:8">
      <c r="A12" s="366">
        <v>5</v>
      </c>
      <c r="B12" s="14" t="s">
        <v>491</v>
      </c>
      <c r="C12" s="636">
        <v>43313689</v>
      </c>
      <c r="D12" s="637">
        <v>39626758</v>
      </c>
      <c r="E12" s="637">
        <v>38774991</v>
      </c>
      <c r="F12" s="637">
        <v>44035897</v>
      </c>
      <c r="G12" s="638">
        <v>39681870</v>
      </c>
    </row>
    <row r="13" spans="1:8">
      <c r="A13" s="366">
        <v>6</v>
      </c>
      <c r="B13" s="14" t="s">
        <v>489</v>
      </c>
      <c r="C13" s="636">
        <v>71714522</v>
      </c>
      <c r="D13" s="637">
        <v>64245591</v>
      </c>
      <c r="E13" s="637">
        <v>62321137</v>
      </c>
      <c r="F13" s="637">
        <v>70845213</v>
      </c>
      <c r="G13" s="638">
        <v>72977892</v>
      </c>
    </row>
    <row r="14" spans="1:8">
      <c r="A14" s="13"/>
      <c r="B14" s="197" t="s">
        <v>493</v>
      </c>
      <c r="C14" s="551"/>
      <c r="D14" s="551"/>
      <c r="E14" s="551"/>
      <c r="F14" s="551"/>
      <c r="G14" s="552"/>
    </row>
    <row r="15" spans="1:8" ht="15" customHeight="1">
      <c r="A15" s="366">
        <v>7</v>
      </c>
      <c r="B15" s="14" t="s">
        <v>492</v>
      </c>
      <c r="C15" s="639">
        <v>475591138</v>
      </c>
      <c r="D15" s="637">
        <v>451690843</v>
      </c>
      <c r="E15" s="637">
        <v>444839017</v>
      </c>
      <c r="F15" s="637">
        <v>503151401</v>
      </c>
      <c r="G15" s="638">
        <v>511914211</v>
      </c>
    </row>
    <row r="16" spans="1:8">
      <c r="A16" s="13"/>
      <c r="B16" s="197" t="s">
        <v>494</v>
      </c>
      <c r="C16" s="551"/>
      <c r="D16" s="551"/>
      <c r="E16" s="551"/>
      <c r="F16" s="551"/>
      <c r="G16" s="552"/>
    </row>
    <row r="17" spans="1:7" s="15" customFormat="1">
      <c r="A17" s="366"/>
      <c r="B17" s="198" t="s">
        <v>478</v>
      </c>
      <c r="C17" s="551"/>
      <c r="D17" s="551"/>
      <c r="E17" s="551"/>
      <c r="F17" s="551"/>
      <c r="G17" s="552"/>
    </row>
    <row r="18" spans="1:7">
      <c r="A18" s="11">
        <v>8</v>
      </c>
      <c r="B18" s="14" t="s">
        <v>487</v>
      </c>
      <c r="C18" s="640">
        <v>0.13669999999999999</v>
      </c>
      <c r="D18" s="641">
        <v>0.15279999999999999</v>
      </c>
      <c r="E18" s="641">
        <v>0.15770000000000001</v>
      </c>
      <c r="F18" s="641">
        <v>0.13919999999999999</v>
      </c>
      <c r="G18" s="642">
        <v>0.14019999999999999</v>
      </c>
    </row>
    <row r="19" spans="1:7" ht="15" customHeight="1">
      <c r="A19" s="11">
        <v>9</v>
      </c>
      <c r="B19" s="14" t="s">
        <v>488</v>
      </c>
      <c r="C19" s="640">
        <v>0.13669999999999999</v>
      </c>
      <c r="D19" s="641">
        <v>0.15279999999999999</v>
      </c>
      <c r="E19" s="641">
        <v>0.15770000000000001</v>
      </c>
      <c r="F19" s="641">
        <v>0.13919999999999999</v>
      </c>
      <c r="G19" s="642">
        <v>0.14019999999999999</v>
      </c>
    </row>
    <row r="20" spans="1:7">
      <c r="A20" s="11">
        <v>10</v>
      </c>
      <c r="B20" s="14" t="s">
        <v>245</v>
      </c>
      <c r="C20" s="640">
        <v>0.18679999999999999</v>
      </c>
      <c r="D20" s="641">
        <v>0.22239999999999999</v>
      </c>
      <c r="E20" s="641">
        <v>0.23250000000000001</v>
      </c>
      <c r="F20" s="641">
        <v>0.21460000000000001</v>
      </c>
      <c r="G20" s="642">
        <v>0.2152</v>
      </c>
    </row>
    <row r="21" spans="1:7">
      <c r="A21" s="11">
        <v>11</v>
      </c>
      <c r="B21" s="14" t="s">
        <v>490</v>
      </c>
      <c r="C21" s="641">
        <v>6.83E-2</v>
      </c>
      <c r="D21" s="641">
        <v>6.88E-2</v>
      </c>
      <c r="E21" s="641">
        <v>6.54E-2</v>
      </c>
      <c r="F21" s="641">
        <v>6.5600000000000006E-2</v>
      </c>
      <c r="G21" s="642">
        <v>5.8099999999999999E-2</v>
      </c>
    </row>
    <row r="22" spans="1:7">
      <c r="A22" s="11">
        <v>12</v>
      </c>
      <c r="B22" s="14" t="s">
        <v>491</v>
      </c>
      <c r="C22" s="641">
        <v>9.11E-2</v>
      </c>
      <c r="D22" s="641">
        <v>9.1700000000000004E-2</v>
      </c>
      <c r="E22" s="641">
        <v>8.72E-2</v>
      </c>
      <c r="F22" s="641">
        <v>8.7499999999999994E-2</v>
      </c>
      <c r="G22" s="642">
        <v>7.7499999999999999E-2</v>
      </c>
    </row>
    <row r="23" spans="1:7">
      <c r="A23" s="11">
        <v>13</v>
      </c>
      <c r="B23" s="14" t="s">
        <v>489</v>
      </c>
      <c r="C23" s="641">
        <v>0.15079999999999999</v>
      </c>
      <c r="D23" s="641">
        <v>0.1522</v>
      </c>
      <c r="E23" s="641">
        <v>0.1401</v>
      </c>
      <c r="F23" s="641">
        <v>0.14080000000000001</v>
      </c>
      <c r="G23" s="642">
        <v>0.1426</v>
      </c>
    </row>
    <row r="24" spans="1:7">
      <c r="A24" s="13"/>
      <c r="B24" s="197" t="s">
        <v>135</v>
      </c>
      <c r="C24" s="551"/>
      <c r="D24" s="551"/>
      <c r="E24" s="551"/>
      <c r="F24" s="551"/>
      <c r="G24" s="552"/>
    </row>
    <row r="25" spans="1:7" ht="15" customHeight="1">
      <c r="A25" s="367">
        <v>14</v>
      </c>
      <c r="B25" s="14" t="s">
        <v>134</v>
      </c>
      <c r="C25" s="647">
        <v>7.5899999999999995E-2</v>
      </c>
      <c r="D25" s="643">
        <v>6.9500000000000006E-2</v>
      </c>
      <c r="E25" s="643">
        <v>6.7799999999999999E-2</v>
      </c>
      <c r="F25" s="643">
        <v>6.6799999999999998E-2</v>
      </c>
      <c r="G25" s="644">
        <v>6.6000000000000003E-2</v>
      </c>
    </row>
    <row r="26" spans="1:7">
      <c r="A26" s="367">
        <v>15</v>
      </c>
      <c r="B26" s="14" t="s">
        <v>133</v>
      </c>
      <c r="C26" s="647">
        <v>3.3799999999999997E-2</v>
      </c>
      <c r="D26" s="643">
        <v>3.2500000000000001E-2</v>
      </c>
      <c r="E26" s="643">
        <v>3.09E-2</v>
      </c>
      <c r="F26" s="643">
        <v>2.9700000000000001E-2</v>
      </c>
      <c r="G26" s="644">
        <v>3.1399999999999997E-2</v>
      </c>
    </row>
    <row r="27" spans="1:7">
      <c r="A27" s="367">
        <v>16</v>
      </c>
      <c r="B27" s="14" t="s">
        <v>132</v>
      </c>
      <c r="C27" s="647">
        <v>5.3E-3</v>
      </c>
      <c r="D27" s="643">
        <v>-1.5E-3</v>
      </c>
      <c r="E27" s="643">
        <v>2.9999999999999997E-4</v>
      </c>
      <c r="F27" s="643">
        <v>2.1100000000000001E-2</v>
      </c>
      <c r="G27" s="644">
        <v>-4.82E-2</v>
      </c>
    </row>
    <row r="28" spans="1:7">
      <c r="A28" s="367">
        <v>17</v>
      </c>
      <c r="B28" s="14" t="s">
        <v>131</v>
      </c>
      <c r="C28" s="647">
        <v>4.2099999999999999E-2</v>
      </c>
      <c r="D28" s="643">
        <v>3.6999999999999998E-2</v>
      </c>
      <c r="E28" s="643">
        <v>3.6900000000000002E-2</v>
      </c>
      <c r="F28" s="643">
        <v>3.7100000000000001E-2</v>
      </c>
      <c r="G28" s="644">
        <v>3.4599999999999999E-2</v>
      </c>
    </row>
    <row r="29" spans="1:7">
      <c r="A29" s="367">
        <v>18</v>
      </c>
      <c r="B29" s="14" t="s">
        <v>271</v>
      </c>
      <c r="C29" s="647">
        <v>-1.38E-2</v>
      </c>
      <c r="D29" s="643">
        <v>-8.3999999999999995E-3</v>
      </c>
      <c r="E29" s="643">
        <v>-6.3E-3</v>
      </c>
      <c r="F29" s="643">
        <v>-1.09E-2</v>
      </c>
      <c r="G29" s="644">
        <v>-4.8300000000000003E-2</v>
      </c>
    </row>
    <row r="30" spans="1:7">
      <c r="A30" s="367">
        <v>19</v>
      </c>
      <c r="B30" s="14" t="s">
        <v>272</v>
      </c>
      <c r="C30" s="647">
        <v>-8.3699999999999997E-2</v>
      </c>
      <c r="D30" s="643">
        <v>-5.0500000000000003E-2</v>
      </c>
      <c r="E30" s="643">
        <v>-3.7999999999999999E-2</v>
      </c>
      <c r="F30" s="643">
        <v>-6.8099999999999994E-2</v>
      </c>
      <c r="G30" s="644">
        <v>-0.27210000000000001</v>
      </c>
    </row>
    <row r="31" spans="1:7">
      <c r="A31" s="13"/>
      <c r="B31" s="197" t="s">
        <v>351</v>
      </c>
      <c r="C31" s="551"/>
      <c r="D31" s="551"/>
      <c r="E31" s="551"/>
      <c r="F31" s="551"/>
      <c r="G31" s="552"/>
    </row>
    <row r="32" spans="1:7">
      <c r="A32" s="367">
        <v>20</v>
      </c>
      <c r="B32" s="14" t="s">
        <v>130</v>
      </c>
      <c r="C32" s="647">
        <v>0.127</v>
      </c>
      <c r="D32" s="645">
        <v>0.112</v>
      </c>
      <c r="E32" s="645">
        <v>8.2000000000000003E-2</v>
      </c>
      <c r="F32" s="645">
        <v>7.4999999999999997E-2</v>
      </c>
      <c r="G32" s="646">
        <v>7.3999999999999996E-2</v>
      </c>
    </row>
    <row r="33" spans="1:7" ht="15" customHeight="1">
      <c r="A33" s="367">
        <v>21</v>
      </c>
      <c r="B33" s="14" t="s">
        <v>129</v>
      </c>
      <c r="C33" s="647">
        <v>6.7199999999999996E-2</v>
      </c>
      <c r="D33" s="645">
        <v>6.3E-2</v>
      </c>
      <c r="E33" s="645">
        <v>6.5000000000000002E-2</v>
      </c>
      <c r="F33" s="645">
        <v>6.3E-2</v>
      </c>
      <c r="G33" s="646">
        <v>6.0999999999999999E-2</v>
      </c>
    </row>
    <row r="34" spans="1:7">
      <c r="A34" s="367">
        <v>22</v>
      </c>
      <c r="B34" s="14" t="s">
        <v>128</v>
      </c>
      <c r="C34" s="647">
        <v>0.64390000000000003</v>
      </c>
      <c r="D34" s="645">
        <v>0.67500000000000004</v>
      </c>
      <c r="E34" s="645">
        <v>0.71</v>
      </c>
      <c r="F34" s="645">
        <v>0.71799999999999997</v>
      </c>
      <c r="G34" s="646">
        <v>0.71399999999999997</v>
      </c>
    </row>
    <row r="35" spans="1:7" ht="15" customHeight="1">
      <c r="A35" s="367">
        <v>23</v>
      </c>
      <c r="B35" s="14" t="s">
        <v>127</v>
      </c>
      <c r="C35" s="647">
        <v>0.62139999999999995</v>
      </c>
      <c r="D35" s="645">
        <v>0.67900000000000005</v>
      </c>
      <c r="E35" s="645">
        <v>0.68100000000000005</v>
      </c>
      <c r="F35" s="645">
        <v>0.69399999999999995</v>
      </c>
      <c r="G35" s="646">
        <v>0.67700000000000005</v>
      </c>
    </row>
    <row r="36" spans="1:7">
      <c r="A36" s="367">
        <v>24</v>
      </c>
      <c r="B36" s="14" t="s">
        <v>126</v>
      </c>
      <c r="C36" s="647">
        <v>-7.7799999999999994E-2</v>
      </c>
      <c r="D36" s="645">
        <v>-0.14599999999999999</v>
      </c>
      <c r="E36" s="645">
        <v>-0.13300000000000001</v>
      </c>
      <c r="F36" s="645">
        <v>-1.6E-2</v>
      </c>
      <c r="G36" s="646">
        <v>9.9000000000000005E-2</v>
      </c>
    </row>
    <row r="37" spans="1:7" ht="15" customHeight="1">
      <c r="A37" s="13"/>
      <c r="B37" s="197" t="s">
        <v>352</v>
      </c>
      <c r="C37" s="551"/>
      <c r="D37" s="551"/>
      <c r="E37" s="551"/>
      <c r="F37" s="551"/>
      <c r="G37" s="552"/>
    </row>
    <row r="38" spans="1:7" ht="15" customHeight="1">
      <c r="A38" s="367">
        <v>25</v>
      </c>
      <c r="B38" s="14" t="s">
        <v>125</v>
      </c>
      <c r="C38" s="647">
        <v>0.13750000000000001</v>
      </c>
      <c r="D38" s="647">
        <v>0.18559999999999999</v>
      </c>
      <c r="E38" s="647">
        <v>8.3099999999999993E-2</v>
      </c>
      <c r="F38" s="647">
        <v>0.12230000000000001</v>
      </c>
      <c r="G38" s="648">
        <v>0.10489999999999999</v>
      </c>
    </row>
    <row r="39" spans="1:7" ht="15" customHeight="1">
      <c r="A39" s="367">
        <v>26</v>
      </c>
      <c r="B39" s="14" t="s">
        <v>124</v>
      </c>
      <c r="C39" s="647">
        <v>0.79279999999999995</v>
      </c>
      <c r="D39" s="647">
        <v>0.78039999999999998</v>
      </c>
      <c r="E39" s="647">
        <v>0.81520000000000004</v>
      </c>
      <c r="F39" s="647">
        <v>0.83220000000000005</v>
      </c>
      <c r="G39" s="648">
        <v>0.83140000000000003</v>
      </c>
    </row>
    <row r="40" spans="1:7" ht="15" customHeight="1">
      <c r="A40" s="367">
        <v>27</v>
      </c>
      <c r="B40" s="14" t="s">
        <v>123</v>
      </c>
      <c r="C40" s="647">
        <v>0.11550000000000001</v>
      </c>
      <c r="D40" s="647">
        <v>0.1235</v>
      </c>
      <c r="E40" s="647">
        <v>0.1082</v>
      </c>
      <c r="F40" s="647">
        <v>0.1767</v>
      </c>
      <c r="G40" s="648">
        <v>0.15110000000000001</v>
      </c>
    </row>
    <row r="41" spans="1:7" ht="15" customHeight="1">
      <c r="A41" s="368"/>
      <c r="B41" s="197" t="s">
        <v>395</v>
      </c>
      <c r="C41" s="551"/>
      <c r="D41" s="551"/>
      <c r="E41" s="551"/>
      <c r="F41" s="551"/>
      <c r="G41" s="552"/>
    </row>
    <row r="42" spans="1:7">
      <c r="A42" s="367">
        <v>28</v>
      </c>
      <c r="B42" s="14" t="s">
        <v>378</v>
      </c>
      <c r="C42" s="555">
        <v>104280998</v>
      </c>
      <c r="D42" s="555">
        <v>108143749</v>
      </c>
      <c r="E42" s="555">
        <v>86056497</v>
      </c>
      <c r="F42" s="555">
        <v>90498031</v>
      </c>
      <c r="G42" s="649">
        <v>104948298</v>
      </c>
    </row>
    <row r="43" spans="1:7" ht="15" customHeight="1">
      <c r="A43" s="367">
        <v>29</v>
      </c>
      <c r="B43" s="14" t="s">
        <v>390</v>
      </c>
      <c r="C43" s="555">
        <v>43044126</v>
      </c>
      <c r="D43" s="555">
        <v>38706725</v>
      </c>
      <c r="E43" s="650">
        <v>47485889</v>
      </c>
      <c r="F43" s="650">
        <v>57194378</v>
      </c>
      <c r="G43" s="651">
        <v>61827540</v>
      </c>
    </row>
    <row r="44" spans="1:7" ht="15" customHeight="1">
      <c r="A44" s="393">
        <v>30</v>
      </c>
      <c r="B44" s="394" t="s">
        <v>379</v>
      </c>
      <c r="C44" s="647">
        <v>2.4601000000000002</v>
      </c>
      <c r="D44" s="647">
        <v>2.8048000000000002</v>
      </c>
      <c r="E44" s="647">
        <v>1.8721000000000001</v>
      </c>
      <c r="F44" s="647">
        <v>1.613</v>
      </c>
      <c r="G44" s="648">
        <v>1.6957</v>
      </c>
    </row>
    <row r="45" spans="1:7" ht="15" customHeight="1">
      <c r="A45" s="393"/>
      <c r="B45" s="197" t="s">
        <v>497</v>
      </c>
      <c r="C45" s="551"/>
      <c r="D45" s="551"/>
      <c r="E45" s="551"/>
      <c r="F45" s="551"/>
      <c r="G45" s="552"/>
    </row>
    <row r="46" spans="1:7" ht="15" customHeight="1">
      <c r="A46" s="393">
        <v>31</v>
      </c>
      <c r="B46" s="394" t="s">
        <v>504</v>
      </c>
      <c r="C46" s="631">
        <v>298809539</v>
      </c>
      <c r="D46" s="631">
        <v>329806884</v>
      </c>
      <c r="E46" s="652">
        <v>329580680</v>
      </c>
      <c r="F46" s="652">
        <v>363627191</v>
      </c>
      <c r="G46" s="653">
        <v>362799006</v>
      </c>
    </row>
    <row r="47" spans="1:7" ht="15" customHeight="1">
      <c r="A47" s="393">
        <v>32</v>
      </c>
      <c r="B47" s="394" t="s">
        <v>519</v>
      </c>
      <c r="C47" s="631">
        <v>262699005</v>
      </c>
      <c r="D47" s="631">
        <v>247216831</v>
      </c>
      <c r="E47" s="652">
        <v>252802494</v>
      </c>
      <c r="F47" s="652">
        <v>276701836</v>
      </c>
      <c r="G47" s="653">
        <v>285625100</v>
      </c>
    </row>
    <row r="48" spans="1:7" ht="14.5" thickBot="1">
      <c r="A48" s="369">
        <v>33</v>
      </c>
      <c r="B48" s="199" t="s">
        <v>537</v>
      </c>
      <c r="C48" s="633">
        <v>1.1375</v>
      </c>
      <c r="D48" s="633">
        <v>1.3341000000000001</v>
      </c>
      <c r="E48" s="632">
        <v>1.3037000000000001</v>
      </c>
      <c r="F48" s="632">
        <v>1.3141</v>
      </c>
      <c r="G48" s="654">
        <v>1.2702</v>
      </c>
    </row>
    <row r="49" spans="1:2">
      <c r="A49" s="16"/>
    </row>
    <row r="50" spans="1:2" ht="38">
      <c r="B50" s="271" t="s">
        <v>479</v>
      </c>
    </row>
    <row r="51" spans="1:2" ht="50.5">
      <c r="B51" s="271" t="s">
        <v>394</v>
      </c>
    </row>
    <row r="53" spans="1:2">
      <c r="B53" s="270"/>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C22" sqref="C22"/>
    </sheetView>
  </sheetViews>
  <sheetFormatPr defaultColWidth="9.1796875" defaultRowHeight="12"/>
  <cols>
    <col min="1" max="1" width="11.81640625" style="404" bestFit="1" customWidth="1"/>
    <col min="2" max="2" width="68.54296875" style="404" customWidth="1"/>
    <col min="3" max="3" width="13.81640625" style="404" bestFit="1" customWidth="1"/>
    <col min="4" max="4" width="11.453125" style="404" bestFit="1" customWidth="1"/>
    <col min="5" max="5" width="17.36328125" style="404" bestFit="1" customWidth="1"/>
    <col min="6" max="6" width="12.453125" style="404" bestFit="1" customWidth="1"/>
    <col min="7" max="7" width="16.08984375" style="404" customWidth="1"/>
    <col min="8" max="8" width="12.453125" style="404" bestFit="1" customWidth="1"/>
    <col min="9" max="16384" width="9.1796875" style="404"/>
  </cols>
  <sheetData>
    <row r="1" spans="1:8" ht="13">
      <c r="A1" s="2" t="s">
        <v>31</v>
      </c>
      <c r="B1" s="3" t="str">
        <f>'Info '!C2</f>
        <v>JSC PASHA Bank Georgia</v>
      </c>
    </row>
    <row r="2" spans="1:8" ht="13">
      <c r="A2" s="2" t="s">
        <v>32</v>
      </c>
      <c r="B2" s="479">
        <v>44561</v>
      </c>
    </row>
    <row r="3" spans="1:8">
      <c r="A3" s="397" t="s">
        <v>544</v>
      </c>
    </row>
    <row r="5" spans="1:8" ht="15" customHeight="1">
      <c r="A5" s="725" t="s">
        <v>545</v>
      </c>
      <c r="B5" s="726"/>
      <c r="C5" s="731" t="s">
        <v>546</v>
      </c>
      <c r="D5" s="732"/>
      <c r="E5" s="732"/>
      <c r="F5" s="732"/>
      <c r="G5" s="732"/>
      <c r="H5" s="733"/>
    </row>
    <row r="6" spans="1:8">
      <c r="A6" s="727"/>
      <c r="B6" s="728"/>
      <c r="C6" s="734"/>
      <c r="D6" s="735"/>
      <c r="E6" s="735"/>
      <c r="F6" s="735"/>
      <c r="G6" s="735"/>
      <c r="H6" s="736"/>
    </row>
    <row r="7" spans="1:8">
      <c r="A7" s="729"/>
      <c r="B7" s="730"/>
      <c r="C7" s="428" t="s">
        <v>547</v>
      </c>
      <c r="D7" s="428" t="s">
        <v>548</v>
      </c>
      <c r="E7" s="428" t="s">
        <v>549</v>
      </c>
      <c r="F7" s="428" t="s">
        <v>550</v>
      </c>
      <c r="G7" s="428" t="s">
        <v>551</v>
      </c>
      <c r="H7" s="428" t="s">
        <v>109</v>
      </c>
    </row>
    <row r="8" spans="1:8">
      <c r="A8" s="399">
        <v>1</v>
      </c>
      <c r="B8" s="398" t="s">
        <v>96</v>
      </c>
      <c r="C8" s="656">
        <v>47730545.821299993</v>
      </c>
      <c r="D8" s="656"/>
      <c r="E8" s="656"/>
      <c r="F8" s="656">
        <v>5469399.9699999997</v>
      </c>
      <c r="G8" s="656"/>
      <c r="H8" s="657">
        <f>SUM(C8:G8)</f>
        <v>53199945.791299991</v>
      </c>
    </row>
    <row r="9" spans="1:8">
      <c r="A9" s="399">
        <v>2</v>
      </c>
      <c r="B9" s="398" t="s">
        <v>97</v>
      </c>
      <c r="C9" s="656"/>
      <c r="D9" s="656"/>
      <c r="E9" s="656"/>
      <c r="F9" s="656"/>
      <c r="G9" s="656"/>
      <c r="H9" s="657">
        <f t="shared" ref="H9:H21" si="0">SUM(C9:G9)</f>
        <v>0</v>
      </c>
    </row>
    <row r="10" spans="1:8">
      <c r="A10" s="399">
        <v>3</v>
      </c>
      <c r="B10" s="398" t="s">
        <v>269</v>
      </c>
      <c r="C10" s="656"/>
      <c r="D10" s="656"/>
      <c r="E10" s="656"/>
      <c r="F10" s="656"/>
      <c r="G10" s="656"/>
      <c r="H10" s="657">
        <f t="shared" si="0"/>
        <v>0</v>
      </c>
    </row>
    <row r="11" spans="1:8">
      <c r="A11" s="399">
        <v>4</v>
      </c>
      <c r="B11" s="398" t="s">
        <v>98</v>
      </c>
      <c r="C11" s="656"/>
      <c r="D11" s="656"/>
      <c r="E11" s="656"/>
      <c r="F11" s="656"/>
      <c r="G11" s="656"/>
      <c r="H11" s="657">
        <f t="shared" si="0"/>
        <v>0</v>
      </c>
    </row>
    <row r="12" spans="1:8">
      <c r="A12" s="399">
        <v>5</v>
      </c>
      <c r="B12" s="398" t="s">
        <v>99</v>
      </c>
      <c r="C12" s="656"/>
      <c r="D12" s="656"/>
      <c r="E12" s="656"/>
      <c r="F12" s="656"/>
      <c r="G12" s="656"/>
      <c r="H12" s="657">
        <f t="shared" si="0"/>
        <v>0</v>
      </c>
    </row>
    <row r="13" spans="1:8">
      <c r="A13" s="399">
        <v>6</v>
      </c>
      <c r="B13" s="398" t="s">
        <v>100</v>
      </c>
      <c r="C13" s="656">
        <v>34369823.205300003</v>
      </c>
      <c r="D13" s="656">
        <v>6620995.5230999999</v>
      </c>
      <c r="E13" s="656"/>
      <c r="F13" s="656"/>
      <c r="G13" s="656"/>
      <c r="H13" s="657">
        <f t="shared" si="0"/>
        <v>40990818.728400007</v>
      </c>
    </row>
    <row r="14" spans="1:8">
      <c r="A14" s="399">
        <v>7</v>
      </c>
      <c r="B14" s="398" t="s">
        <v>101</v>
      </c>
      <c r="C14" s="656"/>
      <c r="D14" s="656">
        <v>78023536.981399998</v>
      </c>
      <c r="E14" s="656">
        <v>129189586.17479999</v>
      </c>
      <c r="F14" s="656">
        <v>97434142.429000005</v>
      </c>
      <c r="G14" s="656"/>
      <c r="H14" s="657">
        <f t="shared" si="0"/>
        <v>304647265.58520001</v>
      </c>
    </row>
    <row r="15" spans="1:8">
      <c r="A15" s="399">
        <v>8</v>
      </c>
      <c r="B15" s="398" t="s">
        <v>102</v>
      </c>
      <c r="C15" s="656"/>
      <c r="D15" s="656">
        <v>660800.0399999998</v>
      </c>
      <c r="E15" s="656">
        <v>24012964</v>
      </c>
      <c r="F15" s="656"/>
      <c r="G15" s="656"/>
      <c r="H15" s="657">
        <f t="shared" si="0"/>
        <v>24673764.039999999</v>
      </c>
    </row>
    <row r="16" spans="1:8">
      <c r="A16" s="399">
        <v>9</v>
      </c>
      <c r="B16" s="398" t="s">
        <v>103</v>
      </c>
      <c r="C16" s="656"/>
      <c r="D16" s="656"/>
      <c r="E16" s="656"/>
      <c r="F16" s="656"/>
      <c r="G16" s="656"/>
      <c r="H16" s="657">
        <f t="shared" si="0"/>
        <v>0</v>
      </c>
    </row>
    <row r="17" spans="1:8">
      <c r="A17" s="399">
        <v>10</v>
      </c>
      <c r="B17" s="432" t="s">
        <v>563</v>
      </c>
      <c r="C17" s="656"/>
      <c r="D17" s="656">
        <v>3956046.9229000001</v>
      </c>
      <c r="E17" s="656">
        <v>9880775.6677999999</v>
      </c>
      <c r="F17" s="656">
        <v>7185550.0493000001</v>
      </c>
      <c r="G17" s="656"/>
      <c r="H17" s="657">
        <f t="shared" si="0"/>
        <v>21022372.640000001</v>
      </c>
    </row>
    <row r="18" spans="1:8">
      <c r="A18" s="399">
        <v>11</v>
      </c>
      <c r="B18" s="398" t="s">
        <v>105</v>
      </c>
      <c r="C18" s="656"/>
      <c r="D18" s="656"/>
      <c r="E18" s="656"/>
      <c r="F18" s="656"/>
      <c r="G18" s="656"/>
      <c r="H18" s="657">
        <f t="shared" si="0"/>
        <v>0</v>
      </c>
    </row>
    <row r="19" spans="1:8">
      <c r="A19" s="399">
        <v>12</v>
      </c>
      <c r="B19" s="398" t="s">
        <v>106</v>
      </c>
      <c r="C19" s="656"/>
      <c r="D19" s="656"/>
      <c r="E19" s="656"/>
      <c r="F19" s="656"/>
      <c r="G19" s="656"/>
      <c r="H19" s="657">
        <f t="shared" si="0"/>
        <v>0</v>
      </c>
    </row>
    <row r="20" spans="1:8">
      <c r="A20" s="399">
        <v>13</v>
      </c>
      <c r="B20" s="398" t="s">
        <v>247</v>
      </c>
      <c r="C20" s="656"/>
      <c r="D20" s="656"/>
      <c r="E20" s="656"/>
      <c r="F20" s="656"/>
      <c r="G20" s="656"/>
      <c r="H20" s="657">
        <f t="shared" si="0"/>
        <v>0</v>
      </c>
    </row>
    <row r="21" spans="1:8">
      <c r="A21" s="399">
        <v>14</v>
      </c>
      <c r="B21" s="398" t="s">
        <v>108</v>
      </c>
      <c r="C21" s="656">
        <v>4747280.0244000005</v>
      </c>
      <c r="D21" s="656">
        <v>1846795.5755</v>
      </c>
      <c r="E21" s="656"/>
      <c r="F21" s="656"/>
      <c r="G21" s="656">
        <v>9239209.4499999993</v>
      </c>
      <c r="H21" s="657">
        <f t="shared" si="0"/>
        <v>15833285.049899999</v>
      </c>
    </row>
    <row r="22" spans="1:8">
      <c r="A22" s="400">
        <v>15</v>
      </c>
      <c r="B22" s="406" t="s">
        <v>109</v>
      </c>
      <c r="C22" s="657">
        <f>SUM(C18:C21)+SUM(C8:C16)</f>
        <v>86847649.050999999</v>
      </c>
      <c r="D22" s="657">
        <f t="shared" ref="D22:G22" si="1">SUM(D18:D21)+SUM(D8:D16)</f>
        <v>87152128.120000005</v>
      </c>
      <c r="E22" s="657">
        <f t="shared" si="1"/>
        <v>153202550.17479998</v>
      </c>
      <c r="F22" s="657">
        <f t="shared" si="1"/>
        <v>102903542.399</v>
      </c>
      <c r="G22" s="657">
        <f t="shared" si="1"/>
        <v>9239209.4499999993</v>
      </c>
      <c r="H22" s="657">
        <f>SUM(H18:H21)+SUM(H8:H16)</f>
        <v>439345079.19480002</v>
      </c>
    </row>
    <row r="26" spans="1:8" ht="36">
      <c r="B26" s="433"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0" zoomScaleNormal="80" workbookViewId="0">
      <selection activeCell="E32" sqref="A31:E32"/>
    </sheetView>
  </sheetViews>
  <sheetFormatPr defaultColWidth="9.1796875" defaultRowHeight="12"/>
  <cols>
    <col min="1" max="1" width="11.81640625" style="434" bestFit="1" customWidth="1"/>
    <col min="2" max="2" width="81.36328125" style="404" customWidth="1"/>
    <col min="3" max="9" width="18.1796875" style="404" customWidth="1"/>
    <col min="10" max="16384" width="9.1796875" style="404"/>
  </cols>
  <sheetData>
    <row r="1" spans="1:9" ht="13">
      <c r="A1" s="2" t="s">
        <v>31</v>
      </c>
      <c r="B1" s="3" t="str">
        <f>'Info '!C2</f>
        <v>JSC PASHA Bank Georgia</v>
      </c>
    </row>
    <row r="2" spans="1:9" ht="13">
      <c r="A2" s="2" t="s">
        <v>32</v>
      </c>
      <c r="B2" s="479">
        <v>44561</v>
      </c>
    </row>
    <row r="3" spans="1:9">
      <c r="A3" s="397" t="s">
        <v>552</v>
      </c>
    </row>
    <row r="4" spans="1:9">
      <c r="C4" s="435" t="s">
        <v>0</v>
      </c>
      <c r="D4" s="435" t="s">
        <v>1</v>
      </c>
      <c r="E4" s="435" t="s">
        <v>2</v>
      </c>
      <c r="F4" s="435" t="s">
        <v>3</v>
      </c>
      <c r="G4" s="435" t="s">
        <v>4</v>
      </c>
      <c r="H4" s="435" t="s">
        <v>6</v>
      </c>
      <c r="I4" s="435" t="s">
        <v>9</v>
      </c>
    </row>
    <row r="5" spans="1:9" ht="44.25" customHeight="1">
      <c r="A5" s="725" t="s">
        <v>553</v>
      </c>
      <c r="B5" s="726"/>
      <c r="C5" s="739" t="s">
        <v>554</v>
      </c>
      <c r="D5" s="739"/>
      <c r="E5" s="739" t="s">
        <v>555</v>
      </c>
      <c r="F5" s="739" t="s">
        <v>556</v>
      </c>
      <c r="G5" s="737" t="s">
        <v>557</v>
      </c>
      <c r="H5" s="737" t="s">
        <v>558</v>
      </c>
      <c r="I5" s="436" t="s">
        <v>559</v>
      </c>
    </row>
    <row r="6" spans="1:9" ht="60" customHeight="1">
      <c r="A6" s="729"/>
      <c r="B6" s="730"/>
      <c r="C6" s="424" t="s">
        <v>560</v>
      </c>
      <c r="D6" s="424" t="s">
        <v>561</v>
      </c>
      <c r="E6" s="739"/>
      <c r="F6" s="739"/>
      <c r="G6" s="738"/>
      <c r="H6" s="738"/>
      <c r="I6" s="436" t="s">
        <v>562</v>
      </c>
    </row>
    <row r="7" spans="1:9">
      <c r="A7" s="402">
        <v>1</v>
      </c>
      <c r="B7" s="398" t="s">
        <v>96</v>
      </c>
      <c r="C7" s="656"/>
      <c r="D7" s="656">
        <v>53199945.791299999</v>
      </c>
      <c r="E7" s="575"/>
      <c r="F7" s="575"/>
      <c r="G7" s="575"/>
      <c r="H7" s="656"/>
      <c r="I7" s="574">
        <f t="shared" ref="I7:I23" si="0">C7+D7-E7-F7-G7</f>
        <v>53199945.791299999</v>
      </c>
    </row>
    <row r="8" spans="1:9">
      <c r="A8" s="402">
        <v>2</v>
      </c>
      <c r="B8" s="398" t="s">
        <v>97</v>
      </c>
      <c r="C8" s="656"/>
      <c r="D8" s="656"/>
      <c r="E8" s="575"/>
      <c r="F8" s="575"/>
      <c r="G8" s="575"/>
      <c r="H8" s="656"/>
      <c r="I8" s="574">
        <f t="shared" si="0"/>
        <v>0</v>
      </c>
    </row>
    <row r="9" spans="1:9">
      <c r="A9" s="402">
        <v>3</v>
      </c>
      <c r="B9" s="398" t="s">
        <v>269</v>
      </c>
      <c r="C9" s="656"/>
      <c r="D9" s="656"/>
      <c r="E9" s="575"/>
      <c r="F9" s="575"/>
      <c r="G9" s="575"/>
      <c r="H9" s="656"/>
      <c r="I9" s="574">
        <f t="shared" si="0"/>
        <v>0</v>
      </c>
    </row>
    <row r="10" spans="1:9">
      <c r="A10" s="402">
        <v>4</v>
      </c>
      <c r="B10" s="398" t="s">
        <v>98</v>
      </c>
      <c r="C10" s="656"/>
      <c r="D10" s="656"/>
      <c r="E10" s="575"/>
      <c r="F10" s="575"/>
      <c r="G10" s="575"/>
      <c r="H10" s="656"/>
      <c r="I10" s="574">
        <f t="shared" si="0"/>
        <v>0</v>
      </c>
    </row>
    <row r="11" spans="1:9">
      <c r="A11" s="402">
        <v>5</v>
      </c>
      <c r="B11" s="398" t="s">
        <v>99</v>
      </c>
      <c r="C11" s="656"/>
      <c r="D11" s="656"/>
      <c r="E11" s="575"/>
      <c r="F11" s="575"/>
      <c r="G11" s="575"/>
      <c r="H11" s="656"/>
      <c r="I11" s="574">
        <f t="shared" si="0"/>
        <v>0</v>
      </c>
    </row>
    <row r="12" spans="1:9">
      <c r="A12" s="402">
        <v>6</v>
      </c>
      <c r="B12" s="398" t="s">
        <v>100</v>
      </c>
      <c r="C12" s="656"/>
      <c r="D12" s="656">
        <v>40990818.728399999</v>
      </c>
      <c r="E12" s="575"/>
      <c r="F12" s="575"/>
      <c r="G12" s="575"/>
      <c r="H12" s="656"/>
      <c r="I12" s="574">
        <f t="shared" si="0"/>
        <v>40990818.728399999</v>
      </c>
    </row>
    <row r="13" spans="1:9">
      <c r="A13" s="402">
        <v>7</v>
      </c>
      <c r="B13" s="398" t="s">
        <v>101</v>
      </c>
      <c r="C13" s="656">
        <v>38066939.10360001</v>
      </c>
      <c r="D13" s="656">
        <v>281761636.63699996</v>
      </c>
      <c r="E13" s="575">
        <v>15181310.155600004</v>
      </c>
      <c r="F13" s="575">
        <v>4996457.9472000021</v>
      </c>
      <c r="G13" s="575"/>
      <c r="H13" s="656"/>
      <c r="I13" s="574">
        <f t="shared" si="0"/>
        <v>299650807.63779998</v>
      </c>
    </row>
    <row r="14" spans="1:9">
      <c r="A14" s="402">
        <v>8</v>
      </c>
      <c r="B14" s="398" t="s">
        <v>102</v>
      </c>
      <c r="C14" s="656">
        <v>942037.20930000022</v>
      </c>
      <c r="D14" s="656">
        <v>24415476.369999979</v>
      </c>
      <c r="E14" s="575">
        <v>683749.53930000006</v>
      </c>
      <c r="F14" s="575">
        <v>477632.25999999745</v>
      </c>
      <c r="G14" s="575"/>
      <c r="H14" s="656">
        <v>296281.45</v>
      </c>
      <c r="I14" s="574">
        <f t="shared" si="0"/>
        <v>24196131.779999983</v>
      </c>
    </row>
    <row r="15" spans="1:9">
      <c r="A15" s="402">
        <v>9</v>
      </c>
      <c r="B15" s="398" t="s">
        <v>103</v>
      </c>
      <c r="C15" s="656"/>
      <c r="D15" s="656"/>
      <c r="E15" s="575"/>
      <c r="F15" s="575"/>
      <c r="G15" s="575"/>
      <c r="H15" s="656"/>
      <c r="I15" s="574">
        <f t="shared" si="0"/>
        <v>0</v>
      </c>
    </row>
    <row r="16" spans="1:9">
      <c r="A16" s="402">
        <v>10</v>
      </c>
      <c r="B16" s="432" t="s">
        <v>563</v>
      </c>
      <c r="C16" s="656">
        <v>18375994.188800003</v>
      </c>
      <c r="D16" s="656">
        <v>9229591.9990999997</v>
      </c>
      <c r="E16" s="575">
        <v>6583213.5479000006</v>
      </c>
      <c r="F16" s="575">
        <v>40357.584499999997</v>
      </c>
      <c r="G16" s="575"/>
      <c r="H16" s="656"/>
      <c r="I16" s="574">
        <f t="shared" si="0"/>
        <v>20982015.055500001</v>
      </c>
    </row>
    <row r="17" spans="1:9">
      <c r="A17" s="402">
        <v>11</v>
      </c>
      <c r="B17" s="398" t="s">
        <v>105</v>
      </c>
      <c r="C17" s="656"/>
      <c r="D17" s="656"/>
      <c r="E17" s="575"/>
      <c r="F17" s="575"/>
      <c r="G17" s="575"/>
      <c r="H17" s="656"/>
      <c r="I17" s="574">
        <f t="shared" si="0"/>
        <v>0</v>
      </c>
    </row>
    <row r="18" spans="1:9">
      <c r="A18" s="402">
        <v>12</v>
      </c>
      <c r="B18" s="398" t="s">
        <v>106</v>
      </c>
      <c r="C18" s="656"/>
      <c r="D18" s="656"/>
      <c r="E18" s="575"/>
      <c r="F18" s="575"/>
      <c r="G18" s="575"/>
      <c r="H18" s="656"/>
      <c r="I18" s="574">
        <f t="shared" si="0"/>
        <v>0</v>
      </c>
    </row>
    <row r="19" spans="1:9">
      <c r="A19" s="402">
        <v>13</v>
      </c>
      <c r="B19" s="398" t="s">
        <v>247</v>
      </c>
      <c r="C19" s="656"/>
      <c r="D19" s="656"/>
      <c r="E19" s="575"/>
      <c r="F19" s="575"/>
      <c r="G19" s="575"/>
      <c r="H19" s="656"/>
      <c r="I19" s="574">
        <f t="shared" si="0"/>
        <v>0</v>
      </c>
    </row>
    <row r="20" spans="1:9">
      <c r="A20" s="402">
        <v>14</v>
      </c>
      <c r="B20" s="398" t="s">
        <v>108</v>
      </c>
      <c r="C20" s="656">
        <v>371930</v>
      </c>
      <c r="D20" s="656">
        <v>20463970.129900001</v>
      </c>
      <c r="E20" s="575">
        <v>139629</v>
      </c>
      <c r="F20" s="575"/>
      <c r="G20" s="575"/>
      <c r="H20" s="656"/>
      <c r="I20" s="574">
        <f t="shared" si="0"/>
        <v>20696271.129900001</v>
      </c>
    </row>
    <row r="21" spans="1:9" s="437" customFormat="1">
      <c r="A21" s="403">
        <v>15</v>
      </c>
      <c r="B21" s="406" t="s">
        <v>109</v>
      </c>
      <c r="C21" s="657">
        <f>SUM(C7:C15)+SUM(C17:C20)</f>
        <v>39380906.312900007</v>
      </c>
      <c r="D21" s="657">
        <f t="shared" ref="D21:H21" si="1">SUM(D7:D15)+SUM(D17:D20)</f>
        <v>420831847.65659994</v>
      </c>
      <c r="E21" s="657">
        <f t="shared" si="1"/>
        <v>16004688.694900004</v>
      </c>
      <c r="F21" s="657">
        <f t="shared" si="1"/>
        <v>5474090.2072000001</v>
      </c>
      <c r="G21" s="657">
        <f t="shared" si="1"/>
        <v>0</v>
      </c>
      <c r="H21" s="657">
        <f t="shared" si="1"/>
        <v>296281.45</v>
      </c>
      <c r="I21" s="574">
        <f t="shared" si="0"/>
        <v>438733975.06739998</v>
      </c>
    </row>
    <row r="22" spans="1:9">
      <c r="A22" s="438">
        <v>16</v>
      </c>
      <c r="B22" s="439" t="s">
        <v>564</v>
      </c>
      <c r="C22" s="656">
        <v>69205674.802599981</v>
      </c>
      <c r="D22" s="656">
        <v>238939832.55589965</v>
      </c>
      <c r="E22" s="575">
        <v>15833162.734900003</v>
      </c>
      <c r="F22" s="575">
        <v>4750989.4072000002</v>
      </c>
      <c r="G22" s="575"/>
      <c r="H22" s="656">
        <v>296281.45</v>
      </c>
      <c r="I22" s="574">
        <f t="shared" si="0"/>
        <v>287561355.21639967</v>
      </c>
    </row>
    <row r="23" spans="1:9">
      <c r="A23" s="438">
        <v>17</v>
      </c>
      <c r="B23" s="439" t="s">
        <v>565</v>
      </c>
      <c r="C23" s="656"/>
      <c r="D23" s="656">
        <v>42401328.128200002</v>
      </c>
      <c r="E23" s="575"/>
      <c r="F23" s="575">
        <v>723100.8</v>
      </c>
      <c r="G23" s="575"/>
      <c r="H23" s="656"/>
      <c r="I23" s="574">
        <f t="shared" si="0"/>
        <v>41678227.328200005</v>
      </c>
    </row>
    <row r="24" spans="1:9">
      <c r="I24" s="437"/>
    </row>
    <row r="25" spans="1:9">
      <c r="I25" s="437"/>
    </row>
    <row r="26" spans="1:9" ht="36">
      <c r="B26" s="433" t="s">
        <v>692</v>
      </c>
      <c r="I26" s="437"/>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zoomScale="80" zoomScaleNormal="80" workbookViewId="0">
      <selection activeCell="B25" sqref="B25"/>
    </sheetView>
  </sheetViews>
  <sheetFormatPr defaultColWidth="9.1796875" defaultRowHeight="12"/>
  <cols>
    <col min="1" max="1" width="11" style="404" bestFit="1" customWidth="1"/>
    <col min="2" max="2" width="79.6328125" style="404" customWidth="1"/>
    <col min="3" max="9" width="15.81640625" style="404" customWidth="1"/>
    <col min="10" max="16384" width="9.1796875" style="404"/>
  </cols>
  <sheetData>
    <row r="1" spans="1:9" ht="13">
      <c r="A1" s="2" t="s">
        <v>31</v>
      </c>
      <c r="B1" s="3" t="str">
        <f>'Info '!C2</f>
        <v>JSC PASHA Bank Georgia</v>
      </c>
    </row>
    <row r="2" spans="1:9" ht="13">
      <c r="A2" s="2" t="s">
        <v>32</v>
      </c>
      <c r="B2" s="479">
        <v>44561</v>
      </c>
    </row>
    <row r="3" spans="1:9">
      <c r="A3" s="397" t="s">
        <v>566</v>
      </c>
    </row>
    <row r="4" spans="1:9">
      <c r="C4" s="435" t="s">
        <v>0</v>
      </c>
      <c r="D4" s="435" t="s">
        <v>1</v>
      </c>
      <c r="E4" s="435" t="s">
        <v>2</v>
      </c>
      <c r="F4" s="435" t="s">
        <v>3</v>
      </c>
      <c r="G4" s="435" t="s">
        <v>4</v>
      </c>
      <c r="H4" s="435" t="s">
        <v>6</v>
      </c>
      <c r="I4" s="435" t="s">
        <v>9</v>
      </c>
    </row>
    <row r="5" spans="1:9" ht="46.5" customHeight="1">
      <c r="A5" s="725" t="s">
        <v>707</v>
      </c>
      <c r="B5" s="726"/>
      <c r="C5" s="739" t="s">
        <v>554</v>
      </c>
      <c r="D5" s="739"/>
      <c r="E5" s="739" t="s">
        <v>555</v>
      </c>
      <c r="F5" s="739" t="s">
        <v>556</v>
      </c>
      <c r="G5" s="737" t="s">
        <v>557</v>
      </c>
      <c r="H5" s="737" t="s">
        <v>558</v>
      </c>
      <c r="I5" s="436" t="s">
        <v>559</v>
      </c>
    </row>
    <row r="6" spans="1:9" ht="75" customHeight="1">
      <c r="A6" s="729"/>
      <c r="B6" s="730"/>
      <c r="C6" s="424" t="s">
        <v>560</v>
      </c>
      <c r="D6" s="424" t="s">
        <v>561</v>
      </c>
      <c r="E6" s="739"/>
      <c r="F6" s="739"/>
      <c r="G6" s="738"/>
      <c r="H6" s="738"/>
      <c r="I6" s="436" t="s">
        <v>562</v>
      </c>
    </row>
    <row r="7" spans="1:9">
      <c r="A7" s="401">
        <v>1</v>
      </c>
      <c r="B7" s="405" t="s">
        <v>697</v>
      </c>
      <c r="C7" s="656">
        <v>177017.4</v>
      </c>
      <c r="D7" s="656">
        <v>6887600.5</v>
      </c>
      <c r="E7" s="656">
        <v>136608.15</v>
      </c>
      <c r="F7" s="656">
        <v>135517.88</v>
      </c>
      <c r="G7" s="656">
        <v>0</v>
      </c>
      <c r="H7" s="656">
        <v>42281.74</v>
      </c>
      <c r="I7" s="655">
        <f t="shared" ref="I7:I34" si="0">C7+D7-E7-F7-G7</f>
        <v>6792491.8700000001</v>
      </c>
    </row>
    <row r="8" spans="1:9">
      <c r="A8" s="401">
        <v>2</v>
      </c>
      <c r="B8" s="405" t="s">
        <v>567</v>
      </c>
      <c r="C8" s="656">
        <v>12338.19</v>
      </c>
      <c r="D8" s="656">
        <v>141076329.6259</v>
      </c>
      <c r="E8" s="656">
        <v>7588.05</v>
      </c>
      <c r="F8" s="656">
        <v>931790.17</v>
      </c>
      <c r="G8" s="656">
        <v>0</v>
      </c>
      <c r="H8" s="656">
        <v>5207.17</v>
      </c>
      <c r="I8" s="655">
        <f t="shared" si="0"/>
        <v>140149289.5959</v>
      </c>
    </row>
    <row r="9" spans="1:9">
      <c r="A9" s="401">
        <v>3</v>
      </c>
      <c r="B9" s="405" t="s">
        <v>568</v>
      </c>
      <c r="C9" s="656">
        <v>2779.95</v>
      </c>
      <c r="D9" s="656">
        <v>4316.66</v>
      </c>
      <c r="E9" s="656">
        <v>2779.95</v>
      </c>
      <c r="F9" s="656">
        <v>84.86</v>
      </c>
      <c r="G9" s="656">
        <v>0</v>
      </c>
      <c r="H9" s="656">
        <v>0</v>
      </c>
      <c r="I9" s="655">
        <f t="shared" si="0"/>
        <v>4231.8</v>
      </c>
    </row>
    <row r="10" spans="1:9">
      <c r="A10" s="401">
        <v>4</v>
      </c>
      <c r="B10" s="405" t="s">
        <v>698</v>
      </c>
      <c r="C10" s="656">
        <v>3575972.6307000001</v>
      </c>
      <c r="D10" s="656">
        <v>33612240.292999998</v>
      </c>
      <c r="E10" s="656">
        <v>1073391.3799000001</v>
      </c>
      <c r="F10" s="656">
        <v>671152.35950000002</v>
      </c>
      <c r="G10" s="656">
        <v>0</v>
      </c>
      <c r="H10" s="656">
        <v>0</v>
      </c>
      <c r="I10" s="655">
        <f t="shared" si="0"/>
        <v>35443669.184299998</v>
      </c>
    </row>
    <row r="11" spans="1:9">
      <c r="A11" s="401">
        <v>5</v>
      </c>
      <c r="B11" s="405" t="s">
        <v>569</v>
      </c>
      <c r="C11" s="656">
        <v>1404801.4350999999</v>
      </c>
      <c r="D11" s="656">
        <v>36412296.191299997</v>
      </c>
      <c r="E11" s="656">
        <v>522640.98749999999</v>
      </c>
      <c r="F11" s="656">
        <v>702275.3273</v>
      </c>
      <c r="G11" s="656">
        <v>0</v>
      </c>
      <c r="H11" s="656">
        <v>0</v>
      </c>
      <c r="I11" s="655">
        <f t="shared" si="0"/>
        <v>36592181.3116</v>
      </c>
    </row>
    <row r="12" spans="1:9">
      <c r="A12" s="401">
        <v>6</v>
      </c>
      <c r="B12" s="405" t="s">
        <v>570</v>
      </c>
      <c r="C12" s="656">
        <v>145435.57999999999</v>
      </c>
      <c r="D12" s="656">
        <v>4651489.8229</v>
      </c>
      <c r="E12" s="656">
        <v>242046.451</v>
      </c>
      <c r="F12" s="656">
        <v>63868.838600000003</v>
      </c>
      <c r="G12" s="656">
        <v>0</v>
      </c>
      <c r="H12" s="656">
        <v>35393.089999999997</v>
      </c>
      <c r="I12" s="655">
        <f t="shared" si="0"/>
        <v>4491010.1132999994</v>
      </c>
    </row>
    <row r="13" spans="1:9">
      <c r="A13" s="401">
        <v>7</v>
      </c>
      <c r="B13" s="405" t="s">
        <v>571</v>
      </c>
      <c r="C13" s="656">
        <v>2891429.9824000001</v>
      </c>
      <c r="D13" s="656">
        <v>807366.40509999997</v>
      </c>
      <c r="E13" s="656">
        <v>892337.8027</v>
      </c>
      <c r="F13" s="656">
        <v>15979.73</v>
      </c>
      <c r="G13" s="656">
        <v>0</v>
      </c>
      <c r="H13" s="656">
        <v>997.16</v>
      </c>
      <c r="I13" s="655">
        <f t="shared" si="0"/>
        <v>2790478.8548000003</v>
      </c>
    </row>
    <row r="14" spans="1:9">
      <c r="A14" s="401">
        <v>8</v>
      </c>
      <c r="B14" s="405" t="s">
        <v>572</v>
      </c>
      <c r="C14" s="656">
        <v>558432.27419999999</v>
      </c>
      <c r="D14" s="656">
        <v>9188660.7586000003</v>
      </c>
      <c r="E14" s="656">
        <v>191513.70480000001</v>
      </c>
      <c r="F14" s="656">
        <v>177768.08730000001</v>
      </c>
      <c r="G14" s="656">
        <v>0</v>
      </c>
      <c r="H14" s="656">
        <v>0</v>
      </c>
      <c r="I14" s="655">
        <f t="shared" si="0"/>
        <v>9377811.240699999</v>
      </c>
    </row>
    <row r="15" spans="1:9">
      <c r="A15" s="401">
        <v>9</v>
      </c>
      <c r="B15" s="405" t="s">
        <v>573</v>
      </c>
      <c r="C15" s="656">
        <v>158694.28</v>
      </c>
      <c r="D15" s="656">
        <v>2213927.4164999998</v>
      </c>
      <c r="E15" s="656">
        <v>49708.28</v>
      </c>
      <c r="F15" s="656">
        <v>44021.4378</v>
      </c>
      <c r="G15" s="656">
        <v>0</v>
      </c>
      <c r="H15" s="656">
        <v>1184.92</v>
      </c>
      <c r="I15" s="655">
        <f t="shared" si="0"/>
        <v>2278891.9786999999</v>
      </c>
    </row>
    <row r="16" spans="1:9">
      <c r="A16" s="401">
        <v>10</v>
      </c>
      <c r="B16" s="405" t="s">
        <v>574</v>
      </c>
      <c r="C16" s="656">
        <v>0</v>
      </c>
      <c r="D16" s="656">
        <v>587961.85649999999</v>
      </c>
      <c r="E16" s="656">
        <v>21679.7307</v>
      </c>
      <c r="F16" s="656">
        <v>7399.51</v>
      </c>
      <c r="G16" s="656">
        <v>0</v>
      </c>
      <c r="H16" s="656">
        <v>0</v>
      </c>
      <c r="I16" s="655">
        <f t="shared" si="0"/>
        <v>558882.61580000003</v>
      </c>
    </row>
    <row r="17" spans="1:10">
      <c r="A17" s="401">
        <v>11</v>
      </c>
      <c r="B17" s="405" t="s">
        <v>575</v>
      </c>
      <c r="C17" s="656">
        <v>2381.33</v>
      </c>
      <c r="D17" s="656">
        <v>4443965.2193</v>
      </c>
      <c r="E17" s="656">
        <v>428004.14399999997</v>
      </c>
      <c r="F17" s="656">
        <v>422.31</v>
      </c>
      <c r="G17" s="656">
        <v>0</v>
      </c>
      <c r="H17" s="656">
        <v>0</v>
      </c>
      <c r="I17" s="655">
        <f t="shared" si="0"/>
        <v>4017920.0953000002</v>
      </c>
    </row>
    <row r="18" spans="1:10">
      <c r="A18" s="401">
        <v>12</v>
      </c>
      <c r="B18" s="405" t="s">
        <v>576</v>
      </c>
      <c r="C18" s="656">
        <v>125962.14</v>
      </c>
      <c r="D18" s="656">
        <v>9894842.9502000008</v>
      </c>
      <c r="E18" s="656">
        <v>88943.63</v>
      </c>
      <c r="F18" s="656">
        <v>195248.35140000001</v>
      </c>
      <c r="G18" s="656">
        <v>0</v>
      </c>
      <c r="H18" s="656">
        <v>82838.87</v>
      </c>
      <c r="I18" s="655">
        <f t="shared" si="0"/>
        <v>9736613.1088000014</v>
      </c>
    </row>
    <row r="19" spans="1:10">
      <c r="A19" s="401">
        <v>13</v>
      </c>
      <c r="B19" s="405" t="s">
        <v>577</v>
      </c>
      <c r="C19" s="656">
        <v>92515.15</v>
      </c>
      <c r="D19" s="656">
        <v>1737965.6486</v>
      </c>
      <c r="E19" s="656">
        <v>84084.12</v>
      </c>
      <c r="F19" s="656">
        <v>34285.4</v>
      </c>
      <c r="G19" s="656">
        <v>0</v>
      </c>
      <c r="H19" s="656">
        <v>10692.42</v>
      </c>
      <c r="I19" s="655">
        <f t="shared" si="0"/>
        <v>1712111.2785999998</v>
      </c>
    </row>
    <row r="20" spans="1:10">
      <c r="A20" s="401">
        <v>14</v>
      </c>
      <c r="B20" s="405" t="s">
        <v>578</v>
      </c>
      <c r="C20" s="656">
        <v>16131973.739499999</v>
      </c>
      <c r="D20" s="656">
        <v>31914345.2278</v>
      </c>
      <c r="E20" s="656">
        <v>6319233.0698999995</v>
      </c>
      <c r="F20" s="656">
        <v>499118.9816</v>
      </c>
      <c r="G20" s="656">
        <v>0</v>
      </c>
      <c r="H20" s="656">
        <v>0</v>
      </c>
      <c r="I20" s="655">
        <f t="shared" si="0"/>
        <v>41227966.915799998</v>
      </c>
    </row>
    <row r="21" spans="1:10">
      <c r="A21" s="401">
        <v>15</v>
      </c>
      <c r="B21" s="405" t="s">
        <v>579</v>
      </c>
      <c r="C21" s="656">
        <v>8105701.9100000001</v>
      </c>
      <c r="D21" s="656">
        <v>4267431.3762999997</v>
      </c>
      <c r="E21" s="656">
        <v>2634808.0159999998</v>
      </c>
      <c r="F21" s="656">
        <v>44216.5527</v>
      </c>
      <c r="G21" s="656">
        <v>0</v>
      </c>
      <c r="H21" s="656">
        <v>4823.1400000000003</v>
      </c>
      <c r="I21" s="655">
        <f t="shared" si="0"/>
        <v>9694108.717600001</v>
      </c>
    </row>
    <row r="22" spans="1:10">
      <c r="A22" s="401">
        <v>16</v>
      </c>
      <c r="B22" s="405" t="s">
        <v>580</v>
      </c>
      <c r="C22" s="656">
        <v>0</v>
      </c>
      <c r="D22" s="656">
        <v>11607.4</v>
      </c>
      <c r="E22" s="656"/>
      <c r="F22" s="656">
        <v>230.21</v>
      </c>
      <c r="G22" s="656">
        <v>0</v>
      </c>
      <c r="H22" s="656">
        <v>0</v>
      </c>
      <c r="I22" s="655">
        <f t="shared" si="0"/>
        <v>11377.19</v>
      </c>
    </row>
    <row r="23" spans="1:10">
      <c r="A23" s="401">
        <v>17</v>
      </c>
      <c r="B23" s="405" t="s">
        <v>701</v>
      </c>
      <c r="C23" s="656">
        <v>1135696.1340999999</v>
      </c>
      <c r="D23" s="656">
        <v>16002838.8958</v>
      </c>
      <c r="E23" s="656">
        <v>805348.83400000003</v>
      </c>
      <c r="F23" s="656">
        <v>226755.56</v>
      </c>
      <c r="G23" s="656">
        <v>0</v>
      </c>
      <c r="H23" s="656">
        <v>0</v>
      </c>
      <c r="I23" s="655">
        <f t="shared" si="0"/>
        <v>16106430.635899998</v>
      </c>
    </row>
    <row r="24" spans="1:10">
      <c r="A24" s="401">
        <v>18</v>
      </c>
      <c r="B24" s="405" t="s">
        <v>581</v>
      </c>
      <c r="C24" s="656">
        <v>1528.47</v>
      </c>
      <c r="D24" s="656">
        <v>44857519.3147</v>
      </c>
      <c r="E24" s="656">
        <v>786.24</v>
      </c>
      <c r="F24" s="656">
        <v>886686.09959999996</v>
      </c>
      <c r="G24" s="656">
        <v>0</v>
      </c>
      <c r="H24" s="656">
        <v>1999.58</v>
      </c>
      <c r="I24" s="655">
        <f t="shared" si="0"/>
        <v>43971575.445099995</v>
      </c>
    </row>
    <row r="25" spans="1:10">
      <c r="A25" s="401">
        <v>19</v>
      </c>
      <c r="B25" s="405" t="s">
        <v>582</v>
      </c>
      <c r="C25" s="656">
        <v>2999.49</v>
      </c>
      <c r="D25" s="656">
        <v>8788091.0706999991</v>
      </c>
      <c r="E25" s="656">
        <v>899.85</v>
      </c>
      <c r="F25" s="656">
        <v>173223.59280000001</v>
      </c>
      <c r="G25" s="656">
        <v>0</v>
      </c>
      <c r="H25" s="656">
        <v>0</v>
      </c>
      <c r="I25" s="655">
        <f t="shared" si="0"/>
        <v>8616967.117899999</v>
      </c>
    </row>
    <row r="26" spans="1:10">
      <c r="A26" s="401">
        <v>20</v>
      </c>
      <c r="B26" s="405" t="s">
        <v>700</v>
      </c>
      <c r="C26" s="656">
        <v>38733.06</v>
      </c>
      <c r="D26" s="656">
        <v>4888412.32</v>
      </c>
      <c r="E26" s="656">
        <v>17809.79</v>
      </c>
      <c r="F26" s="656">
        <v>93232.72</v>
      </c>
      <c r="G26" s="656">
        <v>0</v>
      </c>
      <c r="H26" s="656">
        <v>4324.74</v>
      </c>
      <c r="I26" s="655">
        <f t="shared" si="0"/>
        <v>4816102.87</v>
      </c>
      <c r="J26" s="407"/>
    </row>
    <row r="27" spans="1:10">
      <c r="A27" s="401">
        <v>21</v>
      </c>
      <c r="B27" s="405" t="s">
        <v>583</v>
      </c>
      <c r="C27" s="656">
        <v>661.13</v>
      </c>
      <c r="D27" s="656">
        <v>279888.92</v>
      </c>
      <c r="E27" s="656">
        <v>661.13</v>
      </c>
      <c r="F27" s="656">
        <v>5567.39</v>
      </c>
      <c r="G27" s="656">
        <v>0</v>
      </c>
      <c r="H27" s="656">
        <v>0</v>
      </c>
      <c r="I27" s="655">
        <f t="shared" si="0"/>
        <v>274321.52999999997</v>
      </c>
      <c r="J27" s="407"/>
    </row>
    <row r="28" spans="1:10">
      <c r="A28" s="401">
        <v>22</v>
      </c>
      <c r="B28" s="405" t="s">
        <v>584</v>
      </c>
      <c r="C28" s="656">
        <v>7034.43</v>
      </c>
      <c r="D28" s="656">
        <v>267212.34999999998</v>
      </c>
      <c r="E28" s="656">
        <v>4572.42</v>
      </c>
      <c r="F28" s="656">
        <v>5273.75</v>
      </c>
      <c r="G28" s="656">
        <v>0</v>
      </c>
      <c r="H28" s="656">
        <v>5000</v>
      </c>
      <c r="I28" s="655">
        <f t="shared" si="0"/>
        <v>264400.61</v>
      </c>
      <c r="J28" s="407"/>
    </row>
    <row r="29" spans="1:10">
      <c r="A29" s="401">
        <v>23</v>
      </c>
      <c r="B29" s="405" t="s">
        <v>585</v>
      </c>
      <c r="C29" s="656">
        <v>3775413.6878</v>
      </c>
      <c r="D29" s="656">
        <v>22784628.092499997</v>
      </c>
      <c r="E29" s="656">
        <v>1276544.2159</v>
      </c>
      <c r="F29" s="656">
        <v>426615.09820000001</v>
      </c>
      <c r="G29" s="656">
        <v>0</v>
      </c>
      <c r="H29" s="656">
        <v>27955.690000000002</v>
      </c>
      <c r="I29" s="655">
        <f t="shared" si="0"/>
        <v>24856882.466199998</v>
      </c>
      <c r="J29" s="407"/>
    </row>
    <row r="30" spans="1:10">
      <c r="A30" s="401">
        <v>24</v>
      </c>
      <c r="B30" s="405" t="s">
        <v>699</v>
      </c>
      <c r="C30" s="656">
        <v>479756</v>
      </c>
      <c r="D30" s="656">
        <v>2808282.2324999999</v>
      </c>
      <c r="E30" s="656">
        <v>143926.79999999999</v>
      </c>
      <c r="F30" s="656">
        <v>55817.628900000003</v>
      </c>
      <c r="G30" s="656">
        <v>0</v>
      </c>
      <c r="H30" s="656">
        <v>0</v>
      </c>
      <c r="I30" s="655">
        <f t="shared" si="0"/>
        <v>3088293.8036000002</v>
      </c>
      <c r="J30" s="407"/>
    </row>
    <row r="31" spans="1:10">
      <c r="A31" s="401">
        <v>25</v>
      </c>
      <c r="B31" s="405" t="s">
        <v>586</v>
      </c>
      <c r="C31" s="656">
        <v>181715.53</v>
      </c>
      <c r="D31" s="656">
        <v>11959892.3861</v>
      </c>
      <c r="E31" s="656">
        <v>918856.54029999999</v>
      </c>
      <c r="F31" s="656">
        <v>77217.640899999999</v>
      </c>
      <c r="G31" s="656">
        <v>0</v>
      </c>
      <c r="H31" s="656">
        <v>73582.929999999993</v>
      </c>
      <c r="I31" s="655">
        <f t="shared" si="0"/>
        <v>11145533.734899998</v>
      </c>
      <c r="J31" s="407"/>
    </row>
    <row r="32" spans="1:10">
      <c r="A32" s="401">
        <v>26</v>
      </c>
      <c r="B32" s="405" t="s">
        <v>696</v>
      </c>
      <c r="C32" s="656">
        <v>2.3893</v>
      </c>
      <c r="D32" s="656">
        <v>18764.592400000001</v>
      </c>
      <c r="E32" s="656">
        <v>286.40820000000002</v>
      </c>
      <c r="F32" s="656">
        <v>320.72000000000003</v>
      </c>
      <c r="G32" s="656">
        <v>0</v>
      </c>
      <c r="H32" s="656">
        <v>0</v>
      </c>
      <c r="I32" s="655">
        <f t="shared" si="0"/>
        <v>18159.853499999997</v>
      </c>
      <c r="J32" s="407"/>
    </row>
    <row r="33" spans="1:10">
      <c r="A33" s="401">
        <v>27</v>
      </c>
      <c r="B33" s="401" t="s">
        <v>587</v>
      </c>
      <c r="C33" s="656">
        <v>371930</v>
      </c>
      <c r="D33" s="656">
        <v>20463970.129900001</v>
      </c>
      <c r="E33" s="656">
        <v>139629</v>
      </c>
      <c r="F33" s="656">
        <v>0</v>
      </c>
      <c r="G33" s="656">
        <v>0</v>
      </c>
      <c r="H33" s="656">
        <v>0</v>
      </c>
      <c r="I33" s="655">
        <f t="shared" si="0"/>
        <v>20696271.129900001</v>
      </c>
      <c r="J33" s="407"/>
    </row>
    <row r="34" spans="1:10">
      <c r="A34" s="401">
        <v>28</v>
      </c>
      <c r="B34" s="406" t="s">
        <v>109</v>
      </c>
      <c r="C34" s="657">
        <f>SUM(C7:C33)</f>
        <v>39380906.31310001</v>
      </c>
      <c r="D34" s="657">
        <f t="shared" ref="D34:H34" si="1">SUM(D7:D33)</f>
        <v>420831847.65659994</v>
      </c>
      <c r="E34" s="657">
        <f t="shared" si="1"/>
        <v>16004688.6949</v>
      </c>
      <c r="F34" s="657">
        <f t="shared" si="1"/>
        <v>5474090.2065999983</v>
      </c>
      <c r="G34" s="657">
        <f t="shared" si="1"/>
        <v>0</v>
      </c>
      <c r="H34" s="657">
        <f t="shared" si="1"/>
        <v>296281.45</v>
      </c>
      <c r="I34" s="574">
        <f t="shared" si="0"/>
        <v>438733975.06819999</v>
      </c>
      <c r="J34" s="407"/>
    </row>
    <row r="35" spans="1:10">
      <c r="A35" s="407"/>
      <c r="B35" s="407"/>
      <c r="C35" s="407"/>
      <c r="D35" s="407"/>
      <c r="E35" s="407"/>
      <c r="F35" s="407"/>
      <c r="G35" s="407"/>
      <c r="H35" s="407"/>
      <c r="I35" s="407"/>
      <c r="J35" s="407"/>
    </row>
    <row r="36" spans="1:10">
      <c r="A36" s="407"/>
      <c r="B36" s="440"/>
      <c r="C36" s="407"/>
      <c r="D36" s="407"/>
      <c r="E36" s="407"/>
      <c r="F36" s="407"/>
      <c r="G36" s="407"/>
      <c r="H36" s="407"/>
      <c r="I36" s="407"/>
      <c r="J36" s="407"/>
    </row>
    <row r="37" spans="1:10">
      <c r="A37" s="407"/>
      <c r="B37" s="407"/>
      <c r="C37" s="407"/>
      <c r="D37" s="407"/>
      <c r="E37" s="407"/>
      <c r="F37" s="407"/>
      <c r="G37" s="407"/>
      <c r="H37" s="407"/>
      <c r="I37" s="407"/>
      <c r="J37" s="407"/>
    </row>
    <row r="38" spans="1:10">
      <c r="A38" s="407"/>
      <c r="B38" s="407"/>
      <c r="C38" s="407"/>
      <c r="D38" s="407"/>
      <c r="E38" s="407"/>
      <c r="F38" s="407"/>
      <c r="G38" s="407"/>
      <c r="H38" s="407"/>
      <c r="I38" s="407"/>
      <c r="J38" s="407"/>
    </row>
    <row r="39" spans="1:10">
      <c r="A39" s="407"/>
      <c r="B39" s="407"/>
      <c r="C39" s="407"/>
      <c r="D39" s="407"/>
      <c r="E39" s="407"/>
      <c r="F39" s="407"/>
      <c r="G39" s="407"/>
      <c r="H39" s="407"/>
      <c r="I39" s="407"/>
      <c r="J39" s="407"/>
    </row>
    <row r="40" spans="1:10">
      <c r="A40" s="407"/>
      <c r="B40" s="407"/>
      <c r="C40" s="407"/>
      <c r="D40" s="407"/>
      <c r="E40" s="407"/>
      <c r="F40" s="407"/>
      <c r="G40" s="407"/>
      <c r="H40" s="407"/>
      <c r="I40" s="407"/>
      <c r="J40" s="407"/>
    </row>
    <row r="41" spans="1:10">
      <c r="A41" s="407"/>
      <c r="B41" s="407"/>
      <c r="C41" s="407"/>
      <c r="D41" s="407"/>
      <c r="E41" s="407"/>
      <c r="F41" s="407"/>
      <c r="G41" s="407"/>
      <c r="H41" s="407"/>
      <c r="I41" s="407"/>
      <c r="J41" s="407"/>
    </row>
    <row r="42" spans="1:10">
      <c r="A42" s="441"/>
      <c r="B42" s="441"/>
      <c r="C42" s="407"/>
      <c r="D42" s="407"/>
      <c r="E42" s="407"/>
      <c r="F42" s="407"/>
      <c r="G42" s="407"/>
      <c r="H42" s="407"/>
      <c r="I42" s="407"/>
      <c r="J42" s="407"/>
    </row>
    <row r="43" spans="1:10">
      <c r="A43" s="441"/>
      <c r="B43" s="441"/>
      <c r="C43" s="407"/>
      <c r="D43" s="407"/>
      <c r="E43" s="407"/>
      <c r="F43" s="407"/>
      <c r="G43" s="407"/>
      <c r="H43" s="407"/>
      <c r="I43" s="407"/>
      <c r="J43" s="407"/>
    </row>
    <row r="44" spans="1:10">
      <c r="A44" s="407"/>
      <c r="B44" s="407"/>
      <c r="C44" s="407"/>
      <c r="D44" s="407"/>
      <c r="E44" s="407"/>
      <c r="F44" s="407"/>
      <c r="G44" s="407"/>
      <c r="H44" s="407"/>
      <c r="I44" s="407"/>
      <c r="J44" s="407"/>
    </row>
    <row r="45" spans="1:10">
      <c r="A45" s="407"/>
      <c r="B45" s="407"/>
      <c r="C45" s="407"/>
      <c r="D45" s="407"/>
      <c r="E45" s="407"/>
      <c r="F45" s="407"/>
      <c r="G45" s="407"/>
      <c r="H45" s="407"/>
      <c r="I45" s="407"/>
      <c r="J45" s="407"/>
    </row>
    <row r="46" spans="1:10">
      <c r="A46" s="407"/>
      <c r="B46" s="407"/>
      <c r="C46" s="407"/>
      <c r="D46" s="407"/>
      <c r="E46" s="407"/>
      <c r="F46" s="407"/>
      <c r="G46" s="407"/>
      <c r="H46" s="407"/>
      <c r="I46" s="407"/>
      <c r="J46" s="407"/>
    </row>
    <row r="47" spans="1:10">
      <c r="A47" s="407"/>
      <c r="B47" s="407"/>
      <c r="C47" s="407"/>
      <c r="D47" s="407"/>
      <c r="E47" s="407"/>
      <c r="F47" s="407"/>
      <c r="G47" s="407"/>
      <c r="H47" s="407"/>
      <c r="I47" s="407"/>
      <c r="J47" s="407"/>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6" sqref="C6:D19"/>
    </sheetView>
  </sheetViews>
  <sheetFormatPr defaultColWidth="9.1796875" defaultRowHeight="12"/>
  <cols>
    <col min="1" max="1" width="11.81640625" style="404" bestFit="1" customWidth="1"/>
    <col min="2" max="2" width="67.453125" style="404" customWidth="1"/>
    <col min="3" max="3" width="21.1796875" style="404" customWidth="1"/>
    <col min="4" max="4" width="18.6328125" style="404" customWidth="1"/>
    <col min="5" max="16384" width="9.1796875" style="404"/>
  </cols>
  <sheetData>
    <row r="1" spans="1:4" ht="13">
      <c r="A1" s="2" t="s">
        <v>31</v>
      </c>
      <c r="B1" s="3" t="str">
        <f>'Info '!C2</f>
        <v>JSC PASHA Bank Georgia</v>
      </c>
    </row>
    <row r="2" spans="1:4" ht="13">
      <c r="A2" s="2" t="s">
        <v>32</v>
      </c>
      <c r="B2" s="479">
        <v>44561</v>
      </c>
    </row>
    <row r="3" spans="1:4">
      <c r="A3" s="397" t="s">
        <v>588</v>
      </c>
    </row>
    <row r="5" spans="1:4" ht="48">
      <c r="A5" s="740" t="s">
        <v>589</v>
      </c>
      <c r="B5" s="740"/>
      <c r="C5" s="428" t="s">
        <v>590</v>
      </c>
      <c r="D5" s="428" t="s">
        <v>591</v>
      </c>
    </row>
    <row r="6" spans="1:4">
      <c r="A6" s="408">
        <v>1</v>
      </c>
      <c r="B6" s="409" t="s">
        <v>592</v>
      </c>
      <c r="C6" s="573">
        <v>17980066.243393999</v>
      </c>
      <c r="D6" s="573">
        <v>663192.4</v>
      </c>
    </row>
    <row r="7" spans="1:4">
      <c r="A7" s="410">
        <v>2</v>
      </c>
      <c r="B7" s="409" t="s">
        <v>593</v>
      </c>
      <c r="C7" s="559">
        <f>SUM(C8:C11)</f>
        <v>7607629.607144</v>
      </c>
      <c r="D7" s="559">
        <f>SUM(D8:D11)</f>
        <v>62000</v>
      </c>
    </row>
    <row r="8" spans="1:4">
      <c r="A8" s="411">
        <v>2.1</v>
      </c>
      <c r="B8" s="412" t="s">
        <v>704</v>
      </c>
      <c r="C8" s="559">
        <v>4511777.7287440002</v>
      </c>
      <c r="D8" s="559">
        <v>62000</v>
      </c>
    </row>
    <row r="9" spans="1:4">
      <c r="A9" s="411">
        <v>2.2000000000000002</v>
      </c>
      <c r="B9" s="412" t="s">
        <v>702</v>
      </c>
      <c r="C9" s="559">
        <v>3095851.8784000003</v>
      </c>
      <c r="D9" s="559">
        <v>0</v>
      </c>
    </row>
    <row r="10" spans="1:4">
      <c r="A10" s="411">
        <v>2.2999999999999998</v>
      </c>
      <c r="B10" s="412" t="s">
        <v>594</v>
      </c>
      <c r="C10" s="559">
        <v>0</v>
      </c>
      <c r="D10" s="559">
        <v>0</v>
      </c>
    </row>
    <row r="11" spans="1:4">
      <c r="A11" s="411">
        <v>2.4</v>
      </c>
      <c r="B11" s="412" t="s">
        <v>595</v>
      </c>
      <c r="C11" s="559">
        <v>0</v>
      </c>
      <c r="D11" s="559">
        <v>0</v>
      </c>
    </row>
    <row r="12" spans="1:4">
      <c r="A12" s="408">
        <v>3</v>
      </c>
      <c r="B12" s="409" t="s">
        <v>596</v>
      </c>
      <c r="C12" s="573">
        <f>SUM(C13:C18)</f>
        <v>5003544.1378740007</v>
      </c>
      <c r="D12" s="573">
        <f>SUM(D13:D18)</f>
        <v>2091.6</v>
      </c>
    </row>
    <row r="13" spans="1:4">
      <c r="A13" s="411">
        <v>3.1</v>
      </c>
      <c r="B13" s="412" t="s">
        <v>597</v>
      </c>
      <c r="C13" s="559">
        <v>262247.93</v>
      </c>
      <c r="D13" s="559">
        <v>0</v>
      </c>
    </row>
    <row r="14" spans="1:4">
      <c r="A14" s="411">
        <v>3.2</v>
      </c>
      <c r="B14" s="412" t="s">
        <v>598</v>
      </c>
      <c r="C14" s="559">
        <v>1037455.7140980001</v>
      </c>
      <c r="D14" s="559">
        <v>0</v>
      </c>
    </row>
    <row r="15" spans="1:4">
      <c r="A15" s="411">
        <v>3.3</v>
      </c>
      <c r="B15" s="412" t="s">
        <v>693</v>
      </c>
      <c r="C15" s="559">
        <v>3325889.3040260002</v>
      </c>
      <c r="D15" s="559">
        <v>0</v>
      </c>
    </row>
    <row r="16" spans="1:4">
      <c r="A16" s="411">
        <v>3.4</v>
      </c>
      <c r="B16" s="412" t="s">
        <v>703</v>
      </c>
      <c r="C16" s="559">
        <v>0</v>
      </c>
      <c r="D16" s="559">
        <v>0</v>
      </c>
    </row>
    <row r="17" spans="1:4">
      <c r="A17" s="410">
        <v>3.5</v>
      </c>
      <c r="B17" s="412" t="s">
        <v>599</v>
      </c>
      <c r="C17" s="559">
        <v>377951.18974999996</v>
      </c>
      <c r="D17" s="559">
        <v>2091.6</v>
      </c>
    </row>
    <row r="18" spans="1:4">
      <c r="A18" s="411">
        <v>3.6</v>
      </c>
      <c r="B18" s="412" t="s">
        <v>600</v>
      </c>
      <c r="C18" s="559">
        <v>0</v>
      </c>
      <c r="D18" s="559">
        <v>0</v>
      </c>
    </row>
    <row r="19" spans="1:4">
      <c r="A19" s="413">
        <v>4</v>
      </c>
      <c r="B19" s="409" t="s">
        <v>601</v>
      </c>
      <c r="C19" s="573">
        <f>C6+C7-C12</f>
        <v>20584151.712664001</v>
      </c>
      <c r="D19" s="573">
        <f>D6+D7-D12</f>
        <v>723100.8</v>
      </c>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10" sqref="C10"/>
    </sheetView>
  </sheetViews>
  <sheetFormatPr defaultColWidth="9.1796875" defaultRowHeight="12"/>
  <cols>
    <col min="1" max="1" width="11.81640625" style="404" bestFit="1" customWidth="1"/>
    <col min="2" max="2" width="64.90625" style="404" customWidth="1"/>
    <col min="3" max="3" width="26" style="404" customWidth="1"/>
    <col min="4" max="4" width="32.81640625" style="404" customWidth="1"/>
    <col min="5" max="16384" width="9.1796875" style="404"/>
  </cols>
  <sheetData>
    <row r="1" spans="1:4" ht="13">
      <c r="A1" s="2" t="s">
        <v>31</v>
      </c>
      <c r="B1" s="3" t="str">
        <f>'Info '!C2</f>
        <v>JSC PASHA Bank Georgia</v>
      </c>
    </row>
    <row r="2" spans="1:4" ht="13">
      <c r="A2" s="2" t="s">
        <v>32</v>
      </c>
      <c r="B2" s="479">
        <v>44561</v>
      </c>
    </row>
    <row r="3" spans="1:4">
      <c r="A3" s="397" t="s">
        <v>602</v>
      </c>
    </row>
    <row r="4" spans="1:4">
      <c r="A4" s="397"/>
    </row>
    <row r="5" spans="1:4" ht="15" customHeight="1">
      <c r="A5" s="741" t="s">
        <v>705</v>
      </c>
      <c r="B5" s="742"/>
      <c r="C5" s="731" t="s">
        <v>603</v>
      </c>
      <c r="D5" s="745" t="s">
        <v>604</v>
      </c>
    </row>
    <row r="6" spans="1:4">
      <c r="A6" s="743"/>
      <c r="B6" s="744"/>
      <c r="C6" s="734"/>
      <c r="D6" s="745"/>
    </row>
    <row r="7" spans="1:4">
      <c r="A7" s="406">
        <v>1</v>
      </c>
      <c r="B7" s="406" t="s">
        <v>592</v>
      </c>
      <c r="C7" s="657">
        <v>31723948.425700001</v>
      </c>
      <c r="D7" s="572"/>
    </row>
    <row r="8" spans="1:4">
      <c r="A8" s="401">
        <v>2</v>
      </c>
      <c r="B8" s="401" t="s">
        <v>605</v>
      </c>
      <c r="C8" s="656">
        <v>18764551.493000001</v>
      </c>
      <c r="D8" s="572"/>
    </row>
    <row r="9" spans="1:4">
      <c r="A9" s="401">
        <v>3</v>
      </c>
      <c r="B9" s="414" t="s">
        <v>606</v>
      </c>
      <c r="C9" s="656">
        <v>0</v>
      </c>
      <c r="D9" s="572"/>
    </row>
    <row r="10" spans="1:4">
      <c r="A10" s="401">
        <v>4</v>
      </c>
      <c r="B10" s="401" t="s">
        <v>607</v>
      </c>
      <c r="C10" s="657">
        <f>SUM(C11:C18)</f>
        <v>11561834.921699999</v>
      </c>
      <c r="D10" s="571"/>
    </row>
    <row r="11" spans="1:4">
      <c r="A11" s="401">
        <v>5</v>
      </c>
      <c r="B11" s="415" t="s">
        <v>608</v>
      </c>
      <c r="C11" s="656"/>
      <c r="D11" s="572"/>
    </row>
    <row r="12" spans="1:4">
      <c r="A12" s="401">
        <v>6</v>
      </c>
      <c r="B12" s="415" t="s">
        <v>609</v>
      </c>
      <c r="C12" s="656"/>
      <c r="D12" s="572"/>
    </row>
    <row r="13" spans="1:4">
      <c r="A13" s="401">
        <v>7</v>
      </c>
      <c r="B13" s="415" t="s">
        <v>610</v>
      </c>
      <c r="C13" s="656">
        <v>10586284.851199999</v>
      </c>
      <c r="D13" s="572"/>
    </row>
    <row r="14" spans="1:4">
      <c r="A14" s="401">
        <v>8</v>
      </c>
      <c r="B14" s="415" t="s">
        <v>611</v>
      </c>
      <c r="C14" s="656">
        <v>41398.14</v>
      </c>
      <c r="D14" s="575"/>
    </row>
    <row r="15" spans="1:4">
      <c r="A15" s="401">
        <v>9</v>
      </c>
      <c r="B15" s="415" t="s">
        <v>612</v>
      </c>
      <c r="C15" s="656"/>
      <c r="D15" s="575"/>
    </row>
    <row r="16" spans="1:4">
      <c r="A16" s="401">
        <v>10</v>
      </c>
      <c r="B16" s="415" t="s">
        <v>613</v>
      </c>
      <c r="C16" s="656"/>
      <c r="D16" s="572"/>
    </row>
    <row r="17" spans="1:4">
      <c r="A17" s="401">
        <v>11</v>
      </c>
      <c r="B17" s="415" t="s">
        <v>614</v>
      </c>
      <c r="C17" s="656">
        <v>296281.45</v>
      </c>
      <c r="D17" s="575"/>
    </row>
    <row r="18" spans="1:4">
      <c r="A18" s="401">
        <v>12</v>
      </c>
      <c r="B18" s="412" t="s">
        <v>710</v>
      </c>
      <c r="C18" s="656">
        <v>637870.48049999878</v>
      </c>
      <c r="D18" s="572"/>
    </row>
    <row r="19" spans="1:4">
      <c r="A19" s="406">
        <v>13</v>
      </c>
      <c r="B19" s="442" t="s">
        <v>601</v>
      </c>
      <c r="C19" s="657">
        <f>C7+C8+C9-C10</f>
        <v>38926664.997000001</v>
      </c>
      <c r="D19" s="571"/>
    </row>
    <row r="22" spans="1:4">
      <c r="B22" s="395"/>
    </row>
    <row r="23" spans="1:4">
      <c r="B23" s="396"/>
    </row>
    <row r="24" spans="1:4">
      <c r="B24" s="397"/>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80" zoomScaleNormal="80" workbookViewId="0">
      <selection activeCell="C8" sqref="C8"/>
    </sheetView>
  </sheetViews>
  <sheetFormatPr defaultColWidth="9.1796875" defaultRowHeight="12"/>
  <cols>
    <col min="1" max="1" width="11.81640625" style="404" bestFit="1" customWidth="1"/>
    <col min="2" max="2" width="30.08984375" style="404" customWidth="1"/>
    <col min="3" max="3" width="12.453125" style="404" bestFit="1" customWidth="1"/>
    <col min="4" max="21" width="10.6328125" style="404" customWidth="1"/>
    <col min="22" max="22" width="20" style="404" customWidth="1"/>
    <col min="23" max="16384" width="9.1796875" style="404"/>
  </cols>
  <sheetData>
    <row r="1" spans="1:22" ht="13">
      <c r="A1" s="2" t="s">
        <v>31</v>
      </c>
      <c r="B1" s="3" t="str">
        <f>'Info '!C2</f>
        <v>JSC PASHA Bank Georgia</v>
      </c>
    </row>
    <row r="2" spans="1:22" ht="13">
      <c r="A2" s="2" t="s">
        <v>32</v>
      </c>
      <c r="B2" s="479">
        <v>44561</v>
      </c>
      <c r="C2" s="434"/>
    </row>
    <row r="3" spans="1:22">
      <c r="A3" s="397" t="s">
        <v>615</v>
      </c>
    </row>
    <row r="5" spans="1:22" ht="15" customHeight="1">
      <c r="A5" s="731" t="s">
        <v>540</v>
      </c>
      <c r="B5" s="733"/>
      <c r="C5" s="748" t="s">
        <v>616</v>
      </c>
      <c r="D5" s="749"/>
      <c r="E5" s="749"/>
      <c r="F5" s="749"/>
      <c r="G5" s="749"/>
      <c r="H5" s="749"/>
      <c r="I5" s="749"/>
      <c r="J5" s="749"/>
      <c r="K5" s="749"/>
      <c r="L5" s="749"/>
      <c r="M5" s="749"/>
      <c r="N5" s="749"/>
      <c r="O5" s="749"/>
      <c r="P5" s="749"/>
      <c r="Q5" s="749"/>
      <c r="R5" s="749"/>
      <c r="S5" s="749"/>
      <c r="T5" s="749"/>
      <c r="U5" s="750"/>
      <c r="V5" s="443"/>
    </row>
    <row r="6" spans="1:22">
      <c r="A6" s="746"/>
      <c r="B6" s="747"/>
      <c r="C6" s="751" t="s">
        <v>109</v>
      </c>
      <c r="D6" s="753" t="s">
        <v>617</v>
      </c>
      <c r="E6" s="753"/>
      <c r="F6" s="738"/>
      <c r="G6" s="754" t="s">
        <v>618</v>
      </c>
      <c r="H6" s="755"/>
      <c r="I6" s="755"/>
      <c r="J6" s="755"/>
      <c r="K6" s="756"/>
      <c r="L6" s="430"/>
      <c r="M6" s="757" t="s">
        <v>619</v>
      </c>
      <c r="N6" s="757"/>
      <c r="O6" s="738"/>
      <c r="P6" s="738"/>
      <c r="Q6" s="738"/>
      <c r="R6" s="738"/>
      <c r="S6" s="738"/>
      <c r="T6" s="738"/>
      <c r="U6" s="738"/>
      <c r="V6" s="430"/>
    </row>
    <row r="7" spans="1:22" ht="36">
      <c r="A7" s="734"/>
      <c r="B7" s="736"/>
      <c r="C7" s="752"/>
      <c r="D7" s="444"/>
      <c r="E7" s="436" t="s">
        <v>620</v>
      </c>
      <c r="F7" s="436" t="s">
        <v>621</v>
      </c>
      <c r="G7" s="434"/>
      <c r="H7" s="436" t="s">
        <v>620</v>
      </c>
      <c r="I7" s="436" t="s">
        <v>622</v>
      </c>
      <c r="J7" s="436" t="s">
        <v>623</v>
      </c>
      <c r="K7" s="436" t="s">
        <v>624</v>
      </c>
      <c r="L7" s="429"/>
      <c r="M7" s="424" t="s">
        <v>625</v>
      </c>
      <c r="N7" s="436" t="s">
        <v>623</v>
      </c>
      <c r="O7" s="436" t="s">
        <v>626</v>
      </c>
      <c r="P7" s="436" t="s">
        <v>627</v>
      </c>
      <c r="Q7" s="436" t="s">
        <v>628</v>
      </c>
      <c r="R7" s="436" t="s">
        <v>629</v>
      </c>
      <c r="S7" s="436" t="s">
        <v>630</v>
      </c>
      <c r="T7" s="445" t="s">
        <v>631</v>
      </c>
      <c r="U7" s="436" t="s">
        <v>632</v>
      </c>
      <c r="V7" s="443"/>
    </row>
    <row r="8" spans="1:22">
      <c r="A8" s="446">
        <v>1</v>
      </c>
      <c r="B8" s="406" t="s">
        <v>633</v>
      </c>
      <c r="C8" s="657">
        <v>306516388.93830001</v>
      </c>
      <c r="D8" s="656">
        <v>237549411.62400001</v>
      </c>
      <c r="E8" s="656">
        <v>2017879.0646000002</v>
      </c>
      <c r="F8" s="656">
        <v>70.22</v>
      </c>
      <c r="G8" s="656">
        <v>30040311.2597</v>
      </c>
      <c r="H8" s="656">
        <v>6805564.9092000006</v>
      </c>
      <c r="I8" s="656">
        <v>137687.39000000001</v>
      </c>
      <c r="J8" s="656">
        <v>222471.0969</v>
      </c>
      <c r="K8" s="656">
        <v>3437.0823999999998</v>
      </c>
      <c r="L8" s="656">
        <v>38926665.449999996</v>
      </c>
      <c r="M8" s="656">
        <v>3145953.0758000002</v>
      </c>
      <c r="N8" s="656">
        <v>95332.260000000009</v>
      </c>
      <c r="O8" s="656">
        <v>1836868.9795000001</v>
      </c>
      <c r="P8" s="656">
        <v>10407184.171200002</v>
      </c>
      <c r="Q8" s="656">
        <v>2800245.3023999999</v>
      </c>
      <c r="R8" s="656">
        <v>8099.54</v>
      </c>
      <c r="S8" s="656">
        <v>0</v>
      </c>
      <c r="T8" s="656">
        <v>338.92930000000001</v>
      </c>
      <c r="U8" s="656">
        <v>1581444.6592999999</v>
      </c>
      <c r="V8" s="407"/>
    </row>
    <row r="9" spans="1:22">
      <c r="A9" s="401">
        <v>1.1000000000000001</v>
      </c>
      <c r="B9" s="426" t="s">
        <v>634</v>
      </c>
      <c r="C9" s="570"/>
      <c r="D9" s="656"/>
      <c r="E9" s="656"/>
      <c r="F9" s="656"/>
      <c r="G9" s="656"/>
      <c r="H9" s="656"/>
      <c r="I9" s="656"/>
      <c r="J9" s="656"/>
      <c r="K9" s="656"/>
      <c r="L9" s="656"/>
      <c r="M9" s="656"/>
      <c r="N9" s="656"/>
      <c r="O9" s="656"/>
      <c r="P9" s="656"/>
      <c r="Q9" s="656"/>
      <c r="R9" s="656"/>
      <c r="S9" s="656"/>
      <c r="T9" s="656"/>
      <c r="U9" s="656"/>
      <c r="V9" s="407"/>
    </row>
    <row r="10" spans="1:22">
      <c r="A10" s="401">
        <v>1.2</v>
      </c>
      <c r="B10" s="426" t="s">
        <v>635</v>
      </c>
      <c r="C10" s="570"/>
      <c r="D10" s="656"/>
      <c r="E10" s="656"/>
      <c r="F10" s="656"/>
      <c r="G10" s="656"/>
      <c r="H10" s="656"/>
      <c r="I10" s="656"/>
      <c r="J10" s="656"/>
      <c r="K10" s="656"/>
      <c r="L10" s="656"/>
      <c r="M10" s="656"/>
      <c r="N10" s="656"/>
      <c r="O10" s="656"/>
      <c r="P10" s="656"/>
      <c r="Q10" s="656"/>
      <c r="R10" s="656"/>
      <c r="S10" s="656"/>
      <c r="T10" s="656"/>
      <c r="U10" s="656"/>
      <c r="V10" s="407"/>
    </row>
    <row r="11" spans="1:22">
      <c r="A11" s="401">
        <v>1.3</v>
      </c>
      <c r="B11" s="426" t="s">
        <v>636</v>
      </c>
      <c r="C11" s="570"/>
      <c r="D11" s="656"/>
      <c r="E11" s="656"/>
      <c r="F11" s="656"/>
      <c r="G11" s="656"/>
      <c r="H11" s="656"/>
      <c r="I11" s="656"/>
      <c r="J11" s="656"/>
      <c r="K11" s="656"/>
      <c r="L11" s="656"/>
      <c r="M11" s="656"/>
      <c r="N11" s="656"/>
      <c r="O11" s="656"/>
      <c r="P11" s="656"/>
      <c r="Q11" s="656"/>
      <c r="R11" s="656"/>
      <c r="S11" s="656"/>
      <c r="T11" s="656"/>
      <c r="U11" s="656"/>
      <c r="V11" s="407"/>
    </row>
    <row r="12" spans="1:22">
      <c r="A12" s="401">
        <v>1.4</v>
      </c>
      <c r="B12" s="426" t="s">
        <v>637</v>
      </c>
      <c r="C12" s="570">
        <v>29723521.25</v>
      </c>
      <c r="D12" s="656">
        <v>29723521.25</v>
      </c>
      <c r="E12" s="656">
        <v>185856</v>
      </c>
      <c r="F12" s="656">
        <v>0</v>
      </c>
      <c r="G12" s="656">
        <v>0</v>
      </c>
      <c r="H12" s="656">
        <v>0</v>
      </c>
      <c r="I12" s="656">
        <v>0</v>
      </c>
      <c r="J12" s="656">
        <v>0</v>
      </c>
      <c r="K12" s="656">
        <v>0</v>
      </c>
      <c r="L12" s="656">
        <v>0</v>
      </c>
      <c r="M12" s="656">
        <v>0</v>
      </c>
      <c r="N12" s="656">
        <v>0</v>
      </c>
      <c r="O12" s="656">
        <v>0</v>
      </c>
      <c r="P12" s="656">
        <v>0</v>
      </c>
      <c r="Q12" s="656">
        <v>0</v>
      </c>
      <c r="R12" s="656">
        <v>0</v>
      </c>
      <c r="S12" s="656">
        <v>0</v>
      </c>
      <c r="T12" s="656">
        <v>0</v>
      </c>
      <c r="U12" s="656">
        <v>0</v>
      </c>
      <c r="V12" s="407"/>
    </row>
    <row r="13" spans="1:22">
      <c r="A13" s="401">
        <v>1.5</v>
      </c>
      <c r="B13" s="426" t="s">
        <v>638</v>
      </c>
      <c r="C13" s="570">
        <v>240926728.86335281</v>
      </c>
      <c r="D13" s="656">
        <v>179321487.53007644</v>
      </c>
      <c r="E13" s="656">
        <v>1569562.7446000001</v>
      </c>
      <c r="F13" s="656">
        <v>0</v>
      </c>
      <c r="G13" s="656">
        <v>28521034.788548</v>
      </c>
      <c r="H13" s="656">
        <v>6757544.4992000004</v>
      </c>
      <c r="I13" s="656">
        <v>0</v>
      </c>
      <c r="J13" s="656"/>
      <c r="K13" s="656">
        <v>2840.2824000000001</v>
      </c>
      <c r="L13" s="656">
        <v>33084205.941627994</v>
      </c>
      <c r="M13" s="656">
        <v>1679918.0006640006</v>
      </c>
      <c r="N13" s="656">
        <v>0</v>
      </c>
      <c r="O13" s="656">
        <v>1536642.4595000003</v>
      </c>
      <c r="P13" s="656">
        <v>7549653.2604800025</v>
      </c>
      <c r="Q13" s="656">
        <v>2604866.9424000001</v>
      </c>
      <c r="R13" s="656">
        <v>0</v>
      </c>
      <c r="S13" s="656">
        <v>0</v>
      </c>
      <c r="T13" s="656">
        <v>0</v>
      </c>
      <c r="U13" s="656">
        <v>1130624</v>
      </c>
      <c r="V13" s="407"/>
    </row>
    <row r="14" spans="1:22">
      <c r="A14" s="401">
        <v>1.6</v>
      </c>
      <c r="B14" s="426" t="s">
        <v>639</v>
      </c>
      <c r="C14" s="570">
        <v>35866138.824947201</v>
      </c>
      <c r="D14" s="656">
        <v>28504402.845423523</v>
      </c>
      <c r="E14" s="656">
        <v>262460.32</v>
      </c>
      <c r="F14" s="656">
        <v>70.22</v>
      </c>
      <c r="G14" s="656">
        <v>1519276.471151999</v>
      </c>
      <c r="H14" s="656">
        <v>48020.41</v>
      </c>
      <c r="I14" s="656">
        <v>137687.39000000001</v>
      </c>
      <c r="J14" s="656">
        <v>222471.096896</v>
      </c>
      <c r="K14" s="656">
        <v>596.79999999999995</v>
      </c>
      <c r="L14" s="656">
        <v>5842459.5083720032</v>
      </c>
      <c r="M14" s="656">
        <v>1466035.0751359996</v>
      </c>
      <c r="N14" s="656">
        <v>95332.260000000009</v>
      </c>
      <c r="O14" s="656">
        <v>300226.5199999999</v>
      </c>
      <c r="P14" s="656">
        <v>2857530.9107199991</v>
      </c>
      <c r="Q14" s="656">
        <v>195378.36</v>
      </c>
      <c r="R14" s="656">
        <v>8099.54</v>
      </c>
      <c r="S14" s="656">
        <v>0</v>
      </c>
      <c r="T14" s="656">
        <v>338.92930000000001</v>
      </c>
      <c r="U14" s="656">
        <v>450820.6593</v>
      </c>
      <c r="V14" s="407"/>
    </row>
    <row r="15" spans="1:22">
      <c r="A15" s="446">
        <v>2</v>
      </c>
      <c r="B15" s="406" t="s">
        <v>640</v>
      </c>
      <c r="C15" s="657">
        <v>41396096.048099995</v>
      </c>
      <c r="D15" s="656">
        <v>41396096.048099995</v>
      </c>
      <c r="E15" s="656">
        <v>0</v>
      </c>
      <c r="F15" s="656">
        <v>0</v>
      </c>
      <c r="G15" s="656">
        <v>0</v>
      </c>
      <c r="H15" s="656">
        <v>0</v>
      </c>
      <c r="I15" s="656">
        <v>0</v>
      </c>
      <c r="J15" s="656">
        <v>0</v>
      </c>
      <c r="K15" s="656">
        <v>0</v>
      </c>
      <c r="L15" s="656">
        <v>0</v>
      </c>
      <c r="M15" s="656">
        <v>0</v>
      </c>
      <c r="N15" s="656">
        <v>0</v>
      </c>
      <c r="O15" s="656">
        <v>0</v>
      </c>
      <c r="P15" s="656">
        <v>0</v>
      </c>
      <c r="Q15" s="656">
        <v>0</v>
      </c>
      <c r="R15" s="656">
        <v>0</v>
      </c>
      <c r="S15" s="656">
        <v>0</v>
      </c>
      <c r="T15" s="656">
        <v>0</v>
      </c>
      <c r="U15" s="656">
        <v>0</v>
      </c>
      <c r="V15" s="407"/>
    </row>
    <row r="16" spans="1:22">
      <c r="A16" s="401">
        <v>2.1</v>
      </c>
      <c r="B16" s="426" t="s">
        <v>634</v>
      </c>
      <c r="C16" s="570"/>
      <c r="D16" s="656"/>
      <c r="E16" s="656"/>
      <c r="F16" s="656"/>
      <c r="G16" s="656"/>
      <c r="H16" s="656"/>
      <c r="I16" s="656"/>
      <c r="J16" s="656"/>
      <c r="K16" s="656"/>
      <c r="L16" s="656"/>
      <c r="M16" s="656"/>
      <c r="N16" s="656"/>
      <c r="O16" s="656"/>
      <c r="P16" s="656"/>
      <c r="Q16" s="656"/>
      <c r="R16" s="656"/>
      <c r="S16" s="656"/>
      <c r="T16" s="656"/>
      <c r="U16" s="656"/>
      <c r="V16" s="407"/>
    </row>
    <row r="17" spans="1:22">
      <c r="A17" s="401">
        <v>2.2000000000000002</v>
      </c>
      <c r="B17" s="426" t="s">
        <v>635</v>
      </c>
      <c r="C17" s="570">
        <v>5248000</v>
      </c>
      <c r="D17" s="656">
        <v>5248000</v>
      </c>
      <c r="E17" s="656"/>
      <c r="F17" s="656"/>
      <c r="G17" s="656"/>
      <c r="H17" s="656"/>
      <c r="I17" s="656"/>
      <c r="J17" s="656"/>
      <c r="K17" s="656"/>
      <c r="L17" s="656"/>
      <c r="M17" s="656"/>
      <c r="N17" s="656"/>
      <c r="O17" s="656"/>
      <c r="P17" s="656"/>
      <c r="Q17" s="656"/>
      <c r="R17" s="656"/>
      <c r="S17" s="656"/>
      <c r="T17" s="656"/>
      <c r="U17" s="656"/>
      <c r="V17" s="407"/>
    </row>
    <row r="18" spans="1:22">
      <c r="A18" s="401">
        <v>2.2999999999999998</v>
      </c>
      <c r="B18" s="426" t="s">
        <v>636</v>
      </c>
      <c r="C18" s="570"/>
      <c r="D18" s="656"/>
      <c r="E18" s="656"/>
      <c r="F18" s="656"/>
      <c r="G18" s="656"/>
      <c r="H18" s="656"/>
      <c r="I18" s="656"/>
      <c r="J18" s="656"/>
      <c r="K18" s="656"/>
      <c r="L18" s="656"/>
      <c r="M18" s="656"/>
      <c r="N18" s="656"/>
      <c r="O18" s="656"/>
      <c r="P18" s="656"/>
      <c r="Q18" s="656"/>
      <c r="R18" s="656"/>
      <c r="S18" s="656"/>
      <c r="T18" s="656"/>
      <c r="U18" s="656"/>
      <c r="V18" s="407"/>
    </row>
    <row r="19" spans="1:22">
      <c r="A19" s="401">
        <v>2.4</v>
      </c>
      <c r="B19" s="426" t="s">
        <v>637</v>
      </c>
      <c r="C19" s="570">
        <v>14000000</v>
      </c>
      <c r="D19" s="656">
        <v>14000000</v>
      </c>
      <c r="E19" s="656">
        <v>0</v>
      </c>
      <c r="F19" s="656">
        <v>0</v>
      </c>
      <c r="G19" s="656">
        <v>0</v>
      </c>
      <c r="H19" s="656">
        <v>0</v>
      </c>
      <c r="I19" s="656">
        <v>0</v>
      </c>
      <c r="J19" s="656">
        <v>0</v>
      </c>
      <c r="K19" s="656">
        <v>0</v>
      </c>
      <c r="L19" s="656">
        <v>0</v>
      </c>
      <c r="M19" s="656">
        <v>0</v>
      </c>
      <c r="N19" s="656">
        <v>0</v>
      </c>
      <c r="O19" s="656">
        <v>0</v>
      </c>
      <c r="P19" s="656">
        <v>0</v>
      </c>
      <c r="Q19" s="656">
        <v>0</v>
      </c>
      <c r="R19" s="656">
        <v>0</v>
      </c>
      <c r="S19" s="656">
        <v>0</v>
      </c>
      <c r="T19" s="656">
        <v>0</v>
      </c>
      <c r="U19" s="656">
        <v>0</v>
      </c>
      <c r="V19" s="407"/>
    </row>
    <row r="20" spans="1:22">
      <c r="A20" s="401">
        <v>2.5</v>
      </c>
      <c r="B20" s="426" t="s">
        <v>638</v>
      </c>
      <c r="C20" s="570">
        <v>22148096.048099998</v>
      </c>
      <c r="D20" s="656">
        <v>22148096.048099998</v>
      </c>
      <c r="E20" s="656">
        <v>0</v>
      </c>
      <c r="F20" s="656">
        <v>0</v>
      </c>
      <c r="G20" s="656">
        <v>0</v>
      </c>
      <c r="H20" s="656">
        <v>0</v>
      </c>
      <c r="I20" s="656">
        <v>0</v>
      </c>
      <c r="J20" s="656">
        <v>0</v>
      </c>
      <c r="K20" s="656">
        <v>0</v>
      </c>
      <c r="L20" s="656">
        <v>0</v>
      </c>
      <c r="M20" s="656">
        <v>0</v>
      </c>
      <c r="N20" s="656">
        <v>0</v>
      </c>
      <c r="O20" s="656">
        <v>0</v>
      </c>
      <c r="P20" s="656">
        <v>0</v>
      </c>
      <c r="Q20" s="656">
        <v>0</v>
      </c>
      <c r="R20" s="656">
        <v>0</v>
      </c>
      <c r="S20" s="656">
        <v>0</v>
      </c>
      <c r="T20" s="656">
        <v>0</v>
      </c>
      <c r="U20" s="656">
        <v>0</v>
      </c>
      <c r="V20" s="407"/>
    </row>
    <row r="21" spans="1:22">
      <c r="A21" s="401">
        <v>2.6</v>
      </c>
      <c r="B21" s="426" t="s">
        <v>639</v>
      </c>
      <c r="C21" s="570"/>
      <c r="D21" s="656"/>
      <c r="E21" s="656"/>
      <c r="F21" s="656"/>
      <c r="G21" s="656"/>
      <c r="H21" s="656"/>
      <c r="I21" s="656"/>
      <c r="J21" s="656"/>
      <c r="K21" s="656"/>
      <c r="L21" s="656"/>
      <c r="M21" s="656"/>
      <c r="N21" s="656"/>
      <c r="O21" s="656"/>
      <c r="P21" s="656"/>
      <c r="Q21" s="656"/>
      <c r="R21" s="656"/>
      <c r="S21" s="656"/>
      <c r="T21" s="656"/>
      <c r="U21" s="656"/>
      <c r="V21" s="407"/>
    </row>
    <row r="22" spans="1:22">
      <c r="A22" s="446">
        <v>3</v>
      </c>
      <c r="B22" s="406" t="s">
        <v>695</v>
      </c>
      <c r="C22" s="657">
        <v>52192522.972199999</v>
      </c>
      <c r="D22" s="656">
        <v>25024376.192200001</v>
      </c>
      <c r="E22" s="569">
        <v>0</v>
      </c>
      <c r="F22" s="569">
        <v>0</v>
      </c>
      <c r="G22" s="656">
        <v>551898.01</v>
      </c>
      <c r="H22" s="569">
        <v>0</v>
      </c>
      <c r="I22" s="569">
        <v>0</v>
      </c>
      <c r="J22" s="569">
        <v>0</v>
      </c>
      <c r="K22" s="569">
        <v>0</v>
      </c>
      <c r="L22" s="656">
        <v>154880</v>
      </c>
      <c r="M22" s="569">
        <v>0</v>
      </c>
      <c r="N22" s="569">
        <v>0</v>
      </c>
      <c r="O22" s="569">
        <v>0</v>
      </c>
      <c r="P22" s="569">
        <v>0</v>
      </c>
      <c r="Q22" s="569">
        <v>0</v>
      </c>
      <c r="R22" s="569">
        <v>0</v>
      </c>
      <c r="S22" s="569">
        <v>0</v>
      </c>
      <c r="T22" s="569">
        <v>0</v>
      </c>
      <c r="U22" s="656">
        <v>0</v>
      </c>
      <c r="V22" s="407"/>
    </row>
    <row r="23" spans="1:22">
      <c r="A23" s="401">
        <v>3.1</v>
      </c>
      <c r="B23" s="426" t="s">
        <v>634</v>
      </c>
      <c r="C23" s="570"/>
      <c r="D23" s="656"/>
      <c r="E23" s="569"/>
      <c r="F23" s="569"/>
      <c r="G23" s="656"/>
      <c r="H23" s="569"/>
      <c r="I23" s="569"/>
      <c r="J23" s="569"/>
      <c r="K23" s="569"/>
      <c r="L23" s="656"/>
      <c r="M23" s="569"/>
      <c r="N23" s="569"/>
      <c r="O23" s="569"/>
      <c r="P23" s="569"/>
      <c r="Q23" s="569"/>
      <c r="R23" s="569"/>
      <c r="S23" s="569"/>
      <c r="T23" s="569"/>
      <c r="U23" s="656"/>
      <c r="V23" s="407"/>
    </row>
    <row r="24" spans="1:22">
      <c r="A24" s="401">
        <v>3.2</v>
      </c>
      <c r="B24" s="426" t="s">
        <v>635</v>
      </c>
      <c r="C24" s="570"/>
      <c r="D24" s="656"/>
      <c r="E24" s="569"/>
      <c r="F24" s="569"/>
      <c r="G24" s="656"/>
      <c r="H24" s="569"/>
      <c r="I24" s="569"/>
      <c r="J24" s="569"/>
      <c r="K24" s="569"/>
      <c r="L24" s="656"/>
      <c r="M24" s="569"/>
      <c r="N24" s="569"/>
      <c r="O24" s="569"/>
      <c r="P24" s="569"/>
      <c r="Q24" s="569"/>
      <c r="R24" s="569"/>
      <c r="S24" s="569"/>
      <c r="T24" s="569"/>
      <c r="U24" s="656"/>
      <c r="V24" s="407"/>
    </row>
    <row r="25" spans="1:22">
      <c r="A25" s="401">
        <v>3.3</v>
      </c>
      <c r="B25" s="426" t="s">
        <v>636</v>
      </c>
      <c r="C25" s="570">
        <v>300000</v>
      </c>
      <c r="D25" s="656">
        <v>300000</v>
      </c>
      <c r="E25" s="569">
        <v>0</v>
      </c>
      <c r="F25" s="569">
        <v>0</v>
      </c>
      <c r="G25" s="656">
        <v>0</v>
      </c>
      <c r="H25" s="569">
        <v>0</v>
      </c>
      <c r="I25" s="569">
        <v>0</v>
      </c>
      <c r="J25" s="569">
        <v>0</v>
      </c>
      <c r="K25" s="569">
        <v>0</v>
      </c>
      <c r="L25" s="656">
        <v>0</v>
      </c>
      <c r="M25" s="569">
        <v>0</v>
      </c>
      <c r="N25" s="569">
        <v>0</v>
      </c>
      <c r="O25" s="569">
        <v>0</v>
      </c>
      <c r="P25" s="569">
        <v>0</v>
      </c>
      <c r="Q25" s="569">
        <v>0</v>
      </c>
      <c r="R25" s="569">
        <v>0</v>
      </c>
      <c r="S25" s="569">
        <v>0</v>
      </c>
      <c r="T25" s="569">
        <v>0</v>
      </c>
      <c r="U25" s="656">
        <v>0</v>
      </c>
      <c r="V25" s="407"/>
    </row>
    <row r="26" spans="1:22">
      <c r="A26" s="401">
        <v>3.4</v>
      </c>
      <c r="B26" s="426" t="s">
        <v>637</v>
      </c>
      <c r="C26" s="570">
        <v>2551274.35</v>
      </c>
      <c r="D26" s="656">
        <v>1239040</v>
      </c>
      <c r="E26" s="569">
        <v>0</v>
      </c>
      <c r="F26" s="569">
        <v>0</v>
      </c>
      <c r="G26" s="656">
        <v>0</v>
      </c>
      <c r="H26" s="569">
        <v>0</v>
      </c>
      <c r="I26" s="569">
        <v>0</v>
      </c>
      <c r="J26" s="569">
        <v>0</v>
      </c>
      <c r="K26" s="569">
        <v>0</v>
      </c>
      <c r="L26" s="656">
        <v>0</v>
      </c>
      <c r="M26" s="569">
        <v>0</v>
      </c>
      <c r="N26" s="569">
        <v>0</v>
      </c>
      <c r="O26" s="569">
        <v>0</v>
      </c>
      <c r="P26" s="569">
        <v>0</v>
      </c>
      <c r="Q26" s="569">
        <v>0</v>
      </c>
      <c r="R26" s="569">
        <v>0</v>
      </c>
      <c r="S26" s="569">
        <v>0</v>
      </c>
      <c r="T26" s="569">
        <v>0</v>
      </c>
      <c r="U26" s="656">
        <v>0</v>
      </c>
      <c r="V26" s="407"/>
    </row>
    <row r="27" spans="1:22">
      <c r="A27" s="401">
        <v>3.5</v>
      </c>
      <c r="B27" s="426" t="s">
        <v>638</v>
      </c>
      <c r="C27" s="570">
        <v>49341248.622199997</v>
      </c>
      <c r="D27" s="656">
        <v>23485336.192200001</v>
      </c>
      <c r="E27" s="569">
        <v>0</v>
      </c>
      <c r="F27" s="569">
        <v>0</v>
      </c>
      <c r="G27" s="656">
        <v>551898.01</v>
      </c>
      <c r="H27" s="569">
        <v>0</v>
      </c>
      <c r="I27" s="569">
        <v>0</v>
      </c>
      <c r="J27" s="569">
        <v>0</v>
      </c>
      <c r="K27" s="569">
        <v>0</v>
      </c>
      <c r="L27" s="656">
        <v>154880</v>
      </c>
      <c r="M27" s="569">
        <v>0</v>
      </c>
      <c r="N27" s="569">
        <v>0</v>
      </c>
      <c r="O27" s="569">
        <v>0</v>
      </c>
      <c r="P27" s="569">
        <v>0</v>
      </c>
      <c r="Q27" s="569">
        <v>0</v>
      </c>
      <c r="R27" s="569">
        <v>0</v>
      </c>
      <c r="S27" s="569">
        <v>0</v>
      </c>
      <c r="T27" s="569">
        <v>0</v>
      </c>
      <c r="U27" s="656">
        <v>0</v>
      </c>
      <c r="V27" s="407"/>
    </row>
    <row r="28" spans="1:22">
      <c r="A28" s="401">
        <v>3.6</v>
      </c>
      <c r="B28" s="426" t="s">
        <v>639</v>
      </c>
      <c r="C28" s="570"/>
      <c r="D28" s="656"/>
      <c r="E28" s="569"/>
      <c r="F28" s="569"/>
      <c r="G28" s="656"/>
      <c r="H28" s="569"/>
      <c r="I28" s="569"/>
      <c r="J28" s="569"/>
      <c r="K28" s="569"/>
      <c r="L28" s="656"/>
      <c r="M28" s="569"/>
      <c r="N28" s="569"/>
      <c r="O28" s="569"/>
      <c r="P28" s="569"/>
      <c r="Q28" s="569"/>
      <c r="R28" s="569"/>
      <c r="S28" s="569"/>
      <c r="T28" s="569"/>
      <c r="U28" s="656"/>
      <c r="V28" s="407"/>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80" zoomScaleNormal="80" workbookViewId="0">
      <selection activeCell="O33" sqref="C7:O33"/>
    </sheetView>
  </sheetViews>
  <sheetFormatPr defaultColWidth="9.1796875" defaultRowHeight="12"/>
  <cols>
    <col min="1" max="1" width="11.81640625" style="404" bestFit="1" customWidth="1"/>
    <col min="2" max="2" width="56.90625" style="404" customWidth="1"/>
    <col min="3" max="3" width="14.6328125" style="404" customWidth="1"/>
    <col min="4" max="4" width="12.1796875" style="404" bestFit="1" customWidth="1"/>
    <col min="5" max="5" width="11.453125" style="404" customWidth="1"/>
    <col min="6" max="7" width="11.453125" style="450" customWidth="1"/>
    <col min="8" max="9" width="11.453125" style="404" customWidth="1"/>
    <col min="10" max="14" width="11.453125" style="450" customWidth="1"/>
    <col min="15" max="15" width="10.81640625" style="404" customWidth="1"/>
    <col min="16" max="16384" width="9.1796875" style="404"/>
  </cols>
  <sheetData>
    <row r="1" spans="1:15" ht="13">
      <c r="A1" s="2" t="s">
        <v>31</v>
      </c>
      <c r="B1" s="3" t="str">
        <f>'Info '!C2</f>
        <v>JSC PASHA Bank Georgia</v>
      </c>
      <c r="F1" s="404"/>
      <c r="G1" s="404"/>
      <c r="J1" s="404"/>
      <c r="K1" s="404"/>
      <c r="L1" s="404"/>
      <c r="M1" s="404"/>
      <c r="N1" s="404"/>
    </row>
    <row r="2" spans="1:15" ht="13">
      <c r="A2" s="2" t="s">
        <v>32</v>
      </c>
      <c r="B2" s="479">
        <v>44561</v>
      </c>
      <c r="F2" s="404"/>
      <c r="G2" s="404"/>
      <c r="J2" s="404"/>
      <c r="K2" s="404"/>
      <c r="L2" s="404"/>
      <c r="M2" s="404"/>
      <c r="N2" s="404"/>
    </row>
    <row r="3" spans="1:15">
      <c r="A3" s="397" t="s">
        <v>668</v>
      </c>
      <c r="F3" s="404"/>
      <c r="G3" s="404"/>
      <c r="J3" s="404"/>
      <c r="K3" s="404"/>
      <c r="L3" s="404"/>
      <c r="M3" s="404"/>
      <c r="N3" s="404"/>
    </row>
    <row r="4" spans="1:15">
      <c r="F4" s="404"/>
      <c r="G4" s="404"/>
      <c r="J4" s="404"/>
      <c r="K4" s="404"/>
      <c r="L4" s="404"/>
      <c r="M4" s="404"/>
      <c r="N4" s="404"/>
    </row>
    <row r="5" spans="1:15" ht="46.5" customHeight="1">
      <c r="A5" s="725" t="s">
        <v>694</v>
      </c>
      <c r="B5" s="726"/>
      <c r="C5" s="758" t="s">
        <v>669</v>
      </c>
      <c r="D5" s="759"/>
      <c r="E5" s="759"/>
      <c r="F5" s="759"/>
      <c r="G5" s="759"/>
      <c r="H5" s="760"/>
      <c r="I5" s="758" t="s">
        <v>670</v>
      </c>
      <c r="J5" s="761"/>
      <c r="K5" s="761"/>
      <c r="L5" s="761"/>
      <c r="M5" s="761"/>
      <c r="N5" s="762"/>
      <c r="O5" s="763" t="s">
        <v>671</v>
      </c>
    </row>
    <row r="6" spans="1:15" ht="75" customHeight="1">
      <c r="A6" s="729"/>
      <c r="B6" s="730"/>
      <c r="C6" s="423"/>
      <c r="D6" s="424" t="s">
        <v>672</v>
      </c>
      <c r="E6" s="424" t="s">
        <v>673</v>
      </c>
      <c r="F6" s="424" t="s">
        <v>674</v>
      </c>
      <c r="G6" s="424" t="s">
        <v>675</v>
      </c>
      <c r="H6" s="424" t="s">
        <v>676</v>
      </c>
      <c r="I6" s="429"/>
      <c r="J6" s="424" t="s">
        <v>672</v>
      </c>
      <c r="K6" s="424" t="s">
        <v>673</v>
      </c>
      <c r="L6" s="424" t="s">
        <v>674</v>
      </c>
      <c r="M6" s="424" t="s">
        <v>675</v>
      </c>
      <c r="N6" s="424" t="s">
        <v>676</v>
      </c>
      <c r="O6" s="764"/>
    </row>
    <row r="7" spans="1:15">
      <c r="A7" s="401">
        <v>1</v>
      </c>
      <c r="B7" s="405" t="s">
        <v>697</v>
      </c>
      <c r="C7" s="562">
        <v>7018661.8599999994</v>
      </c>
      <c r="D7" s="656">
        <v>6787890.0199999996</v>
      </c>
      <c r="E7" s="656">
        <v>55564.44</v>
      </c>
      <c r="F7" s="658">
        <v>39825.800000000003</v>
      </c>
      <c r="G7" s="658">
        <v>36175.39</v>
      </c>
      <c r="H7" s="656">
        <v>99206.21</v>
      </c>
      <c r="I7" s="656">
        <v>270555.88939999999</v>
      </c>
      <c r="J7" s="658">
        <v>135757.80040000001</v>
      </c>
      <c r="K7" s="658">
        <v>5556.4440000000004</v>
      </c>
      <c r="L7" s="658">
        <v>11947.74</v>
      </c>
      <c r="M7" s="658">
        <v>18087.695</v>
      </c>
      <c r="N7" s="658">
        <v>99206.21</v>
      </c>
      <c r="O7" s="656"/>
    </row>
    <row r="8" spans="1:15">
      <c r="A8" s="401">
        <v>2</v>
      </c>
      <c r="B8" s="405" t="s">
        <v>567</v>
      </c>
      <c r="C8" s="562">
        <v>32620847.669999998</v>
      </c>
      <c r="D8" s="656">
        <v>32603321.509999998</v>
      </c>
      <c r="E8" s="656">
        <v>5454.97</v>
      </c>
      <c r="F8" s="658">
        <v>2582.9299999999998</v>
      </c>
      <c r="G8" s="658">
        <v>6975.21</v>
      </c>
      <c r="H8" s="656">
        <v>2513.0500000000002</v>
      </c>
      <c r="I8" s="656">
        <v>659387.46120000002</v>
      </c>
      <c r="J8" s="658">
        <v>652066.43020000006</v>
      </c>
      <c r="K8" s="658">
        <v>545.49699999999996</v>
      </c>
      <c r="L8" s="658">
        <v>774.87900000000002</v>
      </c>
      <c r="M8" s="658">
        <v>3487.605</v>
      </c>
      <c r="N8" s="658">
        <v>2513.0500000000002</v>
      </c>
      <c r="O8" s="656"/>
    </row>
    <row r="9" spans="1:15">
      <c r="A9" s="401">
        <v>3</v>
      </c>
      <c r="B9" s="405" t="s">
        <v>568</v>
      </c>
      <c r="C9" s="562">
        <v>7023.3499999999995</v>
      </c>
      <c r="D9" s="656">
        <v>4243.3999999999996</v>
      </c>
      <c r="E9" s="656">
        <v>0</v>
      </c>
      <c r="F9" s="659">
        <v>0</v>
      </c>
      <c r="G9" s="659">
        <v>0</v>
      </c>
      <c r="H9" s="656">
        <v>2779.95</v>
      </c>
      <c r="I9" s="656">
        <v>2864.8179999999998</v>
      </c>
      <c r="J9" s="659">
        <v>84.867999999999995</v>
      </c>
      <c r="K9" s="659">
        <v>0</v>
      </c>
      <c r="L9" s="659">
        <v>0</v>
      </c>
      <c r="M9" s="659">
        <v>0</v>
      </c>
      <c r="N9" s="659">
        <v>2779.95</v>
      </c>
      <c r="O9" s="656"/>
    </row>
    <row r="10" spans="1:15">
      <c r="A10" s="401">
        <v>4</v>
      </c>
      <c r="B10" s="405" t="s">
        <v>698</v>
      </c>
      <c r="C10" s="562">
        <v>37133590.745499998</v>
      </c>
      <c r="D10" s="656">
        <v>33557618.114799999</v>
      </c>
      <c r="E10" s="656">
        <v>0</v>
      </c>
      <c r="F10" s="659">
        <v>3572974.6307000001</v>
      </c>
      <c r="G10" s="659">
        <v>2998</v>
      </c>
      <c r="H10" s="656">
        <v>0</v>
      </c>
      <c r="I10" s="656">
        <v>1744543.7515000002</v>
      </c>
      <c r="J10" s="659">
        <v>671152.36230000004</v>
      </c>
      <c r="K10" s="659">
        <v>0</v>
      </c>
      <c r="L10" s="659">
        <v>1071892.3892000001</v>
      </c>
      <c r="M10" s="659">
        <v>1499</v>
      </c>
      <c r="N10" s="659">
        <v>0</v>
      </c>
      <c r="O10" s="656"/>
    </row>
    <row r="11" spans="1:15">
      <c r="A11" s="401">
        <v>5</v>
      </c>
      <c r="B11" s="405" t="s">
        <v>569</v>
      </c>
      <c r="C11" s="562">
        <v>37530573.476799995</v>
      </c>
      <c r="D11" s="656">
        <v>35113766.586800002</v>
      </c>
      <c r="E11" s="656">
        <v>1012005.4549</v>
      </c>
      <c r="F11" s="659">
        <v>1404801.4350999999</v>
      </c>
      <c r="G11" s="659">
        <v>0</v>
      </c>
      <c r="H11" s="656">
        <v>0</v>
      </c>
      <c r="I11" s="656">
        <v>1224916.3078000001</v>
      </c>
      <c r="J11" s="659">
        <v>702275.33180000004</v>
      </c>
      <c r="K11" s="659">
        <v>101200.54549999999</v>
      </c>
      <c r="L11" s="659">
        <v>421440.43050000002</v>
      </c>
      <c r="M11" s="659">
        <v>0</v>
      </c>
      <c r="N11" s="659">
        <v>0</v>
      </c>
      <c r="O11" s="656"/>
    </row>
    <row r="12" spans="1:15">
      <c r="A12" s="401">
        <v>6</v>
      </c>
      <c r="B12" s="405" t="s">
        <v>570</v>
      </c>
      <c r="C12" s="562">
        <v>4757685.0155999996</v>
      </c>
      <c r="D12" s="656">
        <v>3193441.7859</v>
      </c>
      <c r="E12" s="656">
        <v>1420078.6497</v>
      </c>
      <c r="F12" s="659">
        <v>38840.06</v>
      </c>
      <c r="G12" s="659">
        <v>36417.94</v>
      </c>
      <c r="H12" s="656">
        <v>68906.58</v>
      </c>
      <c r="I12" s="656">
        <v>304644.26870000002</v>
      </c>
      <c r="J12" s="659">
        <v>63868.835700000003</v>
      </c>
      <c r="K12" s="659">
        <v>142007.86499999999</v>
      </c>
      <c r="L12" s="659">
        <v>11652.018</v>
      </c>
      <c r="M12" s="659">
        <v>18208.97</v>
      </c>
      <c r="N12" s="659">
        <v>68906.58</v>
      </c>
      <c r="O12" s="656"/>
    </row>
    <row r="13" spans="1:15">
      <c r="A13" s="401">
        <v>7</v>
      </c>
      <c r="B13" s="405" t="s">
        <v>571</v>
      </c>
      <c r="C13" s="562">
        <v>3685415.1724</v>
      </c>
      <c r="D13" s="656">
        <v>798985.19000000006</v>
      </c>
      <c r="E13" s="656">
        <v>0</v>
      </c>
      <c r="F13" s="659">
        <v>2847402.7623999999</v>
      </c>
      <c r="G13" s="659">
        <v>4820.5200000000004</v>
      </c>
      <c r="H13" s="656">
        <v>34206.699999999997</v>
      </c>
      <c r="I13" s="656">
        <v>906817.49249999993</v>
      </c>
      <c r="J13" s="659">
        <v>15979.703800000001</v>
      </c>
      <c r="K13" s="659">
        <v>0</v>
      </c>
      <c r="L13" s="659">
        <v>854220.82869999995</v>
      </c>
      <c r="M13" s="659">
        <v>2410.2600000000002</v>
      </c>
      <c r="N13" s="659">
        <v>34206.699999999997</v>
      </c>
      <c r="O13" s="656"/>
    </row>
    <row r="14" spans="1:15">
      <c r="A14" s="401">
        <v>8</v>
      </c>
      <c r="B14" s="405" t="s">
        <v>572</v>
      </c>
      <c r="C14" s="562">
        <v>6544634.9481000006</v>
      </c>
      <c r="D14" s="656">
        <v>5788405.3770000003</v>
      </c>
      <c r="E14" s="656">
        <v>212350.4369</v>
      </c>
      <c r="F14" s="659">
        <v>537604.84420000005</v>
      </c>
      <c r="G14" s="659">
        <v>3286.05</v>
      </c>
      <c r="H14" s="656">
        <v>2988.24</v>
      </c>
      <c r="I14" s="656">
        <v>302915.86939999997</v>
      </c>
      <c r="J14" s="659">
        <v>115768.1075</v>
      </c>
      <c r="K14" s="659">
        <v>21235.043700000002</v>
      </c>
      <c r="L14" s="659">
        <v>161281.45319999999</v>
      </c>
      <c r="M14" s="659">
        <v>1643.0250000000001</v>
      </c>
      <c r="N14" s="659">
        <v>2988.24</v>
      </c>
      <c r="O14" s="656"/>
    </row>
    <row r="15" spans="1:15">
      <c r="A15" s="401">
        <v>9</v>
      </c>
      <c r="B15" s="405" t="s">
        <v>573</v>
      </c>
      <c r="C15" s="562">
        <v>2359765.1743999999</v>
      </c>
      <c r="D15" s="656">
        <v>2201070.8944000001</v>
      </c>
      <c r="E15" s="656">
        <v>0</v>
      </c>
      <c r="F15" s="659">
        <v>155694.28</v>
      </c>
      <c r="G15" s="659">
        <v>0</v>
      </c>
      <c r="H15" s="656">
        <v>3000</v>
      </c>
      <c r="I15" s="656">
        <v>93729.7019</v>
      </c>
      <c r="J15" s="659">
        <v>44021.4179</v>
      </c>
      <c r="K15" s="659">
        <v>0</v>
      </c>
      <c r="L15" s="659">
        <v>46708.284</v>
      </c>
      <c r="M15" s="659">
        <v>0</v>
      </c>
      <c r="N15" s="659">
        <v>3000</v>
      </c>
      <c r="O15" s="656"/>
    </row>
    <row r="16" spans="1:15">
      <c r="A16" s="401">
        <v>10</v>
      </c>
      <c r="B16" s="405" t="s">
        <v>574</v>
      </c>
      <c r="C16" s="562">
        <v>593534.81790000002</v>
      </c>
      <c r="D16" s="656">
        <v>376737.48</v>
      </c>
      <c r="E16" s="656">
        <v>216797.33790000001</v>
      </c>
      <c r="F16" s="659">
        <v>0</v>
      </c>
      <c r="G16" s="659">
        <v>0</v>
      </c>
      <c r="H16" s="656">
        <v>0</v>
      </c>
      <c r="I16" s="656">
        <v>29214.483400000001</v>
      </c>
      <c r="J16" s="659">
        <v>7534.7496000000001</v>
      </c>
      <c r="K16" s="659">
        <v>21679.733800000002</v>
      </c>
      <c r="L16" s="659">
        <v>0</v>
      </c>
      <c r="M16" s="659">
        <v>0</v>
      </c>
      <c r="N16" s="659">
        <v>0</v>
      </c>
      <c r="O16" s="656"/>
    </row>
    <row r="17" spans="1:15">
      <c r="A17" s="401">
        <v>11</v>
      </c>
      <c r="B17" s="405" t="s">
        <v>575</v>
      </c>
      <c r="C17" s="562">
        <v>4296394.5599999996</v>
      </c>
      <c r="D17" s="656">
        <v>21115.79</v>
      </c>
      <c r="E17" s="656">
        <v>4272897.4399999995</v>
      </c>
      <c r="F17" s="659">
        <v>2381.33</v>
      </c>
      <c r="G17" s="659">
        <v>0</v>
      </c>
      <c r="H17" s="656">
        <v>0</v>
      </c>
      <c r="I17" s="656">
        <v>428426.45879999996</v>
      </c>
      <c r="J17" s="659">
        <v>422.31580000000002</v>
      </c>
      <c r="K17" s="659">
        <v>427289.74400000001</v>
      </c>
      <c r="L17" s="659">
        <v>714.399</v>
      </c>
      <c r="M17" s="659">
        <v>0</v>
      </c>
      <c r="N17" s="659">
        <v>0</v>
      </c>
      <c r="O17" s="656"/>
    </row>
    <row r="18" spans="1:15">
      <c r="A18" s="401">
        <v>12</v>
      </c>
      <c r="B18" s="405" t="s">
        <v>576</v>
      </c>
      <c r="C18" s="562">
        <v>9950945.6027000006</v>
      </c>
      <c r="D18" s="656">
        <v>9764284.4726999998</v>
      </c>
      <c r="E18" s="656">
        <v>61957.99</v>
      </c>
      <c r="F18" s="659">
        <v>31400.23</v>
      </c>
      <c r="G18" s="659">
        <v>42468.51</v>
      </c>
      <c r="H18" s="656">
        <v>50834.400000000001</v>
      </c>
      <c r="I18" s="656">
        <v>282970.21250000002</v>
      </c>
      <c r="J18" s="659">
        <v>195285.68950000001</v>
      </c>
      <c r="K18" s="659">
        <v>6195.799</v>
      </c>
      <c r="L18" s="659">
        <v>9420.0689999999995</v>
      </c>
      <c r="M18" s="659">
        <v>21234.255000000001</v>
      </c>
      <c r="N18" s="659">
        <v>50834.400000000001</v>
      </c>
      <c r="O18" s="656"/>
    </row>
    <row r="19" spans="1:15">
      <c r="A19" s="401">
        <v>13</v>
      </c>
      <c r="B19" s="405" t="s">
        <v>577</v>
      </c>
      <c r="C19" s="562">
        <v>1812621.79</v>
      </c>
      <c r="D19" s="656">
        <v>1699169.44</v>
      </c>
      <c r="E19" s="656">
        <v>24241.200000000001</v>
      </c>
      <c r="F19" s="659">
        <v>11854.09</v>
      </c>
      <c r="G19" s="659">
        <v>5114.59</v>
      </c>
      <c r="H19" s="656">
        <v>72242.47</v>
      </c>
      <c r="I19" s="656">
        <v>114763.50080000001</v>
      </c>
      <c r="J19" s="659">
        <v>33983.388800000001</v>
      </c>
      <c r="K19" s="659">
        <v>2424.12</v>
      </c>
      <c r="L19" s="659">
        <v>3556.2269999999999</v>
      </c>
      <c r="M19" s="659">
        <v>2557.2950000000001</v>
      </c>
      <c r="N19" s="659">
        <v>72242.47</v>
      </c>
      <c r="O19" s="656"/>
    </row>
    <row r="20" spans="1:15">
      <c r="A20" s="401">
        <v>14</v>
      </c>
      <c r="B20" s="405" t="s">
        <v>578</v>
      </c>
      <c r="C20" s="562">
        <v>47894113.824199997</v>
      </c>
      <c r="D20" s="656">
        <v>24955951.140799999</v>
      </c>
      <c r="E20" s="656">
        <v>6848655.6639</v>
      </c>
      <c r="F20" s="659">
        <v>14953582.909499999</v>
      </c>
      <c r="G20" s="659">
        <v>743.03</v>
      </c>
      <c r="H20" s="656">
        <v>1135181.08</v>
      </c>
      <c r="I20" s="656">
        <v>6805612.0570999999</v>
      </c>
      <c r="J20" s="659">
        <v>499119.02279999998</v>
      </c>
      <c r="K20" s="659">
        <v>684865.56640000001</v>
      </c>
      <c r="L20" s="659">
        <v>4486074.8728999998</v>
      </c>
      <c r="M20" s="659">
        <v>371.51499999999999</v>
      </c>
      <c r="N20" s="659">
        <v>1135181.08</v>
      </c>
      <c r="O20" s="656"/>
    </row>
    <row r="21" spans="1:15">
      <c r="A21" s="401">
        <v>15</v>
      </c>
      <c r="B21" s="405" t="s">
        <v>579</v>
      </c>
      <c r="C21" s="562">
        <v>12342502.419199999</v>
      </c>
      <c r="D21" s="656">
        <v>2210826.0932</v>
      </c>
      <c r="E21" s="656">
        <v>2030974.416</v>
      </c>
      <c r="F21" s="659">
        <v>8100701.9100000001</v>
      </c>
      <c r="G21" s="659">
        <v>0</v>
      </c>
      <c r="H21" s="656">
        <v>0</v>
      </c>
      <c r="I21" s="656">
        <v>2677524.5364000006</v>
      </c>
      <c r="J21" s="659">
        <v>44216.521800000002</v>
      </c>
      <c r="K21" s="659">
        <v>203097.44160000002</v>
      </c>
      <c r="L21" s="659">
        <v>2430210.5730000003</v>
      </c>
      <c r="M21" s="659">
        <v>0</v>
      </c>
      <c r="N21" s="659">
        <v>0</v>
      </c>
      <c r="O21" s="656"/>
    </row>
    <row r="22" spans="1:15">
      <c r="A22" s="401">
        <v>16</v>
      </c>
      <c r="B22" s="405" t="s">
        <v>580</v>
      </c>
      <c r="C22" s="562">
        <v>11510.16</v>
      </c>
      <c r="D22" s="656">
        <v>11510.16</v>
      </c>
      <c r="E22" s="656">
        <v>0</v>
      </c>
      <c r="F22" s="659">
        <v>0</v>
      </c>
      <c r="G22" s="659">
        <v>0</v>
      </c>
      <c r="H22" s="656">
        <v>0</v>
      </c>
      <c r="I22" s="656">
        <v>230.20320000000001</v>
      </c>
      <c r="J22" s="659">
        <v>230.20320000000001</v>
      </c>
      <c r="K22" s="659">
        <v>0</v>
      </c>
      <c r="L22" s="659">
        <v>0</v>
      </c>
      <c r="M22" s="659">
        <v>0</v>
      </c>
      <c r="N22" s="659">
        <v>0</v>
      </c>
      <c r="O22" s="656"/>
    </row>
    <row r="23" spans="1:15">
      <c r="A23" s="401">
        <v>17</v>
      </c>
      <c r="B23" s="405" t="s">
        <v>701</v>
      </c>
      <c r="C23" s="562">
        <v>17134240.724100001</v>
      </c>
      <c r="D23" s="656">
        <v>11352144.59</v>
      </c>
      <c r="E23" s="656">
        <v>4646400</v>
      </c>
      <c r="F23" s="659">
        <v>1135696.1340999999</v>
      </c>
      <c r="G23" s="659">
        <v>0</v>
      </c>
      <c r="H23" s="656">
        <v>0</v>
      </c>
      <c r="I23" s="656">
        <v>1032391.732</v>
      </c>
      <c r="J23" s="659">
        <v>227042.89180000001</v>
      </c>
      <c r="K23" s="659">
        <v>464640</v>
      </c>
      <c r="L23" s="659">
        <v>340708.84019999998</v>
      </c>
      <c r="M23" s="659">
        <v>0</v>
      </c>
      <c r="N23" s="659">
        <v>0</v>
      </c>
      <c r="O23" s="656"/>
    </row>
    <row r="24" spans="1:15">
      <c r="A24" s="401">
        <v>18</v>
      </c>
      <c r="B24" s="405" t="s">
        <v>581</v>
      </c>
      <c r="C24" s="562">
        <v>33029393.524599995</v>
      </c>
      <c r="D24" s="656">
        <v>33028065.054599997</v>
      </c>
      <c r="E24" s="656">
        <v>0</v>
      </c>
      <c r="F24" s="659">
        <v>389.99</v>
      </c>
      <c r="G24" s="659">
        <v>938.48</v>
      </c>
      <c r="H24" s="656">
        <v>0</v>
      </c>
      <c r="I24" s="656">
        <v>661147.53810000001</v>
      </c>
      <c r="J24" s="659">
        <v>660561.30110000004</v>
      </c>
      <c r="K24" s="659">
        <v>0</v>
      </c>
      <c r="L24" s="659">
        <v>116.997</v>
      </c>
      <c r="M24" s="659">
        <v>469.24</v>
      </c>
      <c r="N24" s="659">
        <v>0</v>
      </c>
      <c r="O24" s="656"/>
    </row>
    <row r="25" spans="1:15">
      <c r="A25" s="401">
        <v>19</v>
      </c>
      <c r="B25" s="405" t="s">
        <v>582</v>
      </c>
      <c r="C25" s="562">
        <v>8664179.4066000003</v>
      </c>
      <c r="D25" s="656">
        <v>8661179.9166000001</v>
      </c>
      <c r="E25" s="656">
        <v>0</v>
      </c>
      <c r="F25" s="659">
        <v>2999.49</v>
      </c>
      <c r="G25" s="659">
        <v>0</v>
      </c>
      <c r="H25" s="656">
        <v>0</v>
      </c>
      <c r="I25" s="656">
        <v>174123.44529999999</v>
      </c>
      <c r="J25" s="659">
        <v>173223.59829999998</v>
      </c>
      <c r="K25" s="659">
        <v>0</v>
      </c>
      <c r="L25" s="659">
        <v>899.84699999999998</v>
      </c>
      <c r="M25" s="659">
        <v>0</v>
      </c>
      <c r="N25" s="659">
        <v>0</v>
      </c>
      <c r="O25" s="656"/>
    </row>
    <row r="26" spans="1:15">
      <c r="A26" s="401">
        <v>20</v>
      </c>
      <c r="B26" s="405" t="s">
        <v>700</v>
      </c>
      <c r="C26" s="562">
        <v>1206763.8799999999</v>
      </c>
      <c r="D26" s="656">
        <v>1161634.5900000001</v>
      </c>
      <c r="E26" s="656">
        <v>6780.23</v>
      </c>
      <c r="F26" s="659">
        <v>18251.72</v>
      </c>
      <c r="G26" s="659">
        <v>17650.2</v>
      </c>
      <c r="H26" s="656">
        <v>2447.14</v>
      </c>
      <c r="I26" s="656">
        <v>40658.470800000003</v>
      </c>
      <c r="J26" s="659">
        <v>23232.691800000001</v>
      </c>
      <c r="K26" s="659">
        <v>678.02300000000002</v>
      </c>
      <c r="L26" s="659">
        <v>5475.5159999999996</v>
      </c>
      <c r="M26" s="659">
        <v>8825.1</v>
      </c>
      <c r="N26" s="659">
        <v>2447.14</v>
      </c>
      <c r="O26" s="656"/>
    </row>
    <row r="27" spans="1:15">
      <c r="A27" s="401">
        <v>21</v>
      </c>
      <c r="B27" s="405" t="s">
        <v>583</v>
      </c>
      <c r="C27" s="562">
        <v>279030.84999999998</v>
      </c>
      <c r="D27" s="656">
        <v>278369.71999999997</v>
      </c>
      <c r="E27" s="656">
        <v>0</v>
      </c>
      <c r="F27" s="659">
        <v>0</v>
      </c>
      <c r="G27" s="659">
        <v>0</v>
      </c>
      <c r="H27" s="656">
        <v>661.13</v>
      </c>
      <c r="I27" s="656">
        <v>6228.5244000000002</v>
      </c>
      <c r="J27" s="659">
        <v>5567.3944000000001</v>
      </c>
      <c r="K27" s="659">
        <v>0</v>
      </c>
      <c r="L27" s="659">
        <v>0</v>
      </c>
      <c r="M27" s="659">
        <v>0</v>
      </c>
      <c r="N27" s="659">
        <v>661.13</v>
      </c>
      <c r="O27" s="656"/>
    </row>
    <row r="28" spans="1:15">
      <c r="A28" s="401">
        <v>22</v>
      </c>
      <c r="B28" s="405" t="s">
        <v>584</v>
      </c>
      <c r="C28" s="562">
        <v>272425.43999999994</v>
      </c>
      <c r="D28" s="656">
        <v>263686.90999999997</v>
      </c>
      <c r="E28" s="656">
        <v>1804.1</v>
      </c>
      <c r="F28" s="659">
        <v>3060.6</v>
      </c>
      <c r="G28" s="659">
        <v>1000</v>
      </c>
      <c r="H28" s="656">
        <v>2873.83</v>
      </c>
      <c r="I28" s="656">
        <v>9746.1581999999999</v>
      </c>
      <c r="J28" s="659">
        <v>5273.7381999999998</v>
      </c>
      <c r="K28" s="659">
        <v>180.41</v>
      </c>
      <c r="L28" s="659">
        <v>918.18</v>
      </c>
      <c r="M28" s="659">
        <v>500</v>
      </c>
      <c r="N28" s="659">
        <v>2873.83</v>
      </c>
      <c r="O28" s="656"/>
    </row>
    <row r="29" spans="1:15">
      <c r="A29" s="401">
        <v>23</v>
      </c>
      <c r="B29" s="405" t="s">
        <v>585</v>
      </c>
      <c r="C29" s="562">
        <v>22121938.038900003</v>
      </c>
      <c r="D29" s="656">
        <v>17166901.7249</v>
      </c>
      <c r="E29" s="656">
        <v>1185012.2369000001</v>
      </c>
      <c r="F29" s="659">
        <v>3720719.8478000001</v>
      </c>
      <c r="G29" s="659">
        <v>18165.61</v>
      </c>
      <c r="H29" s="656">
        <v>31138.619299999998</v>
      </c>
      <c r="I29" s="656">
        <v>1618276.6366999999</v>
      </c>
      <c r="J29" s="659">
        <v>343338.03450000001</v>
      </c>
      <c r="K29" s="659">
        <v>118501.2236</v>
      </c>
      <c r="L29" s="659">
        <v>1116215.9543000001</v>
      </c>
      <c r="M29" s="659">
        <v>9082.8050000000003</v>
      </c>
      <c r="N29" s="659">
        <v>31138.619299999998</v>
      </c>
      <c r="O29" s="656"/>
    </row>
    <row r="30" spans="1:15">
      <c r="A30" s="401">
        <v>24</v>
      </c>
      <c r="B30" s="405" t="s">
        <v>699</v>
      </c>
      <c r="C30" s="562">
        <v>3270636.6099</v>
      </c>
      <c r="D30" s="656">
        <v>2790880.6099</v>
      </c>
      <c r="E30" s="656">
        <v>0</v>
      </c>
      <c r="F30" s="659">
        <v>479756</v>
      </c>
      <c r="G30" s="659">
        <v>0</v>
      </c>
      <c r="H30" s="656">
        <v>0</v>
      </c>
      <c r="I30" s="656">
        <v>199744.41219999999</v>
      </c>
      <c r="J30" s="659">
        <v>55817.612199999996</v>
      </c>
      <c r="K30" s="659">
        <v>0</v>
      </c>
      <c r="L30" s="659">
        <v>143926.79999999999</v>
      </c>
      <c r="M30" s="659">
        <v>0</v>
      </c>
      <c r="N30" s="659">
        <v>0</v>
      </c>
      <c r="O30" s="656"/>
    </row>
    <row r="31" spans="1:15">
      <c r="A31" s="401">
        <v>25</v>
      </c>
      <c r="B31" s="405" t="s">
        <v>586</v>
      </c>
      <c r="C31" s="562">
        <v>11959080.505799998</v>
      </c>
      <c r="D31" s="656">
        <v>3742174.9539999994</v>
      </c>
      <c r="E31" s="656">
        <v>8036496.4111000001</v>
      </c>
      <c r="F31" s="659">
        <v>64097.84</v>
      </c>
      <c r="G31" s="659">
        <v>43848.43</v>
      </c>
      <c r="H31" s="656">
        <v>72462.870699999999</v>
      </c>
      <c r="I31" s="656">
        <v>992109.58929999988</v>
      </c>
      <c r="J31" s="659">
        <v>74843.501099999994</v>
      </c>
      <c r="K31" s="659">
        <v>803649.65049999999</v>
      </c>
      <c r="L31" s="659">
        <v>19229.351999999999</v>
      </c>
      <c r="M31" s="659">
        <v>21924.215</v>
      </c>
      <c r="N31" s="659">
        <v>72462.870699999999</v>
      </c>
      <c r="O31" s="656"/>
    </row>
    <row r="32" spans="1:15">
      <c r="A32" s="401">
        <v>26</v>
      </c>
      <c r="B32" s="405" t="s">
        <v>696</v>
      </c>
      <c r="C32" s="562">
        <v>18878.771700000001</v>
      </c>
      <c r="D32" s="656">
        <v>16036.1</v>
      </c>
      <c r="E32" s="656">
        <v>2840.2824000000001</v>
      </c>
      <c r="F32" s="659"/>
      <c r="G32" s="659"/>
      <c r="H32" s="656">
        <v>2.3893</v>
      </c>
      <c r="I32" s="656">
        <v>607.12819999999999</v>
      </c>
      <c r="J32" s="659">
        <v>320.72000000000003</v>
      </c>
      <c r="K32" s="659">
        <v>284.01889999999997</v>
      </c>
      <c r="L32" s="659"/>
      <c r="M32" s="659"/>
      <c r="N32" s="659">
        <v>2.3893</v>
      </c>
      <c r="O32" s="656"/>
    </row>
    <row r="33" spans="1:15">
      <c r="A33" s="401">
        <v>27</v>
      </c>
      <c r="B33" s="425" t="s">
        <v>109</v>
      </c>
      <c r="C33" s="557">
        <v>306516388.93830001</v>
      </c>
      <c r="D33" s="557">
        <v>237549412.22549999</v>
      </c>
      <c r="E33" s="557">
        <v>30040311.2597</v>
      </c>
      <c r="F33" s="557">
        <v>37124618.833800003</v>
      </c>
      <c r="G33" s="557">
        <v>220601.96</v>
      </c>
      <c r="H33" s="557">
        <v>1581444.6592999999</v>
      </c>
      <c r="I33" s="557">
        <v>20584152.141399998</v>
      </c>
      <c r="J33" s="557">
        <v>4750989.4064999996</v>
      </c>
      <c r="K33" s="557">
        <v>3004031.1963</v>
      </c>
      <c r="L33" s="557">
        <v>11137385.669299999</v>
      </c>
      <c r="M33" s="557">
        <v>110301.21</v>
      </c>
      <c r="N33" s="557">
        <v>1581444.6592999999</v>
      </c>
      <c r="O33" s="557"/>
    </row>
    <row r="34" spans="1:15">
      <c r="A34" s="407"/>
      <c r="B34" s="407"/>
      <c r="C34" s="407"/>
      <c r="D34" s="407"/>
      <c r="E34" s="407"/>
      <c r="H34" s="407"/>
      <c r="I34" s="407"/>
      <c r="O34" s="407"/>
    </row>
    <row r="35" spans="1:15">
      <c r="A35" s="407"/>
      <c r="B35" s="440"/>
      <c r="C35" s="440"/>
      <c r="D35" s="407"/>
      <c r="E35" s="407"/>
      <c r="H35" s="407"/>
      <c r="I35" s="407"/>
      <c r="O35" s="407"/>
    </row>
    <row r="36" spans="1:15">
      <c r="A36" s="407"/>
      <c r="B36" s="407"/>
      <c r="C36" s="407"/>
      <c r="D36" s="407"/>
      <c r="E36" s="407"/>
      <c r="H36" s="407"/>
      <c r="I36" s="407"/>
      <c r="O36" s="407"/>
    </row>
    <row r="37" spans="1:15">
      <c r="A37" s="407"/>
      <c r="B37" s="407"/>
      <c r="C37" s="407"/>
      <c r="D37" s="407"/>
      <c r="E37" s="407"/>
      <c r="H37" s="407"/>
      <c r="I37" s="407"/>
      <c r="O37" s="407"/>
    </row>
    <row r="38" spans="1:15">
      <c r="A38" s="407"/>
      <c r="B38" s="407"/>
      <c r="C38" s="407"/>
      <c r="D38" s="407"/>
      <c r="E38" s="407"/>
      <c r="H38" s="407"/>
      <c r="I38" s="407"/>
      <c r="O38" s="407"/>
    </row>
    <row r="39" spans="1:15">
      <c r="A39" s="407"/>
      <c r="B39" s="407"/>
      <c r="C39" s="407"/>
      <c r="D39" s="407"/>
      <c r="E39" s="407"/>
      <c r="H39" s="407"/>
      <c r="I39" s="407"/>
      <c r="O39" s="407"/>
    </row>
    <row r="40" spans="1:15">
      <c r="A40" s="407"/>
      <c r="B40" s="407"/>
      <c r="C40" s="407"/>
      <c r="D40" s="407"/>
      <c r="E40" s="407"/>
      <c r="H40" s="407"/>
      <c r="I40" s="407"/>
      <c r="O40" s="407"/>
    </row>
    <row r="41" spans="1:15">
      <c r="A41" s="441"/>
      <c r="B41" s="441"/>
      <c r="C41" s="441"/>
      <c r="D41" s="407"/>
      <c r="E41" s="407"/>
      <c r="H41" s="407"/>
      <c r="I41" s="407"/>
      <c r="O41" s="407"/>
    </row>
    <row r="42" spans="1:15">
      <c r="A42" s="441"/>
      <c r="B42" s="441"/>
      <c r="C42" s="441"/>
      <c r="D42" s="407"/>
      <c r="E42" s="407"/>
      <c r="H42" s="407"/>
      <c r="I42" s="407"/>
      <c r="O42" s="407"/>
    </row>
    <row r="43" spans="1:15">
      <c r="A43" s="407"/>
      <c r="B43" s="407"/>
      <c r="C43" s="407"/>
      <c r="D43" s="407"/>
      <c r="E43" s="407"/>
      <c r="H43" s="407"/>
      <c r="I43" s="407"/>
      <c r="O43" s="407"/>
    </row>
    <row r="44" spans="1:15">
      <c r="A44" s="407"/>
      <c r="B44" s="407"/>
      <c r="C44" s="407"/>
      <c r="D44" s="407"/>
      <c r="E44" s="407"/>
      <c r="H44" s="407"/>
      <c r="I44" s="407"/>
      <c r="O44" s="407"/>
    </row>
    <row r="45" spans="1:15">
      <c r="A45" s="407"/>
      <c r="B45" s="407"/>
      <c r="C45" s="407"/>
      <c r="D45" s="407"/>
      <c r="E45" s="407"/>
      <c r="H45" s="407"/>
      <c r="I45" s="407"/>
      <c r="O45" s="407"/>
    </row>
    <row r="46" spans="1:15">
      <c r="A46" s="407"/>
      <c r="B46" s="407"/>
      <c r="C46" s="407"/>
      <c r="D46" s="407"/>
      <c r="E46" s="407"/>
      <c r="H46" s="407"/>
      <c r="I46" s="407"/>
      <c r="O46" s="407"/>
    </row>
  </sheetData>
  <mergeCells count="4">
    <mergeCell ref="A5:B6"/>
    <mergeCell ref="C5:H5"/>
    <mergeCell ref="I5:N5"/>
    <mergeCell ref="O5:O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C8" sqref="C8:T22"/>
    </sheetView>
  </sheetViews>
  <sheetFormatPr defaultColWidth="9.1796875" defaultRowHeight="12"/>
  <cols>
    <col min="1" max="1" width="11.81640625" style="404" bestFit="1" customWidth="1"/>
    <col min="2" max="2" width="44.90625" style="404" customWidth="1"/>
    <col min="3" max="3" width="12.453125" style="404" bestFit="1" customWidth="1"/>
    <col min="4" max="20" width="11.6328125" style="404" customWidth="1"/>
    <col min="21" max="21" width="20" style="404" customWidth="1"/>
    <col min="22" max="16384" width="9.1796875" style="404"/>
  </cols>
  <sheetData>
    <row r="1" spans="1:21" ht="13">
      <c r="A1" s="2" t="s">
        <v>31</v>
      </c>
      <c r="B1" s="3" t="str">
        <f>'Info '!C2</f>
        <v>JSC PASHA Bank Georgia</v>
      </c>
    </row>
    <row r="2" spans="1:21" ht="13">
      <c r="A2" s="2" t="s">
        <v>32</v>
      </c>
      <c r="B2" s="479">
        <v>44561</v>
      </c>
      <c r="C2" s="431"/>
    </row>
    <row r="3" spans="1:21">
      <c r="A3" s="397" t="s">
        <v>642</v>
      </c>
    </row>
    <row r="5" spans="1:21" ht="13.5" customHeight="1">
      <c r="A5" s="765" t="s">
        <v>643</v>
      </c>
      <c r="B5" s="766"/>
      <c r="C5" s="774" t="s">
        <v>644</v>
      </c>
      <c r="D5" s="775"/>
      <c r="E5" s="775"/>
      <c r="F5" s="775"/>
      <c r="G5" s="775"/>
      <c r="H5" s="775"/>
      <c r="I5" s="775"/>
      <c r="J5" s="775"/>
      <c r="K5" s="775"/>
      <c r="L5" s="775"/>
      <c r="M5" s="775"/>
      <c r="N5" s="775"/>
      <c r="O5" s="775"/>
      <c r="P5" s="775"/>
      <c r="Q5" s="775"/>
      <c r="R5" s="775"/>
      <c r="S5" s="775"/>
      <c r="T5" s="776"/>
      <c r="U5" s="443"/>
    </row>
    <row r="6" spans="1:21">
      <c r="A6" s="767"/>
      <c r="B6" s="768"/>
      <c r="C6" s="751" t="s">
        <v>109</v>
      </c>
      <c r="D6" s="771" t="s">
        <v>645</v>
      </c>
      <c r="E6" s="771"/>
      <c r="F6" s="772"/>
      <c r="G6" s="773" t="s">
        <v>646</v>
      </c>
      <c r="H6" s="771"/>
      <c r="I6" s="771"/>
      <c r="J6" s="771"/>
      <c r="K6" s="772"/>
      <c r="L6" s="754" t="s">
        <v>647</v>
      </c>
      <c r="M6" s="755"/>
      <c r="N6" s="755"/>
      <c r="O6" s="755"/>
      <c r="P6" s="755"/>
      <c r="Q6" s="755"/>
      <c r="R6" s="755"/>
      <c r="S6" s="755"/>
      <c r="T6" s="756"/>
      <c r="U6" s="430"/>
    </row>
    <row r="7" spans="1:21" ht="24">
      <c r="A7" s="769"/>
      <c r="B7" s="770"/>
      <c r="C7" s="752"/>
      <c r="E7" s="424" t="s">
        <v>620</v>
      </c>
      <c r="F7" s="436" t="s">
        <v>621</v>
      </c>
      <c r="H7" s="424" t="s">
        <v>620</v>
      </c>
      <c r="I7" s="436" t="s">
        <v>622</v>
      </c>
      <c r="J7" s="436" t="s">
        <v>623</v>
      </c>
      <c r="K7" s="436" t="s">
        <v>624</v>
      </c>
      <c r="L7" s="447"/>
      <c r="M7" s="424" t="s">
        <v>625</v>
      </c>
      <c r="N7" s="436" t="s">
        <v>623</v>
      </c>
      <c r="O7" s="436" t="s">
        <v>626</v>
      </c>
      <c r="P7" s="436" t="s">
        <v>627</v>
      </c>
      <c r="Q7" s="436" t="s">
        <v>628</v>
      </c>
      <c r="R7" s="436" t="s">
        <v>629</v>
      </c>
      <c r="S7" s="436" t="s">
        <v>630</v>
      </c>
      <c r="T7" s="445" t="s">
        <v>631</v>
      </c>
      <c r="U7" s="443"/>
    </row>
    <row r="8" spans="1:21">
      <c r="A8" s="447">
        <v>1</v>
      </c>
      <c r="B8" s="442" t="s">
        <v>633</v>
      </c>
      <c r="C8" s="568">
        <v>306516388.93830001</v>
      </c>
      <c r="D8" s="559">
        <v>237549411.62549999</v>
      </c>
      <c r="E8" s="559">
        <v>2017879.0645999999</v>
      </c>
      <c r="F8" s="559">
        <v>70.22</v>
      </c>
      <c r="G8" s="559">
        <v>30040311.2597</v>
      </c>
      <c r="H8" s="559">
        <v>6805564.9091999996</v>
      </c>
      <c r="I8" s="559">
        <v>137687.39000000001</v>
      </c>
      <c r="J8" s="559">
        <v>222471.0969</v>
      </c>
      <c r="K8" s="559">
        <v>3437.0823999999998</v>
      </c>
      <c r="L8" s="559">
        <v>38926665.453100003</v>
      </c>
      <c r="M8" s="559">
        <v>3145953.0758000002</v>
      </c>
      <c r="N8" s="559">
        <v>95332.26</v>
      </c>
      <c r="O8" s="559">
        <v>1836868.9794999999</v>
      </c>
      <c r="P8" s="559">
        <v>10407184.1712</v>
      </c>
      <c r="Q8" s="559">
        <v>2800245.3023999999</v>
      </c>
      <c r="R8" s="559">
        <v>8099.54</v>
      </c>
      <c r="S8" s="559">
        <v>0</v>
      </c>
      <c r="T8" s="559">
        <v>338.92930000000001</v>
      </c>
      <c r="U8" s="407"/>
    </row>
    <row r="9" spans="1:21">
      <c r="A9" s="426">
        <v>1.1000000000000001</v>
      </c>
      <c r="B9" s="426" t="s">
        <v>648</v>
      </c>
      <c r="C9" s="567">
        <v>273924415.5966</v>
      </c>
      <c r="D9" s="559">
        <v>206234420.1455</v>
      </c>
      <c r="E9" s="559">
        <v>1755418.7446000001</v>
      </c>
      <c r="F9" s="559"/>
      <c r="G9" s="559">
        <v>29695076.2073</v>
      </c>
      <c r="H9" s="559">
        <v>6757544.4992000004</v>
      </c>
      <c r="I9" s="559"/>
      <c r="J9" s="559">
        <v>211648.81690000001</v>
      </c>
      <c r="K9" s="559"/>
      <c r="L9" s="559">
        <v>37994919.243799999</v>
      </c>
      <c r="M9" s="559">
        <v>3084719.4358000001</v>
      </c>
      <c r="N9" s="559"/>
      <c r="O9" s="559">
        <v>1536542.3995000001</v>
      </c>
      <c r="P9" s="559">
        <v>9996139.2912000008</v>
      </c>
      <c r="Q9" s="559">
        <v>2800245.3023999999</v>
      </c>
      <c r="R9" s="559">
        <v>0</v>
      </c>
      <c r="S9" s="559"/>
      <c r="T9" s="559"/>
      <c r="U9" s="407"/>
    </row>
    <row r="10" spans="1:21">
      <c r="A10" s="448" t="s">
        <v>15</v>
      </c>
      <c r="B10" s="448" t="s">
        <v>649</v>
      </c>
      <c r="C10" s="567">
        <v>235977350.80590001</v>
      </c>
      <c r="D10" s="559">
        <v>170262349.3748</v>
      </c>
      <c r="E10" s="559">
        <v>1569562.7446000001</v>
      </c>
      <c r="F10" s="559"/>
      <c r="G10" s="559">
        <v>28850706.1873</v>
      </c>
      <c r="H10" s="559">
        <v>6757544.4992000004</v>
      </c>
      <c r="I10" s="559"/>
      <c r="J10" s="559">
        <v>211648.81690000001</v>
      </c>
      <c r="K10" s="559"/>
      <c r="L10" s="559">
        <v>36864295.243799999</v>
      </c>
      <c r="M10" s="559">
        <v>3084719.4358000001</v>
      </c>
      <c r="N10" s="559"/>
      <c r="O10" s="559">
        <v>1536542.3995000001</v>
      </c>
      <c r="P10" s="559">
        <v>9996139.2912000008</v>
      </c>
      <c r="Q10" s="559">
        <v>2800245.3023999999</v>
      </c>
      <c r="R10" s="559"/>
      <c r="S10" s="559"/>
      <c r="T10" s="559"/>
      <c r="U10" s="407"/>
    </row>
    <row r="11" spans="1:21">
      <c r="A11" s="416" t="s">
        <v>650</v>
      </c>
      <c r="B11" s="416" t="s">
        <v>651</v>
      </c>
      <c r="C11" s="600">
        <v>148656420.0176</v>
      </c>
      <c r="D11" s="559">
        <v>117861817.32350001</v>
      </c>
      <c r="E11" s="559">
        <v>541010.70849999995</v>
      </c>
      <c r="F11" s="559"/>
      <c r="G11" s="559">
        <v>17273291.8125</v>
      </c>
      <c r="H11" s="559">
        <v>1832323.328</v>
      </c>
      <c r="I11" s="559"/>
      <c r="J11" s="559"/>
      <c r="K11" s="559"/>
      <c r="L11" s="559">
        <v>13521310.8816</v>
      </c>
      <c r="M11" s="559">
        <v>1404801.4350999999</v>
      </c>
      <c r="N11" s="559"/>
      <c r="O11" s="559">
        <v>366000</v>
      </c>
      <c r="P11" s="559">
        <v>5229149.2111999998</v>
      </c>
      <c r="Q11" s="559">
        <v>2604866.9424000001</v>
      </c>
      <c r="R11" s="559"/>
      <c r="S11" s="559"/>
      <c r="T11" s="559"/>
      <c r="U11" s="407"/>
    </row>
    <row r="12" spans="1:21">
      <c r="A12" s="416" t="s">
        <v>652</v>
      </c>
      <c r="B12" s="416" t="s">
        <v>653</v>
      </c>
      <c r="C12" s="600">
        <v>31676539.463199999</v>
      </c>
      <c r="D12" s="559">
        <v>18310188.999200001</v>
      </c>
      <c r="E12" s="559"/>
      <c r="F12" s="559"/>
      <c r="G12" s="559">
        <v>5266561.4239999996</v>
      </c>
      <c r="H12" s="559"/>
      <c r="I12" s="559"/>
      <c r="J12" s="559">
        <v>211648.81690000001</v>
      </c>
      <c r="K12" s="559"/>
      <c r="L12" s="559">
        <v>8099789.04</v>
      </c>
      <c r="M12" s="559"/>
      <c r="N12" s="559"/>
      <c r="O12" s="559"/>
      <c r="P12" s="559">
        <v>3889440</v>
      </c>
      <c r="Q12" s="559"/>
      <c r="R12" s="559"/>
      <c r="S12" s="559"/>
      <c r="T12" s="559"/>
      <c r="U12" s="407"/>
    </row>
    <row r="13" spans="1:21">
      <c r="A13" s="416" t="s">
        <v>654</v>
      </c>
      <c r="B13" s="416" t="s">
        <v>655</v>
      </c>
      <c r="C13" s="600">
        <v>15733727.921800001</v>
      </c>
      <c r="D13" s="559">
        <v>9102821.0917000007</v>
      </c>
      <c r="E13" s="559"/>
      <c r="F13" s="559"/>
      <c r="G13" s="559">
        <v>5299832.3359000003</v>
      </c>
      <c r="H13" s="559">
        <v>4925221.1711999997</v>
      </c>
      <c r="I13" s="559"/>
      <c r="J13" s="559"/>
      <c r="K13" s="559"/>
      <c r="L13" s="559">
        <v>1331074.4941</v>
      </c>
      <c r="M13" s="559"/>
      <c r="N13" s="559"/>
      <c r="O13" s="559"/>
      <c r="P13" s="559"/>
      <c r="Q13" s="559">
        <v>195378.36</v>
      </c>
      <c r="R13" s="559"/>
      <c r="S13" s="559"/>
      <c r="T13" s="559"/>
      <c r="U13" s="407"/>
    </row>
    <row r="14" spans="1:21">
      <c r="A14" s="416" t="s">
        <v>656</v>
      </c>
      <c r="B14" s="416" t="s">
        <v>657</v>
      </c>
      <c r="C14" s="600">
        <v>39910663.403399996</v>
      </c>
      <c r="D14" s="559">
        <v>24987521.9604</v>
      </c>
      <c r="E14" s="559">
        <v>1028552.0362</v>
      </c>
      <c r="F14" s="559"/>
      <c r="G14" s="559">
        <v>1011020.6149</v>
      </c>
      <c r="H14" s="559"/>
      <c r="I14" s="559"/>
      <c r="J14" s="559"/>
      <c r="K14" s="559"/>
      <c r="L14" s="559">
        <v>13912120.8281</v>
      </c>
      <c r="M14" s="559">
        <v>1679918.0005999999</v>
      </c>
      <c r="N14" s="559"/>
      <c r="O14" s="559">
        <v>1170542.3995000001</v>
      </c>
      <c r="P14" s="559">
        <v>877550.07999999996</v>
      </c>
      <c r="Q14" s="559"/>
      <c r="R14" s="559"/>
      <c r="S14" s="559"/>
      <c r="T14" s="559"/>
      <c r="U14" s="407"/>
    </row>
    <row r="15" spans="1:21">
      <c r="A15" s="417">
        <v>1.2</v>
      </c>
      <c r="B15" s="417" t="s">
        <v>658</v>
      </c>
      <c r="C15" s="600">
        <v>19284108.573199999</v>
      </c>
      <c r="D15" s="559">
        <v>4124688.3964999998</v>
      </c>
      <c r="E15" s="559">
        <v>35108.3845</v>
      </c>
      <c r="F15" s="559"/>
      <c r="G15" s="559">
        <v>2969507.6274000001</v>
      </c>
      <c r="H15" s="559">
        <v>675754.44990000001</v>
      </c>
      <c r="I15" s="559"/>
      <c r="J15" s="559">
        <v>21164.8786</v>
      </c>
      <c r="K15" s="559"/>
      <c r="L15" s="559">
        <v>12189912.5493</v>
      </c>
      <c r="M15" s="559">
        <v>925415.83689999999</v>
      </c>
      <c r="N15" s="559"/>
      <c r="O15" s="559">
        <v>460962.70750000002</v>
      </c>
      <c r="P15" s="559">
        <v>2998841.7522999998</v>
      </c>
      <c r="Q15" s="559">
        <v>840073.59270000004</v>
      </c>
      <c r="R15" s="559"/>
      <c r="S15" s="559"/>
      <c r="T15" s="559"/>
      <c r="U15" s="407"/>
    </row>
    <row r="16" spans="1:21">
      <c r="A16" s="449">
        <v>1.3</v>
      </c>
      <c r="B16" s="417" t="s">
        <v>706</v>
      </c>
      <c r="C16" s="566"/>
      <c r="D16" s="566"/>
      <c r="E16" s="566"/>
      <c r="F16" s="566"/>
      <c r="G16" s="566"/>
      <c r="H16" s="566"/>
      <c r="I16" s="566"/>
      <c r="J16" s="566"/>
      <c r="K16" s="566"/>
      <c r="L16" s="566"/>
      <c r="M16" s="566"/>
      <c r="N16" s="566"/>
      <c r="O16" s="566"/>
      <c r="P16" s="566"/>
      <c r="Q16" s="566"/>
      <c r="R16" s="566"/>
      <c r="S16" s="566"/>
      <c r="T16" s="566"/>
      <c r="U16" s="407"/>
    </row>
    <row r="17" spans="1:21">
      <c r="A17" s="420" t="s">
        <v>659</v>
      </c>
      <c r="B17" s="418" t="s">
        <v>660</v>
      </c>
      <c r="C17" s="565">
        <v>225019039.79809999</v>
      </c>
      <c r="D17" s="564">
        <v>159646917.766</v>
      </c>
      <c r="E17" s="564">
        <v>1569562.7446999999</v>
      </c>
      <c r="F17" s="564"/>
      <c r="G17" s="564">
        <v>28486665.133699998</v>
      </c>
      <c r="H17" s="564">
        <v>6757544.4992000004</v>
      </c>
      <c r="I17" s="564"/>
      <c r="J17" s="564">
        <v>211648.81690000001</v>
      </c>
      <c r="K17" s="564"/>
      <c r="L17" s="564">
        <v>36885456.898400001</v>
      </c>
      <c r="M17" s="564">
        <v>2908536.7659</v>
      </c>
      <c r="N17" s="564"/>
      <c r="O17" s="564">
        <v>1378105.6214000001</v>
      </c>
      <c r="P17" s="564">
        <v>9979930.5977999996</v>
      </c>
      <c r="Q17" s="564">
        <v>2800245.3023999999</v>
      </c>
      <c r="R17" s="564"/>
      <c r="S17" s="564"/>
      <c r="T17" s="564"/>
      <c r="U17" s="407"/>
    </row>
    <row r="18" spans="1:21">
      <c r="A18" s="419" t="s">
        <v>661</v>
      </c>
      <c r="B18" s="419" t="s">
        <v>662</v>
      </c>
      <c r="C18" s="565">
        <v>218919346.3186</v>
      </c>
      <c r="D18" s="564">
        <v>154749192.4885</v>
      </c>
      <c r="E18" s="564">
        <v>1390857.4</v>
      </c>
      <c r="F18" s="564"/>
      <c r="G18" s="564">
        <v>28486665.133699998</v>
      </c>
      <c r="H18" s="564">
        <v>6757544.4992000004</v>
      </c>
      <c r="I18" s="564"/>
      <c r="J18" s="564">
        <v>211648.81690000001</v>
      </c>
      <c r="K18" s="564"/>
      <c r="L18" s="564">
        <v>35683488.696400002</v>
      </c>
      <c r="M18" s="564">
        <v>2908536.7659</v>
      </c>
      <c r="N18" s="564"/>
      <c r="O18" s="564">
        <v>1378105.6214000001</v>
      </c>
      <c r="P18" s="564">
        <v>9979930.5977999996</v>
      </c>
      <c r="Q18" s="564">
        <v>2800245.3023999999</v>
      </c>
      <c r="R18" s="564"/>
      <c r="S18" s="564"/>
      <c r="T18" s="564"/>
      <c r="U18" s="407"/>
    </row>
    <row r="19" spans="1:21">
      <c r="A19" s="420" t="s">
        <v>663</v>
      </c>
      <c r="B19" s="420" t="s">
        <v>664</v>
      </c>
      <c r="C19" s="565">
        <v>993714805.31079996</v>
      </c>
      <c r="D19" s="564">
        <v>956177998.21019995</v>
      </c>
      <c r="E19" s="564">
        <v>1400457.2568000001</v>
      </c>
      <c r="F19" s="564"/>
      <c r="G19" s="564">
        <v>17015147.021400001</v>
      </c>
      <c r="H19" s="564">
        <v>1907055.3895</v>
      </c>
      <c r="I19" s="564"/>
      <c r="J19" s="564">
        <v>67135.183099999995</v>
      </c>
      <c r="K19" s="564"/>
      <c r="L19" s="564">
        <v>20521660.0792</v>
      </c>
      <c r="M19" s="564">
        <v>1352062.5649000001</v>
      </c>
      <c r="N19" s="564"/>
      <c r="O19" s="564">
        <v>680988.8</v>
      </c>
      <c r="P19" s="564">
        <v>8470679.8566999994</v>
      </c>
      <c r="Q19" s="564">
        <v>1119389.8022</v>
      </c>
      <c r="R19" s="564"/>
      <c r="S19" s="564"/>
      <c r="T19" s="564"/>
      <c r="U19" s="407"/>
    </row>
    <row r="20" spans="1:21">
      <c r="A20" s="419" t="s">
        <v>665</v>
      </c>
      <c r="B20" s="419" t="s">
        <v>662</v>
      </c>
      <c r="C20" s="565">
        <v>897370577.97469997</v>
      </c>
      <c r="D20" s="564">
        <v>863048727.62259996</v>
      </c>
      <c r="E20" s="564">
        <v>332512.4915</v>
      </c>
      <c r="F20" s="564"/>
      <c r="G20" s="564">
        <v>17015143.923799999</v>
      </c>
      <c r="H20" s="564">
        <v>1907055.3895</v>
      </c>
      <c r="I20" s="564"/>
      <c r="J20" s="564">
        <v>67135.183099999995</v>
      </c>
      <c r="K20" s="564"/>
      <c r="L20" s="564">
        <v>17306706.428300001</v>
      </c>
      <c r="M20" s="564">
        <v>1352062.5649000001</v>
      </c>
      <c r="N20" s="564"/>
      <c r="O20" s="564">
        <v>680988.8</v>
      </c>
      <c r="P20" s="564">
        <v>8470679.8566999994</v>
      </c>
      <c r="Q20" s="564">
        <v>1119389.8022</v>
      </c>
      <c r="R20" s="564"/>
      <c r="S20" s="564"/>
      <c r="T20" s="564"/>
      <c r="U20" s="407"/>
    </row>
    <row r="21" spans="1:21">
      <c r="A21" s="421">
        <v>1.4</v>
      </c>
      <c r="B21" s="422" t="s">
        <v>666</v>
      </c>
      <c r="C21" s="565"/>
      <c r="D21" s="564"/>
      <c r="E21" s="564"/>
      <c r="F21" s="564"/>
      <c r="G21" s="564"/>
      <c r="H21" s="564"/>
      <c r="I21" s="564"/>
      <c r="J21" s="564"/>
      <c r="K21" s="564"/>
      <c r="L21" s="564"/>
      <c r="M21" s="564"/>
      <c r="N21" s="564"/>
      <c r="O21" s="564"/>
      <c r="P21" s="564"/>
      <c r="Q21" s="564"/>
      <c r="R21" s="564"/>
      <c r="S21" s="564"/>
      <c r="T21" s="564"/>
      <c r="U21" s="407"/>
    </row>
    <row r="22" spans="1:21">
      <c r="A22" s="421">
        <v>1.5</v>
      </c>
      <c r="B22" s="422" t="s">
        <v>667</v>
      </c>
      <c r="C22" s="563"/>
      <c r="D22" s="564"/>
      <c r="E22" s="564"/>
      <c r="F22" s="564"/>
      <c r="G22" s="564"/>
      <c r="H22" s="564"/>
      <c r="I22" s="564"/>
      <c r="J22" s="564"/>
      <c r="K22" s="564"/>
      <c r="L22" s="564"/>
      <c r="M22" s="564"/>
      <c r="N22" s="564"/>
      <c r="O22" s="564"/>
      <c r="P22" s="564"/>
      <c r="Q22" s="564"/>
      <c r="R22" s="564"/>
      <c r="S22" s="564"/>
      <c r="T22" s="564"/>
      <c r="U22" s="407"/>
    </row>
  </sheetData>
  <mergeCells count="6">
    <mergeCell ref="A5:B7"/>
    <mergeCell ref="D6:F6"/>
    <mergeCell ref="G6:K6"/>
    <mergeCell ref="L6:T6"/>
    <mergeCell ref="C6:C7"/>
    <mergeCell ref="C5:T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80" zoomScaleNormal="80" workbookViewId="0">
      <selection activeCell="K11" sqref="C6:K11"/>
    </sheetView>
  </sheetViews>
  <sheetFormatPr defaultColWidth="8.81640625" defaultRowHeight="12"/>
  <cols>
    <col min="1" max="1" width="11.81640625" style="451" bestFit="1" customWidth="1"/>
    <col min="2" max="2" width="70.36328125" style="451" customWidth="1"/>
    <col min="3" max="11" width="11.08984375" style="451" customWidth="1"/>
    <col min="12" max="16384" width="8.81640625" style="451"/>
  </cols>
  <sheetData>
    <row r="1" spans="1:11" s="404" customFormat="1" ht="13">
      <c r="A1" s="2" t="s">
        <v>31</v>
      </c>
      <c r="B1" s="3" t="str">
        <f>'Info '!C2</f>
        <v>JSC PASHA Bank Georgia</v>
      </c>
    </row>
    <row r="2" spans="1:11" s="404" customFormat="1" ht="13">
      <c r="A2" s="2" t="s">
        <v>32</v>
      </c>
      <c r="B2" s="479">
        <v>44561</v>
      </c>
    </row>
    <row r="3" spans="1:11" s="404" customFormat="1">
      <c r="A3" s="397" t="s">
        <v>677</v>
      </c>
    </row>
    <row r="4" spans="1:11">
      <c r="C4" s="452" t="s">
        <v>0</v>
      </c>
      <c r="D4" s="452" t="s">
        <v>1</v>
      </c>
      <c r="E4" s="452" t="s">
        <v>2</v>
      </c>
      <c r="F4" s="452" t="s">
        <v>3</v>
      </c>
      <c r="G4" s="452" t="s">
        <v>4</v>
      </c>
      <c r="H4" s="452" t="s">
        <v>6</v>
      </c>
      <c r="I4" s="452" t="s">
        <v>9</v>
      </c>
      <c r="J4" s="452" t="s">
        <v>10</v>
      </c>
      <c r="K4" s="452" t="s">
        <v>11</v>
      </c>
    </row>
    <row r="5" spans="1:11" ht="105" customHeight="1">
      <c r="A5" s="777" t="s">
        <v>678</v>
      </c>
      <c r="B5" s="778"/>
      <c r="C5" s="428" t="s">
        <v>679</v>
      </c>
      <c r="D5" s="428" t="s">
        <v>680</v>
      </c>
      <c r="E5" s="428" t="s">
        <v>681</v>
      </c>
      <c r="F5" s="453" t="s">
        <v>682</v>
      </c>
      <c r="G5" s="428" t="s">
        <v>683</v>
      </c>
      <c r="H5" s="428" t="s">
        <v>684</v>
      </c>
      <c r="I5" s="428" t="s">
        <v>685</v>
      </c>
      <c r="J5" s="428" t="s">
        <v>686</v>
      </c>
      <c r="K5" s="428" t="s">
        <v>687</v>
      </c>
    </row>
    <row r="6" spans="1:11">
      <c r="A6" s="401">
        <v>1</v>
      </c>
      <c r="B6" s="401" t="s">
        <v>633</v>
      </c>
      <c r="C6" s="656">
        <v>1263663.1640000001</v>
      </c>
      <c r="D6" s="656"/>
      <c r="E6" s="656"/>
      <c r="F6" s="656"/>
      <c r="G6" s="656">
        <v>218919346.3186</v>
      </c>
      <c r="H6" s="656"/>
      <c r="I6" s="656">
        <v>34346602.140299998</v>
      </c>
      <c r="J6" s="656">
        <v>1746917.0815999999</v>
      </c>
      <c r="K6" s="656">
        <v>50239860.233499996</v>
      </c>
    </row>
    <row r="7" spans="1:11">
      <c r="A7" s="401">
        <v>2</v>
      </c>
      <c r="B7" s="401" t="s">
        <v>688</v>
      </c>
      <c r="C7" s="656"/>
      <c r="D7" s="656"/>
      <c r="E7" s="656"/>
      <c r="F7" s="656"/>
      <c r="G7" s="656">
        <v>3500000</v>
      </c>
      <c r="H7" s="656"/>
      <c r="I7" s="656">
        <v>14000000</v>
      </c>
      <c r="J7" s="656"/>
      <c r="K7" s="656">
        <v>18648096.048099998</v>
      </c>
    </row>
    <row r="8" spans="1:11">
      <c r="A8" s="401">
        <v>3</v>
      </c>
      <c r="B8" s="401" t="s">
        <v>641</v>
      </c>
      <c r="C8" s="656">
        <v>3922610.906</v>
      </c>
      <c r="D8" s="656">
        <v>0</v>
      </c>
      <c r="E8" s="656">
        <v>19359355.922899999</v>
      </c>
      <c r="F8" s="656">
        <v>0</v>
      </c>
      <c r="G8" s="656">
        <v>5518453.1486</v>
      </c>
      <c r="H8" s="656">
        <v>0</v>
      </c>
      <c r="I8" s="656">
        <v>1830514.3315000001</v>
      </c>
      <c r="J8" s="656">
        <v>265904.57400000002</v>
      </c>
      <c r="K8" s="656">
        <v>21295684.089299999</v>
      </c>
    </row>
    <row r="9" spans="1:11">
      <c r="A9" s="401">
        <v>4</v>
      </c>
      <c r="B9" s="426" t="s">
        <v>689</v>
      </c>
      <c r="C9" s="656"/>
      <c r="D9" s="656"/>
      <c r="E9" s="656"/>
      <c r="F9" s="656"/>
      <c r="G9" s="656">
        <v>35683488.696400002</v>
      </c>
      <c r="H9" s="656"/>
      <c r="I9" s="656">
        <v>1201968.202</v>
      </c>
      <c r="J9" s="656">
        <v>1109462.3452000001</v>
      </c>
      <c r="K9" s="656">
        <v>931746.20929999999</v>
      </c>
    </row>
    <row r="10" spans="1:11">
      <c r="A10" s="401">
        <v>5</v>
      </c>
      <c r="B10" s="426" t="s">
        <v>690</v>
      </c>
      <c r="C10" s="656"/>
      <c r="D10" s="656"/>
      <c r="E10" s="656"/>
      <c r="F10" s="656"/>
      <c r="G10" s="656"/>
      <c r="H10" s="656"/>
      <c r="I10" s="656"/>
      <c r="J10" s="656"/>
      <c r="K10" s="656"/>
    </row>
    <row r="11" spans="1:11">
      <c r="A11" s="401">
        <v>6</v>
      </c>
      <c r="B11" s="426" t="s">
        <v>691</v>
      </c>
      <c r="C11" s="656"/>
      <c r="D11" s="656"/>
      <c r="E11" s="656"/>
      <c r="F11" s="656"/>
      <c r="G11" s="656">
        <v>1624519.6849</v>
      </c>
      <c r="H11" s="656">
        <v>0</v>
      </c>
      <c r="I11" s="656">
        <v>0</v>
      </c>
      <c r="J11" s="656">
        <v>191062.31510000001</v>
      </c>
      <c r="K11" s="656">
        <v>35528.44</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0" zoomScaleNormal="80" workbookViewId="0">
      <selection activeCell="C22" sqref="C22"/>
    </sheetView>
  </sheetViews>
  <sheetFormatPr defaultRowHeight="14.5"/>
  <cols>
    <col min="1" max="1" width="10" bestFit="1" customWidth="1"/>
    <col min="2" max="2" width="53.36328125" customWidth="1"/>
    <col min="3" max="3" width="10.6328125" bestFit="1" customWidth="1"/>
    <col min="4" max="8" width="9.90625" customWidth="1"/>
    <col min="9" max="9" width="10.6328125" bestFit="1" customWidth="1"/>
    <col min="10" max="14" width="11.90625" customWidth="1"/>
    <col min="15" max="15" width="12.453125" bestFit="1" customWidth="1"/>
    <col min="16" max="19" width="13.6328125" customWidth="1"/>
  </cols>
  <sheetData>
    <row r="1" spans="1:19">
      <c r="A1" s="2" t="s">
        <v>31</v>
      </c>
      <c r="B1" s="3" t="str">
        <f>'Info '!C2</f>
        <v>JSC PASHA Bank Georgia</v>
      </c>
    </row>
    <row r="2" spans="1:19">
      <c r="A2" s="2" t="s">
        <v>32</v>
      </c>
      <c r="B2" s="479">
        <v>44561</v>
      </c>
    </row>
    <row r="3" spans="1:19">
      <c r="A3" s="397" t="s">
        <v>717</v>
      </c>
      <c r="B3" s="404"/>
    </row>
    <row r="4" spans="1:19">
      <c r="A4" s="397"/>
      <c r="B4" s="404"/>
    </row>
    <row r="5" spans="1:19">
      <c r="A5" s="781" t="s">
        <v>718</v>
      </c>
      <c r="B5" s="781"/>
      <c r="C5" s="779" t="s">
        <v>737</v>
      </c>
      <c r="D5" s="779"/>
      <c r="E5" s="779"/>
      <c r="F5" s="779"/>
      <c r="G5" s="779"/>
      <c r="H5" s="779"/>
      <c r="I5" s="779" t="s">
        <v>739</v>
      </c>
      <c r="J5" s="779"/>
      <c r="K5" s="779"/>
      <c r="L5" s="779"/>
      <c r="M5" s="779"/>
      <c r="N5" s="780"/>
      <c r="O5" s="782" t="s">
        <v>719</v>
      </c>
      <c r="P5" s="782" t="s">
        <v>733</v>
      </c>
      <c r="Q5" s="782" t="s">
        <v>734</v>
      </c>
      <c r="R5" s="782" t="s">
        <v>738</v>
      </c>
      <c r="S5" s="782" t="s">
        <v>735</v>
      </c>
    </row>
    <row r="6" spans="1:19" ht="46.25" customHeight="1">
      <c r="A6" s="781"/>
      <c r="B6" s="781"/>
      <c r="C6" s="463"/>
      <c r="D6" s="462" t="s">
        <v>672</v>
      </c>
      <c r="E6" s="462" t="s">
        <v>673</v>
      </c>
      <c r="F6" s="462" t="s">
        <v>674</v>
      </c>
      <c r="G6" s="462" t="s">
        <v>675</v>
      </c>
      <c r="H6" s="462" t="s">
        <v>676</v>
      </c>
      <c r="I6" s="463"/>
      <c r="J6" s="462" t="s">
        <v>672</v>
      </c>
      <c r="K6" s="462" t="s">
        <v>673</v>
      </c>
      <c r="L6" s="462" t="s">
        <v>674</v>
      </c>
      <c r="M6" s="462" t="s">
        <v>675</v>
      </c>
      <c r="N6" s="464" t="s">
        <v>676</v>
      </c>
      <c r="O6" s="782"/>
      <c r="P6" s="782"/>
      <c r="Q6" s="782"/>
      <c r="R6" s="782"/>
      <c r="S6" s="782"/>
    </row>
    <row r="7" spans="1:19">
      <c r="A7" s="454">
        <v>1</v>
      </c>
      <c r="B7" s="457" t="s">
        <v>727</v>
      </c>
      <c r="C7" s="660"/>
      <c r="D7" s="660"/>
      <c r="E7" s="660"/>
      <c r="F7" s="660"/>
      <c r="G7" s="660"/>
      <c r="H7" s="660"/>
      <c r="I7" s="660"/>
      <c r="J7" s="660"/>
      <c r="K7" s="660"/>
      <c r="L7" s="660"/>
      <c r="M7" s="660"/>
      <c r="N7" s="660"/>
      <c r="O7" s="660"/>
      <c r="P7" s="660"/>
      <c r="Q7" s="660"/>
      <c r="R7" s="660"/>
      <c r="S7" s="660"/>
    </row>
    <row r="8" spans="1:19">
      <c r="A8" s="454">
        <v>2</v>
      </c>
      <c r="B8" s="458" t="s">
        <v>726</v>
      </c>
      <c r="C8" s="660">
        <v>14764686.624</v>
      </c>
      <c r="D8" s="660">
        <v>13979988.563999999</v>
      </c>
      <c r="E8" s="660">
        <v>186938.42</v>
      </c>
      <c r="F8" s="660">
        <v>161589.12</v>
      </c>
      <c r="G8" s="660">
        <v>114929.14</v>
      </c>
      <c r="H8" s="660">
        <v>321241.38</v>
      </c>
      <c r="I8" s="660">
        <v>725476.65090000001</v>
      </c>
      <c r="J8" s="660">
        <v>279600.00089999998</v>
      </c>
      <c r="K8" s="660">
        <v>18693.88</v>
      </c>
      <c r="L8" s="660">
        <v>48476.74</v>
      </c>
      <c r="M8" s="660">
        <v>57464.65</v>
      </c>
      <c r="N8" s="660">
        <v>321241.38</v>
      </c>
      <c r="O8" s="660">
        <v>1835</v>
      </c>
      <c r="P8" s="661">
        <v>0.1545</v>
      </c>
      <c r="Q8" s="661">
        <v>0.17030000000000001</v>
      </c>
      <c r="R8" s="661">
        <v>0.15959999999999999</v>
      </c>
      <c r="S8" s="660">
        <v>37.270200000000003</v>
      </c>
    </row>
    <row r="9" spans="1:19">
      <c r="A9" s="454">
        <v>3</v>
      </c>
      <c r="B9" s="458" t="s">
        <v>725</v>
      </c>
      <c r="C9" s="660"/>
      <c r="D9" s="660"/>
      <c r="E9" s="660"/>
      <c r="F9" s="660"/>
      <c r="G9" s="660"/>
      <c r="H9" s="660"/>
      <c r="I9" s="660"/>
      <c r="J9" s="660"/>
      <c r="K9" s="660"/>
      <c r="L9" s="660"/>
      <c r="M9" s="660"/>
      <c r="N9" s="660"/>
      <c r="O9" s="660">
        <v>0</v>
      </c>
      <c r="P9" s="661"/>
      <c r="Q9" s="661"/>
      <c r="R9" s="661"/>
      <c r="S9" s="660"/>
    </row>
    <row r="10" spans="1:19">
      <c r="A10" s="454">
        <v>4</v>
      </c>
      <c r="B10" s="458" t="s">
        <v>724</v>
      </c>
      <c r="C10" s="660"/>
      <c r="D10" s="660"/>
      <c r="E10" s="660"/>
      <c r="F10" s="660"/>
      <c r="G10" s="660"/>
      <c r="H10" s="660"/>
      <c r="I10" s="660"/>
      <c r="J10" s="660"/>
      <c r="K10" s="660"/>
      <c r="L10" s="660"/>
      <c r="M10" s="660"/>
      <c r="N10" s="660"/>
      <c r="O10" s="660">
        <v>0</v>
      </c>
      <c r="P10" s="661"/>
      <c r="Q10" s="661"/>
      <c r="R10" s="661"/>
      <c r="S10" s="660"/>
    </row>
    <row r="11" spans="1:19">
      <c r="A11" s="454">
        <v>5</v>
      </c>
      <c r="B11" s="458" t="s">
        <v>723</v>
      </c>
      <c r="C11" s="660">
        <v>27173.261699999999</v>
      </c>
      <c r="D11" s="660">
        <v>23397.25</v>
      </c>
      <c r="E11" s="660">
        <v>3437.0823999999998</v>
      </c>
      <c r="F11" s="660">
        <v>57.8</v>
      </c>
      <c r="G11" s="660">
        <v>67.08</v>
      </c>
      <c r="H11" s="660">
        <v>214.04929999999999</v>
      </c>
      <c r="I11" s="660">
        <v>1076.5981999999999</v>
      </c>
      <c r="J11" s="660">
        <v>467.97</v>
      </c>
      <c r="K11" s="660">
        <v>343.69889999999998</v>
      </c>
      <c r="L11" s="660">
        <v>17.34</v>
      </c>
      <c r="M11" s="660">
        <v>33.54</v>
      </c>
      <c r="N11" s="660">
        <v>214.04929999999999</v>
      </c>
      <c r="O11" s="660">
        <v>44</v>
      </c>
      <c r="P11" s="661">
        <v>0.1358</v>
      </c>
      <c r="Q11" s="661">
        <v>0.15</v>
      </c>
      <c r="R11" s="661">
        <v>0.15</v>
      </c>
      <c r="S11" s="660">
        <v>6.4859</v>
      </c>
    </row>
    <row r="12" spans="1:19">
      <c r="A12" s="454">
        <v>6</v>
      </c>
      <c r="B12" s="458" t="s">
        <v>722</v>
      </c>
      <c r="C12" s="660">
        <v>10644112.789999999</v>
      </c>
      <c r="D12" s="660">
        <v>10155605</v>
      </c>
      <c r="E12" s="660">
        <v>154859.54999999999</v>
      </c>
      <c r="F12" s="660">
        <v>98676.67</v>
      </c>
      <c r="G12" s="660">
        <v>105605.74</v>
      </c>
      <c r="H12" s="660">
        <v>129365.23</v>
      </c>
      <c r="I12" s="660">
        <v>430370.3</v>
      </c>
      <c r="J12" s="660">
        <v>203113.02</v>
      </c>
      <c r="K12" s="660">
        <v>15485.99</v>
      </c>
      <c r="L12" s="660">
        <v>29603.040000000001</v>
      </c>
      <c r="M12" s="660">
        <v>52803.02</v>
      </c>
      <c r="N12" s="660">
        <v>129365.23</v>
      </c>
      <c r="O12" s="660">
        <v>13017</v>
      </c>
      <c r="P12" s="661">
        <v>0.36</v>
      </c>
      <c r="Q12" s="661">
        <v>0.3906</v>
      </c>
      <c r="R12" s="661">
        <v>0.36</v>
      </c>
      <c r="S12" s="660">
        <v>39.505000000000003</v>
      </c>
    </row>
    <row r="13" spans="1:19">
      <c r="A13" s="454">
        <v>7</v>
      </c>
      <c r="B13" s="458" t="s">
        <v>721</v>
      </c>
      <c r="C13" s="660"/>
      <c r="D13" s="660"/>
      <c r="E13" s="660"/>
      <c r="F13" s="660"/>
      <c r="G13" s="660"/>
      <c r="H13" s="660"/>
      <c r="I13" s="660"/>
      <c r="J13" s="660"/>
      <c r="K13" s="660"/>
      <c r="L13" s="660"/>
      <c r="M13" s="660"/>
      <c r="N13" s="660"/>
      <c r="O13" s="660"/>
      <c r="P13" s="661"/>
      <c r="Q13" s="661"/>
      <c r="R13" s="661"/>
      <c r="S13" s="660"/>
    </row>
    <row r="14" spans="1:19">
      <c r="A14" s="465">
        <v>7.1</v>
      </c>
      <c r="B14" s="459" t="s">
        <v>730</v>
      </c>
      <c r="C14" s="660"/>
      <c r="D14" s="660"/>
      <c r="E14" s="660"/>
      <c r="F14" s="660"/>
      <c r="G14" s="660"/>
      <c r="H14" s="660"/>
      <c r="I14" s="660"/>
      <c r="J14" s="660"/>
      <c r="K14" s="660"/>
      <c r="L14" s="660"/>
      <c r="M14" s="660"/>
      <c r="N14" s="660"/>
      <c r="O14" s="660"/>
      <c r="P14" s="660"/>
      <c r="Q14" s="660"/>
      <c r="R14" s="660"/>
      <c r="S14" s="660"/>
    </row>
    <row r="15" spans="1:19">
      <c r="A15" s="465">
        <v>7.2</v>
      </c>
      <c r="B15" s="459" t="s">
        <v>732</v>
      </c>
      <c r="C15" s="660"/>
      <c r="D15" s="660"/>
      <c r="E15" s="660"/>
      <c r="F15" s="660"/>
      <c r="G15" s="660"/>
      <c r="H15" s="660"/>
      <c r="I15" s="660"/>
      <c r="J15" s="660"/>
      <c r="K15" s="660"/>
      <c r="L15" s="660"/>
      <c r="M15" s="660"/>
      <c r="N15" s="660"/>
      <c r="O15" s="660"/>
      <c r="P15" s="660"/>
      <c r="Q15" s="660"/>
      <c r="R15" s="660"/>
      <c r="S15" s="660"/>
    </row>
    <row r="16" spans="1:19">
      <c r="A16" s="465">
        <v>7.3</v>
      </c>
      <c r="B16" s="459" t="s">
        <v>729</v>
      </c>
      <c r="C16" s="660"/>
      <c r="D16" s="660"/>
      <c r="E16" s="660"/>
      <c r="F16" s="660"/>
      <c r="G16" s="660"/>
      <c r="H16" s="660"/>
      <c r="I16" s="660"/>
      <c r="J16" s="660"/>
      <c r="K16" s="660"/>
      <c r="L16" s="660"/>
      <c r="M16" s="660"/>
      <c r="N16" s="660"/>
      <c r="O16" s="660"/>
      <c r="P16" s="660"/>
      <c r="Q16" s="660"/>
      <c r="R16" s="660"/>
      <c r="S16" s="660"/>
    </row>
    <row r="17" spans="1:19">
      <c r="A17" s="454">
        <v>8</v>
      </c>
      <c r="B17" s="458" t="s">
        <v>728</v>
      </c>
      <c r="C17" s="660"/>
      <c r="D17" s="660"/>
      <c r="E17" s="660"/>
      <c r="F17" s="660"/>
      <c r="G17" s="660"/>
      <c r="H17" s="660"/>
      <c r="I17" s="660"/>
      <c r="J17" s="660"/>
      <c r="K17" s="660"/>
      <c r="L17" s="660"/>
      <c r="M17" s="660"/>
      <c r="N17" s="660"/>
      <c r="O17" s="660"/>
      <c r="P17" s="660"/>
      <c r="Q17" s="660"/>
      <c r="R17" s="660"/>
      <c r="S17" s="660"/>
    </row>
    <row r="18" spans="1:19">
      <c r="A18" s="455">
        <v>9</v>
      </c>
      <c r="B18" s="460" t="s">
        <v>720</v>
      </c>
      <c r="C18" s="482"/>
      <c r="D18" s="482"/>
      <c r="E18" s="482"/>
      <c r="F18" s="482"/>
      <c r="G18" s="482"/>
      <c r="H18" s="482"/>
      <c r="I18" s="482"/>
      <c r="J18" s="482"/>
      <c r="K18" s="482"/>
      <c r="L18" s="482"/>
      <c r="M18" s="482"/>
      <c r="N18" s="482"/>
      <c r="O18" s="482"/>
      <c r="P18" s="482"/>
      <c r="Q18" s="482"/>
      <c r="R18" s="482"/>
      <c r="S18" s="482"/>
    </row>
    <row r="19" spans="1:19">
      <c r="A19" s="456">
        <v>10</v>
      </c>
      <c r="B19" s="461" t="s">
        <v>731</v>
      </c>
      <c r="C19" s="561">
        <f>C7+C8+C9+C10+C11+C12+C13+C17+C18</f>
        <v>25435972.675700001</v>
      </c>
      <c r="D19" s="561">
        <f t="shared" ref="D19:S19" si="0">D7+D8+D9+D10+D11+D12+D13+D17+D18</f>
        <v>24158990.813999999</v>
      </c>
      <c r="E19" s="561">
        <f t="shared" si="0"/>
        <v>345235.05240000004</v>
      </c>
      <c r="F19" s="561">
        <f t="shared" si="0"/>
        <v>260323.58999999997</v>
      </c>
      <c r="G19" s="561">
        <f t="shared" si="0"/>
        <v>220601.96000000002</v>
      </c>
      <c r="H19" s="561">
        <f t="shared" si="0"/>
        <v>450820.6593</v>
      </c>
      <c r="I19" s="561">
        <f t="shared" si="0"/>
        <v>1156923.5490999999</v>
      </c>
      <c r="J19" s="561">
        <f t="shared" si="0"/>
        <v>483180.99089999998</v>
      </c>
      <c r="K19" s="561">
        <f t="shared" si="0"/>
        <v>34523.568899999998</v>
      </c>
      <c r="L19" s="561">
        <f t="shared" si="0"/>
        <v>78097.119999999995</v>
      </c>
      <c r="M19" s="561">
        <f t="shared" si="0"/>
        <v>110301.20999999999</v>
      </c>
      <c r="N19" s="561">
        <f t="shared" si="0"/>
        <v>450820.6593</v>
      </c>
      <c r="O19" s="561">
        <f t="shared" si="0"/>
        <v>14896</v>
      </c>
      <c r="P19" s="560">
        <f t="shared" si="0"/>
        <v>0.65029999999999999</v>
      </c>
      <c r="Q19" s="560">
        <f t="shared" si="0"/>
        <v>0.71090000000000009</v>
      </c>
      <c r="R19" s="560">
        <f t="shared" si="0"/>
        <v>0.66959999999999997</v>
      </c>
      <c r="S19" s="561">
        <f t="shared" si="0"/>
        <v>83.261099999999999</v>
      </c>
    </row>
    <row r="20" spans="1:19" ht="24">
      <c r="A20" s="465">
        <v>10.1</v>
      </c>
      <c r="B20" s="459" t="s">
        <v>736</v>
      </c>
      <c r="C20" s="660"/>
      <c r="D20" s="660"/>
      <c r="E20" s="660"/>
      <c r="F20" s="660"/>
      <c r="G20" s="660"/>
      <c r="H20" s="660"/>
      <c r="I20" s="660"/>
      <c r="J20" s="660"/>
      <c r="K20" s="660"/>
      <c r="L20" s="660"/>
      <c r="M20" s="660"/>
      <c r="N20" s="660"/>
      <c r="O20" s="660"/>
      <c r="P20" s="660"/>
      <c r="Q20" s="660"/>
      <c r="R20" s="660"/>
      <c r="S20" s="660"/>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H41" sqref="C7:H41"/>
    </sheetView>
  </sheetViews>
  <sheetFormatPr defaultColWidth="9.1796875" defaultRowHeight="14"/>
  <cols>
    <col min="1" max="1" width="9.54296875" style="4" bestFit="1" customWidth="1"/>
    <col min="2" max="2" width="55.1796875" style="4" bestFit="1" customWidth="1"/>
    <col min="3" max="3" width="11.81640625" style="4" customWidth="1"/>
    <col min="4" max="4" width="13.1796875" style="4" customWidth="1"/>
    <col min="5" max="5" width="14.54296875" style="4" customWidth="1"/>
    <col min="6" max="6" width="11.81640625" style="4" customWidth="1"/>
    <col min="7" max="7" width="13.81640625" style="4" customWidth="1"/>
    <col min="8" max="8" width="14.54296875" style="4" customWidth="1"/>
    <col min="9" max="16384" width="9.1796875" style="5"/>
  </cols>
  <sheetData>
    <row r="1" spans="1:8">
      <c r="A1" s="2" t="s">
        <v>31</v>
      </c>
      <c r="B1" s="3" t="str">
        <f>'Info '!C2</f>
        <v>JSC PASHA Bank Georgia</v>
      </c>
    </row>
    <row r="2" spans="1:8">
      <c r="A2" s="2" t="s">
        <v>32</v>
      </c>
      <c r="B2" s="479">
        <v>44561</v>
      </c>
    </row>
    <row r="3" spans="1:8">
      <c r="A3" s="2"/>
    </row>
    <row r="4" spans="1:8" ht="14.5" thickBot="1">
      <c r="A4" s="17" t="s">
        <v>33</v>
      </c>
      <c r="B4" s="18" t="s">
        <v>34</v>
      </c>
      <c r="C4" s="17"/>
      <c r="D4" s="19"/>
      <c r="E4" s="19"/>
      <c r="F4" s="20"/>
      <c r="G4" s="20"/>
      <c r="H4" s="21" t="s">
        <v>74</v>
      </c>
    </row>
    <row r="5" spans="1:8">
      <c r="A5" s="22"/>
      <c r="B5" s="23"/>
      <c r="C5" s="676" t="s">
        <v>69</v>
      </c>
      <c r="D5" s="677"/>
      <c r="E5" s="678"/>
      <c r="F5" s="676" t="s">
        <v>73</v>
      </c>
      <c r="G5" s="677"/>
      <c r="H5" s="679"/>
    </row>
    <row r="6" spans="1:8">
      <c r="A6" s="24" t="s">
        <v>7</v>
      </c>
      <c r="B6" s="25" t="s">
        <v>35</v>
      </c>
      <c r="C6" s="26" t="s">
        <v>70</v>
      </c>
      <c r="D6" s="26" t="s">
        <v>71</v>
      </c>
      <c r="E6" s="26" t="s">
        <v>72</v>
      </c>
      <c r="F6" s="26" t="s">
        <v>70</v>
      </c>
      <c r="G6" s="26" t="s">
        <v>71</v>
      </c>
      <c r="H6" s="27" t="s">
        <v>72</v>
      </c>
    </row>
    <row r="7" spans="1:8" ht="14.5">
      <c r="A7" s="24">
        <v>1</v>
      </c>
      <c r="B7" s="28" t="s">
        <v>36</v>
      </c>
      <c r="C7" s="605">
        <v>1042128.79</v>
      </c>
      <c r="D7" s="605">
        <v>3705151.2344</v>
      </c>
      <c r="E7" s="606">
        <f>C7+D7</f>
        <v>4747280.0243999995</v>
      </c>
      <c r="F7" s="532">
        <v>1761357.37</v>
      </c>
      <c r="G7" s="599">
        <v>3690583.2308999998</v>
      </c>
      <c r="H7" s="531">
        <f>F7+G7</f>
        <v>5451940.6009</v>
      </c>
    </row>
    <row r="8" spans="1:8" ht="14.5">
      <c r="A8" s="24">
        <v>2</v>
      </c>
      <c r="B8" s="28" t="s">
        <v>37</v>
      </c>
      <c r="C8" s="605">
        <v>152537.95000000001</v>
      </c>
      <c r="D8" s="605">
        <v>47578675.488999993</v>
      </c>
      <c r="E8" s="606">
        <f t="shared" ref="E8:E20" si="0">C8+D8</f>
        <v>47731213.438999996</v>
      </c>
      <c r="F8" s="532">
        <v>2224168.61</v>
      </c>
      <c r="G8" s="599">
        <v>47070074.937200002</v>
      </c>
      <c r="H8" s="531">
        <f t="shared" ref="H8:H40" si="1">F8+G8</f>
        <v>49294243.547200002</v>
      </c>
    </row>
    <row r="9" spans="1:8" ht="14.5">
      <c r="A9" s="24">
        <v>3</v>
      </c>
      <c r="B9" s="28" t="s">
        <v>38</v>
      </c>
      <c r="C9" s="605">
        <v>15055676.119999999</v>
      </c>
      <c r="D9" s="605">
        <v>25509089.492899999</v>
      </c>
      <c r="E9" s="606">
        <f t="shared" si="0"/>
        <v>40564765.612899996</v>
      </c>
      <c r="F9" s="532">
        <v>4352521.08</v>
      </c>
      <c r="G9" s="599">
        <v>26555919.956999999</v>
      </c>
      <c r="H9" s="531">
        <f t="shared" si="1"/>
        <v>30908441.037</v>
      </c>
    </row>
    <row r="10" spans="1:8" ht="14.5">
      <c r="A10" s="24">
        <v>4</v>
      </c>
      <c r="B10" s="28" t="s">
        <v>39</v>
      </c>
      <c r="C10" s="605">
        <v>0</v>
      </c>
      <c r="D10" s="605">
        <v>0</v>
      </c>
      <c r="E10" s="606">
        <f t="shared" si="0"/>
        <v>0</v>
      </c>
      <c r="F10" s="532">
        <v>0</v>
      </c>
      <c r="G10" s="599">
        <v>0</v>
      </c>
      <c r="H10" s="531">
        <f t="shared" si="1"/>
        <v>0</v>
      </c>
    </row>
    <row r="11" spans="1:8" ht="14.5">
      <c r="A11" s="24">
        <v>5</v>
      </c>
      <c r="B11" s="28" t="s">
        <v>40</v>
      </c>
      <c r="C11" s="605">
        <v>28082000</v>
      </c>
      <c r="D11" s="605">
        <v>12590995.2481</v>
      </c>
      <c r="E11" s="606">
        <f t="shared" si="0"/>
        <v>40672995.248099998</v>
      </c>
      <c r="F11" s="532">
        <v>31411917.75</v>
      </c>
      <c r="G11" s="599">
        <v>13315231.512499999</v>
      </c>
      <c r="H11" s="531">
        <f t="shared" si="1"/>
        <v>44727149.262500003</v>
      </c>
    </row>
    <row r="12" spans="1:8" ht="14.5">
      <c r="A12" s="24">
        <v>6.1</v>
      </c>
      <c r="B12" s="29" t="s">
        <v>41</v>
      </c>
      <c r="C12" s="605">
        <v>109144121.18000001</v>
      </c>
      <c r="D12" s="605">
        <v>197372267.75819999</v>
      </c>
      <c r="E12" s="606">
        <f t="shared" si="0"/>
        <v>306516388.9382</v>
      </c>
      <c r="F12" s="532">
        <v>95196911.109999999</v>
      </c>
      <c r="G12" s="599">
        <v>237193667.53600001</v>
      </c>
      <c r="H12" s="531">
        <f t="shared" si="1"/>
        <v>332390578.64600003</v>
      </c>
    </row>
    <row r="13" spans="1:8" ht="14.5">
      <c r="A13" s="24">
        <v>6.2</v>
      </c>
      <c r="B13" s="29" t="s">
        <v>42</v>
      </c>
      <c r="C13" s="605">
        <v>-5202520.9000000004</v>
      </c>
      <c r="D13" s="605">
        <v>-15381631.2414</v>
      </c>
      <c r="E13" s="606">
        <f t="shared" si="0"/>
        <v>-20584152.141400002</v>
      </c>
      <c r="F13" s="532">
        <v>-7149452.5899999999</v>
      </c>
      <c r="G13" s="599">
        <v>-13127851.710999999</v>
      </c>
      <c r="H13" s="531">
        <f t="shared" si="1"/>
        <v>-20277304.300999999</v>
      </c>
    </row>
    <row r="14" spans="1:8" ht="14.5">
      <c r="A14" s="24">
        <v>6</v>
      </c>
      <c r="B14" s="28" t="s">
        <v>43</v>
      </c>
      <c r="C14" s="606">
        <f>C12+C13</f>
        <v>103941600.28</v>
      </c>
      <c r="D14" s="606">
        <f>D12+D13</f>
        <v>181990636.51679999</v>
      </c>
      <c r="E14" s="606">
        <f t="shared" si="0"/>
        <v>285932236.79680002</v>
      </c>
      <c r="F14" s="606">
        <f>F12+F13</f>
        <v>88047458.519999996</v>
      </c>
      <c r="G14" s="606">
        <f>G12+G13</f>
        <v>224065815.82500002</v>
      </c>
      <c r="H14" s="531">
        <f t="shared" si="1"/>
        <v>312113274.34500003</v>
      </c>
    </row>
    <row r="15" spans="1:8" ht="14.5">
      <c r="A15" s="24">
        <v>7</v>
      </c>
      <c r="B15" s="28" t="s">
        <v>44</v>
      </c>
      <c r="C15" s="605">
        <v>1423155.25</v>
      </c>
      <c r="D15" s="605">
        <v>1243097.0456999999</v>
      </c>
      <c r="E15" s="606">
        <f t="shared" si="0"/>
        <v>2666252.2956999997</v>
      </c>
      <c r="F15" s="532">
        <v>1839718.17</v>
      </c>
      <c r="G15" s="599">
        <v>3403264.1181000001</v>
      </c>
      <c r="H15" s="531">
        <f t="shared" si="1"/>
        <v>5242982.2881000005</v>
      </c>
    </row>
    <row r="16" spans="1:8" ht="14.5">
      <c r="A16" s="24">
        <v>8</v>
      </c>
      <c r="B16" s="28" t="s">
        <v>199</v>
      </c>
      <c r="C16" s="605">
        <v>232301</v>
      </c>
      <c r="D16" s="605">
        <v>0</v>
      </c>
      <c r="E16" s="606">
        <f t="shared" si="0"/>
        <v>232301</v>
      </c>
      <c r="F16" s="532">
        <v>98175</v>
      </c>
      <c r="G16" s="599">
        <v>0</v>
      </c>
      <c r="H16" s="531">
        <f t="shared" si="1"/>
        <v>98175</v>
      </c>
    </row>
    <row r="17" spans="1:8" ht="14.5">
      <c r="A17" s="24">
        <v>9</v>
      </c>
      <c r="B17" s="28" t="s">
        <v>45</v>
      </c>
      <c r="C17" s="605">
        <v>0</v>
      </c>
      <c r="D17" s="605">
        <v>0</v>
      </c>
      <c r="E17" s="606">
        <f t="shared" si="0"/>
        <v>0</v>
      </c>
      <c r="F17" s="532">
        <v>0</v>
      </c>
      <c r="G17" s="599">
        <v>0</v>
      </c>
      <c r="H17" s="531">
        <f t="shared" si="1"/>
        <v>0</v>
      </c>
    </row>
    <row r="18" spans="1:8" ht="14.5">
      <c r="A18" s="24">
        <v>10</v>
      </c>
      <c r="B18" s="28" t="s">
        <v>46</v>
      </c>
      <c r="C18" s="605">
        <v>14102195.529999999</v>
      </c>
      <c r="D18" s="605">
        <v>0</v>
      </c>
      <c r="E18" s="606">
        <f t="shared" si="0"/>
        <v>14102195.529999999</v>
      </c>
      <c r="F18" s="532">
        <v>19899376.91</v>
      </c>
      <c r="G18" s="599">
        <v>0</v>
      </c>
      <c r="H18" s="531">
        <f t="shared" si="1"/>
        <v>19899376.91</v>
      </c>
    </row>
    <row r="19" spans="1:8" ht="14.5">
      <c r="A19" s="24">
        <v>11</v>
      </c>
      <c r="B19" s="28" t="s">
        <v>47</v>
      </c>
      <c r="C19" s="605">
        <v>2068097.85</v>
      </c>
      <c r="D19" s="605">
        <v>16637.2716</v>
      </c>
      <c r="E19" s="606">
        <f t="shared" si="0"/>
        <v>2084735.1216000002</v>
      </c>
      <c r="F19" s="532">
        <v>2093147.06</v>
      </c>
      <c r="G19" s="599">
        <v>29136.662400000001</v>
      </c>
      <c r="H19" s="531">
        <f t="shared" si="1"/>
        <v>2122283.7223999999</v>
      </c>
    </row>
    <row r="20" spans="1:8" ht="14.5">
      <c r="A20" s="24">
        <v>12</v>
      </c>
      <c r="B20" s="31" t="s">
        <v>48</v>
      </c>
      <c r="C20" s="606">
        <f>SUM(C7:C11)+SUM(C14:C19)</f>
        <v>166099692.76999998</v>
      </c>
      <c r="D20" s="606">
        <f>SUM(D7:D11)+SUM(D14:D19)</f>
        <v>272634282.2985</v>
      </c>
      <c r="E20" s="606">
        <f t="shared" si="0"/>
        <v>438733975.06849998</v>
      </c>
      <c r="F20" s="606">
        <f>SUM(F7:F11)+SUM(F14:F19)</f>
        <v>151727840.47</v>
      </c>
      <c r="G20" s="606">
        <f>SUM(G7:G11)+SUM(G14:G19)</f>
        <v>318130026.24310005</v>
      </c>
      <c r="H20" s="531">
        <f t="shared" si="1"/>
        <v>469857866.71310008</v>
      </c>
    </row>
    <row r="21" spans="1:8" ht="14.5">
      <c r="A21" s="24"/>
      <c r="B21" s="25" t="s">
        <v>49</v>
      </c>
      <c r="C21" s="607"/>
      <c r="D21" s="607"/>
      <c r="E21" s="607"/>
      <c r="F21" s="530"/>
      <c r="G21" s="598"/>
      <c r="H21" s="529"/>
    </row>
    <row r="22" spans="1:8" ht="14.5">
      <c r="A22" s="24">
        <v>13</v>
      </c>
      <c r="B22" s="28" t="s">
        <v>50</v>
      </c>
      <c r="C22" s="605">
        <v>3010589.66</v>
      </c>
      <c r="D22" s="605">
        <v>58882621.808399998</v>
      </c>
      <c r="E22" s="606">
        <f>C22+D22</f>
        <v>61893211.468400002</v>
      </c>
      <c r="F22" s="532">
        <v>63544.91</v>
      </c>
      <c r="G22" s="599">
        <v>76398765.669300005</v>
      </c>
      <c r="H22" s="531">
        <f t="shared" si="1"/>
        <v>76462310.579300001</v>
      </c>
    </row>
    <row r="23" spans="1:8" ht="14.5">
      <c r="A23" s="24">
        <v>14</v>
      </c>
      <c r="B23" s="28" t="s">
        <v>51</v>
      </c>
      <c r="C23" s="605">
        <v>5270823.54</v>
      </c>
      <c r="D23" s="605">
        <v>41125909.019800007</v>
      </c>
      <c r="E23" s="606">
        <f t="shared" ref="E23:E40" si="2">C23+D23</f>
        <v>46396732.559800006</v>
      </c>
      <c r="F23" s="532">
        <v>12566760.920000002</v>
      </c>
      <c r="G23" s="599">
        <v>55805175.857000001</v>
      </c>
      <c r="H23" s="531">
        <f t="shared" si="1"/>
        <v>68371936.77700001</v>
      </c>
    </row>
    <row r="24" spans="1:8" ht="14.5">
      <c r="A24" s="24">
        <v>15</v>
      </c>
      <c r="B24" s="28" t="s">
        <v>52</v>
      </c>
      <c r="C24" s="605">
        <v>3195878.33</v>
      </c>
      <c r="D24" s="605">
        <v>1096776.1872</v>
      </c>
      <c r="E24" s="606">
        <f t="shared" si="2"/>
        <v>4292654.5172000006</v>
      </c>
      <c r="F24" s="532">
        <v>1670904.77</v>
      </c>
      <c r="G24" s="599">
        <v>956853.83739999938</v>
      </c>
      <c r="H24" s="531">
        <f t="shared" si="1"/>
        <v>2627758.6073999992</v>
      </c>
    </row>
    <row r="25" spans="1:8" ht="14.5">
      <c r="A25" s="24">
        <v>16</v>
      </c>
      <c r="B25" s="28" t="s">
        <v>53</v>
      </c>
      <c r="C25" s="605">
        <v>40510227.789999999</v>
      </c>
      <c r="D25" s="605">
        <v>120362180.517</v>
      </c>
      <c r="E25" s="606">
        <f t="shared" si="2"/>
        <v>160872408.30700001</v>
      </c>
      <c r="F25" s="532">
        <v>30247838.510000002</v>
      </c>
      <c r="G25" s="599">
        <v>119188081.84280001</v>
      </c>
      <c r="H25" s="531">
        <f t="shared" si="1"/>
        <v>149435920.35280001</v>
      </c>
    </row>
    <row r="26" spans="1:8" ht="14.5">
      <c r="A26" s="24">
        <v>17</v>
      </c>
      <c r="B26" s="28" t="s">
        <v>54</v>
      </c>
      <c r="C26" s="607"/>
      <c r="D26" s="607"/>
      <c r="E26" s="606">
        <f t="shared" si="2"/>
        <v>0</v>
      </c>
      <c r="F26" s="530"/>
      <c r="G26" s="598"/>
      <c r="H26" s="531">
        <f t="shared" si="1"/>
        <v>0</v>
      </c>
    </row>
    <row r="27" spans="1:8" ht="14.5">
      <c r="A27" s="24">
        <v>18</v>
      </c>
      <c r="B27" s="28" t="s">
        <v>55</v>
      </c>
      <c r="C27" s="605">
        <v>20000000</v>
      </c>
      <c r="D27" s="605">
        <v>23729034.484000001</v>
      </c>
      <c r="E27" s="606">
        <f t="shared" si="2"/>
        <v>43729034.483999997</v>
      </c>
      <c r="F27" s="532">
        <v>15000000</v>
      </c>
      <c r="G27" s="599">
        <v>24583606.654399998</v>
      </c>
      <c r="H27" s="531">
        <f t="shared" si="1"/>
        <v>39583606.654399998</v>
      </c>
    </row>
    <row r="28" spans="1:8" ht="14.5">
      <c r="A28" s="24">
        <v>19</v>
      </c>
      <c r="B28" s="28" t="s">
        <v>56</v>
      </c>
      <c r="C28" s="605">
        <v>453511.88</v>
      </c>
      <c r="D28" s="605">
        <v>7567739.5551000005</v>
      </c>
      <c r="E28" s="606">
        <f t="shared" si="2"/>
        <v>8021251.4351000004</v>
      </c>
      <c r="F28" s="532">
        <v>327981.93999999994</v>
      </c>
      <c r="G28" s="599">
        <v>4615357.1525999997</v>
      </c>
      <c r="H28" s="531">
        <f t="shared" si="1"/>
        <v>4943339.0925999992</v>
      </c>
    </row>
    <row r="29" spans="1:8" ht="14.5">
      <c r="A29" s="24">
        <v>20</v>
      </c>
      <c r="B29" s="28" t="s">
        <v>57</v>
      </c>
      <c r="C29" s="605">
        <v>4002139.7299999995</v>
      </c>
      <c r="D29" s="605">
        <v>8686138.2728000004</v>
      </c>
      <c r="E29" s="606">
        <f t="shared" si="2"/>
        <v>12688278.002799999</v>
      </c>
      <c r="F29" s="532">
        <v>6508132.0800000001</v>
      </c>
      <c r="G29" s="599">
        <v>13141555.9087</v>
      </c>
      <c r="H29" s="531">
        <f t="shared" si="1"/>
        <v>19649687.988700002</v>
      </c>
    </row>
    <row r="30" spans="1:8" ht="14.5">
      <c r="A30" s="24">
        <v>21</v>
      </c>
      <c r="B30" s="28" t="s">
        <v>58</v>
      </c>
      <c r="C30" s="605">
        <v>0</v>
      </c>
      <c r="D30" s="605">
        <v>30976000</v>
      </c>
      <c r="E30" s="606">
        <f t="shared" si="2"/>
        <v>30976000</v>
      </c>
      <c r="F30" s="532">
        <v>0</v>
      </c>
      <c r="G30" s="599">
        <v>32766000</v>
      </c>
      <c r="H30" s="531">
        <f t="shared" si="1"/>
        <v>32766000</v>
      </c>
    </row>
    <row r="31" spans="1:8" ht="14.5">
      <c r="A31" s="24">
        <v>22</v>
      </c>
      <c r="B31" s="31" t="s">
        <v>59</v>
      </c>
      <c r="C31" s="606">
        <f>SUM(C22:C30)</f>
        <v>76443170.929999992</v>
      </c>
      <c r="D31" s="606">
        <f>SUM(D22:D30)</f>
        <v>292426399.84430003</v>
      </c>
      <c r="E31" s="606">
        <f>C31+D31</f>
        <v>368869570.77430004</v>
      </c>
      <c r="F31" s="606">
        <f>SUM(F22:F30)</f>
        <v>66385163.129999995</v>
      </c>
      <c r="G31" s="606">
        <f>SUM(G22:G30)</f>
        <v>327455396.92220002</v>
      </c>
      <c r="H31" s="531">
        <f t="shared" si="1"/>
        <v>393840560.05220002</v>
      </c>
    </row>
    <row r="32" spans="1:8" ht="14.5">
      <c r="A32" s="24"/>
      <c r="B32" s="25" t="s">
        <v>60</v>
      </c>
      <c r="C32" s="607"/>
      <c r="D32" s="607"/>
      <c r="E32" s="605"/>
      <c r="F32" s="530"/>
      <c r="G32" s="598"/>
      <c r="H32" s="529"/>
    </row>
    <row r="33" spans="1:8" ht="14.5">
      <c r="A33" s="24">
        <v>23</v>
      </c>
      <c r="B33" s="28" t="s">
        <v>61</v>
      </c>
      <c r="C33" s="605">
        <v>103000000</v>
      </c>
      <c r="D33" s="607">
        <v>0</v>
      </c>
      <c r="E33" s="606">
        <f t="shared" si="2"/>
        <v>103000000</v>
      </c>
      <c r="F33" s="532">
        <v>103000000</v>
      </c>
      <c r="G33" s="598">
        <v>0</v>
      </c>
      <c r="H33" s="531">
        <f t="shared" si="1"/>
        <v>103000000</v>
      </c>
    </row>
    <row r="34" spans="1:8" ht="14.5">
      <c r="A34" s="24">
        <v>24</v>
      </c>
      <c r="B34" s="28" t="s">
        <v>62</v>
      </c>
      <c r="C34" s="605">
        <v>0</v>
      </c>
      <c r="D34" s="607">
        <v>0</v>
      </c>
      <c r="E34" s="606">
        <f t="shared" si="2"/>
        <v>0</v>
      </c>
      <c r="F34" s="532">
        <v>0</v>
      </c>
      <c r="G34" s="598">
        <v>0</v>
      </c>
      <c r="H34" s="531">
        <f t="shared" si="1"/>
        <v>0</v>
      </c>
    </row>
    <row r="35" spans="1:8" ht="14.5">
      <c r="A35" s="24">
        <v>25</v>
      </c>
      <c r="B35" s="30" t="s">
        <v>63</v>
      </c>
      <c r="C35" s="605">
        <v>0</v>
      </c>
      <c r="D35" s="607">
        <v>0</v>
      </c>
      <c r="E35" s="606">
        <f t="shared" si="2"/>
        <v>0</v>
      </c>
      <c r="F35" s="532">
        <v>0</v>
      </c>
      <c r="G35" s="598">
        <v>0</v>
      </c>
      <c r="H35" s="531">
        <f t="shared" si="1"/>
        <v>0</v>
      </c>
    </row>
    <row r="36" spans="1:8" ht="14.5">
      <c r="A36" s="24">
        <v>26</v>
      </c>
      <c r="B36" s="28" t="s">
        <v>64</v>
      </c>
      <c r="C36" s="605">
        <v>0</v>
      </c>
      <c r="D36" s="607">
        <v>0</v>
      </c>
      <c r="E36" s="606">
        <f t="shared" si="2"/>
        <v>0</v>
      </c>
      <c r="F36" s="532">
        <v>0</v>
      </c>
      <c r="G36" s="598">
        <v>0</v>
      </c>
      <c r="H36" s="531">
        <f t="shared" si="1"/>
        <v>0</v>
      </c>
    </row>
    <row r="37" spans="1:8" ht="14.5">
      <c r="A37" s="24">
        <v>27</v>
      </c>
      <c r="B37" s="28" t="s">
        <v>65</v>
      </c>
      <c r="C37" s="605">
        <v>0</v>
      </c>
      <c r="D37" s="607">
        <v>0</v>
      </c>
      <c r="E37" s="606">
        <f t="shared" si="2"/>
        <v>0</v>
      </c>
      <c r="F37" s="532">
        <v>0</v>
      </c>
      <c r="G37" s="598">
        <v>0</v>
      </c>
      <c r="H37" s="531">
        <f t="shared" si="1"/>
        <v>0</v>
      </c>
    </row>
    <row r="38" spans="1:8" ht="14.5">
      <c r="A38" s="24">
        <v>28</v>
      </c>
      <c r="B38" s="28" t="s">
        <v>66</v>
      </c>
      <c r="C38" s="605">
        <v>-33135595.680000003</v>
      </c>
      <c r="D38" s="607">
        <v>0</v>
      </c>
      <c r="E38" s="606">
        <f t="shared" si="2"/>
        <v>-33135595.680000003</v>
      </c>
      <c r="F38" s="532">
        <v>-26982693.32</v>
      </c>
      <c r="G38" s="598">
        <v>0</v>
      </c>
      <c r="H38" s="531">
        <f t="shared" si="1"/>
        <v>-26982693.32</v>
      </c>
    </row>
    <row r="39" spans="1:8" ht="14.5">
      <c r="A39" s="24">
        <v>29</v>
      </c>
      <c r="B39" s="28" t="s">
        <v>67</v>
      </c>
      <c r="C39" s="605">
        <v>0</v>
      </c>
      <c r="D39" s="607">
        <v>0</v>
      </c>
      <c r="E39" s="606">
        <f t="shared" si="2"/>
        <v>0</v>
      </c>
      <c r="F39" s="532">
        <v>0</v>
      </c>
      <c r="G39" s="598">
        <v>0</v>
      </c>
      <c r="H39" s="531">
        <f t="shared" si="1"/>
        <v>0</v>
      </c>
    </row>
    <row r="40" spans="1:8" ht="14.5">
      <c r="A40" s="24">
        <v>30</v>
      </c>
      <c r="B40" s="247" t="s">
        <v>266</v>
      </c>
      <c r="C40" s="605">
        <v>69864404.319999993</v>
      </c>
      <c r="D40" s="607">
        <v>0</v>
      </c>
      <c r="E40" s="606">
        <f t="shared" si="2"/>
        <v>69864404.319999993</v>
      </c>
      <c r="F40" s="532">
        <v>76017306.680000007</v>
      </c>
      <c r="G40" s="598">
        <v>0</v>
      </c>
      <c r="H40" s="531">
        <f t="shared" si="1"/>
        <v>76017306.680000007</v>
      </c>
    </row>
    <row r="41" spans="1:8" ht="15" thickBot="1">
      <c r="A41" s="32">
        <v>31</v>
      </c>
      <c r="B41" s="33" t="s">
        <v>68</v>
      </c>
      <c r="C41" s="608">
        <f>C31+C40</f>
        <v>146307575.25</v>
      </c>
      <c r="D41" s="608">
        <f>D31+D40</f>
        <v>292426399.84430003</v>
      </c>
      <c r="E41" s="608">
        <f>C41+D41</f>
        <v>438733975.09430003</v>
      </c>
      <c r="F41" s="608">
        <f>F31+F40</f>
        <v>142402469.81</v>
      </c>
      <c r="G41" s="608">
        <f>G31+G40</f>
        <v>327455396.92220002</v>
      </c>
      <c r="H41" s="597">
        <f>F41+G41</f>
        <v>469857866.73220003</v>
      </c>
    </row>
    <row r="43" spans="1:8">
      <c r="B43" s="34"/>
    </row>
  </sheetData>
  <mergeCells count="2">
    <mergeCell ref="C5:E5"/>
    <mergeCell ref="F5:H5"/>
  </mergeCells>
  <dataValidations count="1">
    <dataValidation type="whole" operator="lessThanOrEqual" allowBlank="1" showInputMessage="1" showErrorMessage="1" sqref="C13:D13 F13:G13" xr:uid="{E519D59E-A6A8-46B1-B3EA-E0CF5FA46E6E}">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0" zoomScaleNormal="80" workbookViewId="0">
      <pane xSplit="1" ySplit="6" topLeftCell="B7" activePane="bottomRight" state="frozen"/>
      <selection activeCell="B9" sqref="B9"/>
      <selection pane="topRight" activeCell="B9" sqref="B9"/>
      <selection pane="bottomLeft" activeCell="B9" sqref="B9"/>
      <selection pane="bottomRight" activeCell="C8" sqref="C8:H67"/>
    </sheetView>
  </sheetViews>
  <sheetFormatPr defaultColWidth="9.1796875" defaultRowHeight="12.5"/>
  <cols>
    <col min="1" max="1" width="9.54296875" style="4" bestFit="1" customWidth="1"/>
    <col min="2" max="2" width="89.1796875" style="4" customWidth="1"/>
    <col min="3" max="8" width="12.81640625" style="4" customWidth="1"/>
    <col min="9" max="9" width="8.81640625" style="4" customWidth="1"/>
    <col min="10" max="16384" width="9.1796875" style="4"/>
  </cols>
  <sheetData>
    <row r="1" spans="1:8">
      <c r="A1" s="2" t="s">
        <v>31</v>
      </c>
      <c r="B1" s="3" t="str">
        <f>'Info '!C2</f>
        <v>JSC PASHA Bank Georgia</v>
      </c>
      <c r="C1" s="3">
        <f>'Info '!D2</f>
        <v>0</v>
      </c>
    </row>
    <row r="2" spans="1:8">
      <c r="A2" s="2" t="s">
        <v>32</v>
      </c>
      <c r="B2" s="479">
        <v>44561</v>
      </c>
      <c r="C2" s="363">
        <v>44286</v>
      </c>
      <c r="D2" s="7"/>
      <c r="E2" s="7"/>
      <c r="F2" s="7"/>
      <c r="G2" s="7"/>
      <c r="H2" s="7"/>
    </row>
    <row r="3" spans="1:8">
      <c r="A3" s="2"/>
      <c r="B3" s="3"/>
      <c r="C3" s="6"/>
      <c r="D3" s="7"/>
      <c r="E3" s="7"/>
      <c r="F3" s="7"/>
      <c r="G3" s="7"/>
      <c r="H3" s="7"/>
    </row>
    <row r="4" spans="1:8" ht="13.5" thickBot="1">
      <c r="A4" s="36" t="s">
        <v>195</v>
      </c>
      <c r="B4" s="200" t="s">
        <v>23</v>
      </c>
      <c r="C4" s="17"/>
      <c r="D4" s="19"/>
      <c r="E4" s="19"/>
      <c r="F4" s="20"/>
      <c r="G4" s="20"/>
      <c r="H4" s="37" t="s">
        <v>74</v>
      </c>
    </row>
    <row r="5" spans="1:8">
      <c r="A5" s="38" t="s">
        <v>7</v>
      </c>
      <c r="B5" s="39"/>
      <c r="C5" s="676" t="s">
        <v>69</v>
      </c>
      <c r="D5" s="677"/>
      <c r="E5" s="678"/>
      <c r="F5" s="676" t="s">
        <v>73</v>
      </c>
      <c r="G5" s="677"/>
      <c r="H5" s="679"/>
    </row>
    <row r="6" spans="1:8">
      <c r="A6" s="40" t="s">
        <v>7</v>
      </c>
      <c r="B6" s="41"/>
      <c r="C6" s="42" t="s">
        <v>70</v>
      </c>
      <c r="D6" s="42" t="s">
        <v>71</v>
      </c>
      <c r="E6" s="42" t="s">
        <v>72</v>
      </c>
      <c r="F6" s="42" t="s">
        <v>70</v>
      </c>
      <c r="G6" s="42" t="s">
        <v>71</v>
      </c>
      <c r="H6" s="43" t="s">
        <v>72</v>
      </c>
    </row>
    <row r="7" spans="1:8" ht="13">
      <c r="A7" s="44"/>
      <c r="B7" s="200" t="s">
        <v>194</v>
      </c>
      <c r="C7" s="45"/>
      <c r="D7" s="45"/>
      <c r="E7" s="45"/>
      <c r="F7" s="45"/>
      <c r="G7" s="45"/>
      <c r="H7" s="46"/>
    </row>
    <row r="8" spans="1:8" ht="13.5">
      <c r="A8" s="44">
        <v>1</v>
      </c>
      <c r="B8" s="47" t="s">
        <v>193</v>
      </c>
      <c r="C8" s="596">
        <v>707256.09</v>
      </c>
      <c r="D8" s="596">
        <v>-103943.16</v>
      </c>
      <c r="E8" s="606">
        <f>C8+D8</f>
        <v>603312.92999999993</v>
      </c>
      <c r="F8" s="596">
        <v>672317.14</v>
      </c>
      <c r="G8" s="596">
        <v>320392.65999999997</v>
      </c>
      <c r="H8" s="528">
        <f>F8+G8</f>
        <v>992709.8</v>
      </c>
    </row>
    <row r="9" spans="1:8" ht="13.5">
      <c r="A9" s="44">
        <v>2</v>
      </c>
      <c r="B9" s="47" t="s">
        <v>192</v>
      </c>
      <c r="C9" s="609">
        <f>SUM(C10:C18)</f>
        <v>12899448.1</v>
      </c>
      <c r="D9" s="609">
        <f>SUM(D10:D18)</f>
        <v>14974930.989999998</v>
      </c>
      <c r="E9" s="606">
        <f t="shared" ref="E9:E67" si="0">C9+D9</f>
        <v>27874379.089999996</v>
      </c>
      <c r="F9" s="609">
        <f>SUM(F10:F18)</f>
        <v>12381321.24</v>
      </c>
      <c r="G9" s="609">
        <f>SUM(G10:G18)</f>
        <v>13141391.060000001</v>
      </c>
      <c r="H9" s="528">
        <f t="shared" ref="H9:H67" si="1">F9+G9</f>
        <v>25522712.300000001</v>
      </c>
    </row>
    <row r="10" spans="1:8" ht="13.5">
      <c r="A10" s="44">
        <v>2.1</v>
      </c>
      <c r="B10" s="48" t="s">
        <v>191</v>
      </c>
      <c r="C10" s="596"/>
      <c r="D10" s="596">
        <v>5.99</v>
      </c>
      <c r="E10" s="606">
        <f t="shared" si="0"/>
        <v>5.99</v>
      </c>
      <c r="F10" s="596"/>
      <c r="G10" s="596"/>
      <c r="H10" s="528">
        <f t="shared" si="1"/>
        <v>0</v>
      </c>
    </row>
    <row r="11" spans="1:8" ht="13.5">
      <c r="A11" s="44">
        <v>2.2000000000000002</v>
      </c>
      <c r="B11" s="48" t="s">
        <v>190</v>
      </c>
      <c r="C11" s="596">
        <v>4445677.4400000004</v>
      </c>
      <c r="D11" s="596">
        <v>7997388.7000000002</v>
      </c>
      <c r="E11" s="606">
        <f t="shared" si="0"/>
        <v>12443066.140000001</v>
      </c>
      <c r="F11" s="596">
        <v>6149904.7199999997</v>
      </c>
      <c r="G11" s="596">
        <v>5972817.5899999999</v>
      </c>
      <c r="H11" s="528">
        <f t="shared" si="1"/>
        <v>12122722.309999999</v>
      </c>
    </row>
    <row r="12" spans="1:8" ht="13.5">
      <c r="A12" s="44">
        <v>2.2999999999999998</v>
      </c>
      <c r="B12" s="48" t="s">
        <v>189</v>
      </c>
      <c r="C12" s="596"/>
      <c r="D12" s="596">
        <v>537408.27</v>
      </c>
      <c r="E12" s="606">
        <f t="shared" si="0"/>
        <v>537408.27</v>
      </c>
      <c r="F12" s="596">
        <v>427320.95</v>
      </c>
      <c r="G12" s="596">
        <v>189385.05</v>
      </c>
      <c r="H12" s="528">
        <f t="shared" si="1"/>
        <v>616706</v>
      </c>
    </row>
    <row r="13" spans="1:8" ht="13.5">
      <c r="A13" s="44">
        <v>2.4</v>
      </c>
      <c r="B13" s="48" t="s">
        <v>188</v>
      </c>
      <c r="C13" s="596">
        <v>614284.24</v>
      </c>
      <c r="D13" s="596">
        <v>61345.06</v>
      </c>
      <c r="E13" s="606">
        <f t="shared" si="0"/>
        <v>675629.3</v>
      </c>
      <c r="F13" s="596">
        <v>260360.17</v>
      </c>
      <c r="G13" s="596">
        <v>48670.98</v>
      </c>
      <c r="H13" s="528">
        <f t="shared" si="1"/>
        <v>309031.15000000002</v>
      </c>
    </row>
    <row r="14" spans="1:8" ht="13.5">
      <c r="A14" s="44">
        <v>2.5</v>
      </c>
      <c r="B14" s="48" t="s">
        <v>187</v>
      </c>
      <c r="C14" s="596">
        <v>925724.23</v>
      </c>
      <c r="D14" s="596">
        <v>2169878.46</v>
      </c>
      <c r="E14" s="606">
        <f t="shared" si="0"/>
        <v>3095602.69</v>
      </c>
      <c r="F14" s="596">
        <v>834375.24</v>
      </c>
      <c r="G14" s="596">
        <v>2151390.88</v>
      </c>
      <c r="H14" s="528">
        <f t="shared" si="1"/>
        <v>2985766.12</v>
      </c>
    </row>
    <row r="15" spans="1:8" ht="13.5">
      <c r="A15" s="44">
        <v>2.6</v>
      </c>
      <c r="B15" s="48" t="s">
        <v>186</v>
      </c>
      <c r="C15" s="596">
        <v>9479.42</v>
      </c>
      <c r="D15" s="596">
        <v>4209.28</v>
      </c>
      <c r="E15" s="606">
        <f t="shared" si="0"/>
        <v>13688.7</v>
      </c>
      <c r="F15" s="596">
        <v>175.04</v>
      </c>
      <c r="G15" s="596">
        <v>8614.27</v>
      </c>
      <c r="H15" s="528">
        <f t="shared" si="1"/>
        <v>8789.3100000000013</v>
      </c>
    </row>
    <row r="16" spans="1:8" ht="13.5">
      <c r="A16" s="44">
        <v>2.7</v>
      </c>
      <c r="B16" s="48" t="s">
        <v>185</v>
      </c>
      <c r="C16" s="596"/>
      <c r="D16" s="596"/>
      <c r="E16" s="606">
        <f t="shared" si="0"/>
        <v>0</v>
      </c>
      <c r="F16" s="596"/>
      <c r="G16" s="596"/>
      <c r="H16" s="528">
        <f t="shared" si="1"/>
        <v>0</v>
      </c>
    </row>
    <row r="17" spans="1:8" ht="13.5">
      <c r="A17" s="44">
        <v>2.8</v>
      </c>
      <c r="B17" s="48" t="s">
        <v>184</v>
      </c>
      <c r="C17" s="596">
        <v>2957037.59</v>
      </c>
      <c r="D17" s="596">
        <v>1233789.8700000001</v>
      </c>
      <c r="E17" s="606">
        <f t="shared" si="0"/>
        <v>4190827.46</v>
      </c>
      <c r="F17" s="596">
        <v>1265221.96</v>
      </c>
      <c r="G17" s="596">
        <v>1192214.56</v>
      </c>
      <c r="H17" s="528">
        <f t="shared" si="1"/>
        <v>2457436.52</v>
      </c>
    </row>
    <row r="18" spans="1:8" ht="13.5">
      <c r="A18" s="44">
        <v>2.9</v>
      </c>
      <c r="B18" s="48" t="s">
        <v>183</v>
      </c>
      <c r="C18" s="596">
        <v>3947245.18</v>
      </c>
      <c r="D18" s="596">
        <v>2970905.36</v>
      </c>
      <c r="E18" s="606">
        <f t="shared" si="0"/>
        <v>6918150.54</v>
      </c>
      <c r="F18" s="596">
        <v>3443963.16</v>
      </c>
      <c r="G18" s="596">
        <v>3578297.73</v>
      </c>
      <c r="H18" s="528">
        <f t="shared" si="1"/>
        <v>7022260.8900000006</v>
      </c>
    </row>
    <row r="19" spans="1:8" ht="13.5">
      <c r="A19" s="44">
        <v>3</v>
      </c>
      <c r="B19" s="47" t="s">
        <v>182</v>
      </c>
      <c r="C19" s="596">
        <v>363780.26</v>
      </c>
      <c r="D19" s="596">
        <v>677755.38</v>
      </c>
      <c r="E19" s="606">
        <f t="shared" si="0"/>
        <v>1041535.64</v>
      </c>
      <c r="F19" s="596">
        <v>215351.7</v>
      </c>
      <c r="G19" s="596">
        <v>359379.3</v>
      </c>
      <c r="H19" s="528">
        <f t="shared" si="1"/>
        <v>574731</v>
      </c>
    </row>
    <row r="20" spans="1:8" ht="13.5">
      <c r="A20" s="44">
        <v>4</v>
      </c>
      <c r="B20" s="47" t="s">
        <v>181</v>
      </c>
      <c r="C20" s="596">
        <v>3280571.25</v>
      </c>
      <c r="D20" s="596">
        <v>1015401.18</v>
      </c>
      <c r="E20" s="606">
        <f t="shared" si="0"/>
        <v>4295972.43</v>
      </c>
      <c r="F20" s="596">
        <v>4100116.56</v>
      </c>
      <c r="G20" s="596">
        <v>474550.49</v>
      </c>
      <c r="H20" s="528">
        <f t="shared" si="1"/>
        <v>4574667.05</v>
      </c>
    </row>
    <row r="21" spans="1:8" ht="13.5">
      <c r="A21" s="44">
        <v>5</v>
      </c>
      <c r="B21" s="47" t="s">
        <v>180</v>
      </c>
      <c r="C21" s="596"/>
      <c r="D21" s="596"/>
      <c r="E21" s="606">
        <f t="shared" si="0"/>
        <v>0</v>
      </c>
      <c r="F21" s="596"/>
      <c r="G21" s="596"/>
      <c r="H21" s="528">
        <f>F21+G21</f>
        <v>0</v>
      </c>
    </row>
    <row r="22" spans="1:8" ht="13.5">
      <c r="A22" s="44">
        <v>6</v>
      </c>
      <c r="B22" s="49" t="s">
        <v>179</v>
      </c>
      <c r="C22" s="609">
        <f>C8+C9+C19+C20+C21</f>
        <v>17251055.699999999</v>
      </c>
      <c r="D22" s="609">
        <f>D8+D9+D19+D20+D21</f>
        <v>16564144.389999999</v>
      </c>
      <c r="E22" s="606">
        <f>C22+D22</f>
        <v>33815200.089999996</v>
      </c>
      <c r="F22" s="609">
        <f>F8+F9+F19+F20+F21</f>
        <v>17369106.640000001</v>
      </c>
      <c r="G22" s="609">
        <f>G8+G9+G19+G20+G21</f>
        <v>14295713.510000002</v>
      </c>
      <c r="H22" s="528">
        <f>F22+G22</f>
        <v>31664820.150000002</v>
      </c>
    </row>
    <row r="23" spans="1:8" ht="13.5">
      <c r="A23" s="44"/>
      <c r="B23" s="200" t="s">
        <v>178</v>
      </c>
      <c r="C23" s="596"/>
      <c r="D23" s="596"/>
      <c r="E23" s="605"/>
      <c r="F23" s="596"/>
      <c r="G23" s="596"/>
      <c r="H23" s="527"/>
    </row>
    <row r="24" spans="1:8" ht="13.5">
      <c r="A24" s="44">
        <v>7</v>
      </c>
      <c r="B24" s="47" t="s">
        <v>177</v>
      </c>
      <c r="C24" s="596">
        <v>373154.73000000004</v>
      </c>
      <c r="D24" s="596">
        <v>93270.89</v>
      </c>
      <c r="E24" s="606">
        <f t="shared" si="0"/>
        <v>466425.62000000005</v>
      </c>
      <c r="F24" s="596">
        <v>354650.83</v>
      </c>
      <c r="G24" s="596">
        <v>126481.56</v>
      </c>
      <c r="H24" s="528">
        <f t="shared" si="1"/>
        <v>481132.39</v>
      </c>
    </row>
    <row r="25" spans="1:8" ht="13.5">
      <c r="A25" s="44">
        <v>8</v>
      </c>
      <c r="B25" s="47" t="s">
        <v>176</v>
      </c>
      <c r="C25" s="596">
        <v>3268710.96</v>
      </c>
      <c r="D25" s="596">
        <v>4000842.42</v>
      </c>
      <c r="E25" s="606">
        <f t="shared" si="0"/>
        <v>7269553.3799999999</v>
      </c>
      <c r="F25" s="596">
        <v>2611516.17</v>
      </c>
      <c r="G25" s="596">
        <v>1342614.89</v>
      </c>
      <c r="H25" s="528">
        <f t="shared" si="1"/>
        <v>3954131.0599999996</v>
      </c>
    </row>
    <row r="26" spans="1:8" ht="13.5">
      <c r="A26" s="44">
        <v>9</v>
      </c>
      <c r="B26" s="47" t="s">
        <v>175</v>
      </c>
      <c r="C26" s="596">
        <v>631991.93000000005</v>
      </c>
      <c r="D26" s="596">
        <v>2715800.19</v>
      </c>
      <c r="E26" s="606">
        <f t="shared" si="0"/>
        <v>3347792.12</v>
      </c>
      <c r="F26" s="596">
        <v>597051.94999999995</v>
      </c>
      <c r="G26" s="596">
        <v>2807851.48</v>
      </c>
      <c r="H26" s="528">
        <f t="shared" si="1"/>
        <v>3404903.4299999997</v>
      </c>
    </row>
    <row r="27" spans="1:8" ht="13.5">
      <c r="A27" s="44">
        <v>10</v>
      </c>
      <c r="B27" s="47" t="s">
        <v>174</v>
      </c>
      <c r="C27" s="596"/>
      <c r="D27" s="596"/>
      <c r="E27" s="606">
        <f t="shared" si="0"/>
        <v>0</v>
      </c>
      <c r="F27" s="596">
        <v>1694207.69</v>
      </c>
      <c r="G27" s="596">
        <v>2473888.89</v>
      </c>
      <c r="H27" s="528">
        <f t="shared" si="1"/>
        <v>4168096.58</v>
      </c>
    </row>
    <row r="28" spans="1:8" ht="13.5">
      <c r="A28" s="44">
        <v>11</v>
      </c>
      <c r="B28" s="47" t="s">
        <v>173</v>
      </c>
      <c r="C28" s="596">
        <v>1701841.69</v>
      </c>
      <c r="D28" s="596">
        <v>2289671.59</v>
      </c>
      <c r="E28" s="606">
        <f t="shared" si="0"/>
        <v>3991513.28</v>
      </c>
      <c r="F28" s="596">
        <v>786796.99</v>
      </c>
      <c r="G28" s="596">
        <v>2263799.59</v>
      </c>
      <c r="H28" s="528">
        <f t="shared" si="1"/>
        <v>3050596.58</v>
      </c>
    </row>
    <row r="29" spans="1:8" ht="13.5">
      <c r="A29" s="44">
        <v>12</v>
      </c>
      <c r="B29" s="47" t="s">
        <v>172</v>
      </c>
      <c r="C29" s="596"/>
      <c r="D29" s="596"/>
      <c r="E29" s="606">
        <f t="shared" si="0"/>
        <v>0</v>
      </c>
      <c r="F29" s="596"/>
      <c r="G29" s="596"/>
      <c r="H29" s="528">
        <f t="shared" si="1"/>
        <v>0</v>
      </c>
    </row>
    <row r="30" spans="1:8" ht="13.5">
      <c r="A30" s="44">
        <v>13</v>
      </c>
      <c r="B30" s="50" t="s">
        <v>171</v>
      </c>
      <c r="C30" s="609">
        <f>SUM(C24:C29)</f>
        <v>5975699.3100000005</v>
      </c>
      <c r="D30" s="609">
        <f>SUM(D24:D29)</f>
        <v>9099585.0899999999</v>
      </c>
      <c r="E30" s="606">
        <f t="shared" si="0"/>
        <v>15075284.4</v>
      </c>
      <c r="F30" s="609">
        <f>SUM(F24:F29)</f>
        <v>6044223.6300000008</v>
      </c>
      <c r="G30" s="609">
        <f>SUM(G24:G29)</f>
        <v>9014636.4100000001</v>
      </c>
      <c r="H30" s="528">
        <f t="shared" si="1"/>
        <v>15058860.040000001</v>
      </c>
    </row>
    <row r="31" spans="1:8" ht="13.5">
      <c r="A31" s="44">
        <v>14</v>
      </c>
      <c r="B31" s="50" t="s">
        <v>170</v>
      </c>
      <c r="C31" s="609">
        <f>C22-C30</f>
        <v>11275356.389999999</v>
      </c>
      <c r="D31" s="609">
        <f>D22-D30</f>
        <v>7464559.2999999989</v>
      </c>
      <c r="E31" s="606">
        <f t="shared" si="0"/>
        <v>18739915.689999998</v>
      </c>
      <c r="F31" s="609">
        <f>F22-F30</f>
        <v>11324883.01</v>
      </c>
      <c r="G31" s="609">
        <f>G22-G30</f>
        <v>5281077.1000000015</v>
      </c>
      <c r="H31" s="528">
        <f t="shared" si="1"/>
        <v>16605960.110000001</v>
      </c>
    </row>
    <row r="32" spans="1:8" ht="13">
      <c r="A32" s="44"/>
      <c r="B32" s="51"/>
      <c r="C32" s="595"/>
      <c r="D32" s="595"/>
      <c r="E32" s="595"/>
      <c r="F32" s="595"/>
      <c r="G32" s="595"/>
      <c r="H32" s="526"/>
    </row>
    <row r="33" spans="1:8" ht="13.5">
      <c r="A33" s="44"/>
      <c r="B33" s="51" t="s">
        <v>169</v>
      </c>
      <c r="C33" s="596"/>
      <c r="D33" s="596"/>
      <c r="E33" s="605"/>
      <c r="F33" s="596"/>
      <c r="G33" s="596"/>
      <c r="H33" s="527"/>
    </row>
    <row r="34" spans="1:8" ht="13.5">
      <c r="A34" s="44">
        <v>15</v>
      </c>
      <c r="B34" s="52" t="s">
        <v>168</v>
      </c>
      <c r="C34" s="609">
        <f>C35-C36</f>
        <v>-43484.48000000001</v>
      </c>
      <c r="D34" s="609">
        <f>D35-D36</f>
        <v>77200.030000000028</v>
      </c>
      <c r="E34" s="606">
        <f t="shared" si="0"/>
        <v>33715.550000000017</v>
      </c>
      <c r="F34" s="609">
        <f>F35-F36</f>
        <v>-55705.95</v>
      </c>
      <c r="G34" s="609">
        <f>G35-G36</f>
        <v>94906.640000000014</v>
      </c>
      <c r="H34" s="528">
        <f t="shared" si="1"/>
        <v>39200.690000000017</v>
      </c>
    </row>
    <row r="35" spans="1:8" ht="13.5">
      <c r="A35" s="44">
        <v>15.1</v>
      </c>
      <c r="B35" s="48" t="s">
        <v>167</v>
      </c>
      <c r="C35" s="596">
        <v>118098.81</v>
      </c>
      <c r="D35" s="596">
        <v>380157.89</v>
      </c>
      <c r="E35" s="606">
        <f t="shared" si="0"/>
        <v>498256.7</v>
      </c>
      <c r="F35" s="596">
        <v>101334.54</v>
      </c>
      <c r="G35" s="596">
        <v>361180.05</v>
      </c>
      <c r="H35" s="528">
        <f t="shared" si="1"/>
        <v>462514.58999999997</v>
      </c>
    </row>
    <row r="36" spans="1:8" ht="13.5">
      <c r="A36" s="44">
        <v>15.2</v>
      </c>
      <c r="B36" s="48" t="s">
        <v>166</v>
      </c>
      <c r="C36" s="596">
        <v>161583.29</v>
      </c>
      <c r="D36" s="596">
        <v>302957.86</v>
      </c>
      <c r="E36" s="606">
        <f t="shared" si="0"/>
        <v>464541.15</v>
      </c>
      <c r="F36" s="596">
        <v>157040.49</v>
      </c>
      <c r="G36" s="596">
        <v>266273.40999999997</v>
      </c>
      <c r="H36" s="528">
        <f t="shared" si="1"/>
        <v>423313.89999999997</v>
      </c>
    </row>
    <row r="37" spans="1:8" ht="13.5">
      <c r="A37" s="44">
        <v>16</v>
      </c>
      <c r="B37" s="47" t="s">
        <v>165</v>
      </c>
      <c r="C37" s="596"/>
      <c r="D37" s="596"/>
      <c r="E37" s="606">
        <f t="shared" si="0"/>
        <v>0</v>
      </c>
      <c r="F37" s="596"/>
      <c r="G37" s="596"/>
      <c r="H37" s="528">
        <f t="shared" si="1"/>
        <v>0</v>
      </c>
    </row>
    <row r="38" spans="1:8" ht="13.5">
      <c r="A38" s="44">
        <v>17</v>
      </c>
      <c r="B38" s="47" t="s">
        <v>164</v>
      </c>
      <c r="C38" s="596"/>
      <c r="D38" s="596"/>
      <c r="E38" s="606">
        <f t="shared" si="0"/>
        <v>0</v>
      </c>
      <c r="F38" s="596"/>
      <c r="G38" s="596"/>
      <c r="H38" s="528">
        <f t="shared" si="1"/>
        <v>0</v>
      </c>
    </row>
    <row r="39" spans="1:8" ht="13.5">
      <c r="A39" s="44">
        <v>18</v>
      </c>
      <c r="B39" s="47" t="s">
        <v>163</v>
      </c>
      <c r="C39" s="596"/>
      <c r="D39" s="596"/>
      <c r="E39" s="606">
        <f t="shared" si="0"/>
        <v>0</v>
      </c>
      <c r="F39" s="596"/>
      <c r="G39" s="596"/>
      <c r="H39" s="528">
        <f t="shared" si="1"/>
        <v>0</v>
      </c>
    </row>
    <row r="40" spans="1:8" ht="13.5">
      <c r="A40" s="44">
        <v>19</v>
      </c>
      <c r="B40" s="47" t="s">
        <v>162</v>
      </c>
      <c r="C40" s="596">
        <v>9946379.3200000003</v>
      </c>
      <c r="D40" s="596">
        <v>0</v>
      </c>
      <c r="E40" s="606">
        <f t="shared" si="0"/>
        <v>9946379.3200000003</v>
      </c>
      <c r="F40" s="596">
        <v>-9195689.9000000004</v>
      </c>
      <c r="G40" s="596">
        <v>0</v>
      </c>
      <c r="H40" s="528">
        <f t="shared" si="1"/>
        <v>-9195689.9000000004</v>
      </c>
    </row>
    <row r="41" spans="1:8" ht="13.5">
      <c r="A41" s="44">
        <v>20</v>
      </c>
      <c r="B41" s="47" t="s">
        <v>161</v>
      </c>
      <c r="C41" s="596">
        <v>-6985817</v>
      </c>
      <c r="D41" s="596">
        <v>0</v>
      </c>
      <c r="E41" s="606">
        <f t="shared" si="0"/>
        <v>-6985817</v>
      </c>
      <c r="F41" s="596">
        <v>13948236.060000001</v>
      </c>
      <c r="G41" s="596">
        <v>0</v>
      </c>
      <c r="H41" s="528">
        <f t="shared" si="1"/>
        <v>13948236.060000001</v>
      </c>
    </row>
    <row r="42" spans="1:8" ht="13.5">
      <c r="A42" s="44">
        <v>21</v>
      </c>
      <c r="B42" s="47" t="s">
        <v>160</v>
      </c>
      <c r="C42" s="596">
        <v>-803084.25</v>
      </c>
      <c r="D42" s="596"/>
      <c r="E42" s="606">
        <f t="shared" si="0"/>
        <v>-803084.25</v>
      </c>
      <c r="F42" s="596">
        <v>-150304.29</v>
      </c>
      <c r="G42" s="596"/>
      <c r="H42" s="528">
        <f t="shared" si="1"/>
        <v>-150304.29</v>
      </c>
    </row>
    <row r="43" spans="1:8" ht="13.5">
      <c r="A43" s="44">
        <v>22</v>
      </c>
      <c r="B43" s="47" t="s">
        <v>159</v>
      </c>
      <c r="C43" s="596">
        <v>1229650.96</v>
      </c>
      <c r="D43" s="596">
        <v>424536.27</v>
      </c>
      <c r="E43" s="606">
        <f t="shared" si="0"/>
        <v>1654187.23</v>
      </c>
      <c r="F43" s="596">
        <v>1134775.99</v>
      </c>
      <c r="G43" s="596">
        <v>497250.27</v>
      </c>
      <c r="H43" s="528">
        <f t="shared" si="1"/>
        <v>1632026.26</v>
      </c>
    </row>
    <row r="44" spans="1:8" ht="13.5">
      <c r="A44" s="44">
        <v>23</v>
      </c>
      <c r="B44" s="47" t="s">
        <v>158</v>
      </c>
      <c r="C44" s="596">
        <v>398862.7</v>
      </c>
      <c r="D44" s="596"/>
      <c r="E44" s="606">
        <f t="shared" si="0"/>
        <v>398862.7</v>
      </c>
      <c r="F44" s="596">
        <v>369968.49</v>
      </c>
      <c r="G44" s="596"/>
      <c r="H44" s="528">
        <f t="shared" si="1"/>
        <v>369968.49</v>
      </c>
    </row>
    <row r="45" spans="1:8" ht="13.5">
      <c r="A45" s="44">
        <v>24</v>
      </c>
      <c r="B45" s="50" t="s">
        <v>273</v>
      </c>
      <c r="C45" s="609">
        <f>C34+C37+C38+C39+C40+C41+C42+C43+C44</f>
        <v>3742507.25</v>
      </c>
      <c r="D45" s="609">
        <f>D34+D37+D38+D39+D40+D41+D42+D43+D44</f>
        <v>501736.30000000005</v>
      </c>
      <c r="E45" s="606">
        <f t="shared" si="0"/>
        <v>4244243.55</v>
      </c>
      <c r="F45" s="609">
        <f>F34+F37+F38+F39+F40+F41+F42+F43+F44</f>
        <v>6051280.4000000013</v>
      </c>
      <c r="G45" s="609">
        <f>G34+G37+G38+G39+G40+G41+G42+G43+G44</f>
        <v>592156.91</v>
      </c>
      <c r="H45" s="528">
        <f t="shared" si="1"/>
        <v>6643437.3100000015</v>
      </c>
    </row>
    <row r="46" spans="1:8" ht="13">
      <c r="A46" s="44"/>
      <c r="B46" s="200" t="s">
        <v>157</v>
      </c>
      <c r="C46" s="596"/>
      <c r="D46" s="596"/>
      <c r="E46" s="596"/>
      <c r="F46" s="596"/>
      <c r="G46" s="596"/>
      <c r="H46" s="525"/>
    </row>
    <row r="47" spans="1:8" ht="13.5">
      <c r="A47" s="44">
        <v>25</v>
      </c>
      <c r="B47" s="47" t="s">
        <v>156</v>
      </c>
      <c r="C47" s="596">
        <v>880956.97</v>
      </c>
      <c r="D47" s="596">
        <v>1348671.04</v>
      </c>
      <c r="E47" s="606">
        <f t="shared" si="0"/>
        <v>2229628.0099999998</v>
      </c>
      <c r="F47" s="596">
        <v>946137.9</v>
      </c>
      <c r="G47" s="596">
        <v>904669.74</v>
      </c>
      <c r="H47" s="528">
        <f t="shared" si="1"/>
        <v>1850807.6400000001</v>
      </c>
    </row>
    <row r="48" spans="1:8" ht="13.5">
      <c r="A48" s="44">
        <v>26</v>
      </c>
      <c r="B48" s="47" t="s">
        <v>155</v>
      </c>
      <c r="C48" s="596">
        <v>4726470.32</v>
      </c>
      <c r="D48" s="596">
        <v>2814.2</v>
      </c>
      <c r="E48" s="606">
        <f t="shared" si="0"/>
        <v>4729284.5200000005</v>
      </c>
      <c r="F48" s="596">
        <v>5980784.2699999996</v>
      </c>
      <c r="G48" s="596">
        <v>10.25</v>
      </c>
      <c r="H48" s="528">
        <f t="shared" si="1"/>
        <v>5980794.5199999996</v>
      </c>
    </row>
    <row r="49" spans="1:8" ht="13.5">
      <c r="A49" s="44">
        <v>27</v>
      </c>
      <c r="B49" s="47" t="s">
        <v>154</v>
      </c>
      <c r="C49" s="596">
        <v>13988850.439999999</v>
      </c>
      <c r="D49" s="596">
        <v>0</v>
      </c>
      <c r="E49" s="606">
        <f t="shared" si="0"/>
        <v>13988850.439999999</v>
      </c>
      <c r="F49" s="596">
        <v>16577772.460000001</v>
      </c>
      <c r="G49" s="596">
        <v>0</v>
      </c>
      <c r="H49" s="528">
        <f t="shared" si="1"/>
        <v>16577772.460000001</v>
      </c>
    </row>
    <row r="50" spans="1:8" ht="13.5">
      <c r="A50" s="44">
        <v>28</v>
      </c>
      <c r="B50" s="47" t="s">
        <v>153</v>
      </c>
      <c r="C50" s="596">
        <v>5711.27</v>
      </c>
      <c r="D50" s="596">
        <v>0</v>
      </c>
      <c r="E50" s="606">
        <f t="shared" si="0"/>
        <v>5711.27</v>
      </c>
      <c r="F50" s="596">
        <v>9336.57</v>
      </c>
      <c r="G50" s="596">
        <v>0</v>
      </c>
      <c r="H50" s="528">
        <f t="shared" si="1"/>
        <v>9336.57</v>
      </c>
    </row>
    <row r="51" spans="1:8" ht="13.5">
      <c r="A51" s="44">
        <v>29</v>
      </c>
      <c r="B51" s="47" t="s">
        <v>152</v>
      </c>
      <c r="C51" s="596">
        <v>5815014.7300000004</v>
      </c>
      <c r="D51" s="596">
        <v>0</v>
      </c>
      <c r="E51" s="606">
        <f t="shared" si="0"/>
        <v>5815014.7300000004</v>
      </c>
      <c r="F51" s="596">
        <v>6504313.3200000003</v>
      </c>
      <c r="G51" s="596">
        <v>0</v>
      </c>
      <c r="H51" s="528">
        <f t="shared" si="1"/>
        <v>6504313.3200000003</v>
      </c>
    </row>
    <row r="52" spans="1:8" ht="13.5">
      <c r="A52" s="44">
        <v>30</v>
      </c>
      <c r="B52" s="47" t="s">
        <v>151</v>
      </c>
      <c r="C52" s="596">
        <v>1655367.01</v>
      </c>
      <c r="D52" s="596"/>
      <c r="E52" s="606">
        <f t="shared" si="0"/>
        <v>1655367.01</v>
      </c>
      <c r="F52" s="596">
        <v>1687858.08</v>
      </c>
      <c r="G52" s="596"/>
      <c r="H52" s="528">
        <f t="shared" si="1"/>
        <v>1687858.08</v>
      </c>
    </row>
    <row r="53" spans="1:8" ht="13.5">
      <c r="A53" s="44">
        <v>31</v>
      </c>
      <c r="B53" s="50" t="s">
        <v>274</v>
      </c>
      <c r="C53" s="609">
        <f>C47+C48+C49+C50+C51+C52</f>
        <v>27072370.740000002</v>
      </c>
      <c r="D53" s="609">
        <f>D47+D48+D49+D50+D51+D52</f>
        <v>1351485.24</v>
      </c>
      <c r="E53" s="606">
        <f t="shared" si="0"/>
        <v>28423855.98</v>
      </c>
      <c r="F53" s="609">
        <f>F47+F48+F49+F50+F51+F52</f>
        <v>31706202.600000001</v>
      </c>
      <c r="G53" s="609">
        <f>G47+G48+G49+G50+G51+G52</f>
        <v>904679.99</v>
      </c>
      <c r="H53" s="528">
        <f t="shared" si="1"/>
        <v>32610882.59</v>
      </c>
    </row>
    <row r="54" spans="1:8" ht="13.5">
      <c r="A54" s="44">
        <v>32</v>
      </c>
      <c r="B54" s="50" t="s">
        <v>275</v>
      </c>
      <c r="C54" s="609">
        <f>C45-C53</f>
        <v>-23329863.490000002</v>
      </c>
      <c r="D54" s="609">
        <f>D45-D53</f>
        <v>-849748.94</v>
      </c>
      <c r="E54" s="606">
        <f t="shared" si="0"/>
        <v>-24179612.430000003</v>
      </c>
      <c r="F54" s="609">
        <f>F45-F53</f>
        <v>-25654922.199999999</v>
      </c>
      <c r="G54" s="609">
        <f>G45-G53</f>
        <v>-312523.07999999996</v>
      </c>
      <c r="H54" s="528">
        <f t="shared" si="1"/>
        <v>-25967445.279999997</v>
      </c>
    </row>
    <row r="55" spans="1:8" ht="13">
      <c r="A55" s="44"/>
      <c r="B55" s="51"/>
      <c r="C55" s="595"/>
      <c r="D55" s="595"/>
      <c r="E55" s="595"/>
      <c r="F55" s="595"/>
      <c r="G55" s="595"/>
      <c r="H55" s="526"/>
    </row>
    <row r="56" spans="1:8" ht="13.5">
      <c r="A56" s="44">
        <v>33</v>
      </c>
      <c r="B56" s="50" t="s">
        <v>150</v>
      </c>
      <c r="C56" s="609">
        <f>C31+C54</f>
        <v>-12054507.100000003</v>
      </c>
      <c r="D56" s="609">
        <f>D31+D54</f>
        <v>6614810.3599999994</v>
      </c>
      <c r="E56" s="606">
        <f t="shared" si="0"/>
        <v>-5439696.7400000039</v>
      </c>
      <c r="F56" s="609">
        <f>F31+F54</f>
        <v>-14330039.189999999</v>
      </c>
      <c r="G56" s="609">
        <f>G31+G54</f>
        <v>4968554.0200000014</v>
      </c>
      <c r="H56" s="528">
        <f t="shared" si="1"/>
        <v>-9361485.1699999981</v>
      </c>
    </row>
    <row r="57" spans="1:8" ht="13">
      <c r="A57" s="44"/>
      <c r="B57" s="51"/>
      <c r="C57" s="595"/>
      <c r="D57" s="595"/>
      <c r="E57" s="595"/>
      <c r="F57" s="595"/>
      <c r="G57" s="595"/>
      <c r="H57" s="526"/>
    </row>
    <row r="58" spans="1:8" ht="13.5">
      <c r="A58" s="44">
        <v>34</v>
      </c>
      <c r="B58" s="47" t="s">
        <v>149</v>
      </c>
      <c r="C58" s="596">
        <v>1426592.09</v>
      </c>
      <c r="D58" s="596">
        <v>0</v>
      </c>
      <c r="E58" s="606">
        <f t="shared" si="0"/>
        <v>1426592.09</v>
      </c>
      <c r="F58" s="596">
        <v>13456514.6</v>
      </c>
      <c r="G58" s="596">
        <v>0</v>
      </c>
      <c r="H58" s="528">
        <f t="shared" si="1"/>
        <v>13456514.6</v>
      </c>
    </row>
    <row r="59" spans="1:8" s="201" customFormat="1" ht="13.5">
      <c r="A59" s="44">
        <v>35</v>
      </c>
      <c r="B59" s="47" t="s">
        <v>148</v>
      </c>
      <c r="C59" s="594"/>
      <c r="D59" s="594">
        <v>0</v>
      </c>
      <c r="E59" s="610">
        <f t="shared" si="0"/>
        <v>0</v>
      </c>
      <c r="F59" s="593"/>
      <c r="G59" s="593">
        <v>0</v>
      </c>
      <c r="H59" s="524">
        <f t="shared" si="1"/>
        <v>0</v>
      </c>
    </row>
    <row r="60" spans="1:8" ht="13.5">
      <c r="A60" s="44">
        <v>36</v>
      </c>
      <c r="B60" s="47" t="s">
        <v>147</v>
      </c>
      <c r="C60" s="596">
        <v>-650504.15</v>
      </c>
      <c r="D60" s="596"/>
      <c r="E60" s="606">
        <f t="shared" si="0"/>
        <v>-650504.15</v>
      </c>
      <c r="F60" s="596">
        <v>501214.54</v>
      </c>
      <c r="G60" s="596"/>
      <c r="H60" s="528">
        <f t="shared" si="1"/>
        <v>501214.54</v>
      </c>
    </row>
    <row r="61" spans="1:8" ht="13.5">
      <c r="A61" s="44">
        <v>37</v>
      </c>
      <c r="B61" s="50" t="s">
        <v>146</v>
      </c>
      <c r="C61" s="609">
        <f>C58+C59+C60</f>
        <v>776087.94000000006</v>
      </c>
      <c r="D61" s="609">
        <f>D58+D59+D60</f>
        <v>0</v>
      </c>
      <c r="E61" s="606">
        <f t="shared" si="0"/>
        <v>776087.94000000006</v>
      </c>
      <c r="F61" s="609">
        <f>F58+F59+F60</f>
        <v>13957729.139999999</v>
      </c>
      <c r="G61" s="609">
        <f>G58+G59+G60</f>
        <v>0</v>
      </c>
      <c r="H61" s="528">
        <f t="shared" si="1"/>
        <v>13957729.139999999</v>
      </c>
    </row>
    <row r="62" spans="1:8" ht="13">
      <c r="A62" s="44"/>
      <c r="B62" s="53"/>
      <c r="C62" s="596"/>
      <c r="D62" s="596"/>
      <c r="E62" s="596"/>
      <c r="F62" s="596"/>
      <c r="G62" s="596"/>
      <c r="H62" s="525"/>
    </row>
    <row r="63" spans="1:8" ht="13.5">
      <c r="A63" s="44">
        <v>38</v>
      </c>
      <c r="B63" s="54" t="s">
        <v>145</v>
      </c>
      <c r="C63" s="609">
        <f>C56-C61</f>
        <v>-12830595.040000003</v>
      </c>
      <c r="D63" s="609">
        <f>D56-D61</f>
        <v>6614810.3599999994</v>
      </c>
      <c r="E63" s="606">
        <f t="shared" si="0"/>
        <v>-6215784.6800000034</v>
      </c>
      <c r="F63" s="609">
        <f>F56-F61</f>
        <v>-28287768.329999998</v>
      </c>
      <c r="G63" s="609">
        <f>G56-G61</f>
        <v>4968554.0200000014</v>
      </c>
      <c r="H63" s="528">
        <f t="shared" si="1"/>
        <v>-23319214.309999995</v>
      </c>
    </row>
    <row r="64" spans="1:8" ht="13.5">
      <c r="A64" s="40">
        <v>39</v>
      </c>
      <c r="B64" s="47" t="s">
        <v>144</v>
      </c>
      <c r="C64" s="592"/>
      <c r="D64" s="592"/>
      <c r="E64" s="606">
        <f t="shared" si="0"/>
        <v>0</v>
      </c>
      <c r="F64" s="592"/>
      <c r="G64" s="592"/>
      <c r="H64" s="528">
        <f t="shared" si="1"/>
        <v>0</v>
      </c>
    </row>
    <row r="65" spans="1:8" ht="13.5">
      <c r="A65" s="44">
        <v>40</v>
      </c>
      <c r="B65" s="50" t="s">
        <v>143</v>
      </c>
      <c r="C65" s="609">
        <f>C63-C64</f>
        <v>-12830595.040000003</v>
      </c>
      <c r="D65" s="609">
        <f>D63-D64</f>
        <v>6614810.3599999994</v>
      </c>
      <c r="E65" s="606">
        <f t="shared" si="0"/>
        <v>-6215784.6800000034</v>
      </c>
      <c r="F65" s="609">
        <f>F63-F64</f>
        <v>-28287768.329999998</v>
      </c>
      <c r="G65" s="609">
        <f>G63-G64</f>
        <v>4968554.0200000014</v>
      </c>
      <c r="H65" s="528">
        <f t="shared" si="1"/>
        <v>-23319214.309999995</v>
      </c>
    </row>
    <row r="66" spans="1:8" ht="13.5">
      <c r="A66" s="40">
        <v>41</v>
      </c>
      <c r="B66" s="47" t="s">
        <v>142</v>
      </c>
      <c r="C66" s="592">
        <v>62882.32</v>
      </c>
      <c r="D66" s="592">
        <v>0</v>
      </c>
      <c r="E66" s="606">
        <f t="shared" si="0"/>
        <v>62882.32</v>
      </c>
      <c r="F66" s="592">
        <v>125335.79</v>
      </c>
      <c r="G66" s="592">
        <v>0</v>
      </c>
      <c r="H66" s="528">
        <f t="shared" si="1"/>
        <v>125335.79</v>
      </c>
    </row>
    <row r="67" spans="1:8" ht="14" thickBot="1">
      <c r="A67" s="55">
        <v>42</v>
      </c>
      <c r="B67" s="56" t="s">
        <v>141</v>
      </c>
      <c r="C67" s="611">
        <f>C65+C66</f>
        <v>-12767712.720000003</v>
      </c>
      <c r="D67" s="611">
        <f>D65+D66</f>
        <v>6614810.3599999994</v>
      </c>
      <c r="E67" s="608">
        <f t="shared" si="0"/>
        <v>-6152902.3600000031</v>
      </c>
      <c r="F67" s="611">
        <f>F65+F66</f>
        <v>-28162432.539999999</v>
      </c>
      <c r="G67" s="611">
        <f>G65+G66</f>
        <v>4968554.0200000014</v>
      </c>
      <c r="H67" s="612">
        <f t="shared" si="1"/>
        <v>-23193878.519999996</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80" zoomScaleNormal="80" workbookViewId="0">
      <selection activeCell="C7" sqref="C7:H53"/>
    </sheetView>
  </sheetViews>
  <sheetFormatPr defaultColWidth="9.1796875" defaultRowHeight="14"/>
  <cols>
    <col min="1" max="1" width="9.54296875" style="5" bestFit="1" customWidth="1"/>
    <col min="2" max="2" width="72.1796875" style="5" customWidth="1"/>
    <col min="3" max="8" width="12.81640625" style="5" customWidth="1"/>
    <col min="9" max="16384" width="9.1796875" style="5"/>
  </cols>
  <sheetData>
    <row r="1" spans="1:8">
      <c r="A1" s="2" t="s">
        <v>31</v>
      </c>
      <c r="B1" s="3" t="str">
        <f>'Info '!C2</f>
        <v>JSC PASHA Bank Georgia</v>
      </c>
    </row>
    <row r="2" spans="1:8">
      <c r="A2" s="2" t="s">
        <v>32</v>
      </c>
      <c r="B2" s="479">
        <v>44561</v>
      </c>
    </row>
    <row r="3" spans="1:8">
      <c r="A3" s="4"/>
    </row>
    <row r="4" spans="1:8" ht="14.5" thickBot="1">
      <c r="A4" s="4" t="s">
        <v>75</v>
      </c>
      <c r="B4" s="4"/>
      <c r="C4" s="182"/>
      <c r="D4" s="182"/>
      <c r="E4" s="182"/>
      <c r="F4" s="183"/>
      <c r="G4" s="183"/>
      <c r="H4" s="184" t="s">
        <v>74</v>
      </c>
    </row>
    <row r="5" spans="1:8">
      <c r="A5" s="680" t="s">
        <v>7</v>
      </c>
      <c r="B5" s="682" t="s">
        <v>340</v>
      </c>
      <c r="C5" s="676" t="s">
        <v>69</v>
      </c>
      <c r="D5" s="677"/>
      <c r="E5" s="678"/>
      <c r="F5" s="676" t="s">
        <v>73</v>
      </c>
      <c r="G5" s="677"/>
      <c r="H5" s="679"/>
    </row>
    <row r="6" spans="1:8">
      <c r="A6" s="681"/>
      <c r="B6" s="683"/>
      <c r="C6" s="26" t="s">
        <v>287</v>
      </c>
      <c r="D6" s="26" t="s">
        <v>122</v>
      </c>
      <c r="E6" s="26" t="s">
        <v>109</v>
      </c>
      <c r="F6" s="26" t="s">
        <v>287</v>
      </c>
      <c r="G6" s="26" t="s">
        <v>122</v>
      </c>
      <c r="H6" s="27" t="s">
        <v>109</v>
      </c>
    </row>
    <row r="7" spans="1:8" s="15" customFormat="1" ht="14.5">
      <c r="A7" s="185">
        <v>1</v>
      </c>
      <c r="B7" s="186" t="s">
        <v>374</v>
      </c>
      <c r="C7" s="599">
        <f>C8+C9+C10+C11</f>
        <v>33284807.149999999</v>
      </c>
      <c r="D7" s="599">
        <f>D8+D9+D10+D11</f>
        <v>18907715.8222</v>
      </c>
      <c r="E7" s="591">
        <f>C7+D7</f>
        <v>52192522.972199999</v>
      </c>
      <c r="F7" s="599">
        <v>42671004.409999996</v>
      </c>
      <c r="G7" s="599">
        <v>28088161.1252</v>
      </c>
      <c r="H7" s="531">
        <f t="shared" ref="H7:H53" si="0">F7+G7</f>
        <v>70759165.5352</v>
      </c>
    </row>
    <row r="8" spans="1:8" s="15" customFormat="1" ht="14.5">
      <c r="A8" s="185">
        <v>1.1000000000000001</v>
      </c>
      <c r="B8" s="235" t="s">
        <v>305</v>
      </c>
      <c r="C8" s="599">
        <v>11537782.119999999</v>
      </c>
      <c r="D8" s="599">
        <v>14193372.0822</v>
      </c>
      <c r="E8" s="591">
        <f t="shared" ref="E8:E53" si="1">C8+D8</f>
        <v>25731154.202199999</v>
      </c>
      <c r="F8" s="599">
        <v>19745186.329999998</v>
      </c>
      <c r="G8" s="599">
        <v>15127296.5759</v>
      </c>
      <c r="H8" s="531">
        <f t="shared" si="0"/>
        <v>34872482.905900002</v>
      </c>
    </row>
    <row r="9" spans="1:8" s="15" customFormat="1" ht="14.5">
      <c r="A9" s="185">
        <v>1.2</v>
      </c>
      <c r="B9" s="235" t="s">
        <v>306</v>
      </c>
      <c r="C9" s="599"/>
      <c r="D9" s="599"/>
      <c r="E9" s="591">
        <f t="shared" si="1"/>
        <v>0</v>
      </c>
      <c r="F9" s="599"/>
      <c r="G9" s="599">
        <v>181048.5</v>
      </c>
      <c r="H9" s="531">
        <f t="shared" si="0"/>
        <v>181048.5</v>
      </c>
    </row>
    <row r="10" spans="1:8" s="15" customFormat="1" ht="14.5">
      <c r="A10" s="185">
        <v>1.3</v>
      </c>
      <c r="B10" s="235" t="s">
        <v>307</v>
      </c>
      <c r="C10" s="599">
        <v>21747025.030000001</v>
      </c>
      <c r="D10" s="599">
        <v>4714343.74</v>
      </c>
      <c r="E10" s="591">
        <f t="shared" si="1"/>
        <v>26461368.770000003</v>
      </c>
      <c r="F10" s="599">
        <v>22925818.079999998</v>
      </c>
      <c r="G10" s="599">
        <v>12779816.0493</v>
      </c>
      <c r="H10" s="531">
        <f t="shared" si="0"/>
        <v>35705634.129299998</v>
      </c>
    </row>
    <row r="11" spans="1:8" s="15" customFormat="1" ht="14.5">
      <c r="A11" s="185">
        <v>1.4</v>
      </c>
      <c r="B11" s="235" t="s">
        <v>288</v>
      </c>
      <c r="C11" s="599"/>
      <c r="D11" s="599"/>
      <c r="E11" s="591">
        <f t="shared" si="1"/>
        <v>0</v>
      </c>
      <c r="F11" s="599"/>
      <c r="G11" s="599"/>
      <c r="H11" s="531">
        <f t="shared" si="0"/>
        <v>0</v>
      </c>
    </row>
    <row r="12" spans="1:8" s="15" customFormat="1" ht="29.25" customHeight="1">
      <c r="A12" s="185">
        <v>2</v>
      </c>
      <c r="B12" s="188" t="s">
        <v>309</v>
      </c>
      <c r="C12" s="599"/>
      <c r="D12" s="599"/>
      <c r="E12" s="591">
        <f t="shared" si="1"/>
        <v>0</v>
      </c>
      <c r="F12" s="599"/>
      <c r="G12" s="599"/>
      <c r="H12" s="531">
        <f t="shared" si="0"/>
        <v>0</v>
      </c>
    </row>
    <row r="13" spans="1:8" s="15" customFormat="1" ht="20" customHeight="1">
      <c r="A13" s="185">
        <v>3</v>
      </c>
      <c r="B13" s="188" t="s">
        <v>308</v>
      </c>
      <c r="C13" s="599">
        <f>C14+C15</f>
        <v>0</v>
      </c>
      <c r="D13" s="599">
        <f>D14+D15</f>
        <v>0</v>
      </c>
      <c r="E13" s="591">
        <f t="shared" si="1"/>
        <v>0</v>
      </c>
      <c r="F13" s="599">
        <v>0</v>
      </c>
      <c r="G13" s="599">
        <v>0</v>
      </c>
      <c r="H13" s="531">
        <f t="shared" si="0"/>
        <v>0</v>
      </c>
    </row>
    <row r="14" spans="1:8" s="15" customFormat="1" ht="14.5">
      <c r="A14" s="185">
        <v>3.1</v>
      </c>
      <c r="B14" s="236" t="s">
        <v>289</v>
      </c>
      <c r="C14" s="599"/>
      <c r="D14" s="599"/>
      <c r="E14" s="591">
        <f t="shared" si="1"/>
        <v>0</v>
      </c>
      <c r="F14" s="599"/>
      <c r="G14" s="599"/>
      <c r="H14" s="531">
        <f t="shared" si="0"/>
        <v>0</v>
      </c>
    </row>
    <row r="15" spans="1:8" s="15" customFormat="1" ht="14.5">
      <c r="A15" s="185">
        <v>3.2</v>
      </c>
      <c r="B15" s="236" t="s">
        <v>290</v>
      </c>
      <c r="C15" s="599"/>
      <c r="D15" s="599"/>
      <c r="E15" s="591">
        <f t="shared" si="1"/>
        <v>0</v>
      </c>
      <c r="F15" s="599"/>
      <c r="G15" s="599"/>
      <c r="H15" s="531">
        <f t="shared" si="0"/>
        <v>0</v>
      </c>
    </row>
    <row r="16" spans="1:8" s="15" customFormat="1" ht="14.5">
      <c r="A16" s="185">
        <v>4</v>
      </c>
      <c r="B16" s="239" t="s">
        <v>319</v>
      </c>
      <c r="C16" s="599">
        <f>C17+C18</f>
        <v>30819843.421999998</v>
      </c>
      <c r="D16" s="599">
        <f>D17+D18</f>
        <v>328298042.97829998</v>
      </c>
      <c r="E16" s="591">
        <f t="shared" si="1"/>
        <v>359117886.40029997</v>
      </c>
      <c r="F16" s="599">
        <v>39674199.322900005</v>
      </c>
      <c r="G16" s="599">
        <v>384917201.25639999</v>
      </c>
      <c r="H16" s="531">
        <f t="shared" si="0"/>
        <v>424591400.57929999</v>
      </c>
    </row>
    <row r="17" spans="1:8" s="15" customFormat="1" ht="14.5">
      <c r="A17" s="185">
        <v>4.0999999999999996</v>
      </c>
      <c r="B17" s="236" t="s">
        <v>310</v>
      </c>
      <c r="C17" s="599">
        <v>27899002.452</v>
      </c>
      <c r="D17" s="599">
        <v>311835404.88529998</v>
      </c>
      <c r="E17" s="591">
        <f t="shared" si="1"/>
        <v>339734407.3373</v>
      </c>
      <c r="F17" s="599">
        <v>36624207.332900003</v>
      </c>
      <c r="G17" s="599">
        <v>370335781.71039999</v>
      </c>
      <c r="H17" s="531">
        <f t="shared" si="0"/>
        <v>406959989.04329997</v>
      </c>
    </row>
    <row r="18" spans="1:8" s="15" customFormat="1" ht="14.5">
      <c r="A18" s="185">
        <v>4.2</v>
      </c>
      <c r="B18" s="236" t="s">
        <v>304</v>
      </c>
      <c r="C18" s="599">
        <v>2920840.97</v>
      </c>
      <c r="D18" s="599">
        <v>16462638.093</v>
      </c>
      <c r="E18" s="591">
        <f t="shared" si="1"/>
        <v>19383479.063000001</v>
      </c>
      <c r="F18" s="599">
        <v>3049991.99</v>
      </c>
      <c r="G18" s="599">
        <v>14581419.546</v>
      </c>
      <c r="H18" s="531">
        <f t="shared" si="0"/>
        <v>17631411.535999998</v>
      </c>
    </row>
    <row r="19" spans="1:8" s="15" customFormat="1" ht="14.5">
      <c r="A19" s="185">
        <v>5</v>
      </c>
      <c r="B19" s="188" t="s">
        <v>318</v>
      </c>
      <c r="C19" s="599">
        <f>C20+C21+C22+C28+C29+C30+C31</f>
        <v>89024603.699900001</v>
      </c>
      <c r="D19" s="599">
        <f>D20+D21+D22+D28+D29+D30+D31</f>
        <v>1093303260.2926998</v>
      </c>
      <c r="E19" s="591">
        <f t="shared" si="1"/>
        <v>1182327863.9925997</v>
      </c>
      <c r="F19" s="599">
        <v>86114039.550099999</v>
      </c>
      <c r="G19" s="599">
        <v>944441660.5223</v>
      </c>
      <c r="H19" s="531">
        <f t="shared" si="0"/>
        <v>1030555700.0724</v>
      </c>
    </row>
    <row r="20" spans="1:8" s="15" customFormat="1" ht="14.5">
      <c r="A20" s="185">
        <v>5.0999999999999996</v>
      </c>
      <c r="B20" s="237" t="s">
        <v>293</v>
      </c>
      <c r="C20" s="599">
        <v>2601659.36</v>
      </c>
      <c r="D20" s="599">
        <v>6183237.0687999995</v>
      </c>
      <c r="E20" s="591">
        <f t="shared" si="1"/>
        <v>8784896.4287999999</v>
      </c>
      <c r="F20" s="599">
        <v>9749535.0599000007</v>
      </c>
      <c r="G20" s="599">
        <v>11483732.1668</v>
      </c>
      <c r="H20" s="531">
        <f t="shared" si="0"/>
        <v>21233267.2267</v>
      </c>
    </row>
    <row r="21" spans="1:8" s="15" customFormat="1" ht="14.5">
      <c r="A21" s="185">
        <v>5.2</v>
      </c>
      <c r="B21" s="237" t="s">
        <v>292</v>
      </c>
      <c r="C21" s="599"/>
      <c r="D21" s="599"/>
      <c r="E21" s="591">
        <f t="shared" si="1"/>
        <v>0</v>
      </c>
      <c r="F21" s="599"/>
      <c r="G21" s="599"/>
      <c r="H21" s="531">
        <f t="shared" si="0"/>
        <v>0</v>
      </c>
    </row>
    <row r="22" spans="1:8" s="15" customFormat="1" ht="14.5">
      <c r="A22" s="185">
        <v>5.3</v>
      </c>
      <c r="B22" s="237" t="s">
        <v>291</v>
      </c>
      <c r="C22" s="599">
        <f>C23+C24+C25+C26+C27</f>
        <v>37655876.449900001</v>
      </c>
      <c r="D22" s="599">
        <f>D23+D24+D25+D26+D27</f>
        <v>965525581.39329994</v>
      </c>
      <c r="E22" s="591">
        <f t="shared" si="1"/>
        <v>1003181457.8432</v>
      </c>
      <c r="F22" s="599">
        <v>39855876.450000003</v>
      </c>
      <c r="G22" s="599">
        <v>845913939.19239998</v>
      </c>
      <c r="H22" s="531">
        <f t="shared" si="0"/>
        <v>885769815.64240003</v>
      </c>
    </row>
    <row r="23" spans="1:8" s="15" customFormat="1" ht="14.5">
      <c r="A23" s="185" t="s">
        <v>16</v>
      </c>
      <c r="B23" s="189" t="s">
        <v>76</v>
      </c>
      <c r="C23" s="599">
        <v>0</v>
      </c>
      <c r="D23" s="599">
        <v>46286603.545699999</v>
      </c>
      <c r="E23" s="591">
        <f t="shared" si="1"/>
        <v>46286603.545699999</v>
      </c>
      <c r="F23" s="599">
        <v>0</v>
      </c>
      <c r="G23" s="599">
        <v>77056267.477299973</v>
      </c>
      <c r="H23" s="531">
        <f t="shared" si="0"/>
        <v>77056267.477299973</v>
      </c>
    </row>
    <row r="24" spans="1:8" s="15" customFormat="1" ht="14.5">
      <c r="A24" s="185" t="s">
        <v>17</v>
      </c>
      <c r="B24" s="189" t="s">
        <v>77</v>
      </c>
      <c r="C24" s="599">
        <v>3855876.45</v>
      </c>
      <c r="D24" s="599">
        <v>847053640.79729998</v>
      </c>
      <c r="E24" s="591">
        <f t="shared" si="1"/>
        <v>850909517.24730003</v>
      </c>
      <c r="F24" s="599">
        <v>3855876.45</v>
      </c>
      <c r="G24" s="599">
        <v>688686145.2342</v>
      </c>
      <c r="H24" s="531">
        <f t="shared" si="0"/>
        <v>692542021.68420005</v>
      </c>
    </row>
    <row r="25" spans="1:8" s="15" customFormat="1" ht="14.5">
      <c r="A25" s="185" t="s">
        <v>18</v>
      </c>
      <c r="B25" s="189" t="s">
        <v>78</v>
      </c>
      <c r="C25" s="599">
        <v>0</v>
      </c>
      <c r="D25" s="599">
        <v>3493163.52</v>
      </c>
      <c r="E25" s="591">
        <f t="shared" si="1"/>
        <v>3493163.52</v>
      </c>
      <c r="F25" s="599">
        <v>0</v>
      </c>
      <c r="G25" s="599">
        <v>3784473</v>
      </c>
      <c r="H25" s="531">
        <f t="shared" si="0"/>
        <v>3784473</v>
      </c>
    </row>
    <row r="26" spans="1:8" s="15" customFormat="1" ht="14.5">
      <c r="A26" s="185" t="s">
        <v>19</v>
      </c>
      <c r="B26" s="189" t="s">
        <v>79</v>
      </c>
      <c r="C26" s="599">
        <v>0</v>
      </c>
      <c r="D26" s="599">
        <v>38619226.150799997</v>
      </c>
      <c r="E26" s="591">
        <f t="shared" si="1"/>
        <v>38619226.150799997</v>
      </c>
      <c r="F26" s="599">
        <v>0</v>
      </c>
      <c r="G26" s="599">
        <v>56357522.064800002</v>
      </c>
      <c r="H26" s="531">
        <f t="shared" si="0"/>
        <v>56357522.064800002</v>
      </c>
    </row>
    <row r="27" spans="1:8" s="15" customFormat="1" ht="14.5">
      <c r="A27" s="185" t="s">
        <v>20</v>
      </c>
      <c r="B27" s="189" t="s">
        <v>80</v>
      </c>
      <c r="C27" s="599">
        <v>33799999.999899998</v>
      </c>
      <c r="D27" s="599">
        <v>30072947.379500002</v>
      </c>
      <c r="E27" s="591">
        <f t="shared" si="1"/>
        <v>63872947.3794</v>
      </c>
      <c r="F27" s="599">
        <v>36000000</v>
      </c>
      <c r="G27" s="599">
        <v>20029531.416099999</v>
      </c>
      <c r="H27" s="531">
        <f t="shared" si="0"/>
        <v>56029531.416099995</v>
      </c>
    </row>
    <row r="28" spans="1:8" s="15" customFormat="1" ht="14.5">
      <c r="A28" s="185">
        <v>5.4</v>
      </c>
      <c r="B28" s="237" t="s">
        <v>294</v>
      </c>
      <c r="C28" s="599">
        <v>2308546.02</v>
      </c>
      <c r="D28" s="599">
        <v>103008761.29279999</v>
      </c>
      <c r="E28" s="591">
        <f t="shared" si="1"/>
        <v>105317307.31279999</v>
      </c>
      <c r="F28" s="599">
        <v>1308547.02</v>
      </c>
      <c r="G28" s="599">
        <v>67220850.980000004</v>
      </c>
      <c r="H28" s="531">
        <f t="shared" si="0"/>
        <v>68529398</v>
      </c>
    </row>
    <row r="29" spans="1:8" s="15" customFormat="1" ht="14.5">
      <c r="A29" s="185">
        <v>5.5</v>
      </c>
      <c r="B29" s="237" t="s">
        <v>295</v>
      </c>
      <c r="C29" s="599">
        <v>0.05</v>
      </c>
      <c r="D29" s="599">
        <v>55.756799999999998</v>
      </c>
      <c r="E29" s="591">
        <f t="shared" si="1"/>
        <v>55.806799999999996</v>
      </c>
      <c r="F29" s="599">
        <v>0.05</v>
      </c>
      <c r="G29" s="599">
        <v>16.383299999999998</v>
      </c>
      <c r="H29" s="531">
        <f t="shared" si="0"/>
        <v>16.433299999999999</v>
      </c>
    </row>
    <row r="30" spans="1:8" s="15" customFormat="1" ht="14.5">
      <c r="A30" s="185">
        <v>5.6</v>
      </c>
      <c r="B30" s="237" t="s">
        <v>296</v>
      </c>
      <c r="C30" s="599"/>
      <c r="D30" s="599"/>
      <c r="E30" s="591">
        <f t="shared" si="1"/>
        <v>0</v>
      </c>
      <c r="F30" s="599"/>
      <c r="G30" s="599"/>
      <c r="H30" s="531">
        <f t="shared" si="0"/>
        <v>0</v>
      </c>
    </row>
    <row r="31" spans="1:8" s="15" customFormat="1" ht="14.5">
      <c r="A31" s="185">
        <v>5.7</v>
      </c>
      <c r="B31" s="237" t="s">
        <v>80</v>
      </c>
      <c r="C31" s="599">
        <v>46458521.82</v>
      </c>
      <c r="D31" s="599">
        <v>18585624.780999999</v>
      </c>
      <c r="E31" s="591">
        <f t="shared" si="1"/>
        <v>65044146.600999996</v>
      </c>
      <c r="F31" s="599">
        <v>35200080.970200002</v>
      </c>
      <c r="G31" s="599">
        <v>19823121.799800005</v>
      </c>
      <c r="H31" s="531">
        <f t="shared" si="0"/>
        <v>55023202.770000011</v>
      </c>
    </row>
    <row r="32" spans="1:8" s="15" customFormat="1" ht="14.5">
      <c r="A32" s="185">
        <v>6</v>
      </c>
      <c r="B32" s="188" t="s">
        <v>324</v>
      </c>
      <c r="C32" s="599">
        <f>C33+C34+C35+C36+C37+C38+C39</f>
        <v>24446025</v>
      </c>
      <c r="D32" s="599">
        <f>D33+D34+D35+D36+D37+D38+D39</f>
        <v>120526488.2016</v>
      </c>
      <c r="E32" s="591">
        <f t="shared" si="1"/>
        <v>144972513.20160002</v>
      </c>
      <c r="F32" s="599">
        <v>37872475.350000001</v>
      </c>
      <c r="G32" s="599">
        <v>256552384.06290001</v>
      </c>
      <c r="H32" s="531">
        <f t="shared" si="0"/>
        <v>294424859.41290003</v>
      </c>
    </row>
    <row r="33" spans="1:8" s="15" customFormat="1" ht="14.5">
      <c r="A33" s="185">
        <v>6.1</v>
      </c>
      <c r="B33" s="238" t="s">
        <v>314</v>
      </c>
      <c r="C33" s="599">
        <v>3230820</v>
      </c>
      <c r="D33" s="599">
        <v>69182652.089599997</v>
      </c>
      <c r="E33" s="591">
        <f t="shared" si="1"/>
        <v>72413472.089599997</v>
      </c>
      <c r="F33" s="599">
        <v>17250168.350000001</v>
      </c>
      <c r="G33" s="599">
        <v>129793573.92659999</v>
      </c>
      <c r="H33" s="531">
        <f t="shared" si="0"/>
        <v>147043742.2766</v>
      </c>
    </row>
    <row r="34" spans="1:8" s="15" customFormat="1" ht="14.5">
      <c r="A34" s="185">
        <v>6.2</v>
      </c>
      <c r="B34" s="238" t="s">
        <v>315</v>
      </c>
      <c r="C34" s="599">
        <v>21215205</v>
      </c>
      <c r="D34" s="599">
        <v>51343836.112000003</v>
      </c>
      <c r="E34" s="591">
        <f t="shared" si="1"/>
        <v>72559041.112000003</v>
      </c>
      <c r="F34" s="599">
        <v>20622307</v>
      </c>
      <c r="G34" s="599">
        <v>126758810.1363</v>
      </c>
      <c r="H34" s="531">
        <f t="shared" si="0"/>
        <v>147381117.1363</v>
      </c>
    </row>
    <row r="35" spans="1:8" s="15" customFormat="1" ht="14.5">
      <c r="A35" s="185">
        <v>6.3</v>
      </c>
      <c r="B35" s="238" t="s">
        <v>311</v>
      </c>
      <c r="C35" s="599"/>
      <c r="D35" s="599"/>
      <c r="E35" s="591">
        <f t="shared" si="1"/>
        <v>0</v>
      </c>
      <c r="F35" s="599"/>
      <c r="G35" s="599"/>
      <c r="H35" s="531">
        <f t="shared" si="0"/>
        <v>0</v>
      </c>
    </row>
    <row r="36" spans="1:8" s="15" customFormat="1" ht="14.5">
      <c r="A36" s="185">
        <v>6.4</v>
      </c>
      <c r="B36" s="238" t="s">
        <v>312</v>
      </c>
      <c r="C36" s="599"/>
      <c r="D36" s="599"/>
      <c r="E36" s="591">
        <f t="shared" si="1"/>
        <v>0</v>
      </c>
      <c r="F36" s="599"/>
      <c r="G36" s="599"/>
      <c r="H36" s="531">
        <f t="shared" si="0"/>
        <v>0</v>
      </c>
    </row>
    <row r="37" spans="1:8" s="15" customFormat="1" ht="14.5">
      <c r="A37" s="185">
        <v>6.5</v>
      </c>
      <c r="B37" s="238" t="s">
        <v>313</v>
      </c>
      <c r="C37" s="599"/>
      <c r="D37" s="599"/>
      <c r="E37" s="591">
        <f t="shared" si="1"/>
        <v>0</v>
      </c>
      <c r="F37" s="599"/>
      <c r="G37" s="599"/>
      <c r="H37" s="531">
        <f t="shared" si="0"/>
        <v>0</v>
      </c>
    </row>
    <row r="38" spans="1:8" s="15" customFormat="1" ht="14.5">
      <c r="A38" s="185">
        <v>6.6</v>
      </c>
      <c r="B38" s="238" t="s">
        <v>316</v>
      </c>
      <c r="C38" s="599"/>
      <c r="D38" s="599"/>
      <c r="E38" s="591">
        <f t="shared" si="1"/>
        <v>0</v>
      </c>
      <c r="F38" s="599"/>
      <c r="G38" s="599"/>
      <c r="H38" s="531">
        <f t="shared" si="0"/>
        <v>0</v>
      </c>
    </row>
    <row r="39" spans="1:8" s="15" customFormat="1" ht="14.5">
      <c r="A39" s="185">
        <v>6.7</v>
      </c>
      <c r="B39" s="238" t="s">
        <v>317</v>
      </c>
      <c r="C39" s="599"/>
      <c r="D39" s="599"/>
      <c r="E39" s="591">
        <f t="shared" si="1"/>
        <v>0</v>
      </c>
      <c r="F39" s="599"/>
      <c r="G39" s="599"/>
      <c r="H39" s="531">
        <f t="shared" si="0"/>
        <v>0</v>
      </c>
    </row>
    <row r="40" spans="1:8" s="15" customFormat="1" ht="14.5">
      <c r="A40" s="185">
        <v>7</v>
      </c>
      <c r="B40" s="188" t="s">
        <v>320</v>
      </c>
      <c r="C40" s="599">
        <f>C43+C44</f>
        <v>2593601.58</v>
      </c>
      <c r="D40" s="599">
        <f>D43+D44</f>
        <v>3474525.7601000001</v>
      </c>
      <c r="E40" s="591">
        <f t="shared" si="1"/>
        <v>6068127.3400999997</v>
      </c>
      <c r="F40" s="599">
        <v>1027026.99</v>
      </c>
      <c r="G40" s="599">
        <v>3943689.5707999999</v>
      </c>
      <c r="H40" s="531">
        <f t="shared" si="0"/>
        <v>4970716.5608000001</v>
      </c>
    </row>
    <row r="41" spans="1:8" s="15" customFormat="1" ht="14.5">
      <c r="A41" s="185">
        <v>7.1</v>
      </c>
      <c r="B41" s="187" t="s">
        <v>321</v>
      </c>
      <c r="C41" s="599">
        <v>279152.53999999998</v>
      </c>
      <c r="D41" s="599">
        <v>0</v>
      </c>
      <c r="E41" s="591">
        <f t="shared" si="1"/>
        <v>279152.53999999998</v>
      </c>
      <c r="F41" s="599"/>
      <c r="G41" s="599"/>
      <c r="H41" s="531">
        <f t="shared" si="0"/>
        <v>0</v>
      </c>
    </row>
    <row r="42" spans="1:8" s="15" customFormat="1" ht="25">
      <c r="A42" s="185">
        <v>7.2</v>
      </c>
      <c r="B42" s="187" t="s">
        <v>322</v>
      </c>
      <c r="C42" s="599">
        <v>-312935.36</v>
      </c>
      <c r="D42" s="599">
        <v>-519619.87890000001</v>
      </c>
      <c r="E42" s="591">
        <f t="shared" si="1"/>
        <v>-832555.2389</v>
      </c>
      <c r="F42" s="599">
        <v>118448.65</v>
      </c>
      <c r="G42" s="599">
        <v>865886.62459999998</v>
      </c>
      <c r="H42" s="531">
        <f t="shared" si="0"/>
        <v>984335.2746</v>
      </c>
    </row>
    <row r="43" spans="1:8" s="15" customFormat="1" ht="14.5">
      <c r="A43" s="185">
        <v>7.3</v>
      </c>
      <c r="B43" s="187" t="s">
        <v>325</v>
      </c>
      <c r="C43" s="599">
        <v>1474126.54</v>
      </c>
      <c r="D43" s="599">
        <v>0</v>
      </c>
      <c r="E43" s="591">
        <f t="shared" si="1"/>
        <v>1474126.54</v>
      </c>
      <c r="F43" s="599">
        <v>662404.67000000004</v>
      </c>
      <c r="G43" s="599">
        <v>0</v>
      </c>
      <c r="H43" s="531">
        <f t="shared" si="0"/>
        <v>662404.67000000004</v>
      </c>
    </row>
    <row r="44" spans="1:8" s="15" customFormat="1" ht="25">
      <c r="A44" s="185">
        <v>7.4</v>
      </c>
      <c r="B44" s="187" t="s">
        <v>326</v>
      </c>
      <c r="C44" s="599">
        <v>1119475.04</v>
      </c>
      <c r="D44" s="599">
        <v>3474525.7601000001</v>
      </c>
      <c r="E44" s="591">
        <f t="shared" si="1"/>
        <v>4594000.8001000006</v>
      </c>
      <c r="F44" s="599">
        <v>364622.32</v>
      </c>
      <c r="G44" s="599">
        <v>3943689.5707999999</v>
      </c>
      <c r="H44" s="531">
        <f t="shared" si="0"/>
        <v>4308311.8908000002</v>
      </c>
    </row>
    <row r="45" spans="1:8" s="15" customFormat="1" ht="14.5">
      <c r="A45" s="185">
        <v>8</v>
      </c>
      <c r="B45" s="188" t="s">
        <v>303</v>
      </c>
      <c r="C45" s="599">
        <v>0</v>
      </c>
      <c r="D45" s="599">
        <v>0</v>
      </c>
      <c r="E45" s="591">
        <f t="shared" si="1"/>
        <v>0</v>
      </c>
      <c r="F45" s="599">
        <v>0</v>
      </c>
      <c r="G45" s="599">
        <v>0</v>
      </c>
      <c r="H45" s="531">
        <f t="shared" si="0"/>
        <v>0</v>
      </c>
    </row>
    <row r="46" spans="1:8" s="15" customFormat="1" ht="14.5">
      <c r="A46" s="185">
        <v>8.1</v>
      </c>
      <c r="B46" s="236" t="s">
        <v>327</v>
      </c>
      <c r="C46" s="599"/>
      <c r="D46" s="599"/>
      <c r="E46" s="591">
        <f t="shared" si="1"/>
        <v>0</v>
      </c>
      <c r="F46" s="599"/>
      <c r="G46" s="599"/>
      <c r="H46" s="531">
        <f t="shared" si="0"/>
        <v>0</v>
      </c>
    </row>
    <row r="47" spans="1:8" s="15" customFormat="1" ht="14.5">
      <c r="A47" s="185">
        <v>8.1999999999999993</v>
      </c>
      <c r="B47" s="236" t="s">
        <v>328</v>
      </c>
      <c r="C47" s="599"/>
      <c r="D47" s="599"/>
      <c r="E47" s="591">
        <f t="shared" si="1"/>
        <v>0</v>
      </c>
      <c r="F47" s="599"/>
      <c r="G47" s="599"/>
      <c r="H47" s="531">
        <f t="shared" si="0"/>
        <v>0</v>
      </c>
    </row>
    <row r="48" spans="1:8" s="15" customFormat="1" ht="14.5">
      <c r="A48" s="185">
        <v>8.3000000000000007</v>
      </c>
      <c r="B48" s="236" t="s">
        <v>329</v>
      </c>
      <c r="C48" s="599"/>
      <c r="D48" s="599"/>
      <c r="E48" s="591">
        <f t="shared" si="1"/>
        <v>0</v>
      </c>
      <c r="F48" s="599"/>
      <c r="G48" s="599"/>
      <c r="H48" s="531">
        <f t="shared" si="0"/>
        <v>0</v>
      </c>
    </row>
    <row r="49" spans="1:8" s="15" customFormat="1" ht="14.5">
      <c r="A49" s="185">
        <v>8.4</v>
      </c>
      <c r="B49" s="236" t="s">
        <v>330</v>
      </c>
      <c r="C49" s="599"/>
      <c r="D49" s="599"/>
      <c r="E49" s="591">
        <f t="shared" si="1"/>
        <v>0</v>
      </c>
      <c r="F49" s="599"/>
      <c r="G49" s="599"/>
      <c r="H49" s="531">
        <f t="shared" si="0"/>
        <v>0</v>
      </c>
    </row>
    <row r="50" spans="1:8" s="15" customFormat="1" ht="14.5">
      <c r="A50" s="185">
        <v>8.5</v>
      </c>
      <c r="B50" s="236" t="s">
        <v>331</v>
      </c>
      <c r="C50" s="599"/>
      <c r="D50" s="599"/>
      <c r="E50" s="591">
        <f t="shared" si="1"/>
        <v>0</v>
      </c>
      <c r="F50" s="599"/>
      <c r="G50" s="599"/>
      <c r="H50" s="531">
        <f t="shared" si="0"/>
        <v>0</v>
      </c>
    </row>
    <row r="51" spans="1:8" s="15" customFormat="1" ht="14.5">
      <c r="A51" s="185">
        <v>8.6</v>
      </c>
      <c r="B51" s="236" t="s">
        <v>332</v>
      </c>
      <c r="C51" s="599"/>
      <c r="D51" s="599"/>
      <c r="E51" s="591">
        <f t="shared" si="1"/>
        <v>0</v>
      </c>
      <c r="F51" s="599"/>
      <c r="G51" s="599"/>
      <c r="H51" s="531">
        <f t="shared" si="0"/>
        <v>0</v>
      </c>
    </row>
    <row r="52" spans="1:8" s="15" customFormat="1" ht="14.5">
      <c r="A52" s="185">
        <v>8.6999999999999993</v>
      </c>
      <c r="B52" s="236" t="s">
        <v>333</v>
      </c>
      <c r="C52" s="599"/>
      <c r="D52" s="599"/>
      <c r="E52" s="591">
        <f t="shared" si="1"/>
        <v>0</v>
      </c>
      <c r="F52" s="599"/>
      <c r="G52" s="599"/>
      <c r="H52" s="531">
        <f t="shared" si="0"/>
        <v>0</v>
      </c>
    </row>
    <row r="53" spans="1:8" s="15" customFormat="1" ht="15" thickBot="1">
      <c r="A53" s="190">
        <v>9</v>
      </c>
      <c r="B53" s="191" t="s">
        <v>323</v>
      </c>
      <c r="C53" s="590"/>
      <c r="D53" s="590"/>
      <c r="E53" s="589">
        <f t="shared" si="1"/>
        <v>0</v>
      </c>
      <c r="F53" s="590"/>
      <c r="G53" s="590"/>
      <c r="H53" s="597">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C19" sqref="C19"/>
    </sheetView>
  </sheetViews>
  <sheetFormatPr defaultColWidth="9.1796875" defaultRowHeight="12.5"/>
  <cols>
    <col min="1" max="1" width="9.54296875" style="4" bestFit="1" customWidth="1"/>
    <col min="2" max="2" width="93.54296875" style="4" customWidth="1"/>
    <col min="3" max="4" width="10.81640625" style="4" customWidth="1"/>
    <col min="5" max="11" width="9.81640625" style="35" customWidth="1"/>
    <col min="12" max="16384" width="9.1796875" style="35"/>
  </cols>
  <sheetData>
    <row r="1" spans="1:8">
      <c r="A1" s="2" t="s">
        <v>31</v>
      </c>
      <c r="B1" s="3" t="str">
        <f>'Info '!C2</f>
        <v>JSC PASHA Bank Georgia</v>
      </c>
      <c r="C1" s="3"/>
    </row>
    <row r="2" spans="1:8">
      <c r="A2" s="2" t="s">
        <v>32</v>
      </c>
      <c r="B2" s="479">
        <v>44561</v>
      </c>
      <c r="C2" s="6"/>
      <c r="D2" s="7"/>
      <c r="E2" s="57"/>
      <c r="F2" s="57"/>
      <c r="G2" s="57"/>
      <c r="H2" s="57"/>
    </row>
    <row r="3" spans="1:8">
      <c r="A3" s="2"/>
      <c r="B3" s="3"/>
      <c r="C3" s="6"/>
      <c r="D3" s="7"/>
      <c r="E3" s="57"/>
      <c r="F3" s="57"/>
      <c r="G3" s="57"/>
      <c r="H3" s="57"/>
    </row>
    <row r="4" spans="1:8" ht="15" customHeight="1" thickBot="1">
      <c r="A4" s="7" t="s">
        <v>198</v>
      </c>
      <c r="B4" s="140" t="s">
        <v>297</v>
      </c>
      <c r="C4" s="58" t="s">
        <v>74</v>
      </c>
    </row>
    <row r="5" spans="1:8" ht="15" customHeight="1">
      <c r="A5" s="221" t="s">
        <v>7</v>
      </c>
      <c r="B5" s="222"/>
      <c r="C5" s="361" t="str">
        <f>INT((MONTH($B$2))/3)&amp;"Q"&amp;"-"&amp;YEAR($B$2)</f>
        <v>4Q-2021</v>
      </c>
      <c r="D5" s="361" t="str">
        <f>IF(INT(MONTH($B$2))=3, "4"&amp;"Q"&amp;"-"&amp;YEAR($B$2)-1, IF(INT(MONTH($B$2))=6, "1"&amp;"Q"&amp;"-"&amp;YEAR($B$2), IF(INT(MONTH($B$2))=9, "2"&amp;"Q"&amp;"-"&amp;YEAR($B$2),IF(INT(MONTH($B$2))=12, "3"&amp;"Q"&amp;"-"&amp;YEAR($B$2), 0))))</f>
        <v>3Q-2021</v>
      </c>
      <c r="E5" s="361" t="str">
        <f>IF(INT(MONTH($B$2))=3, "3"&amp;"Q"&amp;"-"&amp;YEAR($B$2)-1, IF(INT(MONTH($B$2))=6, "4"&amp;"Q"&amp;"-"&amp;YEAR($B$2)-1, IF(INT(MONTH($B$2))=9, "1"&amp;"Q"&amp;"-"&amp;YEAR($B$2),IF(INT(MONTH($B$2))=12, "2"&amp;"Q"&amp;"-"&amp;YEAR($B$2), 0))))</f>
        <v>2Q-2021</v>
      </c>
      <c r="F5" s="361" t="str">
        <f>IF(INT(MONTH($B$2))=3, "2"&amp;"Q"&amp;"-"&amp;YEAR($B$2)-1, IF(INT(MONTH($B$2))=6, "3"&amp;"Q"&amp;"-"&amp;YEAR($B$2)-1, IF(INT(MONTH($B$2))=9, "4"&amp;"Q"&amp;"-"&amp;YEAR($B$2)-1,IF(INT(MONTH($B$2))=12, "1"&amp;"Q"&amp;"-"&amp;YEAR($B$2), 0))))</f>
        <v>1Q-2021</v>
      </c>
      <c r="G5" s="362" t="str">
        <f>IF(INT(MONTH($B$2))=3, "1"&amp;"Q"&amp;"-"&amp;YEAR($B$2)-1, IF(INT(MONTH($B$2))=6, "2"&amp;"Q"&amp;"-"&amp;YEAR($B$2)-1, IF(INT(MONTH($B$2))=9, "3"&amp;"Q"&amp;"-"&amp;YEAR($B$2)-1,IF(INT(MONTH($B$2))=12, "4"&amp;"Q"&amp;"-"&amp;YEAR($B$2)-1, 0))))</f>
        <v>4Q-2020</v>
      </c>
    </row>
    <row r="6" spans="1:8" ht="15" customHeight="1">
      <c r="A6" s="59">
        <v>1</v>
      </c>
      <c r="B6" s="299" t="s">
        <v>301</v>
      </c>
      <c r="C6" s="626">
        <f>C7+C9+C10</f>
        <v>420416310.29008001</v>
      </c>
      <c r="D6" s="626">
        <f>D7+D9+D10</f>
        <v>408896275.66061008</v>
      </c>
      <c r="E6" s="626">
        <f t="shared" ref="E6:G6" si="0">E7+E9+E10</f>
        <v>397624044.26947999</v>
      </c>
      <c r="F6" s="626">
        <f t="shared" si="0"/>
        <v>454932912.91016006</v>
      </c>
      <c r="G6" s="523">
        <f t="shared" si="0"/>
        <v>465140020.90193999</v>
      </c>
    </row>
    <row r="7" spans="1:8" ht="15" customHeight="1">
      <c r="A7" s="59">
        <v>1.1000000000000001</v>
      </c>
      <c r="B7" s="299" t="s">
        <v>481</v>
      </c>
      <c r="C7" s="627">
        <v>403563013.85218</v>
      </c>
      <c r="D7" s="627">
        <v>388901879.89931005</v>
      </c>
      <c r="E7" s="627">
        <v>376228699.03288001</v>
      </c>
      <c r="F7" s="627">
        <v>431595906.86286002</v>
      </c>
      <c r="G7" s="522">
        <v>438451284.67522997</v>
      </c>
    </row>
    <row r="8" spans="1:8" ht="13">
      <c r="A8" s="59" t="s">
        <v>15</v>
      </c>
      <c r="B8" s="299" t="s">
        <v>197</v>
      </c>
      <c r="C8" s="588">
        <v>0</v>
      </c>
      <c r="D8" s="588">
        <v>0</v>
      </c>
      <c r="E8" s="588">
        <v>0</v>
      </c>
      <c r="F8" s="588">
        <v>0</v>
      </c>
      <c r="G8" s="521">
        <v>0</v>
      </c>
    </row>
    <row r="9" spans="1:8" ht="15" customHeight="1">
      <c r="A9" s="59">
        <v>1.2</v>
      </c>
      <c r="B9" s="300" t="s">
        <v>196</v>
      </c>
      <c r="C9" s="627">
        <v>15405026.996100001</v>
      </c>
      <c r="D9" s="627">
        <v>17855652.433600001</v>
      </c>
      <c r="E9" s="627">
        <v>19400660.230599999</v>
      </c>
      <c r="F9" s="627">
        <v>21019210.941599999</v>
      </c>
      <c r="G9" s="522">
        <v>23747861.381210003</v>
      </c>
    </row>
    <row r="10" spans="1:8" ht="15" customHeight="1">
      <c r="A10" s="59">
        <v>1.3</v>
      </c>
      <c r="B10" s="299" t="s">
        <v>29</v>
      </c>
      <c r="C10" s="627">
        <v>1448269.4417999999</v>
      </c>
      <c r="D10" s="627">
        <v>2138743.3276999998</v>
      </c>
      <c r="E10" s="627">
        <v>1994685.0060000001</v>
      </c>
      <c r="F10" s="627">
        <v>2317795.1057000002</v>
      </c>
      <c r="G10" s="522">
        <v>2940874.8454999998</v>
      </c>
    </row>
    <row r="11" spans="1:8" ht="15" customHeight="1">
      <c r="A11" s="59">
        <v>2</v>
      </c>
      <c r="B11" s="299" t="s">
        <v>298</v>
      </c>
      <c r="C11" s="627">
        <v>10816668.93624297</v>
      </c>
      <c r="D11" s="627">
        <v>1190115.2238224878</v>
      </c>
      <c r="E11" s="627">
        <v>5610520.3331548879</v>
      </c>
      <c r="F11" s="627">
        <v>6614035.9425159683</v>
      </c>
      <c r="G11" s="522">
        <v>5169737.4267999995</v>
      </c>
    </row>
    <row r="12" spans="1:8" ht="15" customHeight="1">
      <c r="A12" s="59">
        <v>3</v>
      </c>
      <c r="B12" s="299" t="s">
        <v>299</v>
      </c>
      <c r="C12" s="627">
        <v>44358158.868799999</v>
      </c>
      <c r="D12" s="627">
        <v>41604452.331200004</v>
      </c>
      <c r="E12" s="627">
        <v>41604452.331200004</v>
      </c>
      <c r="F12" s="627">
        <v>41604452.331200004</v>
      </c>
      <c r="G12" s="522">
        <v>41604452.325000003</v>
      </c>
    </row>
    <row r="13" spans="1:8" ht="15" customHeight="1" thickBot="1">
      <c r="A13" s="61">
        <v>4</v>
      </c>
      <c r="B13" s="62" t="s">
        <v>300</v>
      </c>
      <c r="C13" s="613">
        <f>C6+C11+C12</f>
        <v>475591138.09512299</v>
      </c>
      <c r="D13" s="613">
        <f>D6+D11+D12</f>
        <v>451690843.21563256</v>
      </c>
      <c r="E13" s="613">
        <f t="shared" ref="E13:G13" si="1">E6+E11+E12</f>
        <v>444839016.93383491</v>
      </c>
      <c r="F13" s="613">
        <f t="shared" si="1"/>
        <v>503151401.18387604</v>
      </c>
      <c r="G13" s="614">
        <f t="shared" si="1"/>
        <v>511914210.65373999</v>
      </c>
    </row>
    <row r="14" spans="1:8">
      <c r="B14" s="65"/>
    </row>
    <row r="15" spans="1:8" ht="25">
      <c r="B15" s="66" t="s">
        <v>482</v>
      </c>
    </row>
    <row r="16" spans="1:8">
      <c r="B16" s="66"/>
    </row>
    <row r="17" s="35" customFormat="1" ht="10"/>
    <row r="18" s="35" customFormat="1" ht="10"/>
    <row r="19" s="35" customFormat="1" ht="10"/>
    <row r="20" s="35" customFormat="1" ht="10"/>
    <row r="21" s="35" customFormat="1" ht="10"/>
    <row r="22" s="35" customFormat="1" ht="10"/>
    <row r="23" s="35" customFormat="1" ht="10"/>
    <row r="24" s="35" customFormat="1" ht="10"/>
    <row r="25" s="35" customFormat="1" ht="10"/>
    <row r="26" s="35" customFormat="1" ht="10"/>
    <row r="27" s="35" customFormat="1" ht="10"/>
    <row r="28" s="35" customFormat="1" ht="10"/>
    <row r="29" s="35" customFormat="1" ht="10"/>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6"/>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E28" sqref="E28"/>
    </sheetView>
  </sheetViews>
  <sheetFormatPr defaultColWidth="9.36328125" defaultRowHeight="14.5"/>
  <cols>
    <col min="1" max="1" width="6.6328125" customWidth="1"/>
    <col min="2" max="2" width="31.36328125" customWidth="1"/>
    <col min="3" max="3" width="71.36328125" bestFit="1" customWidth="1"/>
  </cols>
  <sheetData>
    <row r="1" spans="1:3">
      <c r="A1" s="2" t="s">
        <v>31</v>
      </c>
      <c r="B1" s="3" t="str">
        <f>'Info '!C2</f>
        <v>JSC PASHA Bank Georgia</v>
      </c>
      <c r="C1" s="4"/>
    </row>
    <row r="2" spans="1:3">
      <c r="A2" s="2" t="s">
        <v>32</v>
      </c>
      <c r="B2" s="479">
        <v>44561</v>
      </c>
      <c r="C2" s="4"/>
    </row>
    <row r="3" spans="1:3">
      <c r="A3" s="4"/>
      <c r="B3" s="4"/>
      <c r="C3" s="4"/>
    </row>
    <row r="4" spans="1:3" ht="40.25" customHeight="1" thickBot="1">
      <c r="A4" s="467" t="s">
        <v>81</v>
      </c>
      <c r="B4" s="686" t="s">
        <v>267</v>
      </c>
      <c r="C4" s="686"/>
    </row>
    <row r="5" spans="1:3">
      <c r="A5" s="67"/>
      <c r="B5" s="359" t="s">
        <v>82</v>
      </c>
      <c r="C5" s="360" t="s">
        <v>495</v>
      </c>
    </row>
    <row r="6" spans="1:3">
      <c r="A6" s="68">
        <v>1</v>
      </c>
      <c r="B6" s="468" t="s">
        <v>745</v>
      </c>
      <c r="C6" s="469" t="s">
        <v>746</v>
      </c>
    </row>
    <row r="7" spans="1:3">
      <c r="A7" s="68">
        <v>2</v>
      </c>
      <c r="B7" s="468" t="s">
        <v>747</v>
      </c>
      <c r="C7" s="469" t="s">
        <v>748</v>
      </c>
    </row>
    <row r="8" spans="1:3">
      <c r="A8" s="68">
        <v>3</v>
      </c>
      <c r="B8" s="468" t="s">
        <v>749</v>
      </c>
      <c r="C8" s="469" t="s">
        <v>750</v>
      </c>
    </row>
    <row r="9" spans="1:3">
      <c r="A9" s="68">
        <v>4</v>
      </c>
      <c r="B9" s="468" t="s">
        <v>751</v>
      </c>
      <c r="C9" s="469" t="s">
        <v>746</v>
      </c>
    </row>
    <row r="10" spans="1:3">
      <c r="A10" s="68">
        <v>5</v>
      </c>
      <c r="B10" s="468" t="s">
        <v>742</v>
      </c>
      <c r="C10" s="469" t="s">
        <v>752</v>
      </c>
    </row>
    <row r="11" spans="1:3">
      <c r="A11" s="68">
        <v>6</v>
      </c>
      <c r="B11" s="468"/>
      <c r="C11" s="469"/>
    </row>
    <row r="12" spans="1:3">
      <c r="A12" s="68">
        <v>7</v>
      </c>
      <c r="B12" s="468"/>
      <c r="C12" s="469"/>
    </row>
    <row r="13" spans="1:3">
      <c r="A13" s="68">
        <v>8</v>
      </c>
      <c r="B13" s="468"/>
      <c r="C13" s="469"/>
    </row>
    <row r="14" spans="1:3">
      <c r="A14" s="68">
        <v>9</v>
      </c>
      <c r="B14" s="468"/>
      <c r="C14" s="469"/>
    </row>
    <row r="15" spans="1:3">
      <c r="A15" s="68">
        <v>10</v>
      </c>
      <c r="B15" s="468"/>
      <c r="C15" s="469"/>
    </row>
    <row r="16" spans="1:3">
      <c r="A16" s="68"/>
      <c r="B16" s="470"/>
      <c r="C16" s="471"/>
    </row>
    <row r="17" spans="1:4">
      <c r="A17" s="68"/>
      <c r="B17" s="472" t="s">
        <v>83</v>
      </c>
      <c r="C17" s="473" t="s">
        <v>496</v>
      </c>
    </row>
    <row r="18" spans="1:4">
      <c r="A18" s="68">
        <v>1</v>
      </c>
      <c r="B18" s="468" t="s">
        <v>743</v>
      </c>
      <c r="C18" s="474" t="s">
        <v>753</v>
      </c>
    </row>
    <row r="19" spans="1:4">
      <c r="A19" s="68">
        <v>2</v>
      </c>
      <c r="B19" s="468" t="s">
        <v>754</v>
      </c>
      <c r="C19" s="474" t="s">
        <v>755</v>
      </c>
    </row>
    <row r="20" spans="1:4">
      <c r="A20" s="68">
        <v>3</v>
      </c>
      <c r="B20" s="468" t="s">
        <v>756</v>
      </c>
      <c r="C20" s="474" t="s">
        <v>757</v>
      </c>
    </row>
    <row r="21" spans="1:4">
      <c r="A21" s="68">
        <v>4</v>
      </c>
      <c r="B21" s="468" t="s">
        <v>758</v>
      </c>
      <c r="C21" s="475" t="s">
        <v>759</v>
      </c>
      <c r="D21" t="s">
        <v>5</v>
      </c>
    </row>
    <row r="22" spans="1:4">
      <c r="A22" s="68">
        <v>5</v>
      </c>
      <c r="B22" s="468"/>
      <c r="C22" s="475"/>
    </row>
    <row r="23" spans="1:4">
      <c r="A23" s="68">
        <v>6</v>
      </c>
      <c r="B23" s="468"/>
      <c r="C23" s="475"/>
    </row>
    <row r="24" spans="1:4">
      <c r="A24" s="68">
        <v>7</v>
      </c>
      <c r="B24" s="468"/>
      <c r="C24" s="475"/>
    </row>
    <row r="25" spans="1:4">
      <c r="A25" s="68">
        <v>8</v>
      </c>
      <c r="B25" s="468"/>
      <c r="C25" s="475"/>
    </row>
    <row r="26" spans="1:4">
      <c r="A26" s="68">
        <v>9</v>
      </c>
      <c r="B26" s="468"/>
      <c r="C26" s="475"/>
    </row>
    <row r="27" spans="1:4" ht="15.75" customHeight="1">
      <c r="A27" s="68">
        <v>10</v>
      </c>
      <c r="B27" s="468"/>
      <c r="C27" s="476"/>
    </row>
    <row r="28" spans="1:4" ht="15.75" customHeight="1">
      <c r="A28" s="68"/>
      <c r="B28" s="468"/>
      <c r="C28" s="476"/>
    </row>
    <row r="29" spans="1:4" ht="30" customHeight="1">
      <c r="A29" s="68"/>
      <c r="B29" s="684" t="s">
        <v>84</v>
      </c>
      <c r="C29" s="685"/>
    </row>
    <row r="30" spans="1:4">
      <c r="A30" s="68">
        <v>1</v>
      </c>
      <c r="B30" s="468" t="s">
        <v>760</v>
      </c>
      <c r="C30" s="477">
        <v>1</v>
      </c>
    </row>
    <row r="31" spans="1:4" ht="15.75" customHeight="1">
      <c r="A31" s="68"/>
      <c r="B31" s="468"/>
      <c r="C31" s="469"/>
    </row>
    <row r="32" spans="1:4" ht="29.25" customHeight="1">
      <c r="A32" s="68"/>
      <c r="B32" s="684" t="s">
        <v>85</v>
      </c>
      <c r="C32" s="685"/>
    </row>
    <row r="33" spans="1:3">
      <c r="A33" s="68">
        <v>1</v>
      </c>
      <c r="B33" s="468" t="s">
        <v>761</v>
      </c>
      <c r="C33" s="480">
        <v>0.19489999999999999</v>
      </c>
    </row>
    <row r="34" spans="1:3">
      <c r="A34" s="478">
        <v>2</v>
      </c>
      <c r="B34" s="468" t="s">
        <v>762</v>
      </c>
      <c r="C34" s="480">
        <v>0.34910000000000002</v>
      </c>
    </row>
    <row r="35" spans="1:3">
      <c r="A35" s="478">
        <v>3</v>
      </c>
      <c r="B35" s="468" t="s">
        <v>763</v>
      </c>
      <c r="C35" s="480">
        <v>0.34910000000000002</v>
      </c>
    </row>
    <row r="36" spans="1:3" ht="15" thickBot="1">
      <c r="A36" s="69">
        <v>4</v>
      </c>
      <c r="B36" s="70" t="s">
        <v>764</v>
      </c>
      <c r="C36" s="481">
        <v>0.1069</v>
      </c>
    </row>
  </sheetData>
  <mergeCells count="3">
    <mergeCell ref="B32:C32"/>
    <mergeCell ref="B29:C29"/>
    <mergeCell ref="B4:C4"/>
  </mergeCells>
  <dataValidations count="1">
    <dataValidation type="list" allowBlank="1" showInputMessage="1" showErrorMessage="1" sqref="C6:C15" xr:uid="{727DF8D6-96A2-4082-9AEC-8862D47E454C}">
      <formula1>"Independent chair, Non-independent chair, Independent member, Non-independent member"</formula1>
    </dataValidation>
  </dataValidations>
  <pageMargins left="0.7" right="0.7" top="0.75" bottom="0.75" header="0.3" footer="0.3"/>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E13" sqref="E13"/>
    </sheetView>
  </sheetViews>
  <sheetFormatPr defaultColWidth="9.1796875" defaultRowHeight="14"/>
  <cols>
    <col min="1" max="1" width="9.54296875" style="4" bestFit="1" customWidth="1"/>
    <col min="2" max="2" width="47.54296875" style="4" customWidth="1"/>
    <col min="3" max="3" width="28" style="4" customWidth="1"/>
    <col min="4" max="4" width="22.453125" style="4" customWidth="1"/>
    <col min="5" max="5" width="22.1796875" style="4" customWidth="1"/>
    <col min="6" max="6" width="12" style="5" bestFit="1" customWidth="1"/>
    <col min="7" max="7" width="12.54296875" style="5" bestFit="1" customWidth="1"/>
    <col min="8" max="16384" width="9.1796875" style="5"/>
  </cols>
  <sheetData>
    <row r="1" spans="1:7">
      <c r="A1" s="2" t="s">
        <v>31</v>
      </c>
      <c r="B1" s="3" t="str">
        <f>'Info '!C2</f>
        <v>JSC PASHA Bank Georgia</v>
      </c>
      <c r="C1" s="83"/>
      <c r="D1" s="83"/>
      <c r="E1" s="83"/>
      <c r="F1" s="15"/>
    </row>
    <row r="2" spans="1:7" s="71" customFormat="1" ht="15.75" customHeight="1">
      <c r="A2" s="2" t="s">
        <v>32</v>
      </c>
      <c r="B2" s="479">
        <v>44561</v>
      </c>
    </row>
    <row r="3" spans="1:7" s="71" customFormat="1" ht="15.75" customHeight="1">
      <c r="A3" s="262"/>
    </row>
    <row r="4" spans="1:7" s="71" customFormat="1" ht="15.75" customHeight="1" thickBot="1">
      <c r="A4" s="263" t="s">
        <v>202</v>
      </c>
      <c r="B4" s="691" t="s">
        <v>347</v>
      </c>
      <c r="C4" s="692"/>
      <c r="D4" s="692"/>
      <c r="E4" s="692"/>
    </row>
    <row r="5" spans="1:7" s="75" customFormat="1" ht="17.5" customHeight="1">
      <c r="A5" s="202"/>
      <c r="B5" s="203"/>
      <c r="C5" s="73" t="s">
        <v>0</v>
      </c>
      <c r="D5" s="73" t="s">
        <v>1</v>
      </c>
      <c r="E5" s="74" t="s">
        <v>2</v>
      </c>
    </row>
    <row r="6" spans="1:7" s="15" customFormat="1" ht="14.5" customHeight="1">
      <c r="A6" s="264"/>
      <c r="B6" s="687" t="s">
        <v>354</v>
      </c>
      <c r="C6" s="687" t="s">
        <v>93</v>
      </c>
      <c r="D6" s="689" t="s">
        <v>201</v>
      </c>
      <c r="E6" s="690"/>
      <c r="G6" s="5"/>
    </row>
    <row r="7" spans="1:7" s="15" customFormat="1" ht="99.65" customHeight="1">
      <c r="A7" s="264"/>
      <c r="B7" s="688"/>
      <c r="C7" s="687"/>
      <c r="D7" s="281" t="s">
        <v>200</v>
      </c>
      <c r="E7" s="282" t="s">
        <v>355</v>
      </c>
      <c r="G7" s="5"/>
    </row>
    <row r="8" spans="1:7">
      <c r="A8" s="265">
        <v>1</v>
      </c>
      <c r="B8" s="283" t="s">
        <v>36</v>
      </c>
      <c r="C8" s="587">
        <v>4747280.0243999995</v>
      </c>
      <c r="D8" s="587"/>
      <c r="E8" s="520">
        <f t="shared" ref="E8:E20" si="0">C8-D8</f>
        <v>4747280.0243999995</v>
      </c>
      <c r="F8" s="15"/>
    </row>
    <row r="9" spans="1:7">
      <c r="A9" s="265">
        <v>2</v>
      </c>
      <c r="B9" s="283" t="s">
        <v>37</v>
      </c>
      <c r="C9" s="587">
        <v>47731213.439000003</v>
      </c>
      <c r="D9" s="587"/>
      <c r="E9" s="520">
        <f t="shared" si="0"/>
        <v>47731213.439000003</v>
      </c>
      <c r="F9" s="15"/>
    </row>
    <row r="10" spans="1:7">
      <c r="A10" s="265">
        <v>3</v>
      </c>
      <c r="B10" s="283" t="s">
        <v>38</v>
      </c>
      <c r="C10" s="587">
        <v>40564765.612800002</v>
      </c>
      <c r="D10" s="587"/>
      <c r="E10" s="520">
        <f t="shared" si="0"/>
        <v>40564765.612800002</v>
      </c>
      <c r="F10" s="15"/>
    </row>
    <row r="11" spans="1:7">
      <c r="A11" s="265">
        <v>4</v>
      </c>
      <c r="B11" s="283" t="s">
        <v>39</v>
      </c>
      <c r="C11" s="587">
        <v>0</v>
      </c>
      <c r="D11" s="587"/>
      <c r="E11" s="520">
        <f t="shared" si="0"/>
        <v>0</v>
      </c>
      <c r="F11" s="15"/>
    </row>
    <row r="12" spans="1:7">
      <c r="A12" s="265">
        <v>5</v>
      </c>
      <c r="B12" s="283" t="s">
        <v>40</v>
      </c>
      <c r="C12" s="587">
        <v>40672995.248099998</v>
      </c>
      <c r="D12" s="587"/>
      <c r="E12" s="520">
        <f t="shared" si="0"/>
        <v>40672995.248099998</v>
      </c>
      <c r="F12" s="15"/>
    </row>
    <row r="13" spans="1:7">
      <c r="A13" s="265">
        <v>6.1</v>
      </c>
      <c r="B13" s="284" t="s">
        <v>41</v>
      </c>
      <c r="C13" s="586">
        <v>306516388.93790001</v>
      </c>
      <c r="D13" s="587"/>
      <c r="E13" s="520">
        <f t="shared" si="0"/>
        <v>306516388.93790001</v>
      </c>
      <c r="F13" s="15"/>
    </row>
    <row r="14" spans="1:7">
      <c r="A14" s="265">
        <v>6.2</v>
      </c>
      <c r="B14" s="285" t="s">
        <v>42</v>
      </c>
      <c r="C14" s="586">
        <v>-20584152.141400002</v>
      </c>
      <c r="D14" s="587"/>
      <c r="E14" s="520">
        <f t="shared" si="0"/>
        <v>-20584152.141400002</v>
      </c>
      <c r="F14" s="15"/>
    </row>
    <row r="15" spans="1:7">
      <c r="A15" s="265">
        <v>6</v>
      </c>
      <c r="B15" s="283" t="s">
        <v>43</v>
      </c>
      <c r="C15" s="587">
        <v>285932236.79649997</v>
      </c>
      <c r="D15" s="587"/>
      <c r="E15" s="520">
        <f t="shared" si="0"/>
        <v>285932236.79649997</v>
      </c>
      <c r="F15" s="15"/>
    </row>
    <row r="16" spans="1:7">
      <c r="A16" s="265">
        <v>7</v>
      </c>
      <c r="B16" s="283" t="s">
        <v>44</v>
      </c>
      <c r="C16" s="587">
        <v>2666252.2956999997</v>
      </c>
      <c r="D16" s="587"/>
      <c r="E16" s="520">
        <f t="shared" si="0"/>
        <v>2666252.2956999997</v>
      </c>
      <c r="F16" s="15"/>
    </row>
    <row r="17" spans="1:7">
      <c r="A17" s="265">
        <v>8</v>
      </c>
      <c r="B17" s="283" t="s">
        <v>199</v>
      </c>
      <c r="C17" s="587">
        <v>232301</v>
      </c>
      <c r="D17" s="587"/>
      <c r="E17" s="520">
        <f t="shared" si="0"/>
        <v>232301</v>
      </c>
      <c r="F17" s="266"/>
      <c r="G17" s="77"/>
    </row>
    <row r="18" spans="1:7">
      <c r="A18" s="265">
        <v>9</v>
      </c>
      <c r="B18" s="283" t="s">
        <v>45</v>
      </c>
      <c r="C18" s="587">
        <v>0</v>
      </c>
      <c r="D18" s="587"/>
      <c r="E18" s="520">
        <f t="shared" si="0"/>
        <v>0</v>
      </c>
      <c r="F18" s="15"/>
      <c r="G18" s="77"/>
    </row>
    <row r="19" spans="1:7">
      <c r="A19" s="265">
        <v>10</v>
      </c>
      <c r="B19" s="283" t="s">
        <v>46</v>
      </c>
      <c r="C19" s="587">
        <v>14102195.529999999</v>
      </c>
      <c r="D19" s="587">
        <v>4862986.08</v>
      </c>
      <c r="E19" s="520">
        <f t="shared" si="0"/>
        <v>9239209.4499999993</v>
      </c>
      <c r="F19" s="15"/>
      <c r="G19" s="77"/>
    </row>
    <row r="20" spans="1:7">
      <c r="A20" s="265">
        <v>11</v>
      </c>
      <c r="B20" s="283" t="s">
        <v>47</v>
      </c>
      <c r="C20" s="587">
        <v>2084735.1216000002</v>
      </c>
      <c r="D20" s="587"/>
      <c r="E20" s="520">
        <f t="shared" si="0"/>
        <v>2084735.1216000002</v>
      </c>
      <c r="F20" s="15"/>
    </row>
    <row r="21" spans="1:7" ht="26.5" thickBot="1">
      <c r="A21" s="161"/>
      <c r="B21" s="267" t="s">
        <v>357</v>
      </c>
      <c r="C21" s="617">
        <f>SUM(C8:C12, C15:C20)</f>
        <v>438733975.06809992</v>
      </c>
      <c r="D21" s="617">
        <f>SUM(D8:D12, D15:D20)</f>
        <v>4862986.08</v>
      </c>
      <c r="E21" s="625">
        <f>SUM(E8:E12, E15:E20)</f>
        <v>433870988.98809993</v>
      </c>
    </row>
    <row r="22" spans="1:7">
      <c r="A22" s="5"/>
      <c r="B22" s="5"/>
      <c r="C22" s="5"/>
      <c r="D22" s="5"/>
      <c r="E22" s="5"/>
    </row>
    <row r="23" spans="1:7">
      <c r="A23" s="5"/>
      <c r="B23" s="5"/>
      <c r="C23" s="5"/>
      <c r="D23" s="5"/>
      <c r="E23" s="5"/>
    </row>
    <row r="25" spans="1:7" s="4" customFormat="1">
      <c r="B25" s="78"/>
      <c r="F25" s="5"/>
      <c r="G25" s="5"/>
    </row>
    <row r="26" spans="1:7" s="4" customFormat="1">
      <c r="B26" s="78"/>
      <c r="F26" s="5"/>
      <c r="G26" s="5"/>
    </row>
    <row r="27" spans="1:7" s="4" customFormat="1">
      <c r="B27" s="78"/>
      <c r="F27" s="5"/>
      <c r="G27" s="5"/>
    </row>
    <row r="28" spans="1:7" s="4" customFormat="1">
      <c r="B28" s="78"/>
      <c r="F28" s="5"/>
      <c r="G28" s="5"/>
    </row>
    <row r="29" spans="1:7" s="4" customFormat="1">
      <c r="B29" s="78"/>
      <c r="F29" s="5"/>
      <c r="G29" s="5"/>
    </row>
    <row r="30" spans="1:7" s="4" customFormat="1">
      <c r="B30" s="78"/>
      <c r="F30" s="5"/>
      <c r="G30" s="5"/>
    </row>
    <row r="31" spans="1:7" s="4" customFormat="1">
      <c r="B31" s="78"/>
      <c r="F31" s="5"/>
      <c r="G31" s="5"/>
    </row>
    <row r="32" spans="1:7" s="4" customFormat="1">
      <c r="B32" s="78"/>
      <c r="F32" s="5"/>
      <c r="G32" s="5"/>
    </row>
    <row r="33" spans="2:7" s="4" customFormat="1">
      <c r="B33" s="78"/>
      <c r="F33" s="5"/>
      <c r="G33" s="5"/>
    </row>
    <row r="34" spans="2:7" s="4" customFormat="1">
      <c r="B34" s="78"/>
      <c r="F34" s="5"/>
      <c r="G34" s="5"/>
    </row>
    <row r="35" spans="2:7" s="4" customFormat="1">
      <c r="B35" s="78"/>
      <c r="F35" s="5"/>
      <c r="G35" s="5"/>
    </row>
    <row r="36" spans="2:7" s="4" customFormat="1">
      <c r="B36" s="78"/>
      <c r="F36" s="5"/>
      <c r="G36" s="5"/>
    </row>
    <row r="37" spans="2:7" s="4" customFormat="1">
      <c r="B37" s="78"/>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80" zoomScaleNormal="80" workbookViewId="0">
      <pane xSplit="1" ySplit="4" topLeftCell="B5" activePane="bottomRight" state="frozen"/>
      <selection activeCell="B15" sqref="B15"/>
      <selection pane="topRight" activeCell="B15" sqref="B15"/>
      <selection pane="bottomLeft" activeCell="B15" sqref="B15"/>
      <selection pane="bottomRight" activeCell="C16" sqref="C16"/>
    </sheetView>
  </sheetViews>
  <sheetFormatPr defaultColWidth="9.1796875" defaultRowHeight="12.5" outlineLevelRow="1"/>
  <cols>
    <col min="1" max="1" width="9.54296875" style="4" bestFit="1" customWidth="1"/>
    <col min="2" max="2" width="114.1796875" style="4" customWidth="1"/>
    <col min="3" max="3" width="18.81640625" style="4" customWidth="1"/>
    <col min="4" max="4" width="25.453125" style="4" customWidth="1"/>
    <col min="5" max="5" width="24.1796875" style="4" customWidth="1"/>
    <col min="6" max="6" width="24" style="4" customWidth="1"/>
    <col min="7" max="7" width="10" style="4" bestFit="1" customWidth="1"/>
    <col min="8" max="8" width="12" style="4" bestFit="1" customWidth="1"/>
    <col min="9" max="9" width="12.54296875" style="4" bestFit="1" customWidth="1"/>
    <col min="10" max="16384" width="9.1796875" style="4"/>
  </cols>
  <sheetData>
    <row r="1" spans="1:6">
      <c r="A1" s="2" t="s">
        <v>31</v>
      </c>
      <c r="B1" s="3" t="str">
        <f>'Info '!C2</f>
        <v>JSC PASHA Bank Georgia</v>
      </c>
    </row>
    <row r="2" spans="1:6" s="71" customFormat="1" ht="15.75" customHeight="1">
      <c r="A2" s="2" t="s">
        <v>32</v>
      </c>
      <c r="B2" s="479">
        <v>44561</v>
      </c>
      <c r="C2" s="4"/>
      <c r="D2" s="4"/>
      <c r="E2" s="4"/>
      <c r="F2" s="4"/>
    </row>
    <row r="3" spans="1:6" s="71" customFormat="1" ht="15.75" customHeight="1">
      <c r="C3" s="4"/>
      <c r="D3" s="4"/>
      <c r="E3" s="4"/>
      <c r="F3" s="4"/>
    </row>
    <row r="4" spans="1:6" s="71" customFormat="1" ht="13.5" thickBot="1">
      <c r="A4" s="71" t="s">
        <v>86</v>
      </c>
      <c r="B4" s="268" t="s">
        <v>334</v>
      </c>
      <c r="C4" s="72" t="s">
        <v>74</v>
      </c>
      <c r="D4" s="4"/>
      <c r="E4" s="4"/>
      <c r="F4" s="4"/>
    </row>
    <row r="5" spans="1:6" ht="13">
      <c r="A5" s="208">
        <v>1</v>
      </c>
      <c r="B5" s="269" t="s">
        <v>356</v>
      </c>
      <c r="C5" s="209">
        <f>'7. LI1 '!E21</f>
        <v>433870988.98809993</v>
      </c>
    </row>
    <row r="6" spans="1:6" s="210" customFormat="1" ht="14.5">
      <c r="A6" s="79">
        <v>2.1</v>
      </c>
      <c r="B6" s="205" t="s">
        <v>335</v>
      </c>
      <c r="C6" s="519">
        <v>52090869.172299996</v>
      </c>
    </row>
    <row r="7" spans="1:6" s="65" customFormat="1" ht="14.5" outlineLevel="1">
      <c r="A7" s="59">
        <v>2.2000000000000002</v>
      </c>
      <c r="B7" s="60" t="s">
        <v>336</v>
      </c>
      <c r="C7" s="518">
        <v>72413472.089599997</v>
      </c>
    </row>
    <row r="8" spans="1:6" s="65" customFormat="1" ht="13">
      <c r="A8" s="59">
        <v>3</v>
      </c>
      <c r="B8" s="206" t="s">
        <v>337</v>
      </c>
      <c r="C8" s="212">
        <f>SUM(C5:C7)</f>
        <v>558375330.24999988</v>
      </c>
    </row>
    <row r="9" spans="1:6" s="210" customFormat="1" ht="14.5">
      <c r="A9" s="79">
        <v>4</v>
      </c>
      <c r="B9" s="81" t="s">
        <v>88</v>
      </c>
      <c r="C9" s="519">
        <v>5474090.2071999991</v>
      </c>
    </row>
    <row r="10" spans="1:6" s="65" customFormat="1" ht="14.5" outlineLevel="1">
      <c r="A10" s="59">
        <v>5.0999999999999996</v>
      </c>
      <c r="B10" s="60" t="s">
        <v>338</v>
      </c>
      <c r="C10" s="518">
        <v>-36685842.176199995</v>
      </c>
    </row>
    <row r="11" spans="1:6" s="65" customFormat="1" ht="14.5" outlineLevel="1">
      <c r="A11" s="59">
        <v>5.2</v>
      </c>
      <c r="B11" s="60" t="s">
        <v>339</v>
      </c>
      <c r="C11" s="518">
        <v>-70965202.647808</v>
      </c>
    </row>
    <row r="12" spans="1:6" s="65" customFormat="1">
      <c r="A12" s="59">
        <v>6</v>
      </c>
      <c r="B12" s="204" t="s">
        <v>483</v>
      </c>
      <c r="C12" s="211"/>
    </row>
    <row r="13" spans="1:6" s="65" customFormat="1" ht="13.5" thickBot="1">
      <c r="A13" s="61">
        <v>7</v>
      </c>
      <c r="B13" s="207" t="s">
        <v>285</v>
      </c>
      <c r="C13" s="213">
        <f>SUM(C8:C12)</f>
        <v>456198375.63319194</v>
      </c>
    </row>
    <row r="15" spans="1:6" ht="25">
      <c r="A15" s="228"/>
      <c r="B15" s="66" t="s">
        <v>484</v>
      </c>
    </row>
    <row r="16" spans="1:6">
      <c r="A16" s="228"/>
      <c r="B16" s="228"/>
    </row>
    <row r="17" spans="1:5" ht="13.5">
      <c r="A17" s="223"/>
      <c r="B17" s="224"/>
      <c r="C17" s="228"/>
      <c r="D17" s="228"/>
      <c r="E17" s="228"/>
    </row>
    <row r="18" spans="1:5" ht="14.5">
      <c r="A18" s="229"/>
      <c r="B18" s="230"/>
      <c r="C18" s="228"/>
      <c r="D18" s="228"/>
      <c r="E18" s="228"/>
    </row>
    <row r="19" spans="1:5" ht="13">
      <c r="A19" s="231"/>
      <c r="B19" s="225"/>
      <c r="C19" s="228"/>
      <c r="D19" s="228"/>
      <c r="E19" s="228"/>
    </row>
    <row r="20" spans="1:5" ht="13">
      <c r="A20" s="232"/>
      <c r="B20" s="226"/>
      <c r="C20" s="228"/>
      <c r="D20" s="228"/>
      <c r="E20" s="228"/>
    </row>
    <row r="21" spans="1:5" ht="13">
      <c r="A21" s="232"/>
      <c r="B21" s="230"/>
      <c r="C21" s="228"/>
      <c r="D21" s="228"/>
      <c r="E21" s="228"/>
    </row>
    <row r="22" spans="1:5" ht="13">
      <c r="A22" s="231"/>
      <c r="B22" s="227"/>
      <c r="C22" s="228"/>
      <c r="D22" s="228"/>
      <c r="E22" s="228"/>
    </row>
    <row r="23" spans="1:5" ht="13">
      <c r="A23" s="232"/>
      <c r="B23" s="226"/>
      <c r="C23" s="228"/>
      <c r="D23" s="228"/>
      <c r="E23" s="228"/>
    </row>
    <row r="24" spans="1:5" ht="13">
      <c r="A24" s="232"/>
      <c r="B24" s="226"/>
      <c r="C24" s="228"/>
      <c r="D24" s="228"/>
      <c r="E24" s="228"/>
    </row>
    <row r="25" spans="1:5" ht="13">
      <c r="A25" s="232"/>
      <c r="B25" s="233"/>
      <c r="C25" s="228"/>
      <c r="D25" s="228"/>
      <c r="E25" s="228"/>
    </row>
    <row r="26" spans="1:5" ht="13">
      <c r="A26" s="232"/>
      <c r="B26" s="230"/>
      <c r="C26" s="228"/>
      <c r="D26" s="228"/>
      <c r="E26" s="228"/>
    </row>
    <row r="27" spans="1:5">
      <c r="A27" s="228"/>
      <c r="B27" s="234"/>
      <c r="C27" s="228"/>
      <c r="D27" s="228"/>
      <c r="E27" s="228"/>
    </row>
    <row r="28" spans="1:5">
      <c r="A28" s="228"/>
      <c r="B28" s="234"/>
      <c r="C28" s="228"/>
      <c r="D28" s="228"/>
      <c r="E28" s="228"/>
    </row>
    <row r="29" spans="1:5">
      <c r="A29" s="228"/>
      <c r="B29" s="234"/>
      <c r="C29" s="228"/>
      <c r="D29" s="228"/>
      <c r="E29" s="228"/>
    </row>
    <row r="30" spans="1:5">
      <c r="A30" s="228"/>
      <c r="B30" s="234"/>
      <c r="C30" s="228"/>
      <c r="D30" s="228"/>
      <c r="E30" s="228"/>
    </row>
    <row r="31" spans="1:5">
      <c r="A31" s="228"/>
      <c r="B31" s="234"/>
      <c r="C31" s="228"/>
      <c r="D31" s="228"/>
      <c r="E31" s="228"/>
    </row>
    <row r="32" spans="1:5">
      <c r="A32" s="228"/>
      <c r="B32" s="234"/>
      <c r="C32" s="228"/>
      <c r="D32" s="228"/>
      <c r="E32" s="228"/>
    </row>
    <row r="33" spans="1:5">
      <c r="A33" s="228"/>
      <c r="B33" s="234"/>
      <c r="C33" s="228"/>
      <c r="D33" s="228"/>
      <c r="E33" s="228"/>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24. Risk Sector</vt:lpstr>
      <vt:lpstr>23. LTV</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2023-02-21T13:22:44Z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35b94c9e-f999-4f55-b1e6-4d0ab0f0ddc3</vt:lpwstr>
  </property>
  <property fmtid="{D5CDD505-2E9C-101B-9397-08002B2CF9AE}" pid="13" name="MSIP_Label_706c7ad2-60a5-409e-8203-10f940b19acd_ContentBits">
    <vt:lpwstr>2</vt:lpwstr>
  </property>
</Properties>
</file>