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17.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8.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externalLinks/externalLink5.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xl/externalLinks/externalLink4.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2115" windowWidth="24015" windowHeight="6810" tabRatio="919" activeTab="1"/>
  </bookViews>
  <sheets>
    <sheet name="Info " sheetId="82" r:id="rId1"/>
    <sheet name="1. key ratios" sheetId="84" r:id="rId2"/>
    <sheet name="2. RC" sheetId="83" r:id="rId3"/>
    <sheet name="3. PL" sheetId="85" r:id="rId4"/>
    <sheet name="4. Off-Balance" sheetId="75" r:id="rId5"/>
    <sheet name="5. RWA " sheetId="86" r:id="rId6"/>
    <sheet name="6. Administrators-shareholders" sheetId="52" r:id="rId7"/>
    <sheet name="7. LI1" sheetId="88" r:id="rId8"/>
    <sheet name="8. LI2" sheetId="73" r:id="rId9"/>
    <sheet name="9. Capital" sheetId="89" r:id="rId10"/>
    <sheet name="9.1. Capital Requirements" sheetId="96" r:id="rId11"/>
    <sheet name="10. CC2" sheetId="69" r:id="rId12"/>
    <sheet name="11. CRWA" sheetId="90" r:id="rId13"/>
    <sheet name="12. CRM" sheetId="64" r:id="rId14"/>
    <sheet name="13. CRME" sheetId="91" r:id="rId15"/>
    <sheet name="14. LCR" sheetId="95" r:id="rId16"/>
    <sheet name="15. CCR " sheetId="92" r:id="rId17"/>
    <sheet name="Risk Weighted Risk Exposures" sheetId="93" state="hidden" r:id="rId18"/>
    <sheet name="Risk Weighted Risk ExposuresT1" sheetId="97" state="hidden" r:id="rId19"/>
  </sheets>
  <externalReferences>
    <externalReference r:id="rId20"/>
    <externalReference r:id="rId21"/>
    <externalReference r:id="rId22"/>
    <externalReference r:id="rId23"/>
    <externalReference r:id="rId24"/>
  </externalReferences>
  <definedNames>
    <definedName name="_cur1">'[1]Appl (2)'!$F$2:$F$7200</definedName>
    <definedName name="_cur2">'[1]Appl (2)'!$H$2:$H$7200</definedName>
    <definedName name="_sum1">'[1]Appl (2)'!$E$2:$E$7200</definedName>
    <definedName name="_sum2">'[1]Appl (2)'!$G$2:$G$7200</definedName>
    <definedName name="ACC_BALACC" localSheetId="1">#REF!</definedName>
    <definedName name="ACC_BALACC" localSheetId="12">#REF!</definedName>
    <definedName name="ACC_BALACC" localSheetId="14">#REF!</definedName>
    <definedName name="ACC_BALACC" localSheetId="16">#REF!</definedName>
    <definedName name="ACC_BALACC" localSheetId="2">#REF!</definedName>
    <definedName name="ACC_BALACC" localSheetId="3">#REF!</definedName>
    <definedName name="ACC_BALACC" localSheetId="5">#REF!</definedName>
    <definedName name="ACC_BALACC" localSheetId="7">#REF!</definedName>
    <definedName name="ACC_BALACC" localSheetId="9">#REF!</definedName>
    <definedName name="ACC_BALACC" localSheetId="0">#REF!</definedName>
    <definedName name="ACC_BALACC">#REF!</definedName>
    <definedName name="ACC_CRS" localSheetId="1">#REF!</definedName>
    <definedName name="ACC_CRS" localSheetId="12">#REF!</definedName>
    <definedName name="ACC_CRS" localSheetId="14">#REF!</definedName>
    <definedName name="ACC_CRS" localSheetId="16">#REF!</definedName>
    <definedName name="ACC_CRS" localSheetId="2">#REF!</definedName>
    <definedName name="ACC_CRS" localSheetId="3">#REF!</definedName>
    <definedName name="ACC_CRS" localSheetId="4">#REF!</definedName>
    <definedName name="ACC_CRS" localSheetId="5">#REF!</definedName>
    <definedName name="ACC_CRS" localSheetId="7">#REF!</definedName>
    <definedName name="ACC_CRS" localSheetId="9">#REF!</definedName>
    <definedName name="ACC_CRS" localSheetId="0">#REF!</definedName>
    <definedName name="ACC_CRS">#REF!</definedName>
    <definedName name="ACC_DBS" localSheetId="1">#REF!</definedName>
    <definedName name="ACC_DBS" localSheetId="12">#REF!</definedName>
    <definedName name="ACC_DBS" localSheetId="14">#REF!</definedName>
    <definedName name="ACC_DBS" localSheetId="16">#REF!</definedName>
    <definedName name="ACC_DBS" localSheetId="2">#REF!</definedName>
    <definedName name="ACC_DBS" localSheetId="3">#REF!</definedName>
    <definedName name="ACC_DBS" localSheetId="4">#REF!</definedName>
    <definedName name="ACC_DBS" localSheetId="5">#REF!</definedName>
    <definedName name="ACC_DBS" localSheetId="7">#REF!</definedName>
    <definedName name="ACC_DBS" localSheetId="9">#REF!</definedName>
    <definedName name="ACC_DBS" localSheetId="0">#REF!</definedName>
    <definedName name="ACC_DBS">#REF!</definedName>
    <definedName name="ACC_ISO" localSheetId="1">#REF!</definedName>
    <definedName name="ACC_ISO" localSheetId="12">#REF!</definedName>
    <definedName name="ACC_ISO" localSheetId="14">#REF!</definedName>
    <definedName name="ACC_ISO" localSheetId="16">#REF!</definedName>
    <definedName name="ACC_ISO" localSheetId="2">#REF!</definedName>
    <definedName name="ACC_ISO" localSheetId="3">#REF!</definedName>
    <definedName name="ACC_ISO" localSheetId="4">#REF!</definedName>
    <definedName name="ACC_ISO" localSheetId="5">#REF!</definedName>
    <definedName name="ACC_ISO" localSheetId="7">#REF!</definedName>
    <definedName name="ACC_ISO" localSheetId="9">#REF!</definedName>
    <definedName name="ACC_ISO" localSheetId="0">#REF!</definedName>
    <definedName name="ACC_ISO">#REF!</definedName>
    <definedName name="ACC_SALDO" localSheetId="1">#REF!</definedName>
    <definedName name="ACC_SALDO" localSheetId="12">#REF!</definedName>
    <definedName name="ACC_SALDO" localSheetId="14">#REF!</definedName>
    <definedName name="ACC_SALDO" localSheetId="16">#REF!</definedName>
    <definedName name="ACC_SALDO" localSheetId="2">#REF!</definedName>
    <definedName name="ACC_SALDO" localSheetId="3">#REF!</definedName>
    <definedName name="ACC_SALDO" localSheetId="4">#REF!</definedName>
    <definedName name="ACC_SALDO" localSheetId="5">#REF!</definedName>
    <definedName name="ACC_SALDO" localSheetId="7">#REF!</definedName>
    <definedName name="ACC_SALDO" localSheetId="9">#REF!</definedName>
    <definedName name="ACC_SALDO" localSheetId="0">#REF!</definedName>
    <definedName name="ACC_SALDO">#REF!</definedName>
    <definedName name="BS_BALACC" localSheetId="1">#REF!</definedName>
    <definedName name="BS_BALACC" localSheetId="12">#REF!</definedName>
    <definedName name="BS_BALACC" localSheetId="14">#REF!</definedName>
    <definedName name="BS_BALACC" localSheetId="16">#REF!</definedName>
    <definedName name="BS_BALACC" localSheetId="2">#REF!</definedName>
    <definedName name="BS_BALACC" localSheetId="3">#REF!</definedName>
    <definedName name="BS_BALACC" localSheetId="4">#REF!</definedName>
    <definedName name="BS_BALACC" localSheetId="5">#REF!</definedName>
    <definedName name="BS_BALACC" localSheetId="7">#REF!</definedName>
    <definedName name="BS_BALACC" localSheetId="9">#REF!</definedName>
    <definedName name="BS_BALACC" localSheetId="0">#REF!</definedName>
    <definedName name="BS_BALACC">#REF!</definedName>
    <definedName name="BS_BALANCE" localSheetId="1">#REF!</definedName>
    <definedName name="BS_BALANCE" localSheetId="12">#REF!</definedName>
    <definedName name="BS_BALANCE" localSheetId="14">#REF!</definedName>
    <definedName name="BS_BALANCE" localSheetId="16">#REF!</definedName>
    <definedName name="BS_BALANCE" localSheetId="2">#REF!</definedName>
    <definedName name="BS_BALANCE" localSheetId="3">#REF!</definedName>
    <definedName name="BS_BALANCE" localSheetId="4">#REF!</definedName>
    <definedName name="BS_BALANCE" localSheetId="5">#REF!</definedName>
    <definedName name="BS_BALANCE" localSheetId="7">#REF!</definedName>
    <definedName name="BS_BALANCE" localSheetId="9">#REF!</definedName>
    <definedName name="BS_BALANCE" localSheetId="0">#REF!</definedName>
    <definedName name="BS_BALANCE">#REF!</definedName>
    <definedName name="BS_CR" localSheetId="1">#REF!</definedName>
    <definedName name="BS_CR" localSheetId="12">#REF!</definedName>
    <definedName name="BS_CR" localSheetId="14">#REF!</definedName>
    <definedName name="BS_CR" localSheetId="16">#REF!</definedName>
    <definedName name="BS_CR" localSheetId="2">#REF!</definedName>
    <definedName name="BS_CR" localSheetId="3">#REF!</definedName>
    <definedName name="BS_CR" localSheetId="4">#REF!</definedName>
    <definedName name="BS_CR" localSheetId="5">#REF!</definedName>
    <definedName name="BS_CR" localSheetId="7">#REF!</definedName>
    <definedName name="BS_CR" localSheetId="9">#REF!</definedName>
    <definedName name="BS_CR" localSheetId="0">#REF!</definedName>
    <definedName name="BS_CR">#REF!</definedName>
    <definedName name="BS_CR_EQU" localSheetId="1">#REF!</definedName>
    <definedName name="BS_CR_EQU" localSheetId="12">#REF!</definedName>
    <definedName name="BS_CR_EQU" localSheetId="14">#REF!</definedName>
    <definedName name="BS_CR_EQU" localSheetId="16">#REF!</definedName>
    <definedName name="BS_CR_EQU" localSheetId="2">#REF!</definedName>
    <definedName name="BS_CR_EQU" localSheetId="3">#REF!</definedName>
    <definedName name="BS_CR_EQU" localSheetId="4">#REF!</definedName>
    <definedName name="BS_CR_EQU" localSheetId="5">#REF!</definedName>
    <definedName name="BS_CR_EQU" localSheetId="7">#REF!</definedName>
    <definedName name="BS_CR_EQU" localSheetId="9">#REF!</definedName>
    <definedName name="BS_CR_EQU" localSheetId="0">#REF!</definedName>
    <definedName name="BS_CR_EQU">#REF!</definedName>
    <definedName name="BS_DB" localSheetId="1">#REF!</definedName>
    <definedName name="BS_DB" localSheetId="12">#REF!</definedName>
    <definedName name="BS_DB" localSheetId="14">#REF!</definedName>
    <definedName name="BS_DB" localSheetId="16">#REF!</definedName>
    <definedName name="BS_DB" localSheetId="2">#REF!</definedName>
    <definedName name="BS_DB" localSheetId="3">#REF!</definedName>
    <definedName name="BS_DB" localSheetId="4">#REF!</definedName>
    <definedName name="BS_DB" localSheetId="5">#REF!</definedName>
    <definedName name="BS_DB" localSheetId="7">#REF!</definedName>
    <definedName name="BS_DB" localSheetId="9">#REF!</definedName>
    <definedName name="BS_DB" localSheetId="0">#REF!</definedName>
    <definedName name="BS_DB">#REF!</definedName>
    <definedName name="BS_DB_EQU" localSheetId="1">#REF!</definedName>
    <definedName name="BS_DB_EQU" localSheetId="12">#REF!</definedName>
    <definedName name="BS_DB_EQU" localSheetId="14">#REF!</definedName>
    <definedName name="BS_DB_EQU" localSheetId="16">#REF!</definedName>
    <definedName name="BS_DB_EQU" localSheetId="2">#REF!</definedName>
    <definedName name="BS_DB_EQU" localSheetId="3">#REF!</definedName>
    <definedName name="BS_DB_EQU" localSheetId="4">#REF!</definedName>
    <definedName name="BS_DB_EQU" localSheetId="5">#REF!</definedName>
    <definedName name="BS_DB_EQU" localSheetId="7">#REF!</definedName>
    <definedName name="BS_DB_EQU" localSheetId="9">#REF!</definedName>
    <definedName name="BS_DB_EQU" localSheetId="0">#REF!</definedName>
    <definedName name="BS_DB_EQU">#REF!</definedName>
    <definedName name="BS_DT" localSheetId="1">#REF!</definedName>
    <definedName name="BS_DT" localSheetId="12">#REF!</definedName>
    <definedName name="BS_DT" localSheetId="14">#REF!</definedName>
    <definedName name="BS_DT" localSheetId="16">#REF!</definedName>
    <definedName name="BS_DT" localSheetId="2">#REF!</definedName>
    <definedName name="BS_DT" localSheetId="3">#REF!</definedName>
    <definedName name="BS_DT" localSheetId="4">#REF!</definedName>
    <definedName name="BS_DT" localSheetId="5">#REF!</definedName>
    <definedName name="BS_DT" localSheetId="7">#REF!</definedName>
    <definedName name="BS_DT" localSheetId="9">#REF!</definedName>
    <definedName name="BS_DT" localSheetId="0">#REF!</definedName>
    <definedName name="BS_DT">#REF!</definedName>
    <definedName name="BS_ISO" localSheetId="1">#REF!</definedName>
    <definedName name="BS_ISO" localSheetId="12">#REF!</definedName>
    <definedName name="BS_ISO" localSheetId="14">#REF!</definedName>
    <definedName name="BS_ISO" localSheetId="16">#REF!</definedName>
    <definedName name="BS_ISO" localSheetId="2">#REF!</definedName>
    <definedName name="BS_ISO" localSheetId="3">#REF!</definedName>
    <definedName name="BS_ISO" localSheetId="4">#REF!</definedName>
    <definedName name="BS_ISO" localSheetId="5">#REF!</definedName>
    <definedName name="BS_ISO" localSheetId="7">#REF!</definedName>
    <definedName name="BS_ISO" localSheetId="9">#REF!</definedName>
    <definedName name="BS_ISO" localSheetId="0">#REF!</definedName>
    <definedName name="BS_ISO">#REF!</definedName>
    <definedName name="CurrentDate" localSheetId="1">#REF!</definedName>
    <definedName name="CurrentDate" localSheetId="12">#REF!</definedName>
    <definedName name="CurrentDate" localSheetId="14">#REF!</definedName>
    <definedName name="CurrentDate" localSheetId="16">#REF!</definedName>
    <definedName name="CurrentDate" localSheetId="2">#REF!</definedName>
    <definedName name="CurrentDate" localSheetId="3">#REF!</definedName>
    <definedName name="CurrentDate" localSheetId="4">#REF!</definedName>
    <definedName name="CurrentDate" localSheetId="5">#REF!</definedName>
    <definedName name="CurrentDate" localSheetId="7">#REF!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 localSheetId="18">[2]ListSheet!$W$2:$W$15</definedName>
    <definedName name="L_FORMULAS_GEO">[3]ListSheet!$W$2:$W$15</definedName>
    <definedName name="Sheet" localSheetId="10">[4]Sheet2!$H$5:$H$31</definedName>
    <definedName name="Sheet">[5]Sheet2!$H$5:$H$31</definedName>
    <definedName name="საკრედიტო" localSheetId="10">[4]Sheet2!$B$6:$B$8</definedName>
    <definedName name="საკრედიტო">[5]Sheet2!$B$6:$B$8</definedName>
    <definedName name="ფაილი" localSheetId="10">[4]Sheet2!$B$2:$B$3</definedName>
    <definedName name="ფაილი">[5]Sheet2!$B$2:$B$3</definedName>
    <definedName name="ცვლილება_კორექტირება_რეგულაციაში" localSheetId="10">[4]Sheet2!$K$5:$K$9</definedName>
    <definedName name="ცვლილება_კორექტირება_რეგულაციაში">[5]Sheet2!$K$5:$K$9</definedName>
  </definedNames>
  <calcPr calcId="145621"/>
</workbook>
</file>

<file path=xl/calcChain.xml><?xml version="1.0" encoding="utf-8"?>
<calcChain xmlns="http://schemas.openxmlformats.org/spreadsheetml/2006/main">
  <c r="E92" i="97" l="1"/>
  <c r="N91" i="97"/>
  <c r="N90" i="97"/>
  <c r="E90" i="97"/>
  <c r="N89" i="97"/>
  <c r="E89" i="97"/>
  <c r="N88" i="97"/>
  <c r="E88" i="97"/>
  <c r="N87" i="97"/>
  <c r="E87" i="97"/>
  <c r="N86" i="97"/>
  <c r="E86" i="97"/>
  <c r="N85" i="97"/>
  <c r="N92" i="97" s="1"/>
  <c r="M85" i="97"/>
  <c r="L85" i="97"/>
  <c r="K85" i="97"/>
  <c r="J85" i="97"/>
  <c r="I85" i="97"/>
  <c r="H85" i="97"/>
  <c r="G85" i="97"/>
  <c r="F85" i="97"/>
  <c r="E85" i="97"/>
  <c r="C85" i="97"/>
  <c r="C92" i="97" s="1"/>
  <c r="N84" i="97"/>
  <c r="N83" i="97"/>
  <c r="E83" i="97"/>
  <c r="N82" i="97"/>
  <c r="E82" i="97"/>
  <c r="N81" i="97"/>
  <c r="E81" i="97"/>
  <c r="N80" i="97"/>
  <c r="E80" i="97"/>
  <c r="N79" i="97"/>
  <c r="E79" i="97"/>
  <c r="N78" i="97"/>
  <c r="M78" i="97"/>
  <c r="L78" i="97"/>
  <c r="K78" i="97"/>
  <c r="J78" i="97"/>
  <c r="I78" i="97"/>
  <c r="H78" i="97"/>
  <c r="G78" i="97"/>
  <c r="F78" i="97"/>
  <c r="E78" i="97"/>
  <c r="C78" i="97"/>
  <c r="M73" i="97"/>
  <c r="L73" i="97"/>
  <c r="J73" i="97"/>
  <c r="I73" i="97"/>
  <c r="H73" i="97"/>
  <c r="G73" i="97"/>
  <c r="F73" i="97"/>
  <c r="C73" i="97"/>
  <c r="N72" i="97"/>
  <c r="P72" i="97" s="1"/>
  <c r="E72" i="97"/>
  <c r="P71" i="97"/>
  <c r="N71" i="97"/>
  <c r="E71" i="97"/>
  <c r="N69" i="97"/>
  <c r="P69" i="97" s="1"/>
  <c r="E69" i="97"/>
  <c r="K68" i="97"/>
  <c r="N68" i="97" s="1"/>
  <c r="P68" i="97" s="1"/>
  <c r="P67" i="97"/>
  <c r="N67" i="97"/>
  <c r="E67" i="97"/>
  <c r="N65" i="97"/>
  <c r="P65" i="97" s="1"/>
  <c r="E65" i="97"/>
  <c r="K64" i="97"/>
  <c r="K73" i="97" s="1"/>
  <c r="P63" i="97"/>
  <c r="N63" i="97"/>
  <c r="E63" i="97"/>
  <c r="N62" i="97"/>
  <c r="P62" i="97" s="1"/>
  <c r="K62" i="97"/>
  <c r="E62" i="97"/>
  <c r="N61" i="97"/>
  <c r="P61" i="97" s="1"/>
  <c r="K61" i="97"/>
  <c r="E61" i="97"/>
  <c r="N59" i="97"/>
  <c r="P59" i="97" s="1"/>
  <c r="E59" i="97"/>
  <c r="P58" i="97"/>
  <c r="N58" i="97"/>
  <c r="E58" i="97"/>
  <c r="N57" i="97"/>
  <c r="P57" i="97" s="1"/>
  <c r="E57" i="97"/>
  <c r="P56" i="97"/>
  <c r="N56" i="97"/>
  <c r="E56" i="97"/>
  <c r="N55" i="97"/>
  <c r="P55" i="97" s="1"/>
  <c r="E55" i="97"/>
  <c r="P54" i="97"/>
  <c r="N54" i="97"/>
  <c r="E54" i="97"/>
  <c r="N53" i="97"/>
  <c r="P53" i="97" s="1"/>
  <c r="E53" i="97"/>
  <c r="P52" i="97"/>
  <c r="N52" i="97"/>
  <c r="E52" i="97"/>
  <c r="N51" i="97"/>
  <c r="E51" i="97"/>
  <c r="P50" i="97"/>
  <c r="N50" i="97"/>
  <c r="E50" i="97"/>
  <c r="M44" i="97"/>
  <c r="I44" i="97"/>
  <c r="G44" i="97"/>
  <c r="C44" i="97"/>
  <c r="K43" i="97"/>
  <c r="N43" i="97" s="1"/>
  <c r="P42" i="97"/>
  <c r="N42" i="97"/>
  <c r="E42" i="97"/>
  <c r="N41" i="97"/>
  <c r="P41" i="97" s="1"/>
  <c r="E41" i="97"/>
  <c r="P40" i="97"/>
  <c r="N40" i="97"/>
  <c r="E40" i="97"/>
  <c r="N39" i="97"/>
  <c r="P39" i="97" s="1"/>
  <c r="E39" i="97"/>
  <c r="P38" i="97"/>
  <c r="N38" i="97"/>
  <c r="E38" i="97"/>
  <c r="N37" i="97"/>
  <c r="P37" i="97" s="1"/>
  <c r="E37" i="97"/>
  <c r="P36" i="97"/>
  <c r="N36" i="97"/>
  <c r="E36" i="97"/>
  <c r="M35" i="97"/>
  <c r="L35" i="97"/>
  <c r="L44" i="97" s="1"/>
  <c r="J35" i="97"/>
  <c r="J44" i="97" s="1"/>
  <c r="I35" i="97"/>
  <c r="H35" i="97"/>
  <c r="H44" i="97" s="1"/>
  <c r="G35" i="97"/>
  <c r="F35" i="97"/>
  <c r="F44" i="97" s="1"/>
  <c r="D35" i="97"/>
  <c r="D44" i="97" s="1"/>
  <c r="C35" i="97"/>
  <c r="P34" i="97"/>
  <c r="N34" i="97"/>
  <c r="E34" i="97"/>
  <c r="N33" i="97"/>
  <c r="P33" i="97" s="1"/>
  <c r="E33" i="97"/>
  <c r="P32" i="97"/>
  <c r="N32" i="97"/>
  <c r="E32" i="97"/>
  <c r="N31" i="97"/>
  <c r="P31" i="97" s="1"/>
  <c r="E31" i="97"/>
  <c r="P30" i="97"/>
  <c r="N30" i="97"/>
  <c r="E30" i="97"/>
  <c r="N29" i="97"/>
  <c r="P29" i="97" s="1"/>
  <c r="E29" i="97"/>
  <c r="P28" i="97"/>
  <c r="N28" i="97"/>
  <c r="E28" i="97"/>
  <c r="N27" i="97"/>
  <c r="P27" i="97" s="1"/>
  <c r="E27" i="97"/>
  <c r="P26" i="97"/>
  <c r="N26" i="97"/>
  <c r="E26" i="97"/>
  <c r="N25" i="97"/>
  <c r="P25" i="97" s="1"/>
  <c r="E25" i="97"/>
  <c r="P24" i="97"/>
  <c r="N24" i="97"/>
  <c r="E24" i="97"/>
  <c r="N23" i="97"/>
  <c r="E23" i="97"/>
  <c r="P22" i="97"/>
  <c r="N22" i="97"/>
  <c r="E22" i="97"/>
  <c r="C92" i="93"/>
  <c r="N91" i="93"/>
  <c r="N85" i="93" s="1"/>
  <c r="N90" i="93"/>
  <c r="E90" i="93"/>
  <c r="N89" i="93"/>
  <c r="E89" i="93"/>
  <c r="N88" i="93"/>
  <c r="E88" i="93"/>
  <c r="N87" i="93"/>
  <c r="E87" i="93"/>
  <c r="N86" i="93"/>
  <c r="E86" i="93"/>
  <c r="M85" i="93"/>
  <c r="L85" i="93"/>
  <c r="K85" i="93"/>
  <c r="J85" i="93"/>
  <c r="I85" i="93"/>
  <c r="H85" i="93"/>
  <c r="G85" i="93"/>
  <c r="F85" i="93"/>
  <c r="E85" i="93"/>
  <c r="E92" i="93" s="1"/>
  <c r="C85" i="93"/>
  <c r="N84" i="93"/>
  <c r="N78" i="93" s="1"/>
  <c r="N83" i="93"/>
  <c r="E83" i="93"/>
  <c r="N82" i="93"/>
  <c r="E82" i="93"/>
  <c r="N81" i="93"/>
  <c r="E81" i="93"/>
  <c r="N80" i="93"/>
  <c r="E80" i="93"/>
  <c r="N79" i="93"/>
  <c r="E79" i="93"/>
  <c r="M78" i="93"/>
  <c r="L78" i="93"/>
  <c r="K78" i="93"/>
  <c r="J78" i="93"/>
  <c r="I78" i="93"/>
  <c r="H78" i="93"/>
  <c r="G78" i="93"/>
  <c r="F78" i="93"/>
  <c r="E78" i="93"/>
  <c r="C78" i="93"/>
  <c r="O73" i="93"/>
  <c r="M73" i="93"/>
  <c r="L73" i="93"/>
  <c r="J73" i="93"/>
  <c r="I73" i="93"/>
  <c r="H73" i="93"/>
  <c r="G73" i="93"/>
  <c r="F73" i="93"/>
  <c r="C73" i="93"/>
  <c r="N72" i="93"/>
  <c r="P72" i="93" s="1"/>
  <c r="E72" i="93"/>
  <c r="P71" i="93"/>
  <c r="N71" i="93"/>
  <c r="E71" i="93"/>
  <c r="N69" i="93"/>
  <c r="P69" i="93" s="1"/>
  <c r="E69" i="93"/>
  <c r="K68" i="93"/>
  <c r="N68" i="93" s="1"/>
  <c r="P68" i="93" s="1"/>
  <c r="P67" i="93"/>
  <c r="N67" i="93"/>
  <c r="E67" i="93"/>
  <c r="N65" i="93"/>
  <c r="P65" i="93" s="1"/>
  <c r="E65" i="93"/>
  <c r="K64" i="93"/>
  <c r="K73" i="93" s="1"/>
  <c r="P63" i="93"/>
  <c r="N63" i="93"/>
  <c r="E63" i="93"/>
  <c r="N62" i="93"/>
  <c r="P62" i="93" s="1"/>
  <c r="K62" i="93"/>
  <c r="E62" i="93"/>
  <c r="N61" i="93"/>
  <c r="P61" i="93" s="1"/>
  <c r="K61" i="93"/>
  <c r="E61" i="93"/>
  <c r="N59" i="93"/>
  <c r="P59" i="93" s="1"/>
  <c r="E59" i="93"/>
  <c r="P58" i="93"/>
  <c r="N58" i="93"/>
  <c r="E58" i="93"/>
  <c r="N57" i="93"/>
  <c r="P57" i="93" s="1"/>
  <c r="E57" i="93"/>
  <c r="P56" i="93"/>
  <c r="N56" i="93"/>
  <c r="E56" i="93"/>
  <c r="N55" i="93"/>
  <c r="P55" i="93" s="1"/>
  <c r="E55" i="93"/>
  <c r="P54" i="93"/>
  <c r="N54" i="93"/>
  <c r="E54" i="93"/>
  <c r="N53" i="93"/>
  <c r="P53" i="93" s="1"/>
  <c r="E53" i="93"/>
  <c r="P52" i="93"/>
  <c r="N52" i="93"/>
  <c r="E52" i="93"/>
  <c r="N51" i="93"/>
  <c r="E51" i="93"/>
  <c r="P50" i="93"/>
  <c r="N50" i="93"/>
  <c r="E50" i="93"/>
  <c r="O44" i="93"/>
  <c r="L44" i="93"/>
  <c r="J44" i="93"/>
  <c r="H44" i="93"/>
  <c r="F44" i="93"/>
  <c r="D44" i="93"/>
  <c r="N43" i="93"/>
  <c r="P43" i="93" s="1"/>
  <c r="K43" i="93"/>
  <c r="E43" i="93"/>
  <c r="N42" i="93"/>
  <c r="P42" i="93" s="1"/>
  <c r="E42" i="93"/>
  <c r="P41" i="93"/>
  <c r="N41" i="93"/>
  <c r="E41" i="93"/>
  <c r="N40" i="93"/>
  <c r="P40" i="93" s="1"/>
  <c r="E40" i="93"/>
  <c r="P39" i="93"/>
  <c r="N39" i="93"/>
  <c r="E39" i="93"/>
  <c r="N38" i="93"/>
  <c r="P38" i="93" s="1"/>
  <c r="E38" i="93"/>
  <c r="P37" i="93"/>
  <c r="N37" i="93"/>
  <c r="E37" i="93"/>
  <c r="N36" i="93"/>
  <c r="P36" i="93" s="1"/>
  <c r="E36" i="93"/>
  <c r="M35" i="93"/>
  <c r="M44" i="93" s="1"/>
  <c r="L35" i="93"/>
  <c r="K35" i="93"/>
  <c r="K44" i="93" s="1"/>
  <c r="J35" i="93"/>
  <c r="I35" i="93"/>
  <c r="I44" i="93" s="1"/>
  <c r="H35" i="93"/>
  <c r="G35" i="93"/>
  <c r="G44" i="93" s="1"/>
  <c r="F35" i="93"/>
  <c r="E35" i="93"/>
  <c r="D35" i="93"/>
  <c r="C35" i="93"/>
  <c r="C44" i="93" s="1"/>
  <c r="N34" i="93"/>
  <c r="P34" i="93" s="1"/>
  <c r="E34" i="93"/>
  <c r="P33" i="93"/>
  <c r="N33" i="93"/>
  <c r="E33" i="93"/>
  <c r="N32" i="93"/>
  <c r="P32" i="93" s="1"/>
  <c r="E32" i="93"/>
  <c r="P31" i="93"/>
  <c r="N31" i="93"/>
  <c r="E31" i="93"/>
  <c r="N30" i="93"/>
  <c r="P30" i="93" s="1"/>
  <c r="E30" i="93"/>
  <c r="P29" i="93"/>
  <c r="N29" i="93"/>
  <c r="E29" i="93"/>
  <c r="N28" i="93"/>
  <c r="P28" i="93" s="1"/>
  <c r="E28" i="93"/>
  <c r="P27" i="93"/>
  <c r="N27" i="93"/>
  <c r="E27" i="93"/>
  <c r="N26" i="93"/>
  <c r="P26" i="93" s="1"/>
  <c r="E26" i="93"/>
  <c r="P25" i="93"/>
  <c r="N25" i="93"/>
  <c r="E25" i="93"/>
  <c r="N24" i="93"/>
  <c r="P24" i="93" s="1"/>
  <c r="E24" i="93"/>
  <c r="P23" i="93"/>
  <c r="N23" i="93"/>
  <c r="E23" i="93"/>
  <c r="E44" i="93" s="1"/>
  <c r="N22" i="93"/>
  <c r="E22" i="93"/>
  <c r="E19" i="92"/>
  <c r="E18" i="92"/>
  <c r="E17" i="92"/>
  <c r="E16" i="92"/>
  <c r="E15" i="92"/>
  <c r="C14" i="92"/>
  <c r="E12" i="92"/>
  <c r="E11" i="92"/>
  <c r="E10" i="92"/>
  <c r="E9" i="92"/>
  <c r="E8" i="92"/>
  <c r="E7" i="92" s="1"/>
  <c r="C7" i="92"/>
  <c r="C21" i="92" s="1"/>
  <c r="B2" i="92"/>
  <c r="B1" i="92"/>
  <c r="E22" i="91"/>
  <c r="D22" i="91"/>
  <c r="H15" i="91"/>
  <c r="H14" i="91"/>
  <c r="H13" i="91"/>
  <c r="C22" i="91"/>
  <c r="B2" i="91"/>
  <c r="B2" i="95" s="1"/>
  <c r="B1" i="91"/>
  <c r="B1" i="95" s="1"/>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2" i="64"/>
  <c r="V11" i="64"/>
  <c r="V10" i="64"/>
  <c r="V9" i="64"/>
  <c r="V8" i="64"/>
  <c r="V21" i="64" s="1"/>
  <c r="V7" i="64"/>
  <c r="B2" i="64"/>
  <c r="B1" i="64"/>
  <c r="R22" i="90"/>
  <c r="P22" i="90"/>
  <c r="N22" i="90"/>
  <c r="L22" i="90"/>
  <c r="J22" i="90"/>
  <c r="H22" i="90"/>
  <c r="F22" i="90"/>
  <c r="D22" i="90"/>
  <c r="S21" i="90"/>
  <c r="S20" i="90"/>
  <c r="S19" i="90"/>
  <c r="S18" i="90"/>
  <c r="S17" i="90"/>
  <c r="S16" i="90"/>
  <c r="S15" i="90"/>
  <c r="S14" i="90"/>
  <c r="S13" i="90"/>
  <c r="S12" i="90"/>
  <c r="S11" i="90"/>
  <c r="S10" i="90"/>
  <c r="S9" i="90"/>
  <c r="Q22" i="90"/>
  <c r="O22" i="90"/>
  <c r="M22" i="90"/>
  <c r="K22" i="90"/>
  <c r="I22" i="90"/>
  <c r="G22" i="90"/>
  <c r="E22" i="90"/>
  <c r="C22" i="90"/>
  <c r="B2" i="90"/>
  <c r="B1" i="90"/>
  <c r="B2" i="69"/>
  <c r="B1" i="69"/>
  <c r="B2" i="96"/>
  <c r="B1" i="96"/>
  <c r="C47" i="89"/>
  <c r="C43" i="89"/>
  <c r="C52" i="89" s="1"/>
  <c r="C35" i="89"/>
  <c r="C31" i="89"/>
  <c r="C30" i="89"/>
  <c r="C41" i="89" s="1"/>
  <c r="C12" i="89"/>
  <c r="C6" i="89"/>
  <c r="C28" i="89" s="1"/>
  <c r="B2" i="73"/>
  <c r="B1" i="73"/>
  <c r="D21" i="88"/>
  <c r="B2" i="88"/>
  <c r="B1" i="88"/>
  <c r="B2" i="52"/>
  <c r="B1" i="52"/>
  <c r="B2" i="86"/>
  <c r="B1" i="86"/>
  <c r="H53" i="75"/>
  <c r="E53" i="75"/>
  <c r="H52" i="75"/>
  <c r="E52" i="75"/>
  <c r="H51" i="75"/>
  <c r="E51" i="75"/>
  <c r="H50" i="75"/>
  <c r="E50" i="75"/>
  <c r="H49" i="75"/>
  <c r="E49" i="75"/>
  <c r="H48" i="75"/>
  <c r="E48" i="75"/>
  <c r="H47" i="75"/>
  <c r="E47" i="75"/>
  <c r="H46" i="75"/>
  <c r="E46" i="75"/>
  <c r="G45" i="75"/>
  <c r="F45" i="75"/>
  <c r="H45" i="75" s="1"/>
  <c r="D45" i="75"/>
  <c r="C45" i="75"/>
  <c r="E45" i="75" s="1"/>
  <c r="H44" i="75"/>
  <c r="E44" i="75"/>
  <c r="H43" i="75"/>
  <c r="E43" i="75"/>
  <c r="H42" i="75"/>
  <c r="E42" i="75"/>
  <c r="H41" i="75"/>
  <c r="E41" i="75"/>
  <c r="G40" i="75"/>
  <c r="F40" i="75"/>
  <c r="H40" i="75" s="1"/>
  <c r="D40" i="75"/>
  <c r="C40" i="75"/>
  <c r="E40" i="75" s="1"/>
  <c r="H39" i="75"/>
  <c r="E39" i="75"/>
  <c r="H38" i="75"/>
  <c r="E38" i="75"/>
  <c r="H37" i="75"/>
  <c r="E37" i="75"/>
  <c r="H36" i="75"/>
  <c r="E36" i="75"/>
  <c r="H35" i="75"/>
  <c r="E35" i="75"/>
  <c r="H34" i="75"/>
  <c r="E34" i="75"/>
  <c r="H33" i="75"/>
  <c r="E33" i="75"/>
  <c r="G32" i="75"/>
  <c r="F32" i="75"/>
  <c r="H32" i="75" s="1"/>
  <c r="D32" i="75"/>
  <c r="C32" i="75"/>
  <c r="E32" i="75" s="1"/>
  <c r="H31" i="75"/>
  <c r="E31" i="75"/>
  <c r="H30" i="75"/>
  <c r="E30" i="75"/>
  <c r="H29" i="75"/>
  <c r="E29" i="75"/>
  <c r="H28" i="75"/>
  <c r="E28" i="75"/>
  <c r="H27" i="75"/>
  <c r="E27" i="75"/>
  <c r="H26" i="75"/>
  <c r="E26" i="75"/>
  <c r="H25" i="75"/>
  <c r="E25" i="75"/>
  <c r="H24" i="75"/>
  <c r="E24" i="75"/>
  <c r="H23" i="75"/>
  <c r="E23" i="75"/>
  <c r="G22" i="75"/>
  <c r="F22" i="75"/>
  <c r="H22" i="75" s="1"/>
  <c r="D22" i="75"/>
  <c r="C22" i="75"/>
  <c r="E22" i="75" s="1"/>
  <c r="H21" i="75"/>
  <c r="E21" i="75"/>
  <c r="H20" i="75"/>
  <c r="E20" i="75"/>
  <c r="G19" i="75"/>
  <c r="F19" i="75"/>
  <c r="D19" i="75"/>
  <c r="C19" i="75"/>
  <c r="E19" i="75" s="1"/>
  <c r="H18" i="75"/>
  <c r="E18" i="75"/>
  <c r="H17" i="75"/>
  <c r="E17" i="75"/>
  <c r="G16" i="75"/>
  <c r="F16" i="75"/>
  <c r="H16" i="75" s="1"/>
  <c r="D16" i="75"/>
  <c r="C16" i="75"/>
  <c r="E16" i="75" s="1"/>
  <c r="H15" i="75"/>
  <c r="E15" i="75"/>
  <c r="H14" i="75"/>
  <c r="E14" i="75"/>
  <c r="G13" i="75"/>
  <c r="F13" i="75"/>
  <c r="H13" i="75" s="1"/>
  <c r="D13" i="75"/>
  <c r="C13" i="75"/>
  <c r="E13" i="75" s="1"/>
  <c r="H12" i="75"/>
  <c r="E12" i="75"/>
  <c r="H11" i="75"/>
  <c r="E11" i="75"/>
  <c r="H10" i="75"/>
  <c r="E10" i="75"/>
  <c r="H9" i="75"/>
  <c r="E9" i="75"/>
  <c r="H8" i="75"/>
  <c r="E8" i="75"/>
  <c r="G7" i="75"/>
  <c r="F7" i="75"/>
  <c r="H7" i="75" s="1"/>
  <c r="D7" i="75"/>
  <c r="C7" i="75"/>
  <c r="E7" i="75" s="1"/>
  <c r="B2" i="75"/>
  <c r="B1" i="75"/>
  <c r="H66" i="85"/>
  <c r="E66" i="85"/>
  <c r="H64" i="85"/>
  <c r="E64" i="85"/>
  <c r="G61" i="85"/>
  <c r="F61" i="85"/>
  <c r="D61" i="85"/>
  <c r="C61" i="85"/>
  <c r="H60" i="85"/>
  <c r="E60" i="85"/>
  <c r="H59" i="85"/>
  <c r="E59" i="85"/>
  <c r="H58" i="85"/>
  <c r="E58" i="85"/>
  <c r="G53" i="85"/>
  <c r="F53" i="85"/>
  <c r="D53" i="85"/>
  <c r="C53" i="85"/>
  <c r="H52" i="85"/>
  <c r="E52" i="85"/>
  <c r="H51" i="85"/>
  <c r="E51" i="85"/>
  <c r="H50" i="85"/>
  <c r="E50" i="85"/>
  <c r="H49" i="85"/>
  <c r="E49" i="85"/>
  <c r="H48" i="85"/>
  <c r="E48" i="85"/>
  <c r="H47" i="85"/>
  <c r="E47" i="85"/>
  <c r="H44" i="85"/>
  <c r="E44" i="85"/>
  <c r="H43" i="85"/>
  <c r="E43" i="85"/>
  <c r="H42" i="85"/>
  <c r="E42" i="85"/>
  <c r="H41" i="85"/>
  <c r="E41" i="85"/>
  <c r="H40" i="85"/>
  <c r="E40" i="85"/>
  <c r="H39" i="85"/>
  <c r="E39" i="85"/>
  <c r="H38" i="85"/>
  <c r="E38" i="85"/>
  <c r="H37" i="85"/>
  <c r="E37" i="85"/>
  <c r="H36" i="85"/>
  <c r="E36" i="85"/>
  <c r="H35" i="85"/>
  <c r="E35" i="85"/>
  <c r="G34" i="85"/>
  <c r="G45" i="85" s="1"/>
  <c r="G54" i="85" s="1"/>
  <c r="F34" i="85"/>
  <c r="D34" i="85"/>
  <c r="D45" i="85" s="1"/>
  <c r="D54" i="85" s="1"/>
  <c r="C34" i="85"/>
  <c r="C45" i="85" s="1"/>
  <c r="G30" i="85"/>
  <c r="F30" i="85"/>
  <c r="D30" i="85"/>
  <c r="C30" i="85"/>
  <c r="H29" i="85"/>
  <c r="E29" i="85"/>
  <c r="H28" i="85"/>
  <c r="E28" i="85"/>
  <c r="H27" i="85"/>
  <c r="E27" i="85"/>
  <c r="H26" i="85"/>
  <c r="E26" i="85"/>
  <c r="H25" i="85"/>
  <c r="E25" i="85"/>
  <c r="H24" i="85"/>
  <c r="E24" i="85"/>
  <c r="H21" i="85"/>
  <c r="E21" i="85"/>
  <c r="H20" i="85"/>
  <c r="E20" i="85"/>
  <c r="H19" i="85"/>
  <c r="E19" i="85"/>
  <c r="H18" i="85"/>
  <c r="E18" i="85"/>
  <c r="H17" i="85"/>
  <c r="E17" i="85"/>
  <c r="H16" i="85"/>
  <c r="E16" i="85"/>
  <c r="H15" i="85"/>
  <c r="E15" i="85"/>
  <c r="H14" i="85"/>
  <c r="E14" i="85"/>
  <c r="H13" i="85"/>
  <c r="E13" i="85"/>
  <c r="H12" i="85"/>
  <c r="E12" i="85"/>
  <c r="H11" i="85"/>
  <c r="E11" i="85"/>
  <c r="H10" i="85"/>
  <c r="E10" i="85"/>
  <c r="G9" i="85"/>
  <c r="G22" i="85" s="1"/>
  <c r="G31" i="85" s="1"/>
  <c r="G56" i="85" s="1"/>
  <c r="G63" i="85" s="1"/>
  <c r="G65" i="85" s="1"/>
  <c r="G67" i="85" s="1"/>
  <c r="F9" i="85"/>
  <c r="D9" i="85"/>
  <c r="D22" i="85" s="1"/>
  <c r="D31" i="85" s="1"/>
  <c r="D56" i="85" s="1"/>
  <c r="D63" i="85" s="1"/>
  <c r="D65" i="85" s="1"/>
  <c r="D67" i="85" s="1"/>
  <c r="C9" i="85"/>
  <c r="C22" i="85" s="1"/>
  <c r="H8" i="85"/>
  <c r="E8" i="85"/>
  <c r="G40" i="83"/>
  <c r="F40" i="83"/>
  <c r="D40" i="83"/>
  <c r="C40" i="83"/>
  <c r="H39" i="83"/>
  <c r="E39" i="83"/>
  <c r="H38" i="83"/>
  <c r="E38" i="83"/>
  <c r="H37" i="83"/>
  <c r="E37" i="83"/>
  <c r="H36" i="83"/>
  <c r="E36" i="83"/>
  <c r="H35" i="83"/>
  <c r="E35" i="83"/>
  <c r="H34" i="83"/>
  <c r="E34" i="83"/>
  <c r="H33" i="83"/>
  <c r="H40" i="83" s="1"/>
  <c r="E33" i="83"/>
  <c r="C45" i="69" s="1"/>
  <c r="G31" i="83"/>
  <c r="G41" i="83" s="1"/>
  <c r="F31" i="83"/>
  <c r="F41" i="83" s="1"/>
  <c r="H41" i="83" s="1"/>
  <c r="D31" i="83"/>
  <c r="D41" i="83" s="1"/>
  <c r="C31" i="83"/>
  <c r="C41" i="83" s="1"/>
  <c r="E41" i="83" s="1"/>
  <c r="H30" i="83"/>
  <c r="E30" i="83"/>
  <c r="H29" i="83"/>
  <c r="E29" i="83"/>
  <c r="H28" i="83"/>
  <c r="E28" i="83"/>
  <c r="H27" i="83"/>
  <c r="E27" i="83"/>
  <c r="H26" i="83"/>
  <c r="E26" i="83"/>
  <c r="H25" i="83"/>
  <c r="E25" i="83"/>
  <c r="H24" i="83"/>
  <c r="E24" i="83"/>
  <c r="H23" i="83"/>
  <c r="E23" i="83"/>
  <c r="H22" i="83"/>
  <c r="E22" i="83"/>
  <c r="C37" i="69" s="1"/>
  <c r="H19" i="83"/>
  <c r="E19" i="83"/>
  <c r="H18" i="83"/>
  <c r="E18" i="83"/>
  <c r="H17" i="83"/>
  <c r="E17" i="83"/>
  <c r="H16" i="83"/>
  <c r="E16" i="83"/>
  <c r="H15" i="83"/>
  <c r="E15" i="83"/>
  <c r="G14" i="83"/>
  <c r="G20" i="83" s="1"/>
  <c r="F14" i="83"/>
  <c r="F20" i="83" s="1"/>
  <c r="H20" i="83" s="1"/>
  <c r="D14" i="83"/>
  <c r="D20" i="83" s="1"/>
  <c r="C14" i="83"/>
  <c r="C20" i="83" s="1"/>
  <c r="E20" i="83" s="1"/>
  <c r="H13" i="83"/>
  <c r="E13" i="83"/>
  <c r="H12" i="83"/>
  <c r="E12" i="83"/>
  <c r="E13" i="88" s="1"/>
  <c r="H11" i="83"/>
  <c r="E11" i="83"/>
  <c r="H10" i="83"/>
  <c r="E10" i="83"/>
  <c r="H9" i="83"/>
  <c r="E9" i="83"/>
  <c r="H8" i="83"/>
  <c r="E8" i="83"/>
  <c r="E9" i="88" s="1"/>
  <c r="H7" i="83"/>
  <c r="E7" i="83"/>
  <c r="C5" i="84"/>
  <c r="C5" i="86" s="1"/>
  <c r="B2" i="84"/>
  <c r="F5" i="84" s="1"/>
  <c r="B1" i="84"/>
  <c r="E14" i="92" l="1"/>
  <c r="H19" i="75"/>
  <c r="H9" i="85"/>
  <c r="E30" i="85"/>
  <c r="H30" i="85"/>
  <c r="H34" i="85"/>
  <c r="E53" i="85"/>
  <c r="H53" i="85"/>
  <c r="E61" i="85"/>
  <c r="H61" i="85"/>
  <c r="G5" i="84"/>
  <c r="E20" i="88"/>
  <c r="E5" i="84"/>
  <c r="C31" i="85"/>
  <c r="E22" i="85"/>
  <c r="C54" i="85"/>
  <c r="E54" i="85" s="1"/>
  <c r="E45" i="85"/>
  <c r="H14" i="83"/>
  <c r="H31" i="83"/>
  <c r="F22" i="85"/>
  <c r="F45" i="85"/>
  <c r="D5" i="84"/>
  <c r="D5" i="86" s="1"/>
  <c r="C15" i="69"/>
  <c r="C25" i="69" s="1"/>
  <c r="E14" i="83"/>
  <c r="E15" i="88" s="1"/>
  <c r="E31" i="83"/>
  <c r="E40" i="83"/>
  <c r="E9" i="85"/>
  <c r="E34" i="85"/>
  <c r="E10" i="88"/>
  <c r="E11" i="88"/>
  <c r="E12" i="88"/>
  <c r="E14" i="88"/>
  <c r="E16" i="88"/>
  <c r="E17" i="88"/>
  <c r="E18" i="88"/>
  <c r="E19" i="88"/>
  <c r="E21" i="92"/>
  <c r="N44" i="93"/>
  <c r="C8" i="93" s="1"/>
  <c r="N92" i="93"/>
  <c r="P43" i="97"/>
  <c r="N35" i="97"/>
  <c r="P35" i="97" s="1"/>
  <c r="N73" i="97"/>
  <c r="C9" i="97" s="1"/>
  <c r="C10" i="97"/>
  <c r="D10" i="97"/>
  <c r="P22" i="93"/>
  <c r="N35" i="93"/>
  <c r="P51" i="93"/>
  <c r="P73" i="93" s="1"/>
  <c r="D9" i="93" s="1"/>
  <c r="E64" i="93"/>
  <c r="E73" i="93" s="1"/>
  <c r="N64" i="93"/>
  <c r="P64" i="93" s="1"/>
  <c r="E68" i="93"/>
  <c r="P23" i="97"/>
  <c r="P44" i="97" s="1"/>
  <c r="D8" i="97" s="1"/>
  <c r="K35" i="97"/>
  <c r="K44" i="97" s="1"/>
  <c r="E43" i="97"/>
  <c r="E35" i="97" s="1"/>
  <c r="E44" i="97" s="1"/>
  <c r="P51" i="97"/>
  <c r="P73" i="97" s="1"/>
  <c r="D9" i="97" s="1"/>
  <c r="E64" i="97"/>
  <c r="E73" i="97" s="1"/>
  <c r="N64" i="97"/>
  <c r="P64" i="97" s="1"/>
  <c r="E68" i="97"/>
  <c r="S8" i="90"/>
  <c r="S22" i="90" s="1"/>
  <c r="D7" i="97" l="1"/>
  <c r="D13" i="97" s="1"/>
  <c r="D10" i="93"/>
  <c r="C10" i="93"/>
  <c r="C7" i="93"/>
  <c r="C13" i="93" s="1"/>
  <c r="E8" i="88"/>
  <c r="E21" i="88" s="1"/>
  <c r="C5" i="73" s="1"/>
  <c r="C8" i="73" s="1"/>
  <c r="C13" i="73" s="1"/>
  <c r="C21" i="88"/>
  <c r="F31" i="85"/>
  <c r="H22" i="85"/>
  <c r="C56" i="85"/>
  <c r="E31" i="85"/>
  <c r="P35" i="93"/>
  <c r="P44" i="93" s="1"/>
  <c r="D8" i="93" s="1"/>
  <c r="D7" i="93" s="1"/>
  <c r="D13" i="93" s="1"/>
  <c r="H8" i="91"/>
  <c r="N44" i="97"/>
  <c r="C8" i="97" s="1"/>
  <c r="N73" i="93"/>
  <c r="C9" i="93" s="1"/>
  <c r="F54" i="85"/>
  <c r="H54" i="85" s="1"/>
  <c r="H45" i="85"/>
  <c r="C7" i="97" l="1"/>
  <c r="C13" i="97" s="1"/>
  <c r="D6" i="86"/>
  <c r="D13" i="86" s="1"/>
  <c r="C63" i="85"/>
  <c r="E56" i="85"/>
  <c r="F56" i="85"/>
  <c r="H31" i="85"/>
  <c r="F22" i="91"/>
  <c r="C6" i="86"/>
  <c r="C13" i="86" s="1"/>
  <c r="H21" i="91" l="1"/>
  <c r="G22" i="91"/>
  <c r="H22" i="91" s="1"/>
  <c r="F63" i="85"/>
  <c r="H56" i="85"/>
  <c r="C65" i="85"/>
  <c r="E63" i="85"/>
  <c r="C67" i="85" l="1"/>
  <c r="E67" i="85" s="1"/>
  <c r="E65" i="85"/>
  <c r="F65" i="85"/>
  <c r="H63" i="85"/>
  <c r="H65" i="85" l="1"/>
  <c r="F67" i="85"/>
  <c r="H67" i="85" s="1"/>
</calcChain>
</file>

<file path=xl/sharedStrings.xml><?xml version="1.0" encoding="utf-8"?>
<sst xmlns="http://schemas.openxmlformats.org/spreadsheetml/2006/main" count="883" uniqueCount="559">
  <si>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</si>
  <si>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</si>
  <si>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</si>
  <si>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</si>
  <si>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</si>
  <si>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</si>
  <si>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</si>
  <si>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</si>
  <si>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</si>
  <si>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</si>
  <si>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</si>
  <si>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</si>
  <si>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</si>
  <si>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</si>
  <si>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</si>
  <si>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</si>
  <si>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</si>
  <si>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</si>
  <si>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</si>
  <si>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</si>
  <si>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</si>
  <si>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</si>
  <si>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</si>
  <si>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</si>
  <si>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</si>
  <si>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</si>
  <si>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</si>
  <si>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</si>
  <si>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Currency induced credit risk (CICR)</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</si>
  <si>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</si>
  <si>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</si>
  <si>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</si>
  <si>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</si>
  <si>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</si>
  <si>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</si>
  <si>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</si>
  <si>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</si>
  <si>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</si>
  <si>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</si>
  <si>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</si>
  <si>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</si>
  <si>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</si>
  <si>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</si>
  <si>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</si>
  <si>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</si>
  <si>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</si>
  <si>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</si>
  <si>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</si>
  <si>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</si>
  <si>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</si>
  <si>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</si>
  <si>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</si>
  <si>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</si>
  <si>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</si>
  <si>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</si>
  <si>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</si>
  <si>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</si>
  <si>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</si>
  <si>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</si>
  <si>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</si>
  <si>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</si>
  <si>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</si>
  <si>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</si>
  <si>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</si>
  <si>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</si>
  <si>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</si>
  <si>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</si>
  <si>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</si>
  <si>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</si>
  <si>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</si>
  <si>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</si>
  <si>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</si>
  <si>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</si>
  <si>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</si>
  <si>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</si>
  <si>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</si>
  <si>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</si>
  <si>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</si>
  <si>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</si>
  <si>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</si>
  <si>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</si>
  <si>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</si>
  <si>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</si>
  <si>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</si>
  <si>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</si>
  <si>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</si>
  <si>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</si>
  <si>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</si>
  <si>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other adjustments</t>
  </si>
  <si>
    <t>Effect of provisioning rules used for capital adequacy purposes</t>
  </si>
  <si>
    <t>Of which above 10% equity holdings in financial institutions</t>
  </si>
  <si>
    <t>Of which significant investments subject to limited recognition</t>
  </si>
  <si>
    <t>Of which intangible assets</t>
  </si>
  <si>
    <t>Of which tier II capital qualifying instruments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</si>
  <si>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</si>
  <si>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</si>
  <si>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</si>
  <si>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</si>
  <si>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</si>
  <si>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</si>
  <si>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</si>
  <si>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</si>
  <si>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</si>
  <si>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</si>
  <si>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</si>
  <si>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</si>
  <si>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</si>
  <si>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</si>
  <si>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</si>
  <si>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</si>
  <si>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</si>
  <si>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</si>
  <si>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</si>
  <si>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</si>
  <si>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</si>
  <si>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</si>
  <si>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</si>
  <si>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</si>
  <si>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</si>
  <si>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</si>
  <si>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</si>
  <si>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</si>
  <si>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</si>
  <si>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</si>
  <si>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</si>
  <si>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</si>
  <si>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</si>
  <si>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</si>
  <si>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</si>
  <si>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</si>
  <si>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</si>
  <si>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</si>
  <si>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</si>
  <si>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</si>
  <si>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</si>
  <si>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</si>
  <si>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</si>
  <si>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</si>
  <si>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Total regulatory capital ratio ( ≥ 10.5 %)</t>
  </si>
  <si>
    <t xml:space="preserve">Tier 1 ratio ( ≥ 8.5 %) </t>
  </si>
  <si>
    <t>Based on Basel III framework</t>
  </si>
  <si>
    <t>Capital ratios as a percentage of RWA</t>
  </si>
  <si>
    <t>Risk-weighted assets (amounts, GEL)</t>
  </si>
  <si>
    <t>Total regulatory capital</t>
  </si>
  <si>
    <t>Tier 1</t>
  </si>
  <si>
    <t>Common Equity Tier 1 (CET1)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</si>
  <si>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</si>
  <si>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</si>
  <si>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</si>
  <si>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</si>
  <si>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</si>
  <si>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</si>
  <si>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</si>
  <si>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</si>
  <si>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</si>
  <si>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</si>
  <si>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</si>
  <si>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</si>
  <si>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</si>
  <si>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</si>
  <si>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</si>
  <si>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</si>
  <si>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</si>
  <si>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</si>
  <si>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</si>
  <si>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</si>
  <si>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</si>
  <si>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</si>
  <si>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</si>
  <si>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</si>
  <si>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</si>
  <si>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</si>
  <si>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</si>
  <si>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</si>
  <si>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</si>
  <si>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</si>
  <si>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</si>
  <si>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</si>
  <si>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</si>
  <si>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</si>
  <si>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</si>
  <si>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</si>
  <si>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</si>
  <si>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</si>
  <si>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</si>
  <si>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</si>
  <si>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</si>
  <si>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</si>
  <si>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</si>
  <si>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</si>
  <si>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</si>
  <si>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</si>
  <si>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</si>
  <si>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</si>
  <si>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</si>
  <si>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</si>
  <si>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</si>
  <si>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</si>
  <si>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</si>
  <si>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</si>
  <si>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</si>
  <si>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</si>
  <si>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</si>
  <si>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</si>
  <si>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</si>
  <si>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</si>
  <si>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Balance sheet items</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</si>
  <si>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</si>
  <si>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</si>
  <si>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</si>
  <si>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</si>
  <si>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</si>
  <si>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</si>
  <si>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</si>
  <si>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</si>
  <si>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</si>
  <si>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</si>
  <si>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</si>
  <si>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</si>
  <si>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</si>
  <si>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</si>
  <si>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</si>
  <si>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</si>
  <si>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</si>
  <si>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</si>
  <si>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</si>
  <si>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</si>
  <si>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</si>
  <si>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</si>
  <si>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</si>
  <si>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</si>
  <si>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</si>
  <si>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</si>
  <si>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</si>
  <si>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</si>
  <si>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</si>
  <si>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</si>
  <si>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</si>
  <si>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</si>
  <si>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</si>
  <si>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</si>
  <si>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</si>
  <si>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</si>
  <si>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</si>
  <si>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</si>
  <si>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</si>
  <si>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</si>
  <si>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</si>
  <si>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</si>
  <si>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</si>
  <si>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</si>
  <si>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</si>
  <si>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</si>
  <si>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</si>
  <si>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</si>
  <si>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</si>
  <si>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</si>
  <si>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</si>
  <si>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</si>
  <si>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</si>
  <si>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</si>
  <si>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</si>
  <si>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</si>
  <si>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</si>
  <si>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</si>
  <si>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</si>
  <si>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</si>
  <si>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</si>
  <si>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</si>
  <si>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</si>
  <si>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</si>
  <si>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</si>
  <si>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</si>
  <si>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</si>
  <si>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</si>
  <si>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Risk-weighted assets (RWA) (Based on Basel III framework)</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</si>
  <si>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</si>
  <si>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</si>
  <si>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</si>
  <si>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</si>
  <si>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</si>
  <si>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Common equity Tier 1 ratio ( ≥ 7.0 %)</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</si>
  <si>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</si>
  <si>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</si>
  <si>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</si>
  <si>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</si>
  <si>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</si>
  <si>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</si>
  <si>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</si>
  <si>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</si>
  <si>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</si>
  <si>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</si>
  <si>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</si>
  <si>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</si>
  <si>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</si>
  <si>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</si>
  <si>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</si>
  <si>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</si>
  <si>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</si>
  <si>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</si>
  <si>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</si>
  <si>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</si>
  <si>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</si>
  <si>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</si>
  <si>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</si>
  <si>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</si>
  <si>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</si>
  <si>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</si>
  <si>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</si>
  <si>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</si>
  <si>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</si>
  <si>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</si>
  <si>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</si>
  <si>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</si>
  <si>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</si>
  <si>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</si>
  <si>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</si>
  <si>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</si>
  <si>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</si>
  <si>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</si>
  <si>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</si>
  <si>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</si>
  <si>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</si>
  <si>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</si>
  <si>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</si>
  <si>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</si>
  <si>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</si>
  <si>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</si>
  <si>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</si>
  <si>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</si>
  <si>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</si>
  <si>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</si>
  <si>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</si>
  <si>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</si>
  <si>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</si>
  <si>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</si>
  <si>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</si>
  <si>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</si>
  <si>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</si>
  <si>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</si>
  <si>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</si>
  <si>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</si>
  <si>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</si>
  <si>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</si>
  <si>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</si>
  <si>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</si>
  <si>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</si>
  <si>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</si>
  <si>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</si>
  <si>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</si>
  <si>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</si>
  <si>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</si>
  <si>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</si>
  <si>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</si>
  <si>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</si>
  <si>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</si>
  <si>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</si>
  <si>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</si>
  <si>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</si>
  <si>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</si>
  <si>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</si>
  <si>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</si>
  <si>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</si>
  <si>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</si>
  <si>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</si>
  <si>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</si>
  <si>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</si>
  <si>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</si>
  <si>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</si>
  <si>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</si>
  <si>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</si>
  <si>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</si>
  <si>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</si>
  <si>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</si>
  <si>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</si>
  <si>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</si>
  <si>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</si>
  <si>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</si>
  <si>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</si>
  <si>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</si>
  <si>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</si>
  <si>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</si>
  <si>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</si>
  <si>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</si>
  <si>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</si>
  <si>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NN of the President of the National Bank of Georgia on “Disclosure requirements for commercial banks within Pillar 3” and other relevant decrees and regulations of NBG. </t>
  </si>
  <si>
    <t>Contingent Liabilities and Commitments</t>
  </si>
  <si>
    <t>Credit Risk Weighted Exposures 
(On-balance items and off-balance items after credit conversion factor)</t>
  </si>
  <si>
    <t>Standardized approach - Effect of credit risk mitigation</t>
  </si>
  <si>
    <t>PASHA Bank Georgia JSC</t>
  </si>
  <si>
    <t>Farid Mammadov</t>
  </si>
  <si>
    <t>Shahin Mammadov</t>
  </si>
  <si>
    <t>www.pashabank.ge</t>
  </si>
  <si>
    <t>PASHA Bank OJSC</t>
  </si>
  <si>
    <t xml:space="preserve">Mr. Arif Pashayev </t>
  </si>
  <si>
    <t>Mrs. Arzu Aliyeva</t>
  </si>
  <si>
    <t>Mrs. Leyla Aliyeva</t>
  </si>
  <si>
    <t>6.1.1</t>
  </si>
  <si>
    <t>Of which reserve Loan</t>
  </si>
  <si>
    <t>table 9 (Capital), N17</t>
  </si>
  <si>
    <t>6.2.1</t>
  </si>
  <si>
    <t xml:space="preserve">Of which loan loss general resserve  </t>
  </si>
  <si>
    <t>table 9 (Capital), N39</t>
  </si>
  <si>
    <t xml:space="preserve">Of which off balance sheet items  general reserve </t>
  </si>
  <si>
    <t>table 9 (Capital), N 2</t>
  </si>
  <si>
    <t>table 9 (Capital), N 6</t>
  </si>
  <si>
    <t>ბანკი</t>
  </si>
  <si>
    <t>თარიღი</t>
  </si>
  <si>
    <t>რისკის მიხედვით შეწონილი რისკის პოზიციები</t>
  </si>
  <si>
    <t>რისკის მიხედვით შეწონილი რისკის პოზიციები საკრედიტო რისკის მიტიგაციამდე</t>
  </si>
  <si>
    <t>რისკის მიხედვით შეწონილი რისკის პოზიციები საკრედიტო რისკის მიტიგაციის ეფექტის გათვალისწინებით</t>
  </si>
  <si>
    <t>საკრედიტო რისკის მიხედვით შეწონილი რისკის პოზიციები</t>
  </si>
  <si>
    <t>საბალანსო ელემენტები</t>
  </si>
  <si>
    <t>გარესაბალანსო ელემენტები</t>
  </si>
  <si>
    <t>კონტრაგენტთან დაკავშირებული საკრედიტო რისკი</t>
  </si>
  <si>
    <t>საბაზრო რისკის მიხედვით  შეწონილი რისკის პოზიციები</t>
  </si>
  <si>
    <t>საოპერაციო რისკის მიხედვით შეწონილი რისკის პოზიციები</t>
  </si>
  <si>
    <t>სულ რისკის მიხედვით შეწონილი რისკის პოზიციები</t>
  </si>
  <si>
    <t>1. საკრედიტო რისკის მიხედვით შეწონილი რისკის პოზიციები</t>
  </si>
  <si>
    <t>1. 1 საბალანსო ელემენტები</t>
  </si>
  <si>
    <t>საბალანსო ღირებულება</t>
  </si>
  <si>
    <t>ღირებულება, რომელიც არ ექვემდებარება შეწონვას</t>
  </si>
  <si>
    <t>რისკის პოზიციების ღირებულება</t>
  </si>
  <si>
    <t>საკრედიტო რისკის მიხედვით შეწონილი რისკის პოზიციები საკრედიტო რისკის მიტიგაციამდე</t>
  </si>
  <si>
    <t>საკრედიტო რისკის მიტიგაცია</t>
  </si>
  <si>
    <t>საკრედიტო რისკის მიხედვით შეწონილი რისკის პოზიციები საკრედიტო რისკის მიტიგაციის ეფექტის გათვალისწინებით</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</si>
  <si>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</si>
  <si>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</si>
  <si>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</si>
  <si>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</si>
  <si>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</si>
  <si>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</si>
  <si>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</si>
  <si>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</si>
  <si>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</si>
  <si>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</si>
  <si>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</si>
  <si>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</si>
  <si>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</si>
  <si>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სხვა ერთეულები:</t>
  </si>
  <si>
    <t xml:space="preserve">ძირითადი საშუალებები </t>
  </si>
  <si>
    <t>ფული და მისი ექვივალენტები კომერციულ ბანკში</t>
  </si>
  <si>
    <t>ნაღდი ფული სხვა სახით (შეგროვების პროცესში)</t>
  </si>
  <si>
    <t>მნიშვნელოვანი ინვესტიციები კომერციულ ბანკებში, სადაზღვევო ორგანიზაციებსა და სხვა საფინანსო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t>
  </si>
  <si>
    <t>ინვესტიციები კომერციულ ბანკებში, სადაზღვევო ორგანიზაციებსა და სხვა საფინანსო ინსტიტუტებში, სადაც ინვესტიცია მოცემული კომერციული ბანკის, სადაზღვევო ორგანიზაციებისა თუ სხვა საფინანსო ინსტიტუტის კაპიტალის 10%-ზე ნაკლებია და რომლებიც არ გამოიქვითება ძირითადი პირველადი კაპიტალიდან</t>
  </si>
  <si>
    <t>აქციების ფლობა და/ან სხვა სახით 10%–ზე ნაკლები წილით მონაწილეობა კომერციული დაწესებულებების სააქციო კაპიტალში, რომლებიც არ გამოიქვითება ძირითადი პირველადი კაპიტალიდან</t>
  </si>
  <si>
    <t>კომერციული ბანკის მიერ მფლობელოში არსებული ოქროს ზოდი</t>
  </si>
  <si>
    <t>სხვა აქტივები</t>
  </si>
  <si>
    <t>სულ</t>
  </si>
  <si>
    <t>1.2 გარესაბალანსო ელემენტები</t>
  </si>
  <si>
    <t>ნომინალური ღირებულება</t>
  </si>
  <si>
    <t>პროცენტი</t>
  </si>
  <si>
    <t>საკრედიტო რისკის მიხედვით შეწონილი რისკის პოზიციების ღირებულება საკრედიტო რისკის მიტიგაციამდე</t>
  </si>
  <si>
    <t>საკრედიტო რისკის მიხედვით შეწონილი რისკის პოზიციების ღირებულება საკრედიტო რისკის მიტიგაციის ეფექტის გათვალისწინებით</t>
  </si>
  <si>
    <t>მაღალი რისკი</t>
  </si>
  <si>
    <t>კრედიტის მახასიათებლების მქონე გარანტიები</t>
  </si>
  <si>
    <t>საკრედიტო დერივატივები</t>
  </si>
  <si>
    <t>აქცეფტები</t>
  </si>
  <si>
    <t>ინდოსამენტები ჩეკებზე, რომლებზეც მითითებული არ არის სხვა კომერციული ბანკის დასახელება</t>
  </si>
  <si>
    <t>ტრანზაქციები რეგრესის უფლებით</t>
  </si>
  <si>
    <t>კრედიტის მახასიათებლების მქონე შეუქცევადი სთენდბაი აკრედიტივები</t>
  </si>
  <si>
    <t>ფორვარდული ნასყიდობის ხელშეკრულებით შეძენილი აქტივები</t>
  </si>
  <si>
    <t>ნაწილობრივ განაღდებული აქციებისა და ფასიანი ქაღალდების გადაუხდელი ნაწილი</t>
  </si>
  <si>
    <t>აქტივების გაყიდვისა და გამოსყიდვის ხელშეკრულებები</t>
  </si>
  <si>
    <t>სხვა მაღალი რისკის  მქონე გარესაბალანსო ელემენტები, მათ შორის,  სებ–ის მიერ დადგენილი</t>
  </si>
  <si>
    <t>საშუალო რისკი:</t>
  </si>
  <si>
    <t xml:space="preserve"> გაცემული და დამტკიცებული დოკუმენტური აკრედიტივი</t>
  </si>
  <si>
    <t>გარანტიები (შეპირებები) და ზარალის კომპენსაცია (ტენდერზე დამოკიდებული, შედეგებზე დამოკიდებული) და კრედიტის შემცვლელთა მახასიათებლების არმქონე გარანტიები</t>
  </si>
  <si>
    <t>კრედიტის შემცვლელთა მახასიათებლების არმქონე შეუქცევადი სთენდბაი აკრედიტივები</t>
  </si>
  <si>
    <t>ერთ წელზე მეტი თავდაპირველი ვადიანობის მქონე აუთვისებელი საკრედიტო ინსტრუმენტები (ხელშეკრულებები სესხის გაცემაზე, ფასიანი ქაღალდების შესყიდვაზე, გარანტიებისა და აქცეპტების გაცემაზე)</t>
  </si>
  <si>
    <t>სხვა საშუალო რისკის  გარესაბალანსო ელემენტები, მათ შორის,  სებ–ის მიერ დადგენილი</t>
  </si>
  <si>
    <t>საშუალო/დაბალი რისკი:</t>
  </si>
  <si>
    <t>დოკუმენტური აკრედიტივები, რომელთა უზრუნველყოფას წარმოადგენს  გადასაზიდი საქონელი და სხვა თვითლიკვიდირებადი  ტრანზაქციები</t>
  </si>
  <si>
    <t>ერთი და ერთ წელზე ნაკლები თავდაპირველი ვადიანობის მქონე აუთვისებელი  საკრედიტო ინსტრუმენტები (ხელშეკრულებები სესხის გაცემაზე, ფასიანი ქაღალდების  შესყიდვაზე, გარანტიებისა და აქცეპტების გაცემაზე), რომელთა ნებისმიერ დროს  უპირობოდ გაუქმება შეტყობინების გარეშე შეუძლებელია ან რომლებიც მსესხებლის  საკრედიტო მდგომარეობის გაუარესების შემთხვევაში რეალურად ვერ  უზრუნველყოფს მისი ავტომატური გაუქმების შესაძლებლობას</t>
  </si>
  <si>
    <t>სხვა საშუალო/დაბალი რისკის  გარესაბალანსო ელემენტები, მათ შორის,  სებ–ის  მიერ დადგენილი</t>
  </si>
  <si>
    <t>დაბალი რისკი:</t>
  </si>
  <si>
    <t>აუთვისებელი საკრედიტო ინსტრუმენტები (ხელშეკრულებები სესხის გაცემაზე, ფასიანი ქაღალდების შესყიდვაზე, გარანტიებისა და აქცეპტების გაცემაზე), რომლებიც შეიძლება  უპირობოდ გაუქმდეს ნებისმიერ დროს შეტყობინების გარეშე ან რომლებიც მსესხებლის საკრედიტო მდგომარეობის გაუარესების შემთხვევაში რეალურად უზრუნველყოფს მისი ავტომატურად გაუქმების შესაძლებლობას. საცალო საკრედიტო ხაზები შეიძლება ჩაითვალოს უპირობოდ გაუქმების შესაძლებლობის მქონედ თუ ხელშეკრულების სრულად გაუქმების უფლების პირობის ხელშეკრულებაში ჩადება ნებადართულია მომხმარებელთა დაცვისა და სხვა შესაბამისი კანონმდებლობით</t>
  </si>
  <si>
    <t>სხვა დაბალი რისკის  გარესაბალანსო ელემენტები, მათ შორის,  სებ–ის მიერ დადგენილი</t>
  </si>
  <si>
    <t>1.3 კონტრაგენტთან დაკავშირებული საკრედიტო რისკის მიხედვით შეწონილი რისკის პოზიციები</t>
  </si>
  <si>
    <t xml:space="preserve">ნომინალური ღირებულება </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</si>
  <si>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</si>
  <si>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</si>
  <si>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</si>
  <si>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</si>
  <si>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</si>
  <si>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</si>
  <si>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</si>
  <si>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</si>
  <si>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</si>
  <si>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Liquidity Coverage Ratio**</t>
  </si>
  <si>
    <t>Total HQLA</t>
  </si>
  <si>
    <t>Net cash outflow</t>
  </si>
  <si>
    <t>LCR ratio (%)</t>
  </si>
  <si>
    <t>Liquidity Coverage Ratio</t>
  </si>
  <si>
    <t>High-quality liquid assets</t>
  </si>
  <si>
    <t>Cash outflows</t>
  </si>
  <si>
    <t>Retail deposits</t>
  </si>
  <si>
    <t>Unsecured wholesale funding</t>
  </si>
  <si>
    <t>Secured wholesale funding</t>
  </si>
  <si>
    <t>Outflows related to off-balance sheet obligations and net short position of derivative exposures</t>
  </si>
  <si>
    <t>TOTAL CASH OUTFLOWS</t>
  </si>
  <si>
    <t>Cash inflows</t>
  </si>
  <si>
    <t>Secured lending (eg reverse repos)</t>
  </si>
  <si>
    <t>Other cash inflows</t>
  </si>
  <si>
    <t>TOTAL CASH INFLOWS</t>
  </si>
  <si>
    <t>Total value according to Basel methodology (with limits)</t>
  </si>
  <si>
    <t>Liquidity coverage ratio (%)</t>
  </si>
  <si>
    <t>** These includes Minimum capital requirements (4.5%, 6%, 8%) and Capital Conservation Buffer (2.5%) according to article 8 of the regulation on Capital Adequacy Requirements for Commercial Banks.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</si>
  <si>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</si>
  <si>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Total unweighted value (daily average**)</t>
  </si>
  <si>
    <t>Total weighted values according to NBG's methodology* (daily average**)</t>
  </si>
  <si>
    <t>Total weighted values according to Basel methodology (daily average**)</t>
  </si>
  <si>
    <t>Other contractual funding obligations</t>
  </si>
  <si>
    <t>Other contingent funding obligations</t>
  </si>
  <si>
    <t>Inflows from fully performing exposures</t>
  </si>
  <si>
    <t>Total value according to NBG's methodology* (with limits)</t>
  </si>
  <si>
    <t>* Commercial banks are required to comply with the limits by coefficients calculated according to NBG's methodology. The numbers calculated within Basel framework are given for illustratory purposes.</t>
  </si>
  <si>
    <t>Total regulatory Capital</t>
  </si>
  <si>
    <t>6</t>
  </si>
  <si>
    <t>CET1</t>
  </si>
  <si>
    <t>Amounts (GEL)</t>
  </si>
  <si>
    <t>Ratios</t>
  </si>
  <si>
    <t>Existing Ratios/Amounts</t>
  </si>
  <si>
    <t>Regulatory capital Pillar 2 Requirement</t>
  </si>
  <si>
    <t>Tier 1 Pillar2 Requirement</t>
  </si>
  <si>
    <t>CET1 Pillar 2 Requirement</t>
  </si>
  <si>
    <t>≥0%</t>
  </si>
  <si>
    <t>Pillar 2 Requirements*</t>
  </si>
  <si>
    <t>3</t>
  </si>
  <si>
    <t>Systemic Risk Buffer</t>
  </si>
  <si>
    <t>2.3</t>
  </si>
  <si>
    <t>Countercyclical Buffer</t>
  </si>
  <si>
    <t>2.2</t>
  </si>
  <si>
    <t>≥2,5%</t>
  </si>
  <si>
    <t>Capital Conservation Buffer</t>
  </si>
  <si>
    <t>2.1</t>
  </si>
  <si>
    <t>Combined Buffer</t>
  </si>
  <si>
    <t>2</t>
  </si>
  <si>
    <t>≥8%</t>
  </si>
  <si>
    <t>Minimum Regulatory Capital Requirement</t>
  </si>
  <si>
    <t>1.3</t>
  </si>
  <si>
    <t>≥6%</t>
  </si>
  <si>
    <t>Minimum Tier 1 Requirement</t>
  </si>
  <si>
    <t>1.2</t>
  </si>
  <si>
    <r>
      <rPr>
        <sz val="10"/>
        <rFont val="Calibri"/>
        <family val="2"/>
      </rPr>
      <t>≥</t>
    </r>
    <r>
      <rPr>
        <sz val="10"/>
        <rFont val="Calibri"/>
        <family val="2"/>
        <scheme val="minor"/>
      </rPr>
      <t>4,5%</t>
    </r>
  </si>
  <si>
    <t>Minimum CET1 Requirement</t>
  </si>
  <si>
    <t>1.1</t>
  </si>
  <si>
    <t>Pillar 1 Requirements</t>
  </si>
  <si>
    <t>Minimum Requirements</t>
  </si>
  <si>
    <t>Capital Adequacy Requirements</t>
  </si>
  <si>
    <t>Table 9.1</t>
  </si>
  <si>
    <t>სს " პაშა ბანკი საქართველო"</t>
  </si>
  <si>
    <t>30.09.2018</t>
  </si>
  <si>
    <t>Taleh Kazimov</t>
  </si>
  <si>
    <t>Jalal Gasimov</t>
  </si>
  <si>
    <t>Hikmet Cenk Eynehan</t>
  </si>
  <si>
    <t>George Japaridze</t>
  </si>
  <si>
    <t>Chingiz Abdullayev</t>
  </si>
  <si>
    <t>Arda Yusuf Arkun</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</si>
</sst>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0000"/>
    <numFmt numFmtId="195" formatCode="#,##0.0000000000000"/>
    <numFmt numFmtId="196" formatCode="#,##0.00000000000"/>
    <numFmt numFmtId="197" formatCode="m/d/yy;@"/>
    <numFmt numFmtId="198" formatCode="#,##0.0000000000"/>
  </numFmts>
  <fonts count="120">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name val="Helv"/>
    </font>
    <font>
      <sz val="1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sz val="10"/>
      <name val="Calibri"/>
      <family val="2"/>
      <charset val="204"/>
      <scheme val="minor"/>
    </font>
    <font>
      <b/>
      <sz val="10"/>
      <name val="Calibri"/>
      <family val="2"/>
      <charset val="204"/>
      <scheme val="minor"/>
    </font>
    <font>
      <sz val="10"/>
      <name val="Arial"/>
      <family val="2"/>
    </font>
    <font>
      <sz val="10"/>
      <color theme="1"/>
      <name val="Times New Roman"/>
      <family val="1"/>
    </font>
    <font>
      <sz val="10"/>
      <color theme="1"/>
      <name val="Segoe UI"/>
      <family val="2"/>
    </font>
    <font>
      <sz val="10"/>
      <color theme="1"/>
      <name val="Sylfaen"/>
      <family val="1"/>
    </font>
    <font>
      <b/>
      <sz val="10"/>
      <color theme="1"/>
      <name val="Sylfaen"/>
      <family val="1"/>
    </font>
    <font>
      <i/>
      <sz val="10"/>
      <color theme="1"/>
      <name val="Sylfaen"/>
      <family val="1"/>
    </font>
    <font>
      <sz val="11"/>
      <name val="Calibri"/>
      <family val="2"/>
      <scheme val="minor"/>
    </font>
    <font>
      <b/>
      <sz val="10"/>
      <name val="Sylfaen"/>
      <family val="1"/>
    </font>
    <font>
      <b/>
      <sz val="11"/>
      <name val="Calibri"/>
      <family val="2"/>
      <scheme val="minor"/>
    </font>
    <font>
      <b/>
      <sz val="11"/>
      <color theme="1"/>
      <name val="Calibri"/>
      <family val="2"/>
      <scheme val="minor"/>
    </font>
    <font>
      <b/>
      <u/>
      <sz val="11"/>
      <name val="Calibri"/>
      <family val="2"/>
      <scheme val="minor"/>
    </font>
    <font>
      <sz val="11"/>
      <color rgb="FFFF0000"/>
      <name val="Calibri"/>
      <family val="2"/>
      <scheme val="minor"/>
    </font>
    <font>
      <sz val="10"/>
      <color rgb="FF333333"/>
      <name val="Arial"/>
      <family val="2"/>
    </font>
    <font>
      <i/>
      <sz val="10"/>
      <color theme="1"/>
      <name val="Calibri"/>
      <family val="2"/>
      <scheme val="minor"/>
    </font>
    <font>
      <sz val="10"/>
      <name val="Calibri"/>
      <family val="1"/>
      <scheme val="minor"/>
    </font>
    <font>
      <b/>
      <sz val="10"/>
      <name val="Calibri"/>
      <family val="1"/>
      <scheme val="minor"/>
    </font>
    <font>
      <sz val="10"/>
      <color theme="1"/>
      <name val="Calibri"/>
      <family val="1"/>
      <scheme val="minor"/>
    </font>
    <font>
      <sz val="10"/>
      <name val="Calibri"/>
      <family val="2"/>
    </font>
    <font>
      <sz val="10"/>
      <name val="Arial"/>
    </font>
  </fonts>
  <fills count="85">
    <fill>
      <patternFill patternType="none"/>
    </fill>
    <fill>
      <patternFill patternType="gray125"/>
    </fill>
    <fill>
      <patternFill patternType="solid">
        <fgColor rgb="FFFFFFFF"/>
      </patternFill>
    </fill>
    <fill>
      <patternFill patternType="solid">
        <fgColor theme="0"/>
      </patternFill>
    </fill>
    <fill>
      <patternFill patternType="solid">
        <fgColor rgb="FF5F5F5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5117038483843"/>
        <bgColor indexed="65"/>
      </patternFill>
    </fill>
    <fill>
      <patternFill patternType="solid">
        <fgColor theme="4" tint="0.59999389629810485"/>
        <bgColor indexed="65"/>
      </patternFill>
    </fill>
    <fill>
      <patternFill patternType="solid">
        <fgColor theme="4" tint="0.39994506668294322"/>
        <bgColor indexed="65"/>
      </patternFill>
    </fill>
    <fill>
      <patternFill patternType="solid">
        <fgColor theme="5"/>
      </patternFill>
    </fill>
    <fill>
      <patternFill patternType="solid">
        <fgColor theme="5" tint="0.79995117038483843"/>
        <bgColor indexed="65"/>
      </patternFill>
    </fill>
    <fill>
      <patternFill patternType="solid">
        <fgColor theme="5" tint="0.59999389629810485"/>
        <bgColor indexed="65"/>
      </patternFill>
    </fill>
    <fill>
      <patternFill patternType="solid">
        <fgColor theme="5" tint="0.39994506668294322"/>
        <bgColor indexed="65"/>
      </patternFill>
    </fill>
    <fill>
      <patternFill patternType="solid">
        <fgColor theme="6"/>
      </patternFill>
    </fill>
    <fill>
      <patternFill patternType="solid">
        <fgColor theme="6" tint="0.79995117038483843"/>
        <bgColor indexed="65"/>
      </patternFill>
    </fill>
    <fill>
      <patternFill patternType="solid">
        <fgColor theme="6" tint="0.59999389629810485"/>
        <bgColor indexed="65"/>
      </patternFill>
    </fill>
    <fill>
      <patternFill patternType="solid">
        <fgColor theme="6" tint="0.39994506668294322"/>
        <bgColor indexed="65"/>
      </patternFill>
    </fill>
    <fill>
      <patternFill patternType="solid">
        <fgColor theme="7"/>
      </patternFill>
    </fill>
    <fill>
      <patternFill patternType="solid">
        <fgColor theme="7" tint="0.79995117038483843"/>
        <bgColor indexed="65"/>
      </patternFill>
    </fill>
    <fill>
      <patternFill patternType="solid">
        <fgColor theme="7" tint="0.59999389629810485"/>
        <bgColor indexed="65"/>
      </patternFill>
    </fill>
    <fill>
      <patternFill patternType="solid">
        <fgColor theme="7" tint="0.39994506668294322"/>
        <bgColor indexed="65"/>
      </patternFill>
    </fill>
    <fill>
      <patternFill patternType="solid">
        <fgColor theme="8"/>
      </patternFill>
    </fill>
    <fill>
      <patternFill patternType="solid">
        <fgColor theme="8" tint="0.79995117038483843"/>
        <bgColor indexed="65"/>
      </patternFill>
    </fill>
    <fill>
      <patternFill patternType="solid">
        <fgColor theme="8" tint="0.59999389629810485"/>
        <bgColor indexed="65"/>
      </patternFill>
    </fill>
    <fill>
      <patternFill patternType="solid">
        <fgColor theme="8" tint="0.39994506668294322"/>
        <bgColor indexed="65"/>
      </patternFill>
    </fill>
    <fill>
      <patternFill patternType="solid">
        <fgColor theme="9"/>
      </patternFill>
    </fill>
    <fill>
      <patternFill patternType="solid">
        <fgColor theme="9" tint="0.79995117038483843"/>
        <bgColor indexed="65"/>
      </patternFill>
    </fill>
    <fill>
      <patternFill patternType="solid">
        <fgColor theme="9" tint="0.59999389629810485"/>
        <bgColor indexed="65"/>
      </patternFill>
    </fill>
    <fill>
      <patternFill patternType="solid">
        <fgColor theme="9" tint="0.39994506668294322"/>
        <bgColor indexed="65"/>
      </patternFill>
    </fill>
    <fill>
      <patternFill patternType="solid">
        <fgColor theme="2"/>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patternFill>
    </fill>
    <fill>
      <patternFill patternType="solid">
        <fgColor indexed="9"/>
      </patternFill>
    </fill>
    <fill>
      <patternFill patternType="solid">
        <fgColor indexed="47"/>
      </patternFill>
    </fill>
    <fill>
      <patternFill patternType="solid">
        <fgColor indexed="13"/>
      </patternFill>
    </fill>
    <fill>
      <patternFill patternType="solid">
        <fgColor indexed="43"/>
      </patternFill>
    </fill>
    <fill>
      <patternFill patternType="solid">
        <fgColor indexed="26"/>
      </patternFill>
    </fill>
    <fill>
      <patternFill patternType="solid">
        <fgColor indexed="42"/>
      </patternFill>
    </fill>
    <fill>
      <patternFill patternType="solid">
        <fgColor theme="6" tint="0.59999389629810485"/>
        <bgColor indexed="65"/>
      </patternFill>
    </fill>
    <fill>
      <patternFill patternType="solid">
        <fgColor theme="0"/>
      </patternFill>
    </fill>
    <fill>
      <patternFill patternType="solid">
        <fgColor theme="0" tint="-0.14996795556505021"/>
        <bgColor indexed="65"/>
      </patternFill>
    </fill>
    <fill>
      <patternFill patternType="solid">
        <fgColor theme="2" tint="-9.9978637043366805E-2"/>
        <bgColor indexed="65"/>
      </patternFill>
    </fill>
    <fill>
      <patternFill patternType="solid">
        <fgColor theme="0" tint="-0.14993743705557422"/>
        <bgColor indexed="65"/>
      </patternFill>
    </fill>
    <fill>
      <patternFill patternType="solid">
        <fgColor rgb="FF5F5F5F"/>
      </patternFill>
    </fill>
    <fill>
      <patternFill patternType="solid">
        <fgColor theme="2" tint="-9.9978637043366805E-2"/>
        <bgColor indexed="65"/>
      </patternFill>
    </fill>
    <fill>
      <patternFill patternType="solid">
        <fgColor theme="2" tint="-0.249977111117893"/>
        <bgColor indexed="65"/>
      </patternFill>
    </fill>
    <fill>
      <patternFill patternType="lightGray">
        <fgColor indexed="22"/>
        <bgColor theme="1" tint="0.499984740745262"/>
      </patternFill>
    </fill>
  </fills>
  <borders count="94">
    <border>
      <left/>
      <right/>
      <top/>
      <bottom/>
      <diagonal/>
    </border>
    <border>
      <left/>
      <right/>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auto="1"/>
      </left>
      <right style="thin">
        <color theme="6" tint="-0.499984740745262"/>
      </right>
      <top style="thin">
        <color auto="1"/>
      </top>
      <bottom style="thin">
        <color auto="1"/>
      </bottom>
      <diagonal/>
    </border>
    <border>
      <left style="thin">
        <color theme="6" tint="-0.499984740745262"/>
      </left>
      <right style="thin">
        <color theme="6" tint="-0.499984740745262"/>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medium">
        <color auto="1"/>
      </bottom>
      <diagonal/>
    </border>
    <border>
      <left/>
      <right style="thin">
        <color theme="6" tint="-0.499984740745262"/>
      </right>
      <top style="thin">
        <color auto="1"/>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auto="1"/>
      </top>
      <bottom style="double">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auto="1"/>
      </left>
      <right style="hair">
        <color auto="1"/>
      </right>
      <top style="hair">
        <color auto="1"/>
      </top>
      <bottom style="hair">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style="thin">
        <color theme="6" tint="-0.499984740745262"/>
      </left>
      <right style="medium">
        <color auto="1"/>
      </right>
      <top style="thin">
        <color auto="1"/>
      </top>
      <bottom style="thin">
        <color auto="1"/>
      </bottom>
      <diagonal/>
    </border>
    <border>
      <left style="thin">
        <color auto="1"/>
      </left>
      <right style="thin">
        <color theme="6" tint="-0.499984740745262"/>
      </right>
      <top style="thin">
        <color auto="1"/>
      </top>
      <bottom style="medium">
        <color auto="1"/>
      </bottom>
      <diagonal/>
    </border>
    <border>
      <left style="thin">
        <color theme="6" tint="-0.499984740745262"/>
      </left>
      <right style="thin">
        <color theme="6" tint="-0.499984740745262"/>
      </right>
      <top style="thin">
        <color auto="1"/>
      </top>
      <bottom style="medium">
        <color auto="1"/>
      </bottom>
      <diagonal/>
    </border>
    <border>
      <left style="thin">
        <color theme="6" tint="-0.499984740745262"/>
      </left>
      <right style="medium">
        <color auto="1"/>
      </right>
      <top style="thin">
        <color auto="1"/>
      </top>
      <bottom style="medium">
        <color auto="1"/>
      </bottom>
      <diagonal/>
    </border>
    <border>
      <left style="thin">
        <color theme="6" tint="-0.499984740745262"/>
      </left>
      <right style="medium">
        <color auto="1"/>
      </right>
      <top/>
      <bottom style="thin">
        <color theme="6" tint="-0.499984740745262"/>
      </bottom>
      <diagonal/>
    </border>
    <border>
      <left style="thin">
        <color theme="6" tint="-0.499984740745262"/>
      </left>
      <right style="medium">
        <color auto="1"/>
      </right>
      <top style="thin">
        <color theme="6" tint="-0.499984740745262"/>
      </top>
      <bottom style="thin">
        <color theme="6" tint="-0.499984740745262"/>
      </bottom>
      <diagonal/>
    </border>
    <border>
      <left style="thin">
        <color auto="1"/>
      </left>
      <right/>
      <top style="medium">
        <color auto="1"/>
      </top>
      <bottom/>
      <diagonal/>
    </border>
    <border>
      <left style="thin">
        <color theme="6" tint="-0.499984740745262"/>
      </left>
      <right style="medium">
        <color auto="1"/>
      </right>
      <top style="thin">
        <color auto="1"/>
      </top>
      <bottom style="thin">
        <color theme="6" tint="-0.499984740745262"/>
      </bottom>
      <diagonal/>
    </border>
    <border>
      <left style="thin">
        <color theme="6" tint="-0.499984740745262"/>
      </left>
      <right style="medium">
        <color auto="1"/>
      </right>
      <top style="thin">
        <color theme="6" tint="-0.499984740745262"/>
      </top>
      <bottom/>
      <diagonal/>
    </border>
    <border>
      <left style="medium">
        <color auto="1"/>
      </left>
      <right/>
      <top/>
      <bottom/>
      <diagonal/>
    </border>
    <border>
      <left style="thin">
        <color auto="1"/>
      </left>
      <right style="medium">
        <color auto="1"/>
      </right>
      <top/>
      <bottom style="thin">
        <color auto="1"/>
      </bottom>
      <diagonal/>
    </border>
    <border>
      <left/>
      <right/>
      <top style="thin">
        <color auto="1"/>
      </top>
      <bottom/>
      <diagonal/>
    </border>
    <border>
      <left style="thin">
        <color auto="1"/>
      </left>
      <right/>
      <top style="thin">
        <color auto="1"/>
      </top>
      <bottom/>
      <diagonal/>
    </border>
    <border>
      <left style="medium">
        <color auto="1"/>
      </left>
      <right style="thin">
        <color auto="1"/>
      </right>
      <top/>
      <bottom style="thin">
        <color auto="1"/>
      </bottom>
      <diagonal/>
    </border>
    <border>
      <left style="thin">
        <color auto="1"/>
      </left>
      <right/>
      <top/>
      <bottom style="medium">
        <color auto="1"/>
      </bottom>
      <diagonal/>
    </border>
    <border>
      <left/>
      <right style="thin">
        <color auto="1"/>
      </right>
      <top/>
      <bottom/>
      <diagonal/>
    </border>
    <border>
      <left style="medium">
        <color auto="1"/>
      </left>
      <right/>
      <top style="medium">
        <color auto="1"/>
      </top>
      <bottom style="thin">
        <color auto="1"/>
      </bottom>
      <diagonal/>
    </border>
    <border>
      <left style="thin">
        <color auto="1"/>
      </left>
      <right/>
      <top/>
      <bottom/>
      <diagonal/>
    </border>
    <border>
      <left style="thin">
        <color auto="1"/>
      </left>
      <right style="medium">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style="medium">
        <color auto="1"/>
      </left>
      <right style="thin">
        <color auto="1"/>
      </right>
      <top style="thin">
        <color auto="1"/>
      </top>
      <bottom/>
      <diagonal/>
    </border>
    <border>
      <left style="thin">
        <color theme="6" tint="-0.499984740745262"/>
      </left>
      <right/>
      <top style="thin">
        <color theme="6" tint="-0.499984740745262"/>
      </top>
      <bottom/>
      <diagonal/>
    </border>
    <border>
      <left/>
      <right style="medium">
        <color auto="1"/>
      </right>
      <top/>
      <bottom/>
      <diagonal/>
    </border>
    <border>
      <left/>
      <right style="medium">
        <color auto="1"/>
      </right>
      <top style="medium">
        <color auto="1"/>
      </top>
      <bottom/>
      <diagonal/>
    </border>
    <border>
      <left style="medium">
        <color auto="1"/>
      </left>
      <right/>
      <top style="thin">
        <color auto="1"/>
      </top>
      <bottom/>
      <diagonal/>
    </border>
    <border>
      <left style="medium">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20970">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8" applyNumberFormat="0" applyAlignment="0" applyProtection="0"/>
    <xf numFmtId="0" fontId="22" fillId="9" borderId="32"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68" fontId="23"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68" fontId="23"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69" fontId="23"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2"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2"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2"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2"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2"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2"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2"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68" fontId="23" fillId="64" borderId="38" applyNumberFormat="0" applyAlignment="0" applyProtection="0"/>
    <xf numFmtId="169" fontId="23" fillId="64" borderId="38" applyNumberFormat="0" applyAlignment="0" applyProtection="0"/>
    <xf numFmtId="168" fontId="23" fillId="64" borderId="38" applyNumberFormat="0" applyAlignment="0" applyProtection="0"/>
    <xf numFmtId="168" fontId="23" fillId="64" borderId="38" applyNumberFormat="0" applyAlignment="0" applyProtection="0"/>
    <xf numFmtId="169" fontId="23" fillId="64" borderId="38" applyNumberFormat="0" applyAlignment="0" applyProtection="0"/>
    <xf numFmtId="168" fontId="23" fillId="64" borderId="38" applyNumberFormat="0" applyAlignment="0" applyProtection="0"/>
    <xf numFmtId="168" fontId="23" fillId="64" borderId="38" applyNumberFormat="0" applyAlignment="0" applyProtection="0"/>
    <xf numFmtId="169" fontId="23" fillId="64" borderId="38" applyNumberFormat="0" applyAlignment="0" applyProtection="0"/>
    <xf numFmtId="168" fontId="23" fillId="64" borderId="38" applyNumberFormat="0" applyAlignment="0" applyProtection="0"/>
    <xf numFmtId="168" fontId="23" fillId="64" borderId="38" applyNumberFormat="0" applyAlignment="0" applyProtection="0"/>
    <xf numFmtId="169" fontId="23" fillId="64" borderId="38" applyNumberFormat="0" applyAlignment="0" applyProtection="0"/>
    <xf numFmtId="168" fontId="23" fillId="64" borderId="38" applyNumberFormat="0" applyAlignment="0" applyProtection="0"/>
    <xf numFmtId="0" fontId="21" fillId="64" borderId="38" applyNumberFormat="0" applyAlignment="0" applyProtection="0"/>
    <xf numFmtId="0" fontId="24" fillId="65" borderId="39" applyNumberFormat="0" applyAlignment="0" applyProtection="0"/>
    <xf numFmtId="0" fontId="25" fillId="10" borderId="35" applyNumberFormat="0" applyAlignment="0" applyProtection="0"/>
    <xf numFmtId="168"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0" fontId="24"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0" fontId="25" fillId="10" borderId="35"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0" fontId="24" fillId="65" borderId="39"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protection locked="0"/>
    </xf>
    <xf numFmtId="43" fontId="10" fillId="0" borderId="0" applyFont="0" applyFill="0" applyBorder="0" applyAlignment="0" applyProtection="0"/>
    <xf numFmtId="43" fontId="2" fillId="0" borderId="0">
      <protection locked="0"/>
    </xf>
    <xf numFmtId="43" fontId="10" fillId="0" borderId="0" applyFont="0" applyFill="0" applyBorder="0" applyAlignment="0" applyProtection="0"/>
    <xf numFmtId="43" fontId="2" fillId="0" borderId="0">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0" applyNumberFormat="0" applyAlignment="0" applyProtection="0">
      <alignment horizontal="left" vertical="center"/>
    </xf>
    <xf numFmtId="0" fontId="37" fillId="0" borderId="30" applyNumberFormat="0" applyAlignment="0" applyProtection="0">
      <alignment horizontal="left" vertical="center"/>
    </xf>
    <xf numFmtId="168" fontId="37" fillId="0" borderId="30"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1" applyNumberFormat="0" applyFill="0" applyAlignment="0" applyProtection="0"/>
    <xf numFmtId="169" fontId="38" fillId="0" borderId="41" applyNumberFormat="0" applyFill="0" applyAlignment="0" applyProtection="0"/>
    <xf numFmtId="0"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0" fontId="38" fillId="0" borderId="41" applyNumberFormat="0" applyFill="0" applyAlignment="0" applyProtection="0"/>
    <xf numFmtId="0" fontId="39" fillId="0" borderId="42" applyNumberFormat="0" applyFill="0" applyAlignment="0" applyProtection="0"/>
    <xf numFmtId="169" fontId="39" fillId="0" borderId="42" applyNumberFormat="0" applyFill="0" applyAlignment="0" applyProtection="0"/>
    <xf numFmtId="0"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0" fontId="39" fillId="0" borderId="42" applyNumberFormat="0" applyFill="0" applyAlignment="0" applyProtection="0"/>
    <xf numFmtId="0" fontId="40" fillId="0" borderId="43" applyNumberFormat="0" applyFill="0" applyAlignment="0" applyProtection="0"/>
    <xf numFmtId="169" fontId="40" fillId="0" borderId="43" applyNumberFormat="0" applyFill="0" applyAlignment="0" applyProtection="0"/>
    <xf numFmtId="0" fontId="40" fillId="0" borderId="43" applyNumberFormat="0" applyFill="0" applyAlignment="0" applyProtection="0"/>
    <xf numFmtId="168" fontId="40" fillId="0" borderId="43" applyNumberFormat="0" applyFill="0" applyAlignment="0" applyProtection="0"/>
    <xf numFmtId="0" fontId="40" fillId="0" borderId="43" applyNumberFormat="0" applyFill="0" applyAlignment="0" applyProtection="0"/>
    <xf numFmtId="168" fontId="40" fillId="0" borderId="43" applyNumberFormat="0" applyFill="0" applyAlignment="0" applyProtection="0"/>
    <xf numFmtId="0" fontId="40" fillId="0" borderId="43" applyNumberFormat="0" applyFill="0" applyAlignment="0" applyProtection="0"/>
    <xf numFmtId="0"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0" fontId="40" fillId="0" borderId="43"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8" applyNumberFormat="0" applyAlignment="0" applyProtection="0"/>
    <xf numFmtId="0" fontId="50" fillId="8" borderId="32"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68" fontId="51"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68" fontId="51"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69" fontId="51"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2"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2"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2"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2"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2"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2"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2"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68" fontId="51" fillId="43" borderId="38" applyNumberFormat="0" applyAlignment="0" applyProtection="0"/>
    <xf numFmtId="169" fontId="51" fillId="43" borderId="38" applyNumberFormat="0" applyAlignment="0" applyProtection="0"/>
    <xf numFmtId="168" fontId="51" fillId="43" borderId="38" applyNumberFormat="0" applyAlignment="0" applyProtection="0"/>
    <xf numFmtId="168" fontId="51" fillId="43" borderId="38" applyNumberFormat="0" applyAlignment="0" applyProtection="0"/>
    <xf numFmtId="169" fontId="51" fillId="43" borderId="38" applyNumberFormat="0" applyAlignment="0" applyProtection="0"/>
    <xf numFmtId="168" fontId="51" fillId="43" borderId="38" applyNumberFormat="0" applyAlignment="0" applyProtection="0"/>
    <xf numFmtId="168" fontId="51" fillId="43" borderId="38" applyNumberFormat="0" applyAlignment="0" applyProtection="0"/>
    <xf numFmtId="169" fontId="51" fillId="43" borderId="38" applyNumberFormat="0" applyAlignment="0" applyProtection="0"/>
    <xf numFmtId="168" fontId="51" fillId="43" borderId="38" applyNumberFormat="0" applyAlignment="0" applyProtection="0"/>
    <xf numFmtId="168" fontId="51" fillId="43" borderId="38" applyNumberFormat="0" applyAlignment="0" applyProtection="0"/>
    <xf numFmtId="169" fontId="51" fillId="43" borderId="38" applyNumberFormat="0" applyAlignment="0" applyProtection="0"/>
    <xf numFmtId="168" fontId="51" fillId="43" borderId="38" applyNumberFormat="0" applyAlignment="0" applyProtection="0"/>
    <xf numFmtId="0" fontId="49" fillId="43" borderId="38"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4" applyNumberFormat="0" applyFill="0" applyAlignment="0" applyProtection="0"/>
    <xf numFmtId="0" fontId="53" fillId="0" borderId="3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0" fontId="52" fillId="0" borderId="4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0" fontId="52" fillId="0" borderId="44"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5"/>
    <xf numFmtId="169" fontId="9" fillId="0" borderId="45"/>
    <xf numFmtId="168" fontId="9" fillId="0" borderId="45"/>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6" applyNumberFormat="0" applyFont="0" applyAlignment="0" applyProtection="0"/>
    <xf numFmtId="0" fontId="11" fillId="11" borderId="3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168" fontId="2" fillId="0" borderId="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10" fillId="74" borderId="46" applyNumberFormat="0" applyFont="0" applyAlignment="0" applyProtection="0"/>
    <xf numFmtId="168" fontId="2" fillId="0" borderId="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169" fontId="2" fillId="0" borderId="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2" fillId="0" borderId="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6" applyNumberFormat="0" applyFont="0" applyAlignment="0" applyProtection="0"/>
    <xf numFmtId="0" fontId="11" fillId="11" borderId="36" applyNumberFormat="0" applyFont="0" applyAlignment="0" applyProtection="0"/>
    <xf numFmtId="0" fontId="10" fillId="74" borderId="46" applyNumberFormat="0" applyFont="0" applyAlignment="0" applyProtection="0"/>
    <xf numFmtId="0" fontId="11" fillId="11" borderId="36" applyNumberFormat="0" applyFont="0" applyAlignment="0" applyProtection="0"/>
    <xf numFmtId="0" fontId="10" fillId="74" borderId="46"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6"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6" applyNumberFormat="0" applyFont="0" applyAlignment="0" applyProtection="0"/>
    <xf numFmtId="0" fontId="11" fillId="11" borderId="36" applyNumberFormat="0" applyFont="0" applyAlignment="0" applyProtection="0"/>
    <xf numFmtId="0" fontId="10" fillId="74" borderId="46" applyNumberFormat="0" applyFont="0" applyAlignment="0" applyProtection="0"/>
    <xf numFmtId="0" fontId="11" fillId="11" borderId="36" applyNumberFormat="0" applyFont="0" applyAlignment="0" applyProtection="0"/>
    <xf numFmtId="0" fontId="10" fillId="74" borderId="46"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6"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6" applyNumberFormat="0" applyFont="0" applyAlignment="0" applyProtection="0"/>
    <xf numFmtId="0" fontId="11" fillId="11" borderId="36" applyNumberFormat="0" applyFont="0" applyAlignment="0" applyProtection="0"/>
    <xf numFmtId="0" fontId="10" fillId="74" borderId="46" applyNumberFormat="0" applyFont="0" applyAlignment="0" applyProtection="0"/>
    <xf numFmtId="0" fontId="11" fillId="11" borderId="36" applyNumberFormat="0" applyFont="0" applyAlignment="0" applyProtection="0"/>
    <xf numFmtId="0" fontId="10" fillId="74" borderId="46"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6"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6" applyNumberFormat="0" applyFont="0" applyAlignment="0" applyProtection="0"/>
    <xf numFmtId="0" fontId="11" fillId="11" borderId="36" applyNumberFormat="0" applyFont="0" applyAlignment="0" applyProtection="0"/>
    <xf numFmtId="0" fontId="10" fillId="74" borderId="46" applyNumberFormat="0" applyFont="0" applyAlignment="0" applyProtection="0"/>
    <xf numFmtId="0" fontId="11" fillId="11" borderId="36" applyNumberFormat="0" applyFont="0" applyAlignment="0" applyProtection="0"/>
    <xf numFmtId="0" fontId="10" fillId="74" borderId="46"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6" applyNumberFormat="0" applyFont="0" applyAlignment="0" applyProtection="0"/>
    <xf numFmtId="0" fontId="11" fillId="11" borderId="3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168" fontId="2" fillId="0" borderId="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7" applyNumberFormat="0" applyAlignment="0" applyProtection="0"/>
    <xf numFmtId="0" fontId="67" fillId="9" borderId="33"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68" fontId="68"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68" fontId="68"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69" fontId="68"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3"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3"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3"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3"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3"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3"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3"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68" fontId="68" fillId="64" borderId="47" applyNumberFormat="0" applyAlignment="0" applyProtection="0"/>
    <xf numFmtId="169" fontId="68" fillId="64" borderId="47" applyNumberFormat="0" applyAlignment="0" applyProtection="0"/>
    <xf numFmtId="168" fontId="68" fillId="64" borderId="47" applyNumberFormat="0" applyAlignment="0" applyProtection="0"/>
    <xf numFmtId="168" fontId="68" fillId="64" borderId="47" applyNumberFormat="0" applyAlignment="0" applyProtection="0"/>
    <xf numFmtId="169" fontId="68" fillId="64" borderId="47" applyNumberFormat="0" applyAlignment="0" applyProtection="0"/>
    <xf numFmtId="168" fontId="68" fillId="64" borderId="47" applyNumberFormat="0" applyAlignment="0" applyProtection="0"/>
    <xf numFmtId="168" fontId="68" fillId="64" borderId="47" applyNumberFormat="0" applyAlignment="0" applyProtection="0"/>
    <xf numFmtId="169" fontId="68" fillId="64" borderId="47" applyNumberFormat="0" applyAlignment="0" applyProtection="0"/>
    <xf numFmtId="168" fontId="68" fillId="64" borderId="47" applyNumberFormat="0" applyAlignment="0" applyProtection="0"/>
    <xf numFmtId="168" fontId="68" fillId="64" borderId="47" applyNumberFormat="0" applyAlignment="0" applyProtection="0"/>
    <xf numFmtId="169" fontId="68" fillId="64" borderId="47" applyNumberFormat="0" applyAlignment="0" applyProtection="0"/>
    <xf numFmtId="168" fontId="68" fillId="64" borderId="47" applyNumberFormat="0" applyAlignment="0" applyProtection="0"/>
    <xf numFmtId="0" fontId="66" fillId="64" borderId="47"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8" applyNumberFormat="0" applyFill="0" applyAlignment="0" applyProtection="0"/>
    <xf numFmtId="0" fontId="4" fillId="0" borderId="37"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8"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8"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9"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7"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7"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7"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7"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7"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7"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7"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0" fontId="30" fillId="0" borderId="48" applyNumberFormat="0" applyFill="0" applyAlignment="0" applyProtection="0"/>
    <xf numFmtId="0" fontId="8" fillId="0" borderId="49"/>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01" fillId="0" borderId="0"/>
    <xf numFmtId="0" fontId="1" fillId="0" borderId="0"/>
    <xf numFmtId="0" fontId="1" fillId="0" borderId="0"/>
    <xf numFmtId="9" fontId="1" fillId="0" borderId="0" applyFont="0" applyFill="0" applyBorder="0" applyAlignment="0" applyProtection="0"/>
    <xf numFmtId="0" fontId="119" fillId="0" borderId="0"/>
    <xf numFmtId="177" fontId="1" fillId="0" borderId="0" applyFont="0" applyFill="0" applyBorder="0" applyAlignment="0" applyProtection="0"/>
    <xf numFmtId="43" fontId="1" fillId="0" borderId="0" applyFont="0" applyFill="0" applyBorder="0" applyAlignment="0" applyProtection="0"/>
  </cellStyleXfs>
  <cellXfs count="731">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19" xfId="0" applyFont="1" applyBorder="1" applyAlignment="1">
      <alignment horizontal="right" vertical="center" wrapText="1"/>
    </xf>
    <xf numFmtId="0" fontId="2" fillId="0" borderId="17" xfId="0" applyFont="1" applyBorder="1" applyAlignment="1">
      <alignment vertical="center" wrapText="1"/>
    </xf>
    <xf numFmtId="0" fontId="2" fillId="0" borderId="19" xfId="0" applyFont="1" applyFill="1" applyBorder="1" applyAlignment="1">
      <alignment horizontal="center" vertical="center" wrapText="1"/>
    </xf>
    <xf numFmtId="0" fontId="2" fillId="0" borderId="3" xfId="0" applyFont="1" applyBorder="1" applyAlignment="1">
      <alignment vertical="center" wrapText="1"/>
    </xf>
    <xf numFmtId="0" fontId="2" fillId="0" borderId="19" xfId="0" applyFont="1" applyFill="1" applyBorder="1" applyAlignment="1">
      <alignment horizontal="right" vertical="center" wrapText="1"/>
    </xf>
    <xf numFmtId="0" fontId="85" fillId="0" borderId="0" xfId="0" applyFont="1" applyFill="1"/>
    <xf numFmtId="0" fontId="2" fillId="2" borderId="19" xfId="0" applyFont="1" applyFill="1" applyBorder="1" applyAlignment="1">
      <alignment horizontal="right" vertical="center"/>
    </xf>
    <xf numFmtId="0" fontId="2" fillId="2" borderId="22" xfId="0" applyFont="1" applyFill="1" applyBorder="1" applyAlignment="1">
      <alignment horizontal="right" vertical="center"/>
    </xf>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6" xfId="0" applyFont="1" applyFill="1" applyBorder="1" applyAlignment="1" applyProtection="1">
      <alignment horizontal="center" vertical="center"/>
    </xf>
    <xf numFmtId="0" fontId="2" fillId="0" borderId="17" xfId="0" applyFont="1" applyFill="1" applyBorder="1" applyProtection="1"/>
    <xf numFmtId="0" fontId="2" fillId="0" borderId="19"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0" fontId="2" fillId="0" borderId="22" xfId="0" applyFont="1" applyFill="1" applyBorder="1" applyAlignment="1" applyProtection="1">
      <alignment horizontal="left" indent="1"/>
    </xf>
    <xf numFmtId="0" fontId="45" fillId="0" borderId="69" xfId="0" applyFont="1" applyFill="1" applyBorder="1" applyAlignment="1" applyProtection="1"/>
    <xf numFmtId="0" fontId="87" fillId="0" borderId="0" xfId="0" applyFont="1" applyAlignment="1">
      <alignment vertical="center"/>
    </xf>
    <xf numFmtId="0" fontId="88"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6" xfId="0" applyFont="1" applyFill="1" applyBorder="1" applyAlignment="1">
      <alignment horizontal="left" vertical="center" indent="1"/>
    </xf>
    <xf numFmtId="0" fontId="2" fillId="0" borderId="17" xfId="0" applyFont="1" applyFill="1" applyBorder="1" applyAlignment="1">
      <alignment horizontal="left" vertical="center"/>
    </xf>
    <xf numFmtId="0" fontId="2" fillId="0" borderId="19"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9" xfId="0" applyFont="1" applyFill="1" applyBorder="1" applyAlignment="1">
      <alignment horizontal="left" indent="1"/>
    </xf>
    <xf numFmtId="0" fontId="2" fillId="0" borderId="3" xfId="0" applyFont="1" applyFill="1" applyBorder="1" applyAlignment="1">
      <alignment horizontal="left" wrapText="1" indent="1"/>
    </xf>
    <xf numFmtId="0" fontId="2" fillId="0" borderId="3" xfId="0" applyFont="1" applyFill="1" applyBorder="1" applyAlignment="1">
      <alignment horizontal="left" wrapText="1" indent="2"/>
    </xf>
    <xf numFmtId="0" fontId="45" fillId="0" borderId="3" xfId="0" applyFont="1" applyFill="1" applyBorder="1" applyAlignment="1"/>
    <xf numFmtId="0" fontId="45" fillId="0" borderId="3" xfId="0" applyFont="1" applyFill="1" applyBorder="1" applyAlignment="1">
      <alignment horizontal="left"/>
    </xf>
    <xf numFmtId="0" fontId="45" fillId="0" borderId="3" xfId="0" applyFont="1" applyFill="1" applyBorder="1" applyAlignment="1">
      <alignment horizontal="center"/>
    </xf>
    <xf numFmtId="0" fontId="2" fillId="0" borderId="3" xfId="0" applyFont="1" applyFill="1" applyBorder="1" applyAlignment="1">
      <alignment horizontal="left" indent="1"/>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0" fontId="2" fillId="0" borderId="22" xfId="0" applyFont="1" applyFill="1" applyBorder="1" applyAlignment="1">
      <alignment horizontal="left" vertical="center" indent="1"/>
    </xf>
    <xf numFmtId="0" fontId="45" fillId="0" borderId="23" xfId="0" applyFont="1" applyFill="1" applyBorder="1" applyAlignment="1"/>
    <xf numFmtId="0" fontId="88" fillId="0" borderId="0" xfId="0" applyFont="1" applyBorder="1"/>
    <xf numFmtId="0" fontId="46" fillId="0" borderId="0" xfId="0" applyFont="1" applyFill="1" applyAlignment="1">
      <alignment horizontal="center"/>
    </xf>
    <xf numFmtId="0" fontId="84" fillId="0" borderId="19" xfId="0" applyFont="1" applyBorder="1" applyAlignment="1">
      <alignment horizontal="center" vertical="center" wrapText="1"/>
    </xf>
    <xf numFmtId="0" fontId="84" fillId="0" borderId="3" xfId="0" applyFont="1" applyBorder="1" applyAlignment="1">
      <alignment vertical="center" wrapText="1"/>
    </xf>
    <xf numFmtId="0" fontId="84" fillId="0" borderId="3" xfId="0" applyFont="1" applyFill="1" applyBorder="1" applyAlignment="1">
      <alignment vertical="center" wrapText="1"/>
    </xf>
    <xf numFmtId="0" fontId="84" fillId="0" borderId="22" xfId="0" applyFont="1" applyBorder="1" applyAlignment="1">
      <alignment horizontal="center" vertical="center" wrapText="1"/>
    </xf>
    <xf numFmtId="0" fontId="86" fillId="0" borderId="23"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6" xfId="0" applyFont="1" applyBorder="1"/>
    <xf numFmtId="0" fontId="2" fillId="0" borderId="19" xfId="0" applyFont="1" applyBorder="1" applyAlignment="1">
      <alignment vertical="center"/>
    </xf>
    <xf numFmtId="0" fontId="2" fillId="0" borderId="8" xfId="0" applyFont="1" applyBorder="1" applyAlignment="1">
      <alignment wrapText="1"/>
    </xf>
    <xf numFmtId="0" fontId="84" fillId="0" borderId="21" xfId="0" applyFont="1" applyBorder="1" applyAlignment="1"/>
    <xf numFmtId="0" fontId="85" fillId="0" borderId="0" xfId="0" applyFont="1" applyAlignment="1">
      <alignment wrapText="1"/>
    </xf>
    <xf numFmtId="0" fontId="2" fillId="0" borderId="21" xfId="0" applyFont="1" applyBorder="1" applyAlignment="1"/>
    <xf numFmtId="0" fontId="2" fillId="0" borderId="21" xfId="0" applyFont="1" applyBorder="1" applyAlignment="1">
      <alignment wrapText="1"/>
    </xf>
    <xf numFmtId="0" fontId="2" fillId="0" borderId="22" xfId="0" applyFont="1" applyBorder="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7" xfId="11" applyFont="1" applyFill="1" applyBorder="1" applyAlignment="1" applyProtection="1">
      <alignment horizontal="center" vertical="center"/>
    </xf>
    <xf numFmtId="0" fontId="45" fillId="0" borderId="18"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5" fillId="0" borderId="3" xfId="0" applyFont="1" applyBorder="1"/>
    <xf numFmtId="0" fontId="84" fillId="0" borderId="19"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19"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6"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8" xfId="2" applyNumberFormat="1" applyFont="1" applyFill="1" applyBorder="1" applyAlignment="1" applyProtection="1">
      <alignment horizontal="center" vertical="center"/>
      <protection locked="0"/>
    </xf>
    <xf numFmtId="0" fontId="2" fillId="0" borderId="19"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19"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2" xfId="9" applyFont="1" applyFill="1" applyBorder="1" applyAlignment="1" applyProtection="1">
      <alignment horizontal="center" vertical="center" wrapText="1"/>
      <protection locked="0"/>
    </xf>
    <xf numFmtId="0" fontId="45" fillId="36" borderId="23" xfId="13" applyFont="1" applyFill="1" applyBorder="1" applyAlignment="1" applyProtection="1">
      <alignment vertical="center" wrapText="1"/>
      <protection locked="0"/>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1"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1" xfId="0" applyFont="1" applyBorder="1" applyAlignment="1">
      <alignment wrapText="1"/>
    </xf>
    <xf numFmtId="167" fontId="84" fillId="0" borderId="62"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67" fontId="84" fillId="0" borderId="60" xfId="0" applyNumberFormat="1" applyFont="1" applyBorder="1" applyAlignment="1">
      <alignment horizontal="center"/>
    </xf>
    <xf numFmtId="167" fontId="87" fillId="0" borderId="60" xfId="0" applyNumberFormat="1" applyFont="1" applyBorder="1" applyAlignment="1">
      <alignment horizontal="center"/>
    </xf>
    <xf numFmtId="167" fontId="91" fillId="0" borderId="0" xfId="0" applyNumberFormat="1" applyFont="1" applyBorder="1" applyAlignment="1">
      <alignment horizontal="center"/>
    </xf>
    <xf numFmtId="0" fontId="87" fillId="0" borderId="11" xfId="0" applyFont="1" applyBorder="1" applyAlignment="1">
      <alignment horizontal="right" wrapText="1"/>
    </xf>
    <xf numFmtId="167" fontId="46" fillId="76" borderId="60" xfId="0" applyNumberFormat="1" applyFont="1" applyFill="1" applyBorder="1" applyAlignment="1">
      <alignment horizontal="center"/>
    </xf>
    <xf numFmtId="0" fontId="84" fillId="0" borderId="12" xfId="0" applyFont="1" applyBorder="1" applyAlignment="1">
      <alignment wrapText="1"/>
    </xf>
    <xf numFmtId="0" fontId="86" fillId="36" borderId="14" xfId="0" applyFont="1" applyFill="1" applyBorder="1" applyAlignment="1">
      <alignment wrapText="1"/>
    </xf>
    <xf numFmtId="167" fontId="86" fillId="36" borderId="55" xfId="0" applyNumberFormat="1" applyFont="1" applyFill="1" applyBorder="1" applyAlignment="1">
      <alignment horizontal="center"/>
    </xf>
    <xf numFmtId="167" fontId="89" fillId="0" borderId="0" xfId="0" applyNumberFormat="1" applyFont="1" applyFill="1" applyBorder="1" applyAlignment="1">
      <alignment horizontal="center"/>
    </xf>
    <xf numFmtId="0" fontId="87" fillId="0" borderId="12" xfId="0" applyFont="1" applyBorder="1" applyAlignment="1">
      <alignment horizontal="right" wrapText="1"/>
    </xf>
    <xf numFmtId="0" fontId="84" fillId="0" borderId="22" xfId="0" applyFont="1" applyBorder="1" applyAlignment="1">
      <alignment horizontal="center"/>
    </xf>
    <xf numFmtId="0" fontId="86" fillId="36" borderId="56" xfId="0" applyFont="1" applyFill="1" applyBorder="1" applyAlignment="1">
      <alignment wrapText="1"/>
    </xf>
    <xf numFmtId="167" fontId="86" fillId="36" borderId="58" xfId="0" applyNumberFormat="1" applyFont="1" applyFill="1" applyBorder="1" applyAlignment="1">
      <alignment horizontal="center"/>
    </xf>
    <xf numFmtId="0" fontId="84" fillId="0" borderId="19" xfId="0" applyFont="1" applyBorder="1" applyAlignment="1">
      <alignment vertical="center"/>
    </xf>
    <xf numFmtId="193" fontId="84" fillId="0" borderId="3" xfId="0" applyNumberFormat="1" applyFont="1" applyBorder="1" applyAlignment="1"/>
    <xf numFmtId="0" fontId="88" fillId="0" borderId="0" xfId="0" applyFont="1" applyAlignment="1"/>
    <xf numFmtId="0" fontId="2" fillId="3" borderId="22" xfId="9" applyFont="1" applyFill="1" applyBorder="1" applyAlignment="1" applyProtection="1">
      <alignment horizontal="left" vertical="center"/>
      <protection locked="0"/>
    </xf>
    <xf numFmtId="0" fontId="45" fillId="3" borderId="23" xfId="16" applyFont="1" applyFill="1" applyBorder="1" applyAlignment="1" applyProtection="1">
      <protection locked="0"/>
    </xf>
    <xf numFmtId="193" fontId="84" fillId="36" borderId="23" xfId="0" applyNumberFormat="1" applyFont="1" applyFill="1" applyBorder="1"/>
    <xf numFmtId="0" fontId="86" fillId="0" borderId="0" xfId="0" applyFont="1" applyAlignment="1">
      <alignment horizontal="center"/>
    </xf>
    <xf numFmtId="0" fontId="84" fillId="0" borderId="16" xfId="0" applyFont="1" applyBorder="1"/>
    <xf numFmtId="0" fontId="84" fillId="0" borderId="18" xfId="0" applyFont="1" applyBorder="1"/>
    <xf numFmtId="0" fontId="84" fillId="0" borderId="20" xfId="0" applyFont="1" applyBorder="1" applyAlignment="1">
      <alignment horizontal="center" vertical="center"/>
    </xf>
    <xf numFmtId="164" fontId="2" fillId="3" borderId="19"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0" xfId="1" applyNumberFormat="1" applyFont="1" applyFill="1" applyBorder="1" applyAlignment="1" applyProtection="1">
      <alignment horizontal="center" vertical="center" wrapText="1"/>
      <protection locked="0"/>
    </xf>
    <xf numFmtId="0" fontId="2" fillId="3" borderId="19" xfId="5" applyFont="1" applyFill="1" applyBorder="1" applyAlignment="1" applyProtection="1">
      <alignment horizontal="right" vertical="center"/>
      <protection locked="0"/>
    </xf>
    <xf numFmtId="193" fontId="84" fillId="0" borderId="19" xfId="0" applyNumberFormat="1" applyFont="1" applyBorder="1" applyAlignment="1"/>
    <xf numFmtId="193" fontId="84" fillId="0" borderId="20" xfId="0" applyNumberFormat="1" applyFont="1" applyBorder="1" applyAlignment="1"/>
    <xf numFmtId="193" fontId="84" fillId="36" borderId="51" xfId="0" applyNumberFormat="1" applyFont="1" applyFill="1" applyBorder="1" applyAlignment="1"/>
    <xf numFmtId="0" fontId="45" fillId="3" borderId="24" xfId="16" applyFont="1" applyFill="1" applyBorder="1" applyAlignment="1" applyProtection="1">
      <protection locked="0"/>
    </xf>
    <xf numFmtId="193" fontId="84" fillId="36" borderId="22" xfId="0" applyNumberFormat="1" applyFont="1" applyFill="1" applyBorder="1"/>
    <xf numFmtId="193" fontId="84" fillId="36" borderId="24" xfId="0" applyNumberFormat="1" applyFont="1" applyFill="1" applyBorder="1"/>
    <xf numFmtId="193" fontId="84" fillId="36" borderId="52" xfId="0" applyNumberFormat="1" applyFont="1" applyFill="1" applyBorder="1"/>
    <xf numFmtId="0" fontId="84" fillId="0" borderId="0" xfId="0" applyFont="1" applyBorder="1" applyAlignment="1">
      <alignment vertical="center"/>
    </xf>
    <xf numFmtId="0" fontId="84" fillId="0" borderId="17" xfId="0" applyFont="1" applyBorder="1"/>
    <xf numFmtId="0" fontId="88" fillId="0" borderId="0" xfId="0" applyFont="1" applyAlignment="1">
      <alignment wrapText="1"/>
    </xf>
    <xf numFmtId="0" fontId="84" fillId="0" borderId="19" xfId="0" applyFont="1" applyBorder="1"/>
    <xf numFmtId="0" fontId="84" fillId="0" borderId="3" xfId="0" applyFont="1" applyBorder="1"/>
    <xf numFmtId="0" fontId="84" fillId="0" borderId="64" xfId="0" applyFont="1" applyBorder="1" applyAlignment="1">
      <alignment wrapText="1"/>
    </xf>
    <xf numFmtId="0" fontId="84" fillId="0" borderId="22" xfId="0" applyFont="1" applyBorder="1"/>
    <xf numFmtId="0" fontId="86" fillId="0" borderId="23" xfId="0" applyFont="1" applyBorder="1"/>
    <xf numFmtId="0" fontId="84" fillId="0" borderId="53" xfId="0" applyFont="1" applyBorder="1" applyAlignment="1">
      <alignment horizontal="center"/>
    </xf>
    <xf numFmtId="0" fontId="84" fillId="0" borderId="54" xfId="0" applyFont="1" applyBorder="1" applyAlignment="1">
      <alignment horizontal="center"/>
    </xf>
    <xf numFmtId="0" fontId="84" fillId="0" borderId="17" xfId="0" applyFont="1" applyBorder="1" applyAlignment="1">
      <alignment horizontal="center"/>
    </xf>
    <xf numFmtId="0" fontId="84" fillId="0" borderId="18" xfId="0" applyFont="1" applyBorder="1" applyAlignment="1">
      <alignment horizontal="center"/>
    </xf>
    <xf numFmtId="0" fontId="88" fillId="0" borderId="0" xfId="0" applyFont="1" applyAlignment="1">
      <alignment horizontal="center"/>
    </xf>
    <xf numFmtId="0" fontId="2" fillId="3" borderId="19"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0" fontId="92" fillId="3" borderId="3" xfId="11" applyFont="1" applyFill="1" applyBorder="1" applyAlignment="1">
      <alignment horizontal="left" vertical="center" wrapText="1"/>
    </xf>
    <xf numFmtId="0" fontId="92" fillId="0" borderId="3" xfId="11" applyFont="1" applyFill="1" applyBorder="1" applyAlignment="1">
      <alignment horizontal="left" vertical="center" wrapText="1"/>
    </xf>
    <xf numFmtId="0" fontId="90" fillId="0" borderId="3" xfId="11" applyFont="1" applyFill="1" applyBorder="1" applyAlignment="1">
      <alignment wrapText="1"/>
    </xf>
    <xf numFmtId="0" fontId="92" fillId="3" borderId="3" xfId="9" applyFont="1" applyFill="1" applyBorder="1" applyAlignment="1" applyProtection="1">
      <alignment horizontal="left" vertical="center"/>
      <protection locked="0"/>
    </xf>
    <xf numFmtId="0" fontId="90" fillId="3" borderId="3" xfId="20961" applyFont="1" applyFill="1" applyBorder="1" applyAlignment="1" applyProtection="1"/>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19" xfId="0" applyFont="1" applyFill="1" applyBorder="1" applyAlignment="1">
      <alignment horizontal="center" vertical="center"/>
    </xf>
    <xf numFmtId="0" fontId="45" fillId="0" borderId="3" xfId="0" applyFont="1" applyFill="1" applyBorder="1" applyAlignment="1" applyProtection="1">
      <alignment horizontal="left"/>
      <protection locked="0"/>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2" xfId="0" applyFont="1" applyFill="1" applyBorder="1" applyAlignment="1">
      <alignment horizontal="center" vertical="center"/>
    </xf>
    <xf numFmtId="0" fontId="45" fillId="0" borderId="25" xfId="0" applyNumberFormat="1" applyFont="1" applyFill="1" applyBorder="1" applyAlignment="1">
      <alignment vertical="center" wrapText="1"/>
    </xf>
    <xf numFmtId="0" fontId="90"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3" xfId="20960" applyFont="1" applyFill="1" applyBorder="1" applyAlignment="1" applyProtection="1">
      <alignment horizontal="left" wrapText="1" indent="1"/>
    </xf>
    <xf numFmtId="0" fontId="84" fillId="0" borderId="3" xfId="20960" applyFont="1" applyFill="1" applyBorder="1" applyAlignment="1" applyProtection="1">
      <alignment horizontal="left" wrapText="1" indent="1"/>
    </xf>
    <xf numFmtId="0" fontId="2" fillId="0" borderId="3" xfId="20960" applyFont="1" applyFill="1" applyBorder="1" applyAlignment="1" applyProtection="1">
      <alignment horizontal="left" wrapText="1" indent="1"/>
    </xf>
    <xf numFmtId="0" fontId="2" fillId="3" borderId="2" xfId="20960" applyFont="1" applyFill="1" applyBorder="1" applyAlignment="1" applyProtection="1">
      <alignment horizontal="right" indent="1"/>
    </xf>
    <xf numFmtId="0" fontId="2" fillId="0" borderId="2" xfId="20960" applyFont="1" applyFill="1" applyBorder="1" applyAlignment="1" applyProtection="1">
      <alignment horizontal="left" wrapText="1" indent="1"/>
    </xf>
    <xf numFmtId="0" fontId="93" fillId="0" borderId="0" xfId="0" applyFont="1" applyBorder="1" applyAlignment="1">
      <alignment wrapText="1"/>
    </xf>
    <xf numFmtId="0" fontId="2" fillId="3" borderId="3" xfId="20960" applyFont="1" applyFill="1" applyBorder="1" applyAlignment="1" applyProtection="1"/>
    <xf numFmtId="0" fontId="84" fillId="0" borderId="3" xfId="0" applyFont="1" applyFill="1" applyBorder="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65" fillId="0" borderId="3" xfId="0" applyFont="1" applyFill="1" applyBorder="1" applyAlignment="1">
      <alignment horizontal="center" vertical="center" wrapText="1"/>
    </xf>
    <xf numFmtId="0" fontId="2" fillId="0" borderId="23"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14" fontId="2" fillId="3" borderId="7" xfId="8" quotePrefix="1" applyNumberFormat="1" applyFont="1" applyFill="1" applyBorder="1" applyAlignment="1" applyProtection="1">
      <alignment horizontal="left"/>
      <protection locked="0"/>
    </xf>
    <xf numFmtId="0" fontId="2" fillId="0" borderId="16" xfId="11" applyFont="1" applyFill="1" applyBorder="1" applyAlignment="1" applyProtection="1">
      <alignment vertical="center"/>
    </xf>
    <xf numFmtId="0" fontId="2" fillId="0" borderId="17" xfId="11" applyFont="1" applyFill="1" applyBorder="1" applyAlignment="1" applyProtection="1">
      <alignment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3" xfId="0" applyFont="1" applyFill="1" applyBorder="1" applyAlignment="1">
      <alignment wrapText="1"/>
    </xf>
    <xf numFmtId="0" fontId="84" fillId="0" borderId="16" xfId="0" applyFont="1" applyBorder="1" applyAlignment="1">
      <alignment horizontal="center" vertical="center"/>
    </xf>
    <xf numFmtId="0" fontId="84" fillId="0" borderId="0" xfId="0" applyFont="1" applyAlignment="1"/>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7" fillId="0" borderId="11" xfId="0" applyFont="1" applyBorder="1" applyAlignment="1">
      <alignment horizontal="left" wrapText="1" indent="1"/>
    </xf>
    <xf numFmtId="0" fontId="87"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6" xfId="0" applyFont="1" applyBorder="1" applyAlignment="1">
      <alignment horizontal="center" vertical="center" wrapText="1"/>
    </xf>
    <xf numFmtId="0" fontId="84" fillId="0" borderId="17" xfId="0" applyFont="1" applyFill="1" applyBorder="1" applyAlignment="1">
      <alignment horizontal="left" vertical="center" wrapText="1" indent="2"/>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6" fillId="0" borderId="10" xfId="0" applyNumberFormat="1" applyFont="1" applyFill="1" applyBorder="1" applyAlignment="1">
      <alignment horizontal="left" vertical="center" wrapText="1"/>
    </xf>
    <xf numFmtId="0" fontId="95"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6" fillId="0" borderId="3" xfId="17" applyFill="1" applyBorder="1" applyAlignment="1" applyProtection="1">
      <alignment horizontal="left" vertical="center"/>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0"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3" xfId="0" applyFont="1" applyBorder="1"/>
    <xf numFmtId="0" fontId="3" fillId="0" borderId="54" xfId="0" applyFont="1" applyBorder="1"/>
    <xf numFmtId="0" fontId="3" fillId="0" borderId="17" xfId="0" applyFont="1" applyBorder="1" applyAlignment="1">
      <alignment horizontal="center" vertical="center"/>
    </xf>
    <xf numFmtId="0" fontId="3" fillId="0" borderId="26" xfId="0" applyFont="1" applyBorder="1" applyAlignment="1">
      <alignment horizontal="center" vertical="center"/>
    </xf>
    <xf numFmtId="0" fontId="3" fillId="0" borderId="18" xfId="0" applyFont="1" applyBorder="1" applyAlignment="1">
      <alignment horizontal="center" vertical="center"/>
    </xf>
    <xf numFmtId="0" fontId="97" fillId="0" borderId="0" xfId="0" applyFont="1"/>
    <xf numFmtId="0" fontId="3" fillId="0" borderId="64" xfId="0" applyFont="1" applyBorder="1"/>
    <xf numFmtId="193" fontId="84" fillId="0" borderId="21" xfId="0" applyNumberFormat="1" applyFont="1" applyBorder="1" applyAlignment="1"/>
    <xf numFmtId="0" fontId="3" fillId="0" borderId="0" xfId="0" applyFont="1"/>
    <xf numFmtId="0" fontId="3" fillId="0" borderId="17" xfId="0" applyFont="1" applyBorder="1" applyAlignment="1">
      <alignment wrapText="1"/>
    </xf>
    <xf numFmtId="0" fontId="3" fillId="0" borderId="26" xfId="0" applyFont="1" applyBorder="1" applyAlignment="1">
      <alignment wrapText="1"/>
    </xf>
    <xf numFmtId="0" fontId="3" fillId="0" borderId="18"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36" borderId="23" xfId="0" applyNumberFormat="1" applyFont="1" applyFill="1" applyBorder="1"/>
    <xf numFmtId="9" fontId="3" fillId="0" borderId="20" xfId="20962" applyFont="1" applyBorder="1"/>
    <xf numFmtId="0" fontId="86" fillId="0" borderId="0" xfId="0" applyFont="1" applyFill="1" applyBorder="1" applyAlignment="1">
      <alignment horizontal="center" wrapText="1"/>
    </xf>
    <xf numFmtId="0" fontId="84" fillId="0" borderId="0" xfId="0" applyFont="1" applyFill="1" applyBorder="1" applyAlignment="1">
      <alignment vertical="center" wrapText="1"/>
    </xf>
    <xf numFmtId="0" fontId="84" fillId="0" borderId="70" xfId="0" applyFont="1" applyFill="1" applyBorder="1" applyAlignment="1">
      <alignment vertical="center" wrapText="1"/>
    </xf>
    <xf numFmtId="0" fontId="84" fillId="0" borderId="19" xfId="0" applyFont="1" applyFill="1" applyBorder="1"/>
    <xf numFmtId="0" fontId="84" fillId="0" borderId="19" xfId="0" applyFont="1" applyFill="1" applyBorder="1" applyAlignment="1">
      <alignment horizontal="center"/>
    </xf>
    <xf numFmtId="0" fontId="84" fillId="0" borderId="3" xfId="0" applyFont="1" applyFill="1" applyBorder="1" applyAlignment="1">
      <alignment horizontal="left" indent="1"/>
    </xf>
    <xf numFmtId="0" fontId="87" fillId="0" borderId="3" xfId="0" applyFont="1" applyFill="1" applyBorder="1" applyAlignment="1">
      <alignment horizontal="left" indent="1"/>
    </xf>
    <xf numFmtId="167" fontId="85" fillId="0" borderId="0" xfId="0" applyNumberFormat="1" applyFont="1" applyFill="1"/>
    <xf numFmtId="193" fontId="86" fillId="36" borderId="23"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8" xfId="0" applyFont="1" applyFill="1" applyBorder="1" applyAlignment="1">
      <alignment wrapText="1"/>
    </xf>
    <xf numFmtId="0" fontId="2" fillId="0" borderId="3" xfId="0" applyFont="1" applyBorder="1"/>
    <xf numFmtId="0" fontId="6" fillId="0" borderId="3" xfId="17" applyBorder="1" applyAlignment="1" applyProtection="1"/>
    <xf numFmtId="0" fontId="96" fillId="0" borderId="0" xfId="0" applyFont="1" applyFill="1"/>
    <xf numFmtId="193" fontId="94" fillId="0" borderId="3" xfId="7" applyNumberFormat="1" applyFont="1" applyFill="1" applyBorder="1" applyAlignment="1" applyProtection="1">
      <alignment horizontal="right"/>
    </xf>
    <xf numFmtId="193" fontId="94" fillId="36" borderId="3" xfId="7" applyNumberFormat="1" applyFont="1" applyFill="1" applyBorder="1" applyAlignment="1" applyProtection="1">
      <alignment horizontal="right"/>
    </xf>
    <xf numFmtId="193" fontId="94" fillId="0" borderId="10" xfId="0" applyNumberFormat="1" applyFont="1" applyFill="1" applyBorder="1" applyAlignment="1" applyProtection="1">
      <alignment horizontal="right"/>
    </xf>
    <xf numFmtId="193" fontId="94" fillId="0" borderId="3" xfId="0" applyNumberFormat="1" applyFont="1" applyFill="1" applyBorder="1" applyAlignment="1" applyProtection="1">
      <alignment horizontal="right"/>
    </xf>
    <xf numFmtId="193" fontId="94" fillId="36" borderId="20" xfId="0" applyNumberFormat="1" applyFont="1" applyFill="1" applyBorder="1" applyAlignment="1" applyProtection="1">
      <alignment horizontal="right"/>
    </xf>
    <xf numFmtId="193" fontId="94" fillId="0" borderId="3" xfId="7" applyNumberFormat="1" applyFont="1" applyFill="1" applyBorder="1" applyAlignment="1" applyProtection="1">
      <alignment horizontal="right"/>
      <protection locked="0"/>
    </xf>
    <xf numFmtId="193" fontId="94" fillId="0" borderId="10" xfId="0" applyNumberFormat="1" applyFont="1" applyFill="1" applyBorder="1" applyAlignment="1" applyProtection="1">
      <alignment horizontal="right"/>
      <protection locked="0"/>
    </xf>
    <xf numFmtId="193" fontId="94" fillId="0" borderId="3" xfId="0" applyNumberFormat="1" applyFont="1" applyFill="1" applyBorder="1" applyAlignment="1" applyProtection="1">
      <alignment horizontal="right"/>
      <protection locked="0"/>
    </xf>
    <xf numFmtId="193" fontId="94" fillId="0" borderId="20" xfId="0" applyNumberFormat="1" applyFont="1" applyFill="1" applyBorder="1" applyAlignment="1" applyProtection="1">
      <alignment horizontal="right"/>
    </xf>
    <xf numFmtId="193" fontId="94" fillId="36" borderId="23" xfId="7" applyNumberFormat="1" applyFont="1" applyFill="1" applyBorder="1" applyAlignment="1" applyProtection="1">
      <alignment horizontal="right"/>
    </xf>
    <xf numFmtId="193" fontId="94" fillId="36" borderId="24" xfId="0" applyNumberFormat="1" applyFont="1" applyFill="1" applyBorder="1" applyAlignment="1" applyProtection="1">
      <alignment horizontal="right"/>
    </xf>
    <xf numFmtId="0" fontId="96" fillId="0" borderId="0" xfId="0" applyFont="1"/>
    <xf numFmtId="38" fontId="99" fillId="0" borderId="3" xfId="0" applyNumberFormat="1" applyFont="1" applyFill="1" applyBorder="1" applyAlignment="1" applyProtection="1">
      <alignment horizontal="right"/>
      <protection locked="0"/>
    </xf>
    <xf numFmtId="38" fontId="99" fillId="0" borderId="20" xfId="0" applyNumberFormat="1" applyFont="1" applyFill="1" applyBorder="1" applyAlignment="1" applyProtection="1">
      <alignment horizontal="right"/>
      <protection locked="0"/>
    </xf>
    <xf numFmtId="193" fontId="99" fillId="0" borderId="3" xfId="0" applyNumberFormat="1" applyFont="1" applyFill="1" applyBorder="1" applyAlignment="1" applyProtection="1">
      <alignment horizontal="right"/>
      <protection locked="0"/>
    </xf>
    <xf numFmtId="193" fontId="94" fillId="36" borderId="20" xfId="7" applyNumberFormat="1" applyFont="1" applyFill="1" applyBorder="1" applyAlignment="1" applyProtection="1">
      <alignment horizontal="right"/>
    </xf>
    <xf numFmtId="193" fontId="99" fillId="36" borderId="3" xfId="0" applyNumberFormat="1" applyFont="1" applyFill="1" applyBorder="1" applyAlignment="1">
      <alignment horizontal="right"/>
    </xf>
    <xf numFmtId="193" fontId="94" fillId="0" borderId="20" xfId="7" applyNumberFormat="1" applyFont="1" applyFill="1" applyBorder="1" applyAlignment="1" applyProtection="1">
      <alignment horizontal="right"/>
    </xf>
    <xf numFmtId="193" fontId="100" fillId="0" borderId="3" xfId="0" applyNumberFormat="1" applyFont="1" applyFill="1" applyBorder="1" applyAlignment="1">
      <alignment horizontal="center"/>
    </xf>
    <xf numFmtId="193" fontId="100" fillId="0" borderId="20" xfId="0" applyNumberFormat="1" applyFont="1" applyFill="1" applyBorder="1" applyAlignment="1">
      <alignment horizontal="center"/>
    </xf>
    <xf numFmtId="193" fontId="99" fillId="36" borderId="3" xfId="0" applyNumberFormat="1" applyFont="1" applyFill="1" applyBorder="1" applyAlignment="1" applyProtection="1">
      <alignment horizontal="right"/>
    </xf>
    <xf numFmtId="193" fontId="99" fillId="0" borderId="20" xfId="0" applyNumberFormat="1" applyFont="1" applyFill="1" applyBorder="1" applyAlignment="1" applyProtection="1">
      <alignment horizontal="right"/>
      <protection locked="0"/>
    </xf>
    <xf numFmtId="193" fontId="99" fillId="0" borderId="3" xfId="0" applyNumberFormat="1" applyFont="1" applyFill="1" applyBorder="1" applyAlignment="1" applyProtection="1">
      <alignment horizontal="left" indent="1"/>
      <protection locked="0"/>
    </xf>
    <xf numFmtId="193" fontId="94" fillId="36" borderId="3" xfId="7" applyNumberFormat="1" applyFont="1" applyFill="1" applyBorder="1" applyAlignment="1" applyProtection="1"/>
    <xf numFmtId="193" fontId="99" fillId="0" borderId="3" xfId="0" applyNumberFormat="1" applyFont="1" applyFill="1" applyBorder="1" applyAlignment="1" applyProtection="1">
      <protection locked="0"/>
    </xf>
    <xf numFmtId="193" fontId="94" fillId="36" borderId="20" xfId="7" applyNumberFormat="1" applyFont="1" applyFill="1" applyBorder="1" applyAlignment="1" applyProtection="1"/>
    <xf numFmtId="193" fontId="99" fillId="0" borderId="3" xfId="0" applyNumberFormat="1" applyFont="1" applyFill="1" applyBorder="1" applyAlignment="1" applyProtection="1">
      <alignment horizontal="right" vertical="center"/>
      <protection locked="0"/>
    </xf>
    <xf numFmtId="193" fontId="99" fillId="36" borderId="23" xfId="0" applyNumberFormat="1" applyFont="1" applyFill="1" applyBorder="1" applyAlignment="1">
      <alignment horizontal="right"/>
    </xf>
    <xf numFmtId="193" fontId="94" fillId="36" borderId="24" xfId="7" applyNumberFormat="1" applyFont="1" applyFill="1" applyBorder="1" applyAlignment="1" applyProtection="1">
      <alignment horizontal="right"/>
    </xf>
    <xf numFmtId="193" fontId="94" fillId="36" borderId="3" xfId="0" applyNumberFormat="1" applyFont="1" applyFill="1" applyBorder="1" applyAlignment="1" applyProtection="1">
      <alignment horizontal="right"/>
    </xf>
    <xf numFmtId="38" fontId="99" fillId="0" borderId="45" xfId="0" applyNumberFormat="1" applyFont="1" applyFill="1" applyBorder="1" applyAlignment="1" applyProtection="1">
      <alignment horizontal="right"/>
      <protection locked="0"/>
    </xf>
    <xf numFmtId="38" fontId="99" fillId="0" borderId="3" xfId="20963" applyNumberFormat="1" applyFont="1" applyFill="1" applyBorder="1" applyAlignment="1" applyProtection="1">
      <alignment horizontal="right"/>
      <protection locked="0"/>
    </xf>
    <xf numFmtId="38" fontId="99" fillId="0" borderId="45" xfId="20963" applyNumberFormat="1" applyFont="1" applyFill="1" applyBorder="1" applyAlignment="1" applyProtection="1">
      <alignment horizontal="right"/>
      <protection locked="0"/>
    </xf>
    <xf numFmtId="193" fontId="94" fillId="0" borderId="23" xfId="0" applyNumberFormat="1" applyFont="1" applyFill="1" applyBorder="1" applyAlignment="1" applyProtection="1">
      <alignment horizontal="right"/>
    </xf>
    <xf numFmtId="193" fontId="94" fillId="36" borderId="23" xfId="0" applyNumberFormat="1" applyFont="1" applyFill="1" applyBorder="1" applyAlignment="1" applyProtection="1">
      <alignment horizontal="right"/>
    </xf>
    <xf numFmtId="3" fontId="102" fillId="36" borderId="3" xfId="0" applyNumberFormat="1" applyFont="1" applyFill="1" applyBorder="1" applyAlignment="1">
      <alignment vertical="center" wrapText="1"/>
    </xf>
    <xf numFmtId="3" fontId="102" fillId="36" borderId="20" xfId="0" applyNumberFormat="1" applyFont="1" applyFill="1" applyBorder="1" applyAlignment="1">
      <alignment vertical="center" wrapText="1"/>
    </xf>
    <xf numFmtId="3" fontId="102" fillId="0" borderId="3" xfId="0" applyNumberFormat="1" applyFont="1" applyBorder="1" applyAlignment="1">
      <alignment vertical="center" wrapText="1"/>
    </xf>
    <xf numFmtId="3" fontId="102" fillId="0" borderId="20" xfId="0" applyNumberFormat="1" applyFont="1" applyBorder="1" applyAlignment="1">
      <alignment vertical="center" wrapText="1"/>
    </xf>
    <xf numFmtId="3" fontId="102" fillId="0" borderId="3" xfId="0" applyNumberFormat="1" applyFont="1" applyFill="1" applyBorder="1" applyAlignment="1">
      <alignment vertical="center" wrapText="1"/>
    </xf>
    <xf numFmtId="3" fontId="102" fillId="36" borderId="23" xfId="0" applyNumberFormat="1" applyFont="1" applyFill="1" applyBorder="1" applyAlignment="1">
      <alignment vertical="center" wrapText="1"/>
    </xf>
    <xf numFmtId="3" fontId="102" fillId="36" borderId="24" xfId="0" applyNumberFormat="1" applyFont="1" applyFill="1" applyBorder="1" applyAlignment="1">
      <alignment vertical="center" wrapText="1"/>
    </xf>
    <xf numFmtId="0" fontId="94" fillId="0" borderId="3" xfId="12672" applyFont="1" applyFill="1" applyBorder="1" applyProtection="1">
      <protection locked="0"/>
    </xf>
    <xf numFmtId="9" fontId="3" fillId="0" borderId="21" xfId="20962" applyFont="1" applyBorder="1" applyAlignment="1"/>
    <xf numFmtId="10" fontId="94" fillId="0" borderId="20" xfId="20962" applyNumberFormat="1" applyFont="1" applyBorder="1"/>
    <xf numFmtId="0" fontId="94" fillId="0" borderId="23" xfId="12672" applyFont="1" applyFill="1" applyBorder="1" applyProtection="1">
      <protection locked="0"/>
    </xf>
    <xf numFmtId="10" fontId="94" fillId="0" borderId="24" xfId="20962" applyNumberFormat="1" applyFont="1" applyBorder="1"/>
    <xf numFmtId="0" fontId="2" fillId="0" borderId="79" xfId="0" applyFont="1" applyBorder="1" applyAlignment="1">
      <alignment vertical="center"/>
    </xf>
    <xf numFmtId="193" fontId="3" fillId="0" borderId="3" xfId="0" applyNumberFormat="1" applyFont="1" applyBorder="1" applyAlignment="1">
      <alignment horizontal="center" vertical="center"/>
    </xf>
    <xf numFmtId="3" fontId="99" fillId="0" borderId="45" xfId="15" applyNumberFormat="1" applyFont="1" applyFill="1" applyBorder="1" applyAlignment="1" applyProtection="1">
      <alignment horizontal="right"/>
      <protection locked="0"/>
    </xf>
    <xf numFmtId="167" fontId="3" fillId="0" borderId="3" xfId="0" applyNumberFormat="1" applyFont="1" applyFill="1" applyBorder="1" applyAlignment="1">
      <alignment horizontal="center" vertical="center"/>
    </xf>
    <xf numFmtId="167" fontId="4" fillId="36" borderId="23" xfId="0" applyNumberFormat="1" applyFont="1" applyFill="1" applyBorder="1" applyAlignment="1">
      <alignment horizontal="center" vertical="center"/>
    </xf>
    <xf numFmtId="193" fontId="0" fillId="36" borderId="18" xfId="0" applyNumberFormat="1" applyFill="1" applyBorder="1" applyAlignment="1">
      <alignment horizontal="center" vertical="center"/>
    </xf>
    <xf numFmtId="3" fontId="0" fillId="0" borderId="3" xfId="0" applyNumberFormat="1" applyBorder="1" applyAlignment="1"/>
    <xf numFmtId="3" fontId="0" fillId="0" borderId="3" xfId="0" applyNumberFormat="1" applyBorder="1" applyAlignment="1">
      <alignment wrapText="1"/>
    </xf>
    <xf numFmtId="193" fontId="0" fillId="36" borderId="20" xfId="0" applyNumberFormat="1" applyFill="1" applyBorder="1" applyAlignment="1">
      <alignment horizontal="center" vertical="center" wrapText="1"/>
    </xf>
    <xf numFmtId="193" fontId="0" fillId="0" borderId="20" xfId="0" applyNumberFormat="1" applyBorder="1" applyAlignment="1">
      <alignment wrapText="1"/>
    </xf>
    <xf numFmtId="3" fontId="0" fillId="0" borderId="3" xfId="0" quotePrefix="1" applyNumberFormat="1" applyBorder="1" applyAlignment="1">
      <alignment wrapText="1"/>
    </xf>
    <xf numFmtId="193" fontId="0" fillId="36" borderId="24" xfId="0" applyNumberFormat="1" applyFill="1" applyBorder="1" applyAlignment="1">
      <alignment horizontal="center" vertical="center" wrapText="1"/>
    </xf>
    <xf numFmtId="193" fontId="96" fillId="36" borderId="20" xfId="2" applyNumberFormat="1" applyFont="1" applyFill="1" applyBorder="1" applyAlignment="1" applyProtection="1">
      <alignment vertical="top"/>
    </xf>
    <xf numFmtId="193" fontId="96" fillId="77" borderId="20" xfId="2" applyNumberFormat="1" applyFont="1" applyFill="1" applyBorder="1" applyAlignment="1" applyProtection="1">
      <alignment vertical="top"/>
      <protection locked="0"/>
    </xf>
    <xf numFmtId="193" fontId="96" fillId="36" borderId="20" xfId="2" applyNumberFormat="1" applyFont="1" applyFill="1" applyBorder="1" applyAlignment="1" applyProtection="1">
      <alignment vertical="top" wrapText="1"/>
    </xf>
    <xf numFmtId="193" fontId="96" fillId="77" borderId="20" xfId="2" applyNumberFormat="1" applyFont="1" applyFill="1" applyBorder="1" applyAlignment="1" applyProtection="1">
      <alignment vertical="top" wrapText="1"/>
      <protection locked="0"/>
    </xf>
    <xf numFmtId="193" fontId="96" fillId="0" borderId="20" xfId="2" applyNumberFormat="1" applyFont="1" applyFill="1" applyBorder="1" applyAlignment="1" applyProtection="1">
      <alignment vertical="top" wrapText="1"/>
      <protection locked="0"/>
    </xf>
    <xf numFmtId="193" fontId="96" fillId="3" borderId="20" xfId="2" applyNumberFormat="1" applyFont="1" applyFill="1" applyBorder="1" applyAlignment="1" applyProtection="1">
      <alignment vertical="top" wrapText="1"/>
      <protection locked="0"/>
    </xf>
    <xf numFmtId="193" fontId="96" fillId="36" borderId="20" xfId="2" applyNumberFormat="1" applyFont="1" applyFill="1" applyBorder="1" applyAlignment="1" applyProtection="1">
      <alignment vertical="top" wrapText="1"/>
      <protection locked="0"/>
    </xf>
    <xf numFmtId="193" fontId="96" fillId="36" borderId="24" xfId="2" applyNumberFormat="1" applyFont="1" applyFill="1" applyBorder="1" applyAlignment="1" applyProtection="1">
      <alignment vertical="top" wrapText="1"/>
    </xf>
    <xf numFmtId="0" fontId="0" fillId="0" borderId="3" xfId="0" applyBorder="1" applyAlignment="1">
      <alignment horizontal="center"/>
    </xf>
    <xf numFmtId="0" fontId="0" fillId="0" borderId="3" xfId="0" quotePrefix="1" applyBorder="1" applyAlignment="1">
      <alignment horizontal="center"/>
    </xf>
    <xf numFmtId="0" fontId="0" fillId="0" borderId="0" xfId="0" quotePrefix="1" applyAlignment="1">
      <alignment horizontal="center"/>
    </xf>
    <xf numFmtId="193" fontId="104" fillId="36" borderId="13" xfId="0" applyNumberFormat="1" applyFont="1" applyFill="1" applyBorder="1" applyAlignment="1">
      <alignment vertical="center"/>
    </xf>
    <xf numFmtId="193" fontId="105" fillId="36" borderId="15" xfId="0" applyNumberFormat="1" applyFont="1" applyFill="1" applyBorder="1" applyAlignment="1">
      <alignment vertical="center"/>
    </xf>
    <xf numFmtId="193" fontId="106" fillId="0" borderId="80" xfId="0" applyNumberFormat="1" applyFont="1" applyBorder="1" applyAlignment="1">
      <alignment vertical="center"/>
    </xf>
    <xf numFmtId="193" fontId="104" fillId="0" borderId="13" xfId="0" applyNumberFormat="1" applyFont="1" applyBorder="1" applyAlignment="1">
      <alignment horizontal="center" vertical="center"/>
    </xf>
    <xf numFmtId="193" fontId="105" fillId="36" borderId="57" xfId="0" applyNumberFormat="1" applyFont="1" applyFill="1" applyBorder="1" applyAlignment="1">
      <alignment vertical="center"/>
    </xf>
    <xf numFmtId="0" fontId="106" fillId="0" borderId="11" xfId="0" applyFont="1" applyBorder="1" applyAlignment="1">
      <alignment horizontal="right" wrapText="1"/>
    </xf>
    <xf numFmtId="0" fontId="104" fillId="0" borderId="19" xfId="0" applyFont="1" applyBorder="1" applyAlignment="1">
      <alignment horizontal="center"/>
    </xf>
    <xf numFmtId="167" fontId="104" fillId="0" borderId="60" xfId="0" applyNumberFormat="1" applyFont="1" applyBorder="1" applyAlignment="1">
      <alignment horizontal="center"/>
    </xf>
    <xf numFmtId="167" fontId="104" fillId="0" borderId="63" xfId="0" applyNumberFormat="1" applyFont="1" applyBorder="1" applyAlignment="1">
      <alignment horizontal="center"/>
    </xf>
    <xf numFmtId="167" fontId="104" fillId="0" borderId="59" xfId="0" applyNumberFormat="1" applyFont="1" applyBorder="1" applyAlignment="1">
      <alignment horizontal="center"/>
    </xf>
    <xf numFmtId="167" fontId="104" fillId="0" borderId="63" xfId="0" applyNumberFormat="1" applyFont="1" applyFill="1" applyBorder="1" applyAlignment="1">
      <alignment horizontal="center"/>
    </xf>
    <xf numFmtId="38" fontId="3" fillId="0" borderId="3" xfId="0" quotePrefix="1" applyNumberFormat="1" applyFont="1" applyBorder="1"/>
    <xf numFmtId="193" fontId="3" fillId="0" borderId="3" xfId="0" applyNumberFormat="1" applyFont="1" applyBorder="1" applyAlignment="1"/>
    <xf numFmtId="3" fontId="3" fillId="0" borderId="3" xfId="0" quotePrefix="1" applyNumberFormat="1" applyFont="1" applyBorder="1"/>
    <xf numFmtId="193" fontId="3" fillId="0" borderId="8" xfId="0" applyNumberFormat="1" applyFont="1" applyBorder="1" applyAlignment="1"/>
    <xf numFmtId="0" fontId="3" fillId="0" borderId="3" xfId="0" quotePrefix="1" applyFont="1" applyBorder="1"/>
    <xf numFmtId="167" fontId="3" fillId="0" borderId="20" xfId="0" applyNumberFormat="1" applyFont="1" applyBorder="1" applyAlignment="1"/>
    <xf numFmtId="3" fontId="3" fillId="0" borderId="3" xfId="0" applyNumberFormat="1" applyFont="1" applyBorder="1"/>
    <xf numFmtId="0" fontId="3" fillId="36" borderId="24" xfId="0" applyFont="1" applyFill="1" applyBorder="1"/>
    <xf numFmtId="193" fontId="3" fillId="0" borderId="3" xfId="0" quotePrefix="1" applyNumberFormat="1" applyFont="1" applyBorder="1"/>
    <xf numFmtId="3" fontId="107" fillId="0" borderId="3" xfId="8" quotePrefix="1" applyNumberFormat="1" applyFont="1" applyFill="1" applyBorder="1" applyAlignment="1" applyProtection="1">
      <alignment horizontal="right" wrapText="1"/>
      <protection locked="0"/>
    </xf>
    <xf numFmtId="193" fontId="94" fillId="36" borderId="3" xfId="5" applyNumberFormat="1" applyFont="1" applyFill="1" applyBorder="1" applyProtection="1">
      <protection locked="0"/>
    </xf>
    <xf numFmtId="0" fontId="94" fillId="3" borderId="3" xfId="5" applyFont="1" applyFill="1" applyBorder="1" applyProtection="1">
      <protection locked="0"/>
    </xf>
    <xf numFmtId="193" fontId="94" fillId="36" borderId="3" xfId="1" applyNumberFormat="1" applyFont="1" applyFill="1" applyBorder="1" applyProtection="1">
      <protection locked="0"/>
    </xf>
    <xf numFmtId="193" fontId="94" fillId="3" borderId="3" xfId="5" applyNumberFormat="1" applyFont="1" applyFill="1" applyBorder="1" applyProtection="1">
      <protection locked="0"/>
    </xf>
    <xf numFmtId="3" fontId="94" fillId="36" borderId="20" xfId="5" applyNumberFormat="1" applyFont="1" applyFill="1" applyBorder="1" applyProtection="1">
      <protection locked="0"/>
    </xf>
    <xf numFmtId="165" fontId="94" fillId="3" borderId="3" xfId="8" applyNumberFormat="1" applyFont="1" applyFill="1" applyBorder="1" applyAlignment="1" applyProtection="1">
      <alignment horizontal="right" wrapText="1"/>
      <protection locked="0"/>
    </xf>
    <xf numFmtId="165" fontId="94" fillId="4" borderId="3" xfId="8" applyNumberFormat="1" applyFont="1" applyFill="1" applyBorder="1" applyAlignment="1" applyProtection="1">
      <alignment horizontal="right" wrapText="1"/>
      <protection locked="0"/>
    </xf>
    <xf numFmtId="193" fontId="94" fillId="0" borderId="3" xfId="1" applyNumberFormat="1" applyFont="1" applyFill="1" applyBorder="1" applyProtection="1">
      <protection locked="0"/>
    </xf>
    <xf numFmtId="193" fontId="108" fillId="36" borderId="23" xfId="16" applyNumberFormat="1" applyFont="1" applyFill="1" applyBorder="1" applyAlignment="1" applyProtection="1">
      <protection locked="0"/>
    </xf>
    <xf numFmtId="3" fontId="108" fillId="36" borderId="23" xfId="16" applyNumberFormat="1" applyFont="1" applyFill="1" applyBorder="1" applyAlignment="1" applyProtection="1">
      <protection locked="0"/>
    </xf>
    <xf numFmtId="193" fontId="108" fillId="36" borderId="23" xfId="1" applyNumberFormat="1" applyFont="1" applyFill="1" applyBorder="1" applyAlignment="1" applyProtection="1">
      <protection locked="0"/>
    </xf>
    <xf numFmtId="193" fontId="94" fillId="3" borderId="23" xfId="5" applyNumberFormat="1" applyFont="1" applyFill="1" applyBorder="1" applyProtection="1">
      <protection locked="0"/>
    </xf>
    <xf numFmtId="164" fontId="108" fillId="36" borderId="24" xfId="1" applyNumberFormat="1" applyFont="1" applyFill="1" applyBorder="1" applyAlignment="1" applyProtection="1">
      <protection locked="0"/>
    </xf>
    <xf numFmtId="0" fontId="109" fillId="3" borderId="0" xfId="13" applyFont="1" applyFill="1" applyBorder="1" applyAlignment="1" applyProtection="1">
      <alignment horizontal="left" vertical="center"/>
      <protection locked="0"/>
    </xf>
    <xf numFmtId="0" fontId="107" fillId="3" borderId="0" xfId="5" applyFont="1" applyFill="1" applyBorder="1" applyAlignment="1" applyProtection="1">
      <alignment horizontal="left"/>
      <protection locked="0"/>
    </xf>
    <xf numFmtId="0" fontId="107" fillId="3" borderId="0" xfId="5" applyFont="1" applyFill="1" applyProtection="1">
      <protection locked="0"/>
    </xf>
    <xf numFmtId="3" fontId="107" fillId="3" borderId="0" xfId="1" applyNumberFormat="1" applyFont="1" applyFill="1" applyProtection="1">
      <protection locked="0"/>
    </xf>
    <xf numFmtId="14" fontId="107" fillId="3" borderId="0" xfId="8" applyNumberFormat="1" applyFont="1" applyFill="1" applyBorder="1" applyAlignment="1" applyProtection="1">
      <alignment horizontal="left"/>
      <protection locked="0"/>
    </xf>
    <xf numFmtId="0" fontId="107" fillId="3" borderId="0" xfId="13" applyFont="1" applyFill="1" applyAlignment="1" applyProtection="1">
      <alignment horizontal="left" vertical="center"/>
      <protection locked="0"/>
    </xf>
    <xf numFmtId="0" fontId="109" fillId="3" borderId="0" xfId="9" applyFont="1" applyFill="1" applyAlignment="1" applyProtection="1">
      <alignment horizontal="left"/>
      <protection locked="0"/>
    </xf>
    <xf numFmtId="0" fontId="109" fillId="3" borderId="0" xfId="9" applyFont="1" applyFill="1" applyAlignment="1" applyProtection="1">
      <alignment horizontal="left" indent="2"/>
      <protection locked="0"/>
    </xf>
    <xf numFmtId="194" fontId="107" fillId="3" borderId="0" xfId="5" applyNumberFormat="1" applyFont="1" applyFill="1" applyProtection="1">
      <protection locked="0"/>
    </xf>
    <xf numFmtId="0" fontId="107" fillId="3" borderId="0" xfId="5" applyFont="1" applyFill="1" applyAlignment="1" applyProtection="1">
      <alignment horizontal="left" vertical="center"/>
      <protection locked="0"/>
    </xf>
    <xf numFmtId="0" fontId="107" fillId="3" borderId="3" xfId="5" applyFont="1" applyFill="1" applyBorder="1" applyAlignment="1" applyProtection="1">
      <alignment horizontal="left" vertical="center"/>
      <protection locked="0"/>
    </xf>
    <xf numFmtId="0" fontId="109" fillId="3" borderId="3" xfId="8" applyFont="1" applyFill="1" applyBorder="1" applyAlignment="1" applyProtection="1">
      <alignment horizontal="center" vertical="center"/>
      <protection locked="0"/>
    </xf>
    <xf numFmtId="0" fontId="107" fillId="3" borderId="3" xfId="13" applyFont="1" applyFill="1" applyBorder="1" applyAlignment="1" applyProtection="1">
      <alignment horizontal="center" vertical="center" wrapText="1"/>
      <protection locked="0"/>
    </xf>
    <xf numFmtId="0" fontId="107" fillId="3" borderId="3" xfId="5" applyFont="1" applyFill="1" applyBorder="1" applyAlignment="1" applyProtection="1">
      <alignment horizontal="right" vertical="center"/>
      <protection locked="0"/>
    </xf>
    <xf numFmtId="0" fontId="109" fillId="3" borderId="3" xfId="8" applyFont="1" applyFill="1" applyBorder="1" applyAlignment="1" applyProtection="1">
      <alignment horizontal="left" vertical="center"/>
      <protection locked="0"/>
    </xf>
    <xf numFmtId="3" fontId="109" fillId="78" borderId="3" xfId="5" applyNumberFormat="1" applyFont="1" applyFill="1" applyBorder="1" applyProtection="1"/>
    <xf numFmtId="14" fontId="107" fillId="3" borderId="3" xfId="8" quotePrefix="1" applyNumberFormat="1" applyFont="1" applyFill="1" applyBorder="1" applyAlignment="1" applyProtection="1">
      <alignment horizontal="left" indent="3"/>
      <protection locked="0"/>
    </xf>
    <xf numFmtId="3" fontId="107" fillId="78" borderId="3" xfId="5" applyNumberFormat="1" applyFont="1" applyFill="1" applyBorder="1" applyProtection="1"/>
    <xf numFmtId="0" fontId="1" fillId="3" borderId="3" xfId="5" applyFont="1" applyFill="1" applyBorder="1" applyAlignment="1" applyProtection="1">
      <alignment horizontal="right" vertical="center"/>
      <protection locked="0"/>
    </xf>
    <xf numFmtId="0" fontId="110" fillId="3" borderId="3" xfId="8" applyFont="1" applyFill="1" applyBorder="1" applyAlignment="1" applyProtection="1">
      <alignment horizontal="left" vertical="center" wrapText="1"/>
      <protection locked="0"/>
    </xf>
    <xf numFmtId="3" fontId="1" fillId="3" borderId="3" xfId="5" applyNumberFormat="1" applyFont="1" applyFill="1" applyBorder="1" applyProtection="1">
      <protection locked="0"/>
    </xf>
    <xf numFmtId="3" fontId="1" fillId="3" borderId="0" xfId="1" applyNumberFormat="1" applyFont="1" applyFill="1" applyProtection="1">
      <protection locked="0"/>
    </xf>
    <xf numFmtId="3" fontId="1" fillId="3" borderId="0" xfId="5" applyNumberFormat="1" applyFont="1" applyFill="1" applyProtection="1">
      <protection locked="0"/>
    </xf>
    <xf numFmtId="0" fontId="1" fillId="3" borderId="0" xfId="5" applyFont="1" applyFill="1" applyProtection="1">
      <protection locked="0"/>
    </xf>
    <xf numFmtId="3" fontId="1" fillId="0" borderId="0" xfId="13" applyNumberFormat="1" applyFont="1" applyFill="1" applyProtection="1">
      <protection locked="0"/>
    </xf>
    <xf numFmtId="14" fontId="109" fillId="3" borderId="3" xfId="8" quotePrefix="1" applyNumberFormat="1" applyFont="1" applyFill="1" applyBorder="1" applyAlignment="1" applyProtection="1">
      <alignment horizontal="left" wrapText="1"/>
      <protection locked="0"/>
    </xf>
    <xf numFmtId="195" fontId="107" fillId="3" borderId="0" xfId="5" applyNumberFormat="1" applyFont="1" applyFill="1" applyProtection="1">
      <protection locked="0"/>
    </xf>
    <xf numFmtId="196" fontId="107" fillId="3" borderId="0" xfId="5" applyNumberFormat="1" applyFont="1" applyFill="1" applyProtection="1">
      <protection locked="0"/>
    </xf>
    <xf numFmtId="3" fontId="107" fillId="3" borderId="0" xfId="1" applyNumberFormat="1" applyFont="1" applyFill="1" applyBorder="1" applyProtection="1">
      <protection locked="0"/>
    </xf>
    <xf numFmtId="0" fontId="107" fillId="3" borderId="0" xfId="5" applyFont="1" applyFill="1" applyBorder="1" applyProtection="1">
      <protection locked="0"/>
    </xf>
    <xf numFmtId="0" fontId="107" fillId="3" borderId="0" xfId="8" applyFont="1" applyFill="1" applyBorder="1" applyAlignment="1" applyProtection="1">
      <alignment horizontal="left" vertical="center"/>
      <protection locked="0"/>
    </xf>
    <xf numFmtId="197" fontId="107" fillId="3" borderId="0" xfId="8" applyNumberFormat="1" applyFont="1" applyFill="1" applyBorder="1" applyAlignment="1" applyProtection="1">
      <alignment horizontal="left"/>
      <protection locked="0"/>
    </xf>
    <xf numFmtId="198" fontId="107" fillId="3" borderId="0" xfId="5" applyNumberFormat="1" applyFont="1" applyFill="1" applyProtection="1">
      <protection locked="0"/>
    </xf>
    <xf numFmtId="0" fontId="109" fillId="3" borderId="0" xfId="15" applyFont="1" applyFill="1" applyAlignment="1" applyProtection="1">
      <alignment horizontal="left" vertical="center"/>
      <protection locked="0"/>
    </xf>
    <xf numFmtId="0" fontId="109" fillId="3" borderId="0" xfId="8" applyFont="1" applyFill="1" applyAlignment="1" applyProtection="1">
      <alignment horizontal="left" vertical="center"/>
      <protection locked="0"/>
    </xf>
    <xf numFmtId="0" fontId="109" fillId="3" borderId="0" xfId="9" applyFont="1" applyFill="1" applyAlignment="1" applyProtection="1">
      <protection locked="0"/>
    </xf>
    <xf numFmtId="0" fontId="107" fillId="3" borderId="0" xfId="13" applyFont="1" applyFill="1" applyProtection="1">
      <protection locked="0"/>
    </xf>
    <xf numFmtId="0" fontId="111" fillId="3" borderId="0" xfId="5" applyFont="1" applyFill="1" applyAlignment="1" applyProtection="1">
      <alignment vertical="center"/>
      <protection locked="0"/>
    </xf>
    <xf numFmtId="0" fontId="111" fillId="3" borderId="0" xfId="13" applyFont="1" applyFill="1" applyAlignment="1" applyProtection="1">
      <alignment vertical="center"/>
      <protection locked="0"/>
    </xf>
    <xf numFmtId="0" fontId="107" fillId="3" borderId="3" xfId="5" applyFont="1" applyFill="1" applyBorder="1" applyProtection="1">
      <protection locked="0"/>
    </xf>
    <xf numFmtId="3" fontId="107" fillId="3" borderId="3" xfId="1" applyNumberFormat="1" applyFont="1" applyFill="1" applyBorder="1" applyAlignment="1" applyProtection="1">
      <alignment horizontal="center" vertical="center" wrapText="1"/>
      <protection locked="0"/>
    </xf>
    <xf numFmtId="9" fontId="107" fillId="3" borderId="3" xfId="15" applyNumberFormat="1" applyFont="1" applyFill="1" applyBorder="1" applyAlignment="1" applyProtection="1">
      <alignment horizontal="center" vertical="center"/>
      <protection locked="0"/>
    </xf>
    <xf numFmtId="49" fontId="107" fillId="3" borderId="3" xfId="5" applyNumberFormat="1" applyFont="1" applyFill="1" applyBorder="1" applyAlignment="1" applyProtection="1">
      <alignment horizontal="right" vertical="center"/>
      <protection locked="0"/>
    </xf>
    <xf numFmtId="0" fontId="107" fillId="3" borderId="3" xfId="13" applyFont="1" applyFill="1" applyBorder="1" applyAlignment="1" applyProtection="1">
      <alignment horizontal="left" vertical="center" wrapText="1"/>
      <protection locked="0"/>
    </xf>
    <xf numFmtId="38" fontId="107" fillId="3" borderId="3" xfId="5" applyNumberFormat="1" applyFont="1" applyFill="1" applyBorder="1" applyProtection="1">
      <protection locked="0"/>
    </xf>
    <xf numFmtId="3" fontId="107" fillId="3" borderId="3" xfId="8" applyNumberFormat="1" applyFont="1" applyFill="1" applyBorder="1" applyAlignment="1" applyProtection="1">
      <alignment horizontal="right" wrapText="1"/>
      <protection locked="0"/>
    </xf>
    <xf numFmtId="3" fontId="107" fillId="78" borderId="3" xfId="1" applyNumberFormat="1" applyFont="1" applyFill="1" applyBorder="1" applyProtection="1"/>
    <xf numFmtId="3" fontId="107" fillId="3" borderId="3" xfId="5" applyNumberFormat="1" applyFont="1" applyFill="1" applyBorder="1" applyProtection="1">
      <protection locked="0"/>
    </xf>
    <xf numFmtId="3" fontId="112" fillId="3" borderId="3" xfId="5" applyNumberFormat="1" applyFont="1" applyFill="1" applyBorder="1" applyProtection="1">
      <protection locked="0"/>
    </xf>
    <xf numFmtId="49" fontId="107" fillId="0" borderId="3" xfId="5" applyNumberFormat="1" applyFont="1" applyFill="1" applyBorder="1" applyAlignment="1" applyProtection="1">
      <alignment horizontal="right" vertical="center"/>
      <protection locked="0"/>
    </xf>
    <xf numFmtId="0" fontId="107" fillId="0" borderId="3" xfId="13" applyFont="1" applyFill="1" applyBorder="1" applyAlignment="1" applyProtection="1">
      <alignment horizontal="left" vertical="center" wrapText="1"/>
      <protection locked="0"/>
    </xf>
    <xf numFmtId="3" fontId="107" fillId="0" borderId="3" xfId="5" applyNumberFormat="1" applyFont="1" applyFill="1" applyBorder="1" applyProtection="1">
      <protection locked="0"/>
    </xf>
    <xf numFmtId="3" fontId="107" fillId="0" borderId="3" xfId="8" applyNumberFormat="1" applyFont="1" applyFill="1" applyBorder="1" applyAlignment="1" applyProtection="1">
      <alignment horizontal="right" wrapText="1"/>
      <protection locked="0"/>
    </xf>
    <xf numFmtId="0" fontId="107" fillId="0" borderId="0" xfId="5" applyFont="1" applyFill="1" applyProtection="1">
      <protection locked="0"/>
    </xf>
    <xf numFmtId="0" fontId="107" fillId="3" borderId="3" xfId="13" applyFont="1" applyFill="1" applyBorder="1" applyAlignment="1" applyProtection="1">
      <alignment horizontal="left" vertical="center" wrapText="1" indent="1"/>
      <protection locked="0"/>
    </xf>
    <xf numFmtId="164" fontId="107" fillId="3" borderId="3" xfId="8" applyNumberFormat="1" applyFont="1" applyFill="1" applyBorder="1" applyAlignment="1" applyProtection="1">
      <alignment horizontal="right" wrapText="1"/>
      <protection locked="0"/>
    </xf>
    <xf numFmtId="0" fontId="107" fillId="0" borderId="3" xfId="13" applyFont="1" applyFill="1" applyBorder="1" applyAlignment="1" applyProtection="1">
      <alignment horizontal="left" vertical="center" wrapText="1" indent="1"/>
      <protection locked="0"/>
    </xf>
    <xf numFmtId="164" fontId="107" fillId="3" borderId="3" xfId="5" applyNumberFormat="1" applyFont="1" applyFill="1" applyBorder="1" applyProtection="1">
      <protection locked="0"/>
    </xf>
    <xf numFmtId="0" fontId="107" fillId="3" borderId="3" xfId="9" applyFont="1" applyFill="1" applyBorder="1" applyAlignment="1" applyProtection="1">
      <alignment horizontal="left" vertical="center"/>
      <protection locked="0"/>
    </xf>
    <xf numFmtId="0" fontId="109" fillId="3" borderId="3" xfId="16" applyFont="1" applyFill="1" applyBorder="1" applyAlignment="1" applyProtection="1">
      <protection locked="0"/>
    </xf>
    <xf numFmtId="3" fontId="109" fillId="78" borderId="3" xfId="16" applyNumberFormat="1" applyFont="1" applyFill="1" applyBorder="1" applyAlignment="1" applyProtection="1">
      <protection locked="0"/>
    </xf>
    <xf numFmtId="3" fontId="109" fillId="78" borderId="3" xfId="16" applyNumberFormat="1" applyFont="1" applyFill="1" applyBorder="1" applyAlignment="1" applyProtection="1"/>
    <xf numFmtId="0" fontId="107" fillId="3" borderId="0" xfId="5" applyFont="1" applyFill="1" applyAlignment="1" applyProtection="1">
      <alignment wrapText="1"/>
      <protection locked="0"/>
    </xf>
    <xf numFmtId="0" fontId="107" fillId="3" borderId="0" xfId="5" applyFont="1" applyFill="1" applyAlignment="1" applyProtection="1">
      <protection locked="0"/>
    </xf>
    <xf numFmtId="0" fontId="111" fillId="3" borderId="0" xfId="13" applyFont="1" applyFill="1" applyBorder="1" applyAlignment="1" applyProtection="1">
      <alignment horizontal="left" vertical="center"/>
      <protection locked="0"/>
    </xf>
    <xf numFmtId="0" fontId="111" fillId="3" borderId="0" xfId="5" applyFont="1" applyFill="1" applyBorder="1" applyAlignment="1" applyProtection="1">
      <alignment horizontal="left" vertical="center" wrapText="1"/>
      <protection locked="0"/>
    </xf>
    <xf numFmtId="0" fontId="111" fillId="3" borderId="3" xfId="5" applyFont="1" applyFill="1" applyBorder="1" applyAlignment="1" applyProtection="1">
      <alignment vertical="center" wrapText="1"/>
      <protection locked="0"/>
    </xf>
    <xf numFmtId="3" fontId="107" fillId="3" borderId="3" xfId="1" applyNumberFormat="1" applyFont="1" applyFill="1" applyBorder="1" applyProtection="1">
      <protection locked="0"/>
    </xf>
    <xf numFmtId="165" fontId="107" fillId="3" borderId="3" xfId="8" applyNumberFormat="1" applyFont="1" applyFill="1" applyBorder="1" applyAlignment="1" applyProtection="1">
      <alignment horizontal="right" wrapText="1"/>
      <protection locked="0"/>
    </xf>
    <xf numFmtId="2" fontId="107" fillId="3" borderId="3" xfId="5" applyNumberFormat="1" applyFont="1" applyFill="1" applyBorder="1" applyAlignment="1" applyProtection="1">
      <alignment horizontal="right" vertical="center"/>
      <protection locked="0"/>
    </xf>
    <xf numFmtId="0" fontId="111" fillId="3" borderId="3" xfId="13" applyFont="1" applyFill="1" applyBorder="1" applyAlignment="1" applyProtection="1">
      <alignment vertical="center" wrapText="1"/>
      <protection locked="0"/>
    </xf>
    <xf numFmtId="3" fontId="107" fillId="0" borderId="3" xfId="13" applyNumberFormat="1" applyFont="1" applyBorder="1" applyProtection="1">
      <protection locked="0"/>
    </xf>
    <xf numFmtId="4" fontId="107" fillId="0" borderId="3" xfId="13" applyNumberFormat="1" applyFont="1" applyBorder="1" applyProtection="1">
      <protection locked="0"/>
    </xf>
    <xf numFmtId="3" fontId="107" fillId="0" borderId="3" xfId="1" applyNumberFormat="1" applyFont="1" applyFill="1" applyBorder="1" applyProtection="1">
      <protection locked="0"/>
    </xf>
    <xf numFmtId="38" fontId="107" fillId="0" borderId="3" xfId="13" applyNumberFormat="1" applyFont="1" applyBorder="1" applyProtection="1">
      <protection locked="0"/>
    </xf>
    <xf numFmtId="0" fontId="107" fillId="0" borderId="3" xfId="5" applyFont="1" applyFill="1" applyBorder="1" applyProtection="1">
      <protection locked="0"/>
    </xf>
    <xf numFmtId="0" fontId="111" fillId="3" borderId="0" xfId="5" applyFont="1" applyFill="1" applyAlignment="1" applyProtection="1">
      <alignment vertical="center" wrapText="1"/>
      <protection locked="0"/>
    </xf>
    <xf numFmtId="0" fontId="107" fillId="0" borderId="3" xfId="13" applyFont="1" applyFill="1" applyBorder="1" applyAlignment="1" applyProtection="1">
      <alignment horizontal="center" vertical="center" wrapText="1"/>
      <protection locked="0"/>
    </xf>
    <xf numFmtId="0" fontId="109" fillId="3" borderId="3" xfId="13" applyFont="1" applyFill="1" applyBorder="1" applyAlignment="1" applyProtection="1">
      <alignment wrapText="1"/>
      <protection locked="0"/>
    </xf>
    <xf numFmtId="165" fontId="107" fillId="4" borderId="3" xfId="8" applyNumberFormat="1" applyFont="1" applyFill="1" applyBorder="1" applyAlignment="1" applyProtection="1">
      <alignment horizontal="right" wrapText="1"/>
      <protection locked="0"/>
    </xf>
    <xf numFmtId="164" fontId="107" fillId="0" borderId="3" xfId="1" applyNumberFormat="1" applyFont="1" applyFill="1" applyBorder="1" applyProtection="1">
      <protection locked="0"/>
    </xf>
    <xf numFmtId="0" fontId="109" fillId="0" borderId="3" xfId="13" applyFont="1" applyFill="1" applyBorder="1" applyAlignment="1" applyProtection="1">
      <alignment wrapText="1"/>
      <protection locked="0"/>
    </xf>
    <xf numFmtId="0" fontId="86" fillId="0" borderId="3" xfId="0" applyFont="1" applyFill="1" applyBorder="1" applyAlignment="1">
      <alignment horizontal="center" vertical="center" wrapText="1"/>
    </xf>
    <xf numFmtId="169" fontId="9" fillId="37" borderId="0" xfId="20" applyBorder="1"/>
    <xf numFmtId="169" fontId="9" fillId="37" borderId="81" xfId="20" applyBorder="1"/>
    <xf numFmtId="0" fontId="2" fillId="0" borderId="0" xfId="0" applyFont="1" applyAlignment="1">
      <alignment wrapText="1"/>
    </xf>
    <xf numFmtId="193" fontId="2" fillId="0" borderId="3" xfId="0" applyNumberFormat="1" applyFont="1" applyFill="1" applyBorder="1" applyAlignment="1" applyProtection="1">
      <alignment vertical="center" wrapText="1"/>
      <protection locked="0"/>
    </xf>
    <xf numFmtId="193" fontId="84" fillId="0" borderId="3" xfId="0" applyNumberFormat="1" applyFont="1" applyFill="1" applyBorder="1" applyAlignment="1" applyProtection="1">
      <alignment vertical="center" wrapText="1"/>
      <protection locked="0"/>
    </xf>
    <xf numFmtId="193" fontId="84" fillId="0" borderId="20" xfId="0" applyNumberFormat="1" applyFont="1" applyFill="1" applyBorder="1" applyAlignment="1" applyProtection="1">
      <alignment vertical="center" wrapText="1"/>
      <protection locked="0"/>
    </xf>
    <xf numFmtId="193" fontId="2" fillId="0" borderId="3" xfId="0" applyNumberFormat="1" applyFont="1" applyFill="1" applyBorder="1" applyAlignment="1" applyProtection="1">
      <alignment horizontal="right" vertical="center" wrapText="1"/>
      <protection locked="0"/>
    </xf>
    <xf numFmtId="193" fontId="45" fillId="0" borderId="3" xfId="0" applyNumberFormat="1" applyFont="1" applyFill="1" applyBorder="1" applyAlignment="1" applyProtection="1">
      <alignment horizontal="right" vertical="center" wrapText="1"/>
      <protection locked="0"/>
    </xf>
    <xf numFmtId="0" fontId="96" fillId="0" borderId="0" xfId="0" applyFont="1" applyAlignment="1">
      <alignment wrapText="1"/>
    </xf>
    <xf numFmtId="0" fontId="86" fillId="0" borderId="20" xfId="0" applyFont="1" applyFill="1" applyBorder="1" applyAlignment="1">
      <alignment horizontal="center" vertical="center" wrapText="1"/>
    </xf>
    <xf numFmtId="193" fontId="3" fillId="0" borderId="20" xfId="0" applyNumberFormat="1" applyFont="1" applyBorder="1" applyAlignment="1">
      <alignment horizontal="center" vertical="center"/>
    </xf>
    <xf numFmtId="167" fontId="4" fillId="36" borderId="24" xfId="0" applyNumberFormat="1" applyFont="1" applyFill="1" applyBorder="1" applyAlignment="1">
      <alignment horizontal="center" vertical="center"/>
    </xf>
    <xf numFmtId="0" fontId="3" fillId="0" borderId="0" xfId="0" applyFont="1" applyFill="1"/>
    <xf numFmtId="0" fontId="4" fillId="0" borderId="0" xfId="0" applyFont="1" applyFill="1" applyAlignment="1">
      <alignment horizontal="center"/>
    </xf>
    <xf numFmtId="0" fontId="114" fillId="3" borderId="83" xfId="0" applyFont="1" applyFill="1" applyBorder="1" applyAlignment="1">
      <alignment horizontal="left"/>
    </xf>
    <xf numFmtId="0" fontId="114" fillId="3" borderId="66" xfId="0" applyFont="1" applyFill="1" applyBorder="1" applyAlignment="1">
      <alignment horizontal="left"/>
    </xf>
    <xf numFmtId="0" fontId="4" fillId="3" borderId="84" xfId="0" applyFont="1" applyFill="1" applyBorder="1" applyAlignment="1">
      <alignment vertical="center"/>
    </xf>
    <xf numFmtId="0" fontId="3" fillId="3" borderId="9" xfId="0" applyFont="1" applyFill="1" applyBorder="1" applyAlignment="1">
      <alignment vertical="center"/>
    </xf>
    <xf numFmtId="0" fontId="3" fillId="3" borderId="21" xfId="0" applyFont="1" applyFill="1" applyBorder="1" applyAlignment="1">
      <alignment vertical="center"/>
    </xf>
    <xf numFmtId="0" fontId="3" fillId="0" borderId="68" xfId="0" applyFont="1" applyFill="1" applyBorder="1" applyAlignment="1">
      <alignment horizontal="center" vertical="center"/>
    </xf>
    <xf numFmtId="0" fontId="3" fillId="0" borderId="7" xfId="0" applyFont="1" applyFill="1" applyBorder="1" applyAlignment="1">
      <alignment vertical="center"/>
    </xf>
    <xf numFmtId="0" fontId="3" fillId="0" borderId="19" xfId="0" applyFont="1" applyFill="1" applyBorder="1" applyAlignment="1">
      <alignment horizontal="center" vertical="center"/>
    </xf>
    <xf numFmtId="0" fontId="3" fillId="0" borderId="3" xfId="0" applyFont="1" applyFill="1" applyBorder="1" applyAlignment="1">
      <alignment vertical="center"/>
    </xf>
    <xf numFmtId="0" fontId="4" fillId="0" borderId="3" xfId="0" applyFont="1" applyFill="1" applyBorder="1" applyAlignment="1">
      <alignment vertical="center"/>
    </xf>
    <xf numFmtId="0" fontId="3" fillId="0" borderId="22" xfId="0" applyFont="1" applyFill="1" applyBorder="1" applyAlignment="1">
      <alignment horizontal="center" vertical="center"/>
    </xf>
    <xf numFmtId="0" fontId="4" fillId="0" borderId="23" xfId="0" applyFont="1" applyFill="1" applyBorder="1" applyAlignment="1">
      <alignment vertical="center"/>
    </xf>
    <xf numFmtId="0" fontId="3" fillId="3" borderId="64" xfId="0" applyFont="1" applyFill="1" applyBorder="1" applyAlignment="1">
      <alignment horizontal="center" vertical="center"/>
    </xf>
    <xf numFmtId="0" fontId="3" fillId="3" borderId="0" xfId="0" applyFont="1" applyFill="1" applyBorder="1" applyAlignment="1">
      <alignment vertical="center"/>
    </xf>
    <xf numFmtId="0" fontId="3" fillId="0" borderId="16" xfId="0" applyFont="1" applyFill="1" applyBorder="1" applyAlignment="1">
      <alignment horizontal="center" vertical="center"/>
    </xf>
    <xf numFmtId="0" fontId="3" fillId="0" borderId="17" xfId="0" applyFont="1" applyFill="1" applyBorder="1" applyAlignment="1">
      <alignment vertical="center"/>
    </xf>
    <xf numFmtId="169" fontId="9" fillId="37" borderId="54" xfId="20" applyBorder="1"/>
    <xf numFmtId="0" fontId="3" fillId="0" borderId="79" xfId="0" applyFont="1" applyFill="1" applyBorder="1" applyAlignment="1">
      <alignment horizontal="center" vertical="center"/>
    </xf>
    <xf numFmtId="0" fontId="3" fillId="0" borderId="2" xfId="0" applyFont="1" applyFill="1" applyBorder="1" applyAlignment="1">
      <alignment vertical="center"/>
    </xf>
    <xf numFmtId="169" fontId="9" fillId="37" borderId="86" xfId="20" applyBorder="1"/>
    <xf numFmtId="169" fontId="9" fillId="37" borderId="87" xfId="20" applyBorder="1"/>
    <xf numFmtId="169" fontId="9" fillId="37" borderId="25" xfId="20" applyBorder="1"/>
    <xf numFmtId="0" fontId="3" fillId="0" borderId="88" xfId="0" applyFont="1" applyFill="1" applyBorder="1" applyAlignment="1">
      <alignment horizontal="center" vertical="center"/>
    </xf>
    <xf numFmtId="0" fontId="3" fillId="0" borderId="89" xfId="0" applyFont="1" applyFill="1" applyBorder="1" applyAlignment="1">
      <alignment vertical="center"/>
    </xf>
    <xf numFmtId="169" fontId="9" fillId="37" borderId="30" xfId="20" applyBorder="1"/>
    <xf numFmtId="0" fontId="107" fillId="3" borderId="0" xfId="0" applyFont="1" applyFill="1" applyBorder="1" applyAlignment="1" applyProtection="1">
      <alignment horizontal="left"/>
    </xf>
    <xf numFmtId="14" fontId="107" fillId="3" borderId="0" xfId="0" applyNumberFormat="1" applyFont="1" applyFill="1" applyBorder="1" applyAlignment="1" applyProtection="1">
      <alignment horizontal="left"/>
    </xf>
    <xf numFmtId="3" fontId="1" fillId="77" borderId="3" xfId="5" applyNumberFormat="1" applyFont="1" applyFill="1" applyBorder="1" applyProtection="1">
      <protection locked="0"/>
    </xf>
    <xf numFmtId="3" fontId="107" fillId="0" borderId="3" xfId="5" applyNumberFormat="1" applyFont="1" applyFill="1" applyBorder="1" applyProtection="1"/>
    <xf numFmtId="37" fontId="107" fillId="79" borderId="3" xfId="5" applyNumberFormat="1" applyFont="1" applyFill="1" applyBorder="1" applyProtection="1"/>
    <xf numFmtId="3" fontId="107" fillId="79" borderId="3" xfId="5" applyNumberFormat="1" applyFont="1" applyFill="1" applyBorder="1" applyProtection="1"/>
    <xf numFmtId="0" fontId="109" fillId="3" borderId="3" xfId="5" applyFont="1" applyFill="1" applyBorder="1" applyAlignment="1" applyProtection="1">
      <alignment horizontal="right" vertical="center"/>
      <protection locked="0"/>
    </xf>
    <xf numFmtId="164" fontId="107" fillId="78" borderId="3" xfId="1" applyNumberFormat="1" applyFont="1" applyFill="1" applyBorder="1" applyProtection="1"/>
    <xf numFmtId="0" fontId="107" fillId="79" borderId="3" xfId="5" applyFont="1" applyFill="1" applyBorder="1" applyProtection="1"/>
    <xf numFmtId="164" fontId="109" fillId="78" borderId="3" xfId="1" applyNumberFormat="1" applyFont="1" applyFill="1" applyBorder="1" applyAlignment="1" applyProtection="1"/>
    <xf numFmtId="37" fontId="109" fillId="78" borderId="3" xfId="1" applyNumberFormat="1" applyFont="1" applyFill="1" applyBorder="1" applyAlignment="1" applyProtection="1">
      <alignment horizontal="right"/>
    </xf>
    <xf numFmtId="10" fontId="2" fillId="0" borderId="3" xfId="20962" applyNumberFormat="1" applyFont="1" applyBorder="1" applyAlignment="1" applyProtection="1">
      <alignment horizontal="right" vertical="center" wrapText="1"/>
      <protection locked="0"/>
    </xf>
    <xf numFmtId="10" fontId="84" fillId="0" borderId="3" xfId="20962" applyNumberFormat="1" applyFont="1" applyBorder="1" applyAlignment="1" applyProtection="1">
      <alignment vertical="center" wrapText="1"/>
      <protection locked="0"/>
    </xf>
    <xf numFmtId="10" fontId="84" fillId="0" borderId="20" xfId="20962" applyNumberFormat="1" applyFont="1" applyBorder="1" applyAlignment="1" applyProtection="1">
      <alignment vertical="center" wrapText="1"/>
      <protection locked="0"/>
    </xf>
    <xf numFmtId="10" fontId="9" fillId="37" borderId="0" xfId="20962" applyNumberFormat="1" applyFont="1" applyFill="1" applyBorder="1"/>
    <xf numFmtId="10" fontId="9" fillId="37" borderId="81" xfId="20962" applyNumberFormat="1" applyFont="1" applyFill="1" applyBorder="1"/>
    <xf numFmtId="10" fontId="2" fillId="2" borderId="3" xfId="20962" applyNumberFormat="1" applyFont="1" applyFill="1" applyBorder="1" applyAlignment="1" applyProtection="1">
      <alignment vertical="center"/>
      <protection locked="0"/>
    </xf>
    <xf numFmtId="10" fontId="113" fillId="2" borderId="3" xfId="20962" applyNumberFormat="1" applyFont="1" applyFill="1" applyBorder="1" applyAlignment="1" applyProtection="1">
      <alignment vertical="center"/>
      <protection locked="0"/>
    </xf>
    <xf numFmtId="10" fontId="113" fillId="2" borderId="20" xfId="20962" applyNumberFormat="1" applyFont="1" applyFill="1" applyBorder="1" applyAlignment="1" applyProtection="1">
      <alignment vertical="center"/>
      <protection locked="0"/>
    </xf>
    <xf numFmtId="0" fontId="2" fillId="0" borderId="16" xfId="0" applyFont="1" applyBorder="1" applyAlignment="1">
      <alignment horizontal="right" vertical="center" wrapText="1"/>
    </xf>
    <xf numFmtId="0" fontId="96" fillId="0" borderId="54" xfId="0" applyFont="1" applyFill="1" applyBorder="1"/>
    <xf numFmtId="14" fontId="96" fillId="0" borderId="54" xfId="0" applyNumberFormat="1" applyFont="1" applyFill="1" applyBorder="1"/>
    <xf numFmtId="14" fontId="96" fillId="0" borderId="28" xfId="0" applyNumberFormat="1" applyFont="1" applyFill="1" applyBorder="1"/>
    <xf numFmtId="0" fontId="2" fillId="0" borderId="64" xfId="0" applyFont="1" applyBorder="1"/>
    <xf numFmtId="164" fontId="107" fillId="80" borderId="3" xfId="1" applyNumberFormat="1" applyFont="1" applyFill="1" applyBorder="1" applyProtection="1"/>
    <xf numFmtId="0" fontId="109" fillId="77" borderId="3" xfId="16" applyFont="1" applyFill="1" applyBorder="1" applyAlignment="1" applyProtection="1">
      <protection locked="0"/>
    </xf>
    <xf numFmtId="3" fontId="109" fillId="80" borderId="3" xfId="16" applyNumberFormat="1" applyFont="1" applyFill="1" applyBorder="1" applyAlignment="1" applyProtection="1"/>
    <xf numFmtId="3" fontId="109" fillId="80" borderId="3" xfId="16" applyNumberFormat="1" applyFont="1" applyFill="1" applyBorder="1" applyAlignment="1" applyProtection="1">
      <protection locked="0"/>
    </xf>
    <xf numFmtId="164" fontId="109" fillId="80" borderId="3" xfId="1" applyNumberFormat="1" applyFont="1" applyFill="1" applyBorder="1" applyAlignment="1" applyProtection="1"/>
    <xf numFmtId="9" fontId="3" fillId="36" borderId="24" xfId="20962" applyFont="1" applyFill="1" applyBorder="1"/>
    <xf numFmtId="0" fontId="3" fillId="0" borderId="0" xfId="0" applyFont="1" applyFill="1" applyAlignment="1">
      <alignment horizontal="left" vertical="center"/>
    </xf>
    <xf numFmtId="37" fontId="96" fillId="0" borderId="24" xfId="1" applyNumberFormat="1" applyFont="1" applyFill="1" applyBorder="1" applyAlignment="1" applyProtection="1">
      <alignment horizontal="left" vertical="center"/>
    </xf>
    <xf numFmtId="9" fontId="115" fillId="0" borderId="23" xfId="20962" applyFont="1" applyFill="1" applyBorder="1" applyAlignment="1" applyProtection="1">
      <alignment horizontal="left" vertical="center"/>
    </xf>
    <xf numFmtId="0" fontId="115" fillId="0" borderId="23" xfId="9" applyFont="1" applyFill="1" applyBorder="1" applyAlignment="1" applyProtection="1">
      <alignment horizontal="left" vertical="center" wrapText="1"/>
      <protection locked="0"/>
    </xf>
    <xf numFmtId="49" fontId="116" fillId="0" borderId="22" xfId="5" applyNumberFormat="1" applyFont="1" applyFill="1" applyBorder="1" applyAlignment="1" applyProtection="1">
      <alignment horizontal="left" vertical="center"/>
      <protection locked="0"/>
    </xf>
    <xf numFmtId="0" fontId="4" fillId="0" borderId="20" xfId="0" applyFont="1" applyFill="1" applyBorder="1" applyAlignment="1">
      <alignment horizontal="left" vertical="center" wrapText="1"/>
    </xf>
    <xf numFmtId="9" fontId="117" fillId="0" borderId="3" xfId="20962" applyFont="1" applyFill="1" applyBorder="1" applyAlignment="1">
      <alignment horizontal="left" vertical="center" wrapText="1"/>
    </xf>
    <xf numFmtId="0" fontId="117" fillId="0" borderId="3"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3" fillId="0" borderId="0" xfId="0" applyFont="1" applyFill="1" applyAlignment="1">
      <alignment horizontal="center" vertical="center"/>
    </xf>
    <xf numFmtId="0" fontId="4" fillId="36" borderId="18"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117" fillId="0" borderId="20" xfId="0" applyFont="1" applyFill="1" applyBorder="1" applyAlignment="1">
      <alignment horizontal="left" vertical="center" wrapText="1"/>
    </xf>
    <xf numFmtId="0" fontId="117" fillId="0" borderId="19" xfId="0" applyFont="1" applyFill="1" applyBorder="1" applyAlignment="1">
      <alignment horizontal="right" vertical="center" wrapText="1"/>
    </xf>
    <xf numFmtId="0" fontId="117" fillId="0" borderId="0" xfId="0" applyFont="1" applyFill="1" applyAlignment="1">
      <alignment horizontal="left" vertical="center"/>
    </xf>
    <xf numFmtId="0" fontId="4" fillId="36" borderId="20" xfId="0" applyFont="1" applyFill="1" applyBorder="1" applyAlignment="1">
      <alignment horizontal="left" vertical="center" wrapText="1"/>
    </xf>
    <xf numFmtId="9" fontId="4" fillId="36" borderId="3" xfId="20962" applyFont="1" applyFill="1" applyBorder="1" applyAlignment="1">
      <alignment horizontal="left" vertical="center" wrapText="1"/>
    </xf>
    <xf numFmtId="0" fontId="4" fillId="36" borderId="3" xfId="0" applyFont="1" applyFill="1" applyBorder="1" applyAlignment="1">
      <alignment horizontal="left" vertical="center" wrapText="1"/>
    </xf>
    <xf numFmtId="0" fontId="4" fillId="36"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9" xfId="0" applyFont="1" applyFill="1" applyBorder="1" applyAlignment="1">
      <alignment horizontal="right" vertical="center" wrapText="1"/>
    </xf>
    <xf numFmtId="0" fontId="4" fillId="0" borderId="0" xfId="20964" applyFont="1" applyFill="1" applyAlignment="1" applyProtection="1">
      <alignment horizontal="left" vertical="center"/>
      <protection locked="0"/>
    </xf>
    <xf numFmtId="0" fontId="94" fillId="0" borderId="0" xfId="11" applyFont="1" applyFill="1" applyBorder="1" applyProtection="1"/>
    <xf numFmtId="0" fontId="107" fillId="77" borderId="0" xfId="5" applyFont="1" applyFill="1" applyProtection="1">
      <protection locked="0"/>
    </xf>
    <xf numFmtId="3" fontId="107" fillId="77" borderId="0" xfId="1" applyNumberFormat="1" applyFont="1" applyFill="1" applyProtection="1">
      <protection locked="0"/>
    </xf>
    <xf numFmtId="0" fontId="107" fillId="77" borderId="0" xfId="5" applyFont="1" applyFill="1" applyAlignment="1" applyProtection="1">
      <protection locked="0"/>
    </xf>
    <xf numFmtId="0" fontId="107" fillId="77" borderId="0" xfId="5" applyFont="1" applyFill="1" applyAlignment="1" applyProtection="1">
      <alignment horizontal="left" vertical="center"/>
      <protection locked="0"/>
    </xf>
    <xf numFmtId="37" fontId="109" fillId="80" borderId="3" xfId="1" applyNumberFormat="1" applyFont="1" applyFill="1" applyBorder="1" applyAlignment="1" applyProtection="1">
      <alignment horizontal="right"/>
    </xf>
    <xf numFmtId="0" fontId="107" fillId="77" borderId="3" xfId="5" applyFont="1" applyFill="1" applyBorder="1" applyProtection="1">
      <protection locked="0"/>
    </xf>
    <xf numFmtId="0" fontId="107" fillId="77" borderId="3" xfId="9" applyFont="1" applyFill="1" applyBorder="1" applyAlignment="1" applyProtection="1">
      <alignment horizontal="left" vertical="center"/>
      <protection locked="0"/>
    </xf>
    <xf numFmtId="3" fontId="107" fillId="80" borderId="3" xfId="5" applyNumberFormat="1" applyFont="1" applyFill="1" applyBorder="1" applyProtection="1"/>
    <xf numFmtId="165" fontId="107" fillId="81" borderId="3" xfId="8" applyNumberFormat="1" applyFont="1" applyFill="1" applyBorder="1" applyAlignment="1" applyProtection="1">
      <alignment horizontal="right" wrapText="1"/>
      <protection locked="0"/>
    </xf>
    <xf numFmtId="3" fontId="107" fillId="77" borderId="3" xfId="5" applyNumberFormat="1" applyFont="1" applyFill="1" applyBorder="1" applyProtection="1">
      <protection locked="0"/>
    </xf>
    <xf numFmtId="0" fontId="107" fillId="77" borderId="3" xfId="5" applyFont="1" applyFill="1" applyBorder="1" applyAlignment="1" applyProtection="1">
      <alignment horizontal="right" vertical="center"/>
      <protection locked="0"/>
    </xf>
    <xf numFmtId="165" fontId="107" fillId="77" borderId="3" xfId="8" applyNumberFormat="1" applyFont="1" applyFill="1" applyBorder="1" applyAlignment="1" applyProtection="1">
      <alignment horizontal="right" wrapText="1"/>
      <protection locked="0"/>
    </xf>
    <xf numFmtId="0" fontId="107" fillId="82" borderId="3" xfId="5" applyFont="1" applyFill="1" applyBorder="1" applyProtection="1"/>
    <xf numFmtId="0" fontId="109" fillId="77" borderId="3" xfId="5" applyFont="1" applyFill="1" applyBorder="1" applyAlignment="1" applyProtection="1">
      <alignment horizontal="right" vertical="center"/>
      <protection locked="0"/>
    </xf>
    <xf numFmtId="0" fontId="107" fillId="77" borderId="3" xfId="13" applyFont="1" applyFill="1" applyBorder="1" applyAlignment="1" applyProtection="1">
      <alignment horizontal="left" vertical="center" wrapText="1"/>
      <protection locked="0"/>
    </xf>
    <xf numFmtId="0" fontId="109" fillId="77" borderId="3" xfId="13" applyFont="1" applyFill="1" applyBorder="1" applyAlignment="1" applyProtection="1">
      <alignment wrapText="1"/>
      <protection locked="0"/>
    </xf>
    <xf numFmtId="0" fontId="107" fillId="77" borderId="3" xfId="13" applyFont="1" applyFill="1" applyBorder="1" applyAlignment="1" applyProtection="1">
      <alignment horizontal="center" vertical="center" wrapText="1"/>
      <protection locked="0"/>
    </xf>
    <xf numFmtId="9" fontId="107" fillId="77" borderId="3" xfId="15" applyNumberFormat="1" applyFont="1" applyFill="1" applyBorder="1" applyAlignment="1" applyProtection="1">
      <alignment horizontal="center" vertical="center"/>
      <protection locked="0"/>
    </xf>
    <xf numFmtId="3" fontId="107" fillId="77" borderId="3" xfId="1" applyNumberFormat="1" applyFont="1" applyFill="1" applyBorder="1" applyAlignment="1" applyProtection="1">
      <alignment horizontal="center" vertical="center" wrapText="1"/>
      <protection locked="0"/>
    </xf>
    <xf numFmtId="0" fontId="107" fillId="77" borderId="3" xfId="5" applyFont="1" applyFill="1" applyBorder="1" applyAlignment="1" applyProtection="1">
      <alignment horizontal="left" vertical="center"/>
      <protection locked="0"/>
    </xf>
    <xf numFmtId="0" fontId="111" fillId="77" borderId="0" xfId="5" applyFont="1" applyFill="1" applyAlignment="1" applyProtection="1">
      <alignment vertical="center" wrapText="1"/>
      <protection locked="0"/>
    </xf>
    <xf numFmtId="0" fontId="111" fillId="77" borderId="0" xfId="13" applyFont="1" applyFill="1" applyAlignment="1" applyProtection="1">
      <alignment vertical="center"/>
      <protection locked="0"/>
    </xf>
    <xf numFmtId="0" fontId="107" fillId="77" borderId="0" xfId="5" applyFont="1" applyFill="1" applyAlignment="1" applyProtection="1">
      <alignment wrapText="1"/>
      <protection locked="0"/>
    </xf>
    <xf numFmtId="3" fontId="107" fillId="80" borderId="3" xfId="1" applyNumberFormat="1" applyFont="1" applyFill="1" applyBorder="1" applyProtection="1"/>
    <xf numFmtId="3" fontId="107" fillId="77" borderId="3" xfId="1" applyNumberFormat="1" applyFont="1" applyFill="1" applyBorder="1" applyProtection="1">
      <protection locked="0"/>
    </xf>
    <xf numFmtId="0" fontId="111" fillId="77" borderId="3" xfId="13" applyFont="1" applyFill="1" applyBorder="1" applyAlignment="1" applyProtection="1">
      <alignment vertical="center" wrapText="1"/>
      <protection locked="0"/>
    </xf>
    <xf numFmtId="3" fontId="107" fillId="83" borderId="3" xfId="5" applyNumberFormat="1" applyFont="1" applyFill="1" applyBorder="1" applyProtection="1">
      <protection locked="0"/>
    </xf>
    <xf numFmtId="2" fontId="107" fillId="77" borderId="3" xfId="5" applyNumberFormat="1" applyFont="1" applyFill="1" applyBorder="1" applyAlignment="1" applyProtection="1">
      <alignment horizontal="right" vertical="center"/>
      <protection locked="0"/>
    </xf>
    <xf numFmtId="0" fontId="111" fillId="77" borderId="3" xfId="5" applyFont="1" applyFill="1" applyBorder="1" applyAlignment="1" applyProtection="1">
      <alignment vertical="center" wrapText="1"/>
      <protection locked="0"/>
    </xf>
    <xf numFmtId="0" fontId="111" fillId="77" borderId="0" xfId="5" applyFont="1" applyFill="1" applyAlignment="1" applyProtection="1">
      <alignment vertical="center"/>
      <protection locked="0"/>
    </xf>
    <xf numFmtId="0" fontId="111" fillId="77" borderId="0" xfId="5" applyFont="1" applyFill="1" applyBorder="1" applyAlignment="1" applyProtection="1">
      <alignment horizontal="left" vertical="center" wrapText="1"/>
      <protection locked="0"/>
    </xf>
    <xf numFmtId="0" fontId="111" fillId="77" borderId="0" xfId="13" applyFont="1" applyFill="1" applyBorder="1" applyAlignment="1" applyProtection="1">
      <alignment horizontal="left" vertical="center"/>
      <protection locked="0"/>
    </xf>
    <xf numFmtId="37" fontId="107" fillId="83" borderId="3" xfId="5" applyNumberFormat="1" applyFont="1" applyFill="1" applyBorder="1" applyProtection="1">
      <protection locked="0"/>
    </xf>
    <xf numFmtId="3" fontId="107" fillId="77" borderId="3" xfId="8" applyNumberFormat="1" applyFont="1" applyFill="1" applyBorder="1" applyAlignment="1" applyProtection="1">
      <alignment horizontal="right" wrapText="1"/>
      <protection locked="0"/>
    </xf>
    <xf numFmtId="164" fontId="107" fillId="77" borderId="3" xfId="5" applyNumberFormat="1" applyFont="1" applyFill="1" applyBorder="1" applyProtection="1">
      <protection locked="0"/>
    </xf>
    <xf numFmtId="0" fontId="107" fillId="77" borderId="3" xfId="13" applyFont="1" applyFill="1" applyBorder="1" applyAlignment="1" applyProtection="1">
      <alignment horizontal="left" vertical="center" wrapText="1" indent="1"/>
      <protection locked="0"/>
    </xf>
    <xf numFmtId="49" fontId="107" fillId="77" borderId="3" xfId="5" applyNumberFormat="1" applyFont="1" applyFill="1" applyBorder="1" applyAlignment="1" applyProtection="1">
      <alignment horizontal="right" vertical="center"/>
      <protection locked="0"/>
    </xf>
    <xf numFmtId="164" fontId="107" fillId="77" borderId="3" xfId="8" applyNumberFormat="1" applyFont="1" applyFill="1" applyBorder="1" applyAlignment="1" applyProtection="1">
      <alignment horizontal="right" wrapText="1"/>
      <protection locked="0"/>
    </xf>
    <xf numFmtId="3" fontId="112" fillId="77" borderId="3" xfId="5" applyNumberFormat="1" applyFont="1" applyFill="1" applyBorder="1" applyProtection="1">
      <protection locked="0"/>
    </xf>
    <xf numFmtId="38" fontId="107" fillId="77" borderId="3" xfId="5" applyNumberFormat="1" applyFont="1" applyFill="1" applyBorder="1" applyProtection="1">
      <protection locked="0"/>
    </xf>
    <xf numFmtId="0" fontId="107" fillId="77" borderId="0" xfId="13" applyFont="1" applyFill="1" applyProtection="1">
      <protection locked="0"/>
    </xf>
    <xf numFmtId="0" fontId="109" fillId="77" borderId="0" xfId="8" applyFont="1" applyFill="1" applyAlignment="1" applyProtection="1">
      <alignment horizontal="left" vertical="center"/>
      <protection locked="0"/>
    </xf>
    <xf numFmtId="0" fontId="109" fillId="77" borderId="0" xfId="9" applyFont="1" applyFill="1" applyAlignment="1" applyProtection="1">
      <protection locked="0"/>
    </xf>
    <xf numFmtId="0" fontId="109" fillId="77" borderId="0" xfId="15" applyFont="1" applyFill="1" applyAlignment="1" applyProtection="1">
      <alignment horizontal="left" vertical="center"/>
      <protection locked="0"/>
    </xf>
    <xf numFmtId="198" fontId="107" fillId="77" borderId="0" xfId="5" applyNumberFormat="1" applyFont="1" applyFill="1" applyProtection="1">
      <protection locked="0"/>
    </xf>
    <xf numFmtId="197" fontId="107" fillId="77" borderId="0" xfId="8" applyNumberFormat="1" applyFont="1" applyFill="1" applyBorder="1" applyAlignment="1" applyProtection="1">
      <alignment horizontal="left"/>
      <protection locked="0"/>
    </xf>
    <xf numFmtId="0" fontId="107" fillId="77" borderId="0" xfId="8" applyFont="1" applyFill="1" applyBorder="1" applyAlignment="1" applyProtection="1">
      <alignment horizontal="left" vertical="center"/>
      <protection locked="0"/>
    </xf>
    <xf numFmtId="0" fontId="107" fillId="77" borderId="0" xfId="5" applyFont="1" applyFill="1" applyBorder="1" applyProtection="1">
      <protection locked="0"/>
    </xf>
    <xf numFmtId="3" fontId="107" fillId="77" borderId="0" xfId="1" applyNumberFormat="1" applyFont="1" applyFill="1" applyBorder="1" applyProtection="1">
      <protection locked="0"/>
    </xf>
    <xf numFmtId="196" fontId="107" fillId="77" borderId="0" xfId="5" applyNumberFormat="1" applyFont="1" applyFill="1" applyProtection="1">
      <protection locked="0"/>
    </xf>
    <xf numFmtId="195" fontId="107" fillId="77" borderId="0" xfId="5" applyNumberFormat="1" applyFont="1" applyFill="1" applyProtection="1">
      <protection locked="0"/>
    </xf>
    <xf numFmtId="3" fontId="109" fillId="80" borderId="3" xfId="5" applyNumberFormat="1" applyFont="1" applyFill="1" applyBorder="1" applyProtection="1"/>
    <xf numFmtId="14" fontId="109" fillId="77" borderId="3" xfId="8" quotePrefix="1" applyNumberFormat="1" applyFont="1" applyFill="1" applyBorder="1" applyAlignment="1" applyProtection="1">
      <alignment horizontal="left" wrapText="1"/>
      <protection locked="0"/>
    </xf>
    <xf numFmtId="0" fontId="1" fillId="77" borderId="0" xfId="5" applyFont="1" applyFill="1" applyProtection="1">
      <protection locked="0"/>
    </xf>
    <xf numFmtId="3" fontId="1" fillId="77" borderId="0" xfId="5" applyNumberFormat="1" applyFont="1" applyFill="1" applyProtection="1">
      <protection locked="0"/>
    </xf>
    <xf numFmtId="3" fontId="1" fillId="77" borderId="0" xfId="1" applyNumberFormat="1" applyFont="1" applyFill="1" applyProtection="1">
      <protection locked="0"/>
    </xf>
    <xf numFmtId="0" fontId="110" fillId="77" borderId="3" xfId="8" applyFont="1" applyFill="1" applyBorder="1" applyAlignment="1" applyProtection="1">
      <alignment horizontal="left" vertical="center" wrapText="1"/>
      <protection locked="0"/>
    </xf>
    <xf numFmtId="0" fontId="1" fillId="77" borderId="3" xfId="5" applyFont="1" applyFill="1" applyBorder="1" applyAlignment="1" applyProtection="1">
      <alignment horizontal="right" vertical="center"/>
      <protection locked="0"/>
    </xf>
    <xf numFmtId="14" fontId="107" fillId="77" borderId="3" xfId="8" quotePrefix="1" applyNumberFormat="1" applyFont="1" applyFill="1" applyBorder="1" applyAlignment="1" applyProtection="1">
      <alignment horizontal="left" indent="3"/>
      <protection locked="0"/>
    </xf>
    <xf numFmtId="0" fontId="109" fillId="77" borderId="3" xfId="8" applyFont="1" applyFill="1" applyBorder="1" applyAlignment="1" applyProtection="1">
      <alignment horizontal="left" vertical="center"/>
      <protection locked="0"/>
    </xf>
    <xf numFmtId="0" fontId="109" fillId="77" borderId="3" xfId="8" applyFont="1" applyFill="1" applyBorder="1" applyAlignment="1" applyProtection="1">
      <alignment horizontal="center" vertical="center"/>
      <protection locked="0"/>
    </xf>
    <xf numFmtId="14" fontId="107" fillId="77" borderId="0" xfId="8" applyNumberFormat="1" applyFont="1" applyFill="1" applyBorder="1" applyAlignment="1" applyProtection="1">
      <alignment horizontal="left"/>
      <protection locked="0"/>
    </xf>
    <xf numFmtId="194" fontId="107" fillId="77" borderId="0" xfId="5" applyNumberFormat="1" applyFont="1" applyFill="1" applyProtection="1">
      <protection locked="0"/>
    </xf>
    <xf numFmtId="0" fontId="109" fillId="77" borderId="0" xfId="9" applyFont="1" applyFill="1" applyAlignment="1" applyProtection="1">
      <alignment horizontal="left" indent="2"/>
      <protection locked="0"/>
    </xf>
    <xf numFmtId="0" fontId="109" fillId="77" borderId="0" xfId="9" applyFont="1" applyFill="1" applyAlignment="1" applyProtection="1">
      <alignment horizontal="left"/>
      <protection locked="0"/>
    </xf>
    <xf numFmtId="0" fontId="107" fillId="77" borderId="0" xfId="13" applyFont="1" applyFill="1" applyAlignment="1" applyProtection="1">
      <alignment horizontal="left" vertical="center"/>
      <protection locked="0"/>
    </xf>
    <xf numFmtId="14" fontId="107" fillId="77" borderId="0" xfId="20967" applyNumberFormat="1" applyFont="1" applyFill="1" applyBorder="1" applyAlignment="1" applyProtection="1">
      <alignment horizontal="left"/>
    </xf>
    <xf numFmtId="0" fontId="109" fillId="77" borderId="0" xfId="13" applyFont="1" applyFill="1" applyBorder="1" applyAlignment="1" applyProtection="1">
      <alignment horizontal="left" vertical="center"/>
      <protection locked="0"/>
    </xf>
    <xf numFmtId="0" fontId="107" fillId="77" borderId="0" xfId="5" applyFont="1" applyFill="1" applyBorder="1" applyAlignment="1" applyProtection="1">
      <alignment horizontal="left"/>
      <protection locked="0"/>
    </xf>
    <xf numFmtId="0" fontId="107" fillId="77" borderId="0" xfId="20967" applyFont="1" applyFill="1" applyBorder="1" applyAlignment="1" applyProtection="1">
      <alignment horizontal="left"/>
    </xf>
    <xf numFmtId="14" fontId="96" fillId="0" borderId="0" xfId="0" applyNumberFormat="1" applyFont="1"/>
    <xf numFmtId="49" fontId="96" fillId="0" borderId="0" xfId="0" applyNumberFormat="1" applyFont="1"/>
    <xf numFmtId="193" fontId="96" fillId="0" borderId="3" xfId="0" applyNumberFormat="1" applyFont="1" applyFill="1" applyBorder="1" applyAlignment="1" applyProtection="1">
      <alignment vertical="center" wrapText="1"/>
      <protection locked="0"/>
    </xf>
    <xf numFmtId="193" fontId="3" fillId="0" borderId="3" xfId="0" applyNumberFormat="1" applyFont="1" applyFill="1" applyBorder="1" applyAlignment="1" applyProtection="1">
      <alignment vertical="center" wrapText="1"/>
      <protection locked="0"/>
    </xf>
    <xf numFmtId="193" fontId="3" fillId="0" borderId="20" xfId="0" applyNumberFormat="1" applyFont="1" applyFill="1" applyBorder="1" applyAlignment="1" applyProtection="1">
      <alignment vertical="center" wrapText="1"/>
      <protection locked="0"/>
    </xf>
    <xf numFmtId="169" fontId="9" fillId="84" borderId="3" xfId="20" applyFill="1" applyBorder="1"/>
    <xf numFmtId="10" fontId="94" fillId="2" borderId="23" xfId="20962" applyNumberFormat="1" applyFont="1" applyFill="1" applyBorder="1" applyAlignment="1" applyProtection="1">
      <alignment vertical="center"/>
      <protection locked="0"/>
    </xf>
    <xf numFmtId="169" fontId="9" fillId="84" borderId="23" xfId="20" applyFill="1" applyBorder="1"/>
    <xf numFmtId="193" fontId="85" fillId="0" borderId="0" xfId="0" applyNumberFormat="1" applyFont="1"/>
    <xf numFmtId="0" fontId="103" fillId="0" borderId="17" xfId="0" applyFont="1" applyBorder="1" applyAlignment="1">
      <alignment horizontal="center" vertical="center" wrapText="1"/>
    </xf>
    <xf numFmtId="14" fontId="103" fillId="0" borderId="18" xfId="0" applyNumberFormat="1" applyFont="1" applyBorder="1" applyAlignment="1">
      <alignment horizontal="center" vertical="center" wrapText="1"/>
    </xf>
    <xf numFmtId="164" fontId="3" fillId="0" borderId="85" xfId="7" applyNumberFormat="1" applyFont="1" applyFill="1" applyBorder="1" applyAlignment="1">
      <alignment vertical="center"/>
    </xf>
    <xf numFmtId="164" fontId="3" fillId="0" borderId="65" xfId="7" applyNumberFormat="1" applyFont="1" applyFill="1" applyBorder="1" applyAlignment="1">
      <alignment vertical="center"/>
    </xf>
    <xf numFmtId="0" fontId="3" fillId="77" borderId="9" xfId="0" applyFont="1" applyFill="1" applyBorder="1" applyAlignment="1">
      <alignment vertical="center"/>
    </xf>
    <xf numFmtId="164" fontId="3" fillId="77" borderId="9" xfId="7" applyNumberFormat="1" applyFont="1" applyFill="1" applyBorder="1" applyAlignment="1">
      <alignment vertical="center"/>
    </xf>
    <xf numFmtId="164" fontId="3" fillId="77" borderId="21" xfId="7" applyNumberFormat="1" applyFont="1" applyFill="1" applyBorder="1" applyAlignment="1">
      <alignment vertical="center"/>
    </xf>
    <xf numFmtId="164" fontId="3" fillId="0" borderId="3" xfId="7" applyNumberFormat="1" applyFont="1" applyFill="1" applyBorder="1" applyAlignment="1">
      <alignment vertical="center"/>
    </xf>
    <xf numFmtId="164" fontId="3" fillId="0" borderId="8" xfId="7" applyNumberFormat="1" applyFont="1" applyFill="1" applyBorder="1" applyAlignment="1">
      <alignment vertical="center"/>
    </xf>
    <xf numFmtId="164" fontId="3" fillId="0" borderId="20" xfId="7" applyNumberFormat="1" applyFont="1" applyFill="1" applyBorder="1" applyAlignment="1">
      <alignment vertical="center"/>
    </xf>
    <xf numFmtId="0" fontId="3" fillId="77" borderId="21" xfId="0" applyFont="1" applyFill="1" applyBorder="1" applyAlignment="1">
      <alignment vertical="center"/>
    </xf>
    <xf numFmtId="164" fontId="3" fillId="0" borderId="92" xfId="7" applyNumberFormat="1" applyFont="1" applyFill="1" applyBorder="1" applyAlignment="1">
      <alignment vertical="center"/>
    </xf>
    <xf numFmtId="164" fontId="3" fillId="0" borderId="86" xfId="7" applyNumberFormat="1" applyFont="1" applyFill="1" applyBorder="1" applyAlignment="1">
      <alignment vertical="center"/>
    </xf>
    <xf numFmtId="164" fontId="3" fillId="0" borderId="24" xfId="7" applyNumberFormat="1" applyFont="1" applyFill="1" applyBorder="1" applyAlignment="1">
      <alignment vertical="center"/>
    </xf>
    <xf numFmtId="164" fontId="3" fillId="0" borderId="26" xfId="0" applyNumberFormat="1" applyFont="1" applyFill="1" applyBorder="1" applyAlignment="1">
      <alignment vertical="center"/>
    </xf>
    <xf numFmtId="164" fontId="3" fillId="0" borderId="18" xfId="0" applyNumberFormat="1" applyFont="1" applyFill="1" applyBorder="1" applyAlignment="1">
      <alignment vertical="center"/>
    </xf>
    <xf numFmtId="164" fontId="0" fillId="0" borderId="93" xfId="7" applyNumberFormat="1" applyFont="1" applyBorder="1"/>
    <xf numFmtId="10" fontId="3" fillId="0" borderId="90" xfId="20962" applyNumberFormat="1" applyFont="1" applyFill="1" applyBorder="1" applyAlignment="1">
      <alignment vertical="center"/>
    </xf>
    <xf numFmtId="10" fontId="3" fillId="0" borderId="91" xfId="20962" applyNumberFormat="1" applyFont="1" applyFill="1" applyBorder="1" applyAlignment="1">
      <alignment vertical="center"/>
    </xf>
    <xf numFmtId="164" fontId="3" fillId="3" borderId="9" xfId="7" applyNumberFormat="1" applyFont="1" applyFill="1" applyBorder="1" applyAlignment="1">
      <alignment vertical="center"/>
    </xf>
    <xf numFmtId="164" fontId="3" fillId="3" borderId="21" xfId="7" applyNumberFormat="1" applyFont="1" applyFill="1" applyBorder="1" applyAlignment="1">
      <alignment vertical="center"/>
    </xf>
    <xf numFmtId="164" fontId="3" fillId="0" borderId="26" xfId="7" applyNumberFormat="1" applyFont="1" applyFill="1" applyBorder="1" applyAlignment="1">
      <alignment vertical="center"/>
    </xf>
    <xf numFmtId="164" fontId="3" fillId="0" borderId="18" xfId="7" applyNumberFormat="1" applyFont="1" applyFill="1" applyBorder="1" applyAlignment="1">
      <alignment vertical="center"/>
    </xf>
    <xf numFmtId="164" fontId="3" fillId="0" borderId="67" xfId="7" applyNumberFormat="1" applyFont="1" applyFill="1" applyBorder="1" applyAlignment="1">
      <alignment vertical="center"/>
    </xf>
    <xf numFmtId="164" fontId="3" fillId="0" borderId="73" xfId="7" applyNumberFormat="1" applyFont="1" applyFill="1" applyBorder="1" applyAlignment="1">
      <alignment vertical="center"/>
    </xf>
    <xf numFmtId="0" fontId="93" fillId="0" borderId="67" xfId="0" applyFont="1" applyBorder="1" applyAlignment="1">
      <alignment horizontal="left" wrapText="1"/>
    </xf>
    <xf numFmtId="0" fontId="93" fillId="0" borderId="66" xfId="0" applyFont="1" applyBorder="1" applyAlignment="1">
      <alignment horizontal="left" wrapText="1"/>
    </xf>
    <xf numFmtId="0" fontId="2" fillId="0" borderId="26" xfId="0" applyFont="1" applyFill="1" applyBorder="1" applyAlignment="1" applyProtection="1">
      <alignment horizontal="center"/>
    </xf>
    <xf numFmtId="0" fontId="2" fillId="0" borderId="27" xfId="0" applyFont="1" applyFill="1" applyBorder="1" applyAlignment="1" applyProtection="1">
      <alignment horizontal="center"/>
    </xf>
    <xf numFmtId="0" fontId="2" fillId="0" borderId="29" xfId="0" applyFont="1" applyFill="1" applyBorder="1" applyAlignment="1" applyProtection="1">
      <alignment horizontal="center"/>
    </xf>
    <xf numFmtId="0" fontId="2" fillId="0" borderId="28" xfId="0" applyFont="1" applyFill="1" applyBorder="1" applyAlignment="1" applyProtection="1">
      <alignment horizontal="center"/>
    </xf>
    <xf numFmtId="0" fontId="86" fillId="0" borderId="4" xfId="0" applyFont="1" applyBorder="1" applyAlignment="1">
      <alignment horizontal="center" vertical="center"/>
    </xf>
    <xf numFmtId="0" fontId="86" fillId="0" borderId="68"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17" xfId="0" applyFont="1" applyBorder="1" applyAlignment="1">
      <alignment horizontal="center" vertical="center" wrapText="1"/>
    </xf>
    <xf numFmtId="0" fontId="45" fillId="0" borderId="18" xfId="0" applyFont="1" applyBorder="1" applyAlignment="1">
      <alignment horizontal="center" vertical="center" wrapText="1"/>
    </xf>
    <xf numFmtId="0" fontId="2" fillId="0" borderId="3" xfId="0" applyFont="1" applyBorder="1" applyAlignment="1">
      <alignment wrapText="1"/>
    </xf>
    <xf numFmtId="0" fontId="84" fillId="0" borderId="20" xfId="0" applyFont="1" applyBorder="1" applyAlignment="1"/>
    <xf numFmtId="0" fontId="45" fillId="0" borderId="3" xfId="0" applyFont="1" applyBorder="1" applyAlignment="1">
      <alignment horizontal="center" vertical="center" wrapText="1"/>
    </xf>
    <xf numFmtId="0" fontId="45" fillId="0" borderId="20" xfId="0" applyFont="1" applyBorder="1" applyAlignment="1">
      <alignment horizontal="center" vertical="center" wrapText="1"/>
    </xf>
    <xf numFmtId="0" fontId="94" fillId="0" borderId="8" xfId="12672" applyFont="1" applyBorder="1" applyAlignment="1">
      <alignment wrapText="1"/>
    </xf>
    <xf numFmtId="0" fontId="94" fillId="0" borderId="21" xfId="12672" applyFont="1" applyBorder="1" applyAlignment="1">
      <alignment wrapText="1"/>
    </xf>
    <xf numFmtId="0" fontId="94" fillId="0" borderId="3" xfId="0" applyFont="1" applyBorder="1" applyAlignment="1">
      <alignment wrapText="1"/>
    </xf>
    <xf numFmtId="0" fontId="94" fillId="0" borderId="20" xfId="0" applyFont="1" applyBorder="1"/>
    <xf numFmtId="0" fontId="94" fillId="0" borderId="8" xfId="0" applyFont="1" applyBorder="1" applyAlignment="1">
      <alignment wrapText="1"/>
    </xf>
    <xf numFmtId="0" fontId="94" fillId="0" borderId="21" xfId="0" applyFont="1" applyBorder="1" applyAlignment="1">
      <alignment wrapText="1"/>
    </xf>
    <xf numFmtId="0" fontId="94" fillId="0" borderId="20" xfId="0" applyFont="1" applyBorder="1" applyAlignment="1"/>
    <xf numFmtId="0" fontId="86" fillId="0" borderId="3" xfId="0" applyFont="1" applyFill="1" applyBorder="1" applyAlignment="1">
      <alignment horizontal="center" vertical="center" wrapText="1"/>
    </xf>
    <xf numFmtId="0" fontId="84" fillId="0" borderId="3" xfId="0" applyFont="1" applyFill="1" applyBorder="1" applyAlignment="1">
      <alignment horizontal="center" vertical="center" wrapText="1"/>
    </xf>
    <xf numFmtId="0" fontId="45" fillId="0" borderId="3" xfId="11" applyFont="1" applyFill="1" applyBorder="1" applyAlignment="1" applyProtection="1">
      <alignment horizontal="center" vertical="center" wrapText="1"/>
    </xf>
    <xf numFmtId="0" fontId="45" fillId="0" borderId="20" xfId="11" applyFont="1" applyFill="1" applyBorder="1" applyAlignment="1" applyProtection="1">
      <alignment horizontal="center" vertical="center" wrapText="1"/>
    </xf>
    <xf numFmtId="0" fontId="45" fillId="0" borderId="72"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0" fontId="4" fillId="36" borderId="71" xfId="0" applyFont="1" applyFill="1" applyBorder="1" applyAlignment="1">
      <alignment horizontal="center" vertical="center" wrapText="1"/>
    </xf>
    <xf numFmtId="0" fontId="4" fillId="36" borderId="29" xfId="0" applyFont="1" applyFill="1" applyBorder="1" applyAlignment="1">
      <alignment horizontal="center" vertical="center" wrapText="1"/>
    </xf>
    <xf numFmtId="0" fontId="4" fillId="36" borderId="84" xfId="0" applyFont="1" applyFill="1" applyBorder="1" applyAlignment="1">
      <alignment horizontal="center" vertical="center" wrapText="1"/>
    </xf>
    <xf numFmtId="0" fontId="4" fillId="36" borderId="10" xfId="0" applyFont="1" applyFill="1" applyBorder="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3" xfId="13" applyFont="1" applyFill="1" applyBorder="1" applyAlignment="1" applyProtection="1">
      <alignment horizontal="center" vertical="center" wrapText="1"/>
      <protection locked="0"/>
    </xf>
    <xf numFmtId="0" fontId="98" fillId="3" borderId="65"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1" xfId="1" applyNumberFormat="1" applyFont="1" applyFill="1" applyBorder="1" applyAlignment="1" applyProtection="1">
      <alignment horizontal="center"/>
      <protection locked="0"/>
    </xf>
    <xf numFmtId="164" fontId="45" fillId="3" borderId="27" xfId="1" applyNumberFormat="1" applyFont="1" applyFill="1" applyBorder="1" applyAlignment="1" applyProtection="1">
      <alignment horizontal="center"/>
      <protection locked="0"/>
    </xf>
    <xf numFmtId="164" fontId="45" fillId="3" borderId="28" xfId="1" applyNumberFormat="1" applyFont="1" applyFill="1" applyBorder="1" applyAlignment="1" applyProtection="1">
      <alignment horizontal="center"/>
      <protection locked="0"/>
    </xf>
    <xf numFmtId="164" fontId="45" fillId="0" borderId="16" xfId="1" applyNumberFormat="1" applyFont="1" applyFill="1" applyBorder="1" applyAlignment="1" applyProtection="1">
      <alignment horizontal="center"/>
      <protection locked="0"/>
    </xf>
    <xf numFmtId="164" fontId="45" fillId="0" borderId="17"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0" fontId="86" fillId="0" borderId="50" xfId="0" applyFont="1" applyBorder="1" applyAlignment="1">
      <alignment horizontal="center" vertical="center" wrapText="1"/>
    </xf>
    <xf numFmtId="0" fontId="86" fillId="0" borderId="51" xfId="0" applyFont="1" applyBorder="1" applyAlignment="1">
      <alignment horizontal="center" vertical="center" wrapText="1"/>
    </xf>
    <xf numFmtId="164" fontId="45" fillId="0" borderId="74" xfId="1" applyNumberFormat="1" applyFont="1" applyFill="1" applyBorder="1" applyAlignment="1" applyProtection="1">
      <alignment horizontal="center" vertical="center" wrapText="1"/>
      <protection locked="0"/>
    </xf>
    <xf numFmtId="164" fontId="45" fillId="0" borderId="75" xfId="1" applyNumberFormat="1" applyFont="1" applyFill="1" applyBorder="1" applyAlignment="1" applyProtection="1">
      <alignment horizontal="center" vertical="center" wrapText="1"/>
      <protection locked="0"/>
    </xf>
    <xf numFmtId="0" fontId="3" fillId="0" borderId="73"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86" fillId="0" borderId="76" xfId="0" applyFont="1" applyBorder="1" applyAlignment="1">
      <alignment horizontal="center"/>
    </xf>
    <xf numFmtId="0" fontId="86" fillId="0" borderId="77"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114" fillId="0" borderId="53" xfId="0" applyFont="1" applyFill="1" applyBorder="1" applyAlignment="1">
      <alignment horizontal="left" vertical="center"/>
    </xf>
    <xf numFmtId="0" fontId="114" fillId="0" borderId="54" xfId="0" applyFont="1" applyFill="1" applyBorder="1" applyAlignment="1">
      <alignment horizontal="left" vertical="center"/>
    </xf>
    <xf numFmtId="0" fontId="3" fillId="0" borderId="54"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3" fillId="0" borderId="61" xfId="0" applyFont="1" applyFill="1" applyBorder="1" applyAlignment="1">
      <alignment horizontal="center" vertical="center" wrapText="1"/>
    </xf>
  </cellXfs>
  <cellStyles count="20970">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0 2 2" xfId="20968"/>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85" xfId="20969"/>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4"/>
    <cellStyle name="Normal 122" xfId="20960"/>
    <cellStyle name="Normal 123" xfId="20963"/>
    <cellStyle name="Normal 124" xfId="20967"/>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15" xfId="20965"/>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3 5" xfId="20966"/>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390525</xdr:rowOff>
    </xdr:to>
    <xdr:sp macro="" textlink="" fPublished="1">
      <xdr:nvSpPr>
        <xdr:cNvPr id="1025" name="Straight Connector 3"/>
        <xdr:cNvSpPr/>
      </xdr:nvSpPr>
      <xdr:spPr>
        <a:prstGeom prst="line">
          <a:avLst/>
        </a:prstGeom>
        <a:ln w="9525">
          <a:solidFill>
            <a:schemeClr val="dk1"/>
          </a:solidFill>
        </a:ln>
      </xdr:spPr>
      <xdr:style>
        <a:lnRef idx="1">
          <a:schemeClr val="accent1"/>
        </a:lnRef>
        <a:fillRef idx="0">
          <a:schemeClr val="accent1"/>
        </a:fillRef>
        <a:effectRef idx="0">
          <a:schemeClr val="accent1"/>
        </a:effectRef>
        <a:fontRef idx="minor">
          <a:schemeClr val="dk1"/>
        </a:fontRef>
      </xdr:style>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ana.kumsiashvili/Downloads/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nana.kumsiashvili\Downloads\ListSheet"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ado.orvelashvili\Desktop\Excels\PG1\FSA\FSA-SGSP\CGP\temp\3.%20&#4330;&#4309;&#4314;&#4312;&#4314;&#4308;&#4305;&#4308;&#4305;&#4312;%20&#4320;&#4308;&#4306;&#4323;&#4314;&#4304;&#4330;&#4312;&#4308;&#4305;&#4328;&#4312;\5.%20Pillar%203\Bank%20questions\1%20Consolidated%20Q&amp;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ashabank.g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5"/>
  <sheetViews>
    <sheetView zoomScaleNormal="100" workbookViewId="0"/>
  </sheetViews>
  <sheetFormatPr defaultColWidth="9.140625" defaultRowHeight="14.25"/>
  <cols>
    <col min="1" max="1" width="10.28515625" style="4" customWidth="1"/>
    <col min="2" max="2" width="134.7109375" style="5" bestFit="1" customWidth="1"/>
    <col min="3" max="3" width="39.42578125" style="5" customWidth="1"/>
    <col min="4" max="6" width="9.140625" style="5"/>
    <col min="7" max="7" width="25" style="5" customWidth="1"/>
    <col min="8" max="16384" width="9.140625" style="5"/>
  </cols>
  <sheetData>
    <row r="1" spans="1:3" ht="15">
      <c r="A1" s="161"/>
      <c r="B1" s="194" t="s">
        <v>355</v>
      </c>
      <c r="C1" s="161"/>
    </row>
    <row r="2" spans="1:3">
      <c r="A2" s="195">
        <v>1</v>
      </c>
      <c r="B2" s="196" t="s">
        <v>356</v>
      </c>
      <c r="C2" s="282" t="s">
        <v>389</v>
      </c>
    </row>
    <row r="3" spans="1:3">
      <c r="A3" s="195">
        <v>2</v>
      </c>
      <c r="B3" s="197" t="s">
        <v>352</v>
      </c>
      <c r="C3" s="85" t="s">
        <v>390</v>
      </c>
    </row>
    <row r="4" spans="1:3">
      <c r="A4" s="195">
        <v>3</v>
      </c>
      <c r="B4" s="198" t="s">
        <v>357</v>
      </c>
      <c r="C4" s="85" t="s">
        <v>391</v>
      </c>
    </row>
    <row r="5" spans="1:3">
      <c r="A5" s="199">
        <v>4</v>
      </c>
      <c r="B5" s="200" t="s">
        <v>353</v>
      </c>
      <c r="C5" s="283" t="s">
        <v>392</v>
      </c>
    </row>
    <row r="6" spans="1:3" s="201" customFormat="1" ht="45.75" customHeight="1">
      <c r="A6" s="669" t="s">
        <v>385</v>
      </c>
      <c r="B6" s="670"/>
      <c r="C6" s="670"/>
    </row>
    <row r="7" spans="1:3" ht="15">
      <c r="A7" s="202" t="s">
        <v>30</v>
      </c>
      <c r="B7" s="194" t="s">
        <v>354</v>
      </c>
    </row>
    <row r="8" spans="1:3">
      <c r="A8" s="161">
        <v>1</v>
      </c>
      <c r="B8" s="245" t="s">
        <v>20</v>
      </c>
    </row>
    <row r="9" spans="1:3">
      <c r="A9" s="161">
        <v>2</v>
      </c>
      <c r="B9" s="246" t="s">
        <v>21</v>
      </c>
    </row>
    <row r="10" spans="1:3">
      <c r="A10" s="161">
        <v>3</v>
      </c>
      <c r="B10" s="246" t="s">
        <v>22</v>
      </c>
    </row>
    <row r="11" spans="1:3">
      <c r="A11" s="161">
        <v>4</v>
      </c>
      <c r="B11" s="246" t="s">
        <v>23</v>
      </c>
      <c r="C11" s="90"/>
    </row>
    <row r="12" spans="1:3">
      <c r="A12" s="161">
        <v>5</v>
      </c>
      <c r="B12" s="246" t="s">
        <v>24</v>
      </c>
    </row>
    <row r="13" spans="1:3">
      <c r="A13" s="161">
        <v>6</v>
      </c>
      <c r="B13" s="247" t="s">
        <v>364</v>
      </c>
    </row>
    <row r="14" spans="1:3">
      <c r="A14" s="161">
        <v>7</v>
      </c>
      <c r="B14" s="246" t="s">
        <v>358</v>
      </c>
    </row>
    <row r="15" spans="1:3">
      <c r="A15" s="161">
        <v>8</v>
      </c>
      <c r="B15" s="246" t="s">
        <v>359</v>
      </c>
    </row>
    <row r="16" spans="1:3">
      <c r="A16" s="161">
        <v>9</v>
      </c>
      <c r="B16" s="246" t="s">
        <v>25</v>
      </c>
    </row>
    <row r="17" spans="1:2">
      <c r="A17" s="161">
        <v>10</v>
      </c>
      <c r="B17" s="246" t="s">
        <v>26</v>
      </c>
    </row>
    <row r="18" spans="1:2">
      <c r="A18" s="161">
        <v>11</v>
      </c>
      <c r="B18" s="247" t="s">
        <v>360</v>
      </c>
    </row>
    <row r="19" spans="1:2">
      <c r="A19" s="161">
        <v>12</v>
      </c>
      <c r="B19" s="247" t="s">
        <v>27</v>
      </c>
    </row>
    <row r="20" spans="1:2">
      <c r="A20" s="161">
        <v>13</v>
      </c>
      <c r="B20" s="248" t="s">
        <v>361</v>
      </c>
    </row>
    <row r="21" spans="1:2">
      <c r="A21" s="161">
        <v>14</v>
      </c>
      <c r="B21" s="247" t="s">
        <v>28</v>
      </c>
    </row>
    <row r="22" spans="1:2">
      <c r="A22" s="203">
        <v>15</v>
      </c>
      <c r="B22" s="247" t="s">
        <v>29</v>
      </c>
    </row>
    <row r="23" spans="1:2">
      <c r="A23" s="93"/>
      <c r="B23" s="16"/>
    </row>
    <row r="24" spans="1:2">
      <c r="A24" s="93"/>
      <c r="B24" s="16"/>
    </row>
    <row r="25" spans="1:2">
      <c r="A25" s="93"/>
      <c r="B25" s="16"/>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7" location="'10. CC2'!A1" display="Reconciliation of regulatory capital to balance sheet "/>
    <hyperlink ref="B18" location="'11. CRWA '!A1" display="Credit risk weighted risk exposures"/>
    <hyperlink ref="B19" location="'12. CRM'!A1" display="Credit risk mitigation"/>
    <hyperlink ref="B20" location="'13. CRME '!A1" display="Standardized approach: Credit risk, effect of credit risk mitigation"/>
    <hyperlink ref="B21" location="'14. CICR'!A1" display="Currency induced credit risk (CICR)"/>
    <hyperlink ref="B22" location="'15. CCR '!A1" display="Counterparty credit risk"/>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55"/>
  <sheetViews>
    <sheetView zoomScale="90" zoomScaleNormal="90" workbookViewId="0">
      <pane xSplit="1" ySplit="5" topLeftCell="B18" activePane="bottomRight" state="frozen"/>
      <selection pane="topRight"/>
      <selection pane="bottomLeft"/>
      <selection pane="bottomRight" activeCell="J39" sqref="J38:J39"/>
    </sheetView>
  </sheetViews>
  <sheetFormatPr defaultColWidth="9.140625" defaultRowHeight="12.75"/>
  <cols>
    <col min="1" max="1" width="9.5703125" style="93" bestFit="1" customWidth="1"/>
    <col min="2" max="2" width="132.42578125" style="4" customWidth="1"/>
    <col min="3" max="3" width="18.42578125" style="4" customWidth="1"/>
    <col min="4" max="16384" width="9.140625" style="4"/>
  </cols>
  <sheetData>
    <row r="1" spans="1:3">
      <c r="A1" s="2" t="s">
        <v>31</v>
      </c>
      <c r="B1" s="284" t="s">
        <v>551</v>
      </c>
    </row>
    <row r="2" spans="1:3" s="80" customFormat="1" ht="15.75" customHeight="1">
      <c r="A2" s="80" t="s">
        <v>32</v>
      </c>
      <c r="B2" s="284" t="s">
        <v>552</v>
      </c>
    </row>
    <row r="3" spans="1:3" s="80" customFormat="1" ht="15.75" customHeight="1"/>
    <row r="4" spans="1:3" ht="13.5" thickBot="1">
      <c r="A4" s="93" t="s">
        <v>255</v>
      </c>
      <c r="B4" s="142" t="s">
        <v>254</v>
      </c>
    </row>
    <row r="5" spans="1:3">
      <c r="A5" s="94" t="s">
        <v>6</v>
      </c>
      <c r="B5" s="95"/>
      <c r="C5" s="96" t="s">
        <v>74</v>
      </c>
    </row>
    <row r="6" spans="1:3">
      <c r="A6" s="97">
        <v>1</v>
      </c>
      <c r="B6" s="98" t="s">
        <v>253</v>
      </c>
      <c r="C6" s="344">
        <f>SUM(C7:C11)</f>
        <v>108605505.68000001</v>
      </c>
    </row>
    <row r="7" spans="1:3">
      <c r="A7" s="97">
        <v>2</v>
      </c>
      <c r="B7" s="99" t="s">
        <v>252</v>
      </c>
      <c r="C7" s="345">
        <v>103000000</v>
      </c>
    </row>
    <row r="8" spans="1:3">
      <c r="A8" s="97">
        <v>3</v>
      </c>
      <c r="B8" s="100" t="s">
        <v>251</v>
      </c>
      <c r="C8" s="345"/>
    </row>
    <row r="9" spans="1:3">
      <c r="A9" s="97">
        <v>4</v>
      </c>
      <c r="B9" s="100" t="s">
        <v>250</v>
      </c>
      <c r="C9" s="345"/>
    </row>
    <row r="10" spans="1:3">
      <c r="A10" s="97">
        <v>5</v>
      </c>
      <c r="B10" s="100" t="s">
        <v>249</v>
      </c>
      <c r="C10" s="345"/>
    </row>
    <row r="11" spans="1:3">
      <c r="A11" s="97">
        <v>6</v>
      </c>
      <c r="B11" s="101" t="s">
        <v>248</v>
      </c>
      <c r="C11" s="345">
        <v>5605505.6799999997</v>
      </c>
    </row>
    <row r="12" spans="1:3" s="67" customFormat="1">
      <c r="A12" s="97">
        <v>7</v>
      </c>
      <c r="B12" s="98" t="s">
        <v>247</v>
      </c>
      <c r="C12" s="346">
        <f>SUM(C13:C27)</f>
        <v>2014713.37</v>
      </c>
    </row>
    <row r="13" spans="1:3" s="67" customFormat="1">
      <c r="A13" s="97">
        <v>8</v>
      </c>
      <c r="B13" s="102" t="s">
        <v>246</v>
      </c>
      <c r="C13" s="347"/>
    </row>
    <row r="14" spans="1:3" s="67" customFormat="1" ht="25.5">
      <c r="A14" s="97">
        <v>9</v>
      </c>
      <c r="B14" s="103" t="s">
        <v>245</v>
      </c>
      <c r="C14" s="347"/>
    </row>
    <row r="15" spans="1:3" s="67" customFormat="1">
      <c r="A15" s="97">
        <v>10</v>
      </c>
      <c r="B15" s="104" t="s">
        <v>244</v>
      </c>
      <c r="C15" s="347">
        <v>2014713.37</v>
      </c>
    </row>
    <row r="16" spans="1:3" s="67" customFormat="1">
      <c r="A16" s="97">
        <v>11</v>
      </c>
      <c r="B16" s="105" t="s">
        <v>243</v>
      </c>
      <c r="C16" s="347"/>
    </row>
    <row r="17" spans="1:3" s="67" customFormat="1">
      <c r="A17" s="97">
        <v>12</v>
      </c>
      <c r="B17" s="104" t="s">
        <v>242</v>
      </c>
      <c r="C17" s="347"/>
    </row>
    <row r="18" spans="1:3" s="67" customFormat="1">
      <c r="A18" s="97">
        <v>13</v>
      </c>
      <c r="B18" s="104" t="s">
        <v>241</v>
      </c>
      <c r="C18" s="347"/>
    </row>
    <row r="19" spans="1:3" s="67" customFormat="1">
      <c r="A19" s="97">
        <v>14</v>
      </c>
      <c r="B19" s="104" t="s">
        <v>240</v>
      </c>
      <c r="C19" s="347"/>
    </row>
    <row r="20" spans="1:3" s="67" customFormat="1">
      <c r="A20" s="97">
        <v>15</v>
      </c>
      <c r="B20" s="104" t="s">
        <v>239</v>
      </c>
      <c r="C20" s="347"/>
    </row>
    <row r="21" spans="1:3" s="67" customFormat="1" ht="25.5">
      <c r="A21" s="97">
        <v>16</v>
      </c>
      <c r="B21" s="103" t="s">
        <v>238</v>
      </c>
      <c r="C21" s="347"/>
    </row>
    <row r="22" spans="1:3" s="67" customFormat="1">
      <c r="A22" s="97">
        <v>17</v>
      </c>
      <c r="B22" s="106" t="s">
        <v>237</v>
      </c>
      <c r="C22" s="348">
        <v>0</v>
      </c>
    </row>
    <row r="23" spans="1:3" s="67" customFormat="1">
      <c r="A23" s="97">
        <v>18</v>
      </c>
      <c r="B23" s="103" t="s">
        <v>236</v>
      </c>
      <c r="C23" s="347"/>
    </row>
    <row r="24" spans="1:3" s="67" customFormat="1" ht="25.5">
      <c r="A24" s="97">
        <v>19</v>
      </c>
      <c r="B24" s="103" t="s">
        <v>213</v>
      </c>
      <c r="C24" s="347"/>
    </row>
    <row r="25" spans="1:3" s="67" customFormat="1">
      <c r="A25" s="97">
        <v>20</v>
      </c>
      <c r="B25" s="107" t="s">
        <v>235</v>
      </c>
      <c r="C25" s="347"/>
    </row>
    <row r="26" spans="1:3" s="67" customFormat="1">
      <c r="A26" s="97">
        <v>21</v>
      </c>
      <c r="B26" s="107" t="s">
        <v>234</v>
      </c>
      <c r="C26" s="347"/>
    </row>
    <row r="27" spans="1:3" s="67" customFormat="1">
      <c r="A27" s="97">
        <v>22</v>
      </c>
      <c r="B27" s="107" t="s">
        <v>233</v>
      </c>
      <c r="C27" s="347"/>
    </row>
    <row r="28" spans="1:3" s="67" customFormat="1">
      <c r="A28" s="97">
        <v>23</v>
      </c>
      <c r="B28" s="108" t="s">
        <v>232</v>
      </c>
      <c r="C28" s="346">
        <f>C6-C12</f>
        <v>106590792.31</v>
      </c>
    </row>
    <row r="29" spans="1:3" s="67" customFormat="1">
      <c r="A29" s="109"/>
      <c r="B29" s="110"/>
      <c r="C29" s="349"/>
    </row>
    <row r="30" spans="1:3" s="67" customFormat="1">
      <c r="A30" s="109">
        <v>24</v>
      </c>
      <c r="B30" s="108" t="s">
        <v>231</v>
      </c>
      <c r="C30" s="346">
        <f>C31+C34</f>
        <v>0</v>
      </c>
    </row>
    <row r="31" spans="1:3" s="67" customFormat="1">
      <c r="A31" s="109">
        <v>25</v>
      </c>
      <c r="B31" s="100" t="s">
        <v>230</v>
      </c>
      <c r="C31" s="350">
        <f>C32+C33</f>
        <v>0</v>
      </c>
    </row>
    <row r="32" spans="1:3" s="67" customFormat="1">
      <c r="A32" s="109">
        <v>26</v>
      </c>
      <c r="B32" s="111" t="s">
        <v>313</v>
      </c>
      <c r="C32" s="349"/>
    </row>
    <row r="33" spans="1:3" s="67" customFormat="1">
      <c r="A33" s="109">
        <v>27</v>
      </c>
      <c r="B33" s="111" t="s">
        <v>229</v>
      </c>
      <c r="C33" s="349"/>
    </row>
    <row r="34" spans="1:3" s="67" customFormat="1">
      <c r="A34" s="109">
        <v>28</v>
      </c>
      <c r="B34" s="100" t="s">
        <v>228</v>
      </c>
      <c r="C34" s="349"/>
    </row>
    <row r="35" spans="1:3" s="67" customFormat="1">
      <c r="A35" s="109">
        <v>29</v>
      </c>
      <c r="B35" s="108" t="s">
        <v>227</v>
      </c>
      <c r="C35" s="346">
        <f>SUM(C36:C40)</f>
        <v>0</v>
      </c>
    </row>
    <row r="36" spans="1:3" s="67" customFormat="1">
      <c r="A36" s="109">
        <v>30</v>
      </c>
      <c r="B36" s="103" t="s">
        <v>226</v>
      </c>
      <c r="C36" s="349"/>
    </row>
    <row r="37" spans="1:3" s="67" customFormat="1">
      <c r="A37" s="109">
        <v>31</v>
      </c>
      <c r="B37" s="104" t="s">
        <v>225</v>
      </c>
      <c r="C37" s="349"/>
    </row>
    <row r="38" spans="1:3" s="67" customFormat="1" ht="25.5">
      <c r="A38" s="109">
        <v>32</v>
      </c>
      <c r="B38" s="103" t="s">
        <v>224</v>
      </c>
      <c r="C38" s="349"/>
    </row>
    <row r="39" spans="1:3" s="67" customFormat="1" ht="25.5">
      <c r="A39" s="109">
        <v>33</v>
      </c>
      <c r="B39" s="103" t="s">
        <v>213</v>
      </c>
      <c r="C39" s="349"/>
    </row>
    <row r="40" spans="1:3" s="67" customFormat="1">
      <c r="A40" s="109">
        <v>34</v>
      </c>
      <c r="B40" s="107" t="s">
        <v>223</v>
      </c>
      <c r="C40" s="349"/>
    </row>
    <row r="41" spans="1:3" s="67" customFormat="1">
      <c r="A41" s="109">
        <v>35</v>
      </c>
      <c r="B41" s="108" t="s">
        <v>222</v>
      </c>
      <c r="C41" s="346">
        <f>C30-C35</f>
        <v>0</v>
      </c>
    </row>
    <row r="42" spans="1:3" s="67" customFormat="1">
      <c r="A42" s="109"/>
      <c r="B42" s="110"/>
      <c r="C42" s="349"/>
    </row>
    <row r="43" spans="1:3" s="67" customFormat="1">
      <c r="A43" s="109">
        <v>36</v>
      </c>
      <c r="B43" s="112" t="s">
        <v>221</v>
      </c>
      <c r="C43" s="346">
        <f>SUM(C44:C46)</f>
        <v>3884086.7047999999</v>
      </c>
    </row>
    <row r="44" spans="1:3" s="67" customFormat="1">
      <c r="A44" s="109">
        <v>37</v>
      </c>
      <c r="B44" s="100" t="s">
        <v>220</v>
      </c>
      <c r="C44" s="347"/>
    </row>
    <row r="45" spans="1:3" s="67" customFormat="1">
      <c r="A45" s="109">
        <v>38</v>
      </c>
      <c r="B45" s="100" t="s">
        <v>219</v>
      </c>
      <c r="C45" s="347"/>
    </row>
    <row r="46" spans="1:3" s="67" customFormat="1">
      <c r="A46" s="109">
        <v>39</v>
      </c>
      <c r="B46" s="100" t="s">
        <v>218</v>
      </c>
      <c r="C46" s="347">
        <v>3884086.7047999999</v>
      </c>
    </row>
    <row r="47" spans="1:3" s="67" customFormat="1">
      <c r="A47" s="109">
        <v>40</v>
      </c>
      <c r="B47" s="112" t="s">
        <v>217</v>
      </c>
      <c r="C47" s="346">
        <f>SUM(C48:C51)</f>
        <v>0</v>
      </c>
    </row>
    <row r="48" spans="1:3" s="67" customFormat="1">
      <c r="A48" s="109">
        <v>41</v>
      </c>
      <c r="B48" s="103" t="s">
        <v>216</v>
      </c>
      <c r="C48" s="349"/>
    </row>
    <row r="49" spans="1:3" s="67" customFormat="1">
      <c r="A49" s="109">
        <v>42</v>
      </c>
      <c r="B49" s="104" t="s">
        <v>215</v>
      </c>
      <c r="C49" s="349"/>
    </row>
    <row r="50" spans="1:3" s="67" customFormat="1">
      <c r="A50" s="109">
        <v>43</v>
      </c>
      <c r="B50" s="103" t="s">
        <v>214</v>
      </c>
      <c r="C50" s="349"/>
    </row>
    <row r="51" spans="1:3" s="67" customFormat="1" ht="25.5">
      <c r="A51" s="109">
        <v>44</v>
      </c>
      <c r="B51" s="103" t="s">
        <v>213</v>
      </c>
      <c r="C51" s="349"/>
    </row>
    <row r="52" spans="1:3" s="67" customFormat="1" ht="13.5" thickBot="1">
      <c r="A52" s="113">
        <v>45</v>
      </c>
      <c r="B52" s="114" t="s">
        <v>212</v>
      </c>
      <c r="C52" s="351">
        <f>C43-C47</f>
        <v>3884086.7047999999</v>
      </c>
    </row>
    <row r="55" spans="1:3">
      <c r="B55" s="4" t="s">
        <v>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2"/>
  <sheetViews>
    <sheetView workbookViewId="0">
      <selection activeCell="B1" sqref="B1"/>
    </sheetView>
  </sheetViews>
  <sheetFormatPr defaultColWidth="9.140625" defaultRowHeight="12.75"/>
  <cols>
    <col min="1" max="1" width="9.42578125" style="262" bestFit="1" customWidth="1"/>
    <col min="2" max="2" width="59" style="262" customWidth="1"/>
    <col min="3" max="3" width="16.7109375" style="262" bestFit="1" customWidth="1"/>
    <col min="4" max="4" width="13.28515625" style="262" bestFit="1" customWidth="1"/>
    <col min="5" max="16384" width="9.140625" style="262"/>
  </cols>
  <sheetData>
    <row r="1" spans="1:4" ht="15">
      <c r="A1" s="564" t="s">
        <v>31</v>
      </c>
      <c r="B1" s="636" t="str">
        <f>'9. Capital'!B1</f>
        <v>სს " პაშა ბანკი საქართველო"</v>
      </c>
    </row>
    <row r="2" spans="1:4" s="228" customFormat="1" ht="15">
      <c r="A2" s="228" t="s">
        <v>32</v>
      </c>
      <c r="B2" s="635" t="str">
        <f>'9. Capital'!B2</f>
        <v>30.09.2018</v>
      </c>
    </row>
    <row r="3" spans="1:4" s="228" customFormat="1" ht="15"/>
    <row r="4" spans="1:4" ht="13.5" thickBot="1">
      <c r="A4" s="484" t="s">
        <v>550</v>
      </c>
      <c r="B4" s="563" t="s">
        <v>549</v>
      </c>
    </row>
    <row r="5" spans="1:4" s="550" customFormat="1">
      <c r="A5" s="698" t="s">
        <v>548</v>
      </c>
      <c r="B5" s="699"/>
      <c r="C5" s="552" t="s">
        <v>521</v>
      </c>
      <c r="D5" s="551" t="s">
        <v>520</v>
      </c>
    </row>
    <row r="6" spans="1:4" s="541" customFormat="1">
      <c r="A6" s="559">
        <v>1</v>
      </c>
      <c r="B6" s="558" t="s">
        <v>547</v>
      </c>
      <c r="C6" s="558"/>
      <c r="D6" s="556"/>
    </row>
    <row r="7" spans="1:4" s="541" customFormat="1">
      <c r="A7" s="562" t="s">
        <v>546</v>
      </c>
      <c r="B7" s="561" t="s">
        <v>545</v>
      </c>
      <c r="C7" s="561" t="s">
        <v>544</v>
      </c>
      <c r="D7" s="560"/>
    </row>
    <row r="8" spans="1:4" s="541" customFormat="1">
      <c r="A8" s="562" t="s">
        <v>543</v>
      </c>
      <c r="B8" s="561" t="s">
        <v>542</v>
      </c>
      <c r="C8" s="561" t="s">
        <v>541</v>
      </c>
      <c r="D8" s="560"/>
    </row>
    <row r="9" spans="1:4" s="541" customFormat="1">
      <c r="A9" s="562" t="s">
        <v>540</v>
      </c>
      <c r="B9" s="561" t="s">
        <v>539</v>
      </c>
      <c r="C9" s="561" t="s">
        <v>538</v>
      </c>
      <c r="D9" s="560"/>
    </row>
    <row r="10" spans="1:4" s="541" customFormat="1">
      <c r="A10" s="559" t="s">
        <v>537</v>
      </c>
      <c r="B10" s="558" t="s">
        <v>536</v>
      </c>
      <c r="C10" s="558"/>
      <c r="D10" s="556"/>
    </row>
    <row r="11" spans="1:4" s="555" customFormat="1">
      <c r="A11" s="554" t="s">
        <v>535</v>
      </c>
      <c r="B11" s="548" t="s">
        <v>534</v>
      </c>
      <c r="C11" s="548" t="s">
        <v>533</v>
      </c>
      <c r="D11" s="553"/>
    </row>
    <row r="12" spans="1:4" s="555" customFormat="1">
      <c r="A12" s="554" t="s">
        <v>532</v>
      </c>
      <c r="B12" s="548" t="s">
        <v>531</v>
      </c>
      <c r="C12" s="548" t="s">
        <v>526</v>
      </c>
      <c r="D12" s="553"/>
    </row>
    <row r="13" spans="1:4" s="555" customFormat="1">
      <c r="A13" s="554" t="s">
        <v>530</v>
      </c>
      <c r="B13" s="548" t="s">
        <v>529</v>
      </c>
      <c r="C13" s="548" t="s">
        <v>526</v>
      </c>
      <c r="D13" s="553"/>
    </row>
    <row r="14" spans="1:4" s="555" customFormat="1">
      <c r="A14" s="559" t="s">
        <v>528</v>
      </c>
      <c r="B14" s="558" t="s">
        <v>527</v>
      </c>
      <c r="C14" s="557" t="s">
        <v>526</v>
      </c>
      <c r="D14" s="556"/>
    </row>
    <row r="15" spans="1:4" s="555" customFormat="1">
      <c r="A15" s="554">
        <v>3.1</v>
      </c>
      <c r="B15" s="548" t="s">
        <v>525</v>
      </c>
      <c r="C15" s="548"/>
      <c r="D15" s="553"/>
    </row>
    <row r="16" spans="1:4" s="555" customFormat="1">
      <c r="A16" s="554">
        <v>3.2</v>
      </c>
      <c r="B16" s="548" t="s">
        <v>524</v>
      </c>
      <c r="C16" s="548"/>
      <c r="D16" s="553"/>
    </row>
    <row r="17" spans="1:6" s="541" customFormat="1" ht="13.5" thickBot="1">
      <c r="A17" s="554">
        <v>3.3</v>
      </c>
      <c r="B17" s="548" t="s">
        <v>523</v>
      </c>
      <c r="C17" s="548"/>
      <c r="D17" s="553"/>
    </row>
    <row r="18" spans="1:6" s="550" customFormat="1">
      <c r="A18" s="700" t="s">
        <v>522</v>
      </c>
      <c r="B18" s="701"/>
      <c r="C18" s="552" t="s">
        <v>521</v>
      </c>
      <c r="D18" s="551" t="s">
        <v>520</v>
      </c>
    </row>
    <row r="19" spans="1:6" s="541" customFormat="1">
      <c r="A19" s="549">
        <v>4</v>
      </c>
      <c r="B19" s="548" t="s">
        <v>519</v>
      </c>
      <c r="C19" s="547">
        <v>0</v>
      </c>
      <c r="D19" s="546"/>
    </row>
    <row r="20" spans="1:6" s="541" customFormat="1">
      <c r="A20" s="549">
        <v>5</v>
      </c>
      <c r="B20" s="548" t="s">
        <v>144</v>
      </c>
      <c r="C20" s="547">
        <v>0</v>
      </c>
      <c r="D20" s="546"/>
    </row>
    <row r="21" spans="1:6" s="541" customFormat="1" ht="13.5" thickBot="1">
      <c r="A21" s="545" t="s">
        <v>518</v>
      </c>
      <c r="B21" s="544" t="s">
        <v>517</v>
      </c>
      <c r="C21" s="543">
        <v>0</v>
      </c>
      <c r="D21" s="542"/>
    </row>
    <row r="22" spans="1:6">
      <c r="F22" s="484"/>
    </row>
  </sheetData>
  <mergeCells count="2">
    <mergeCell ref="A5:B5"/>
    <mergeCell ref="A18:B1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Normal="100" workbookViewId="0">
      <pane xSplit="1" ySplit="5" topLeftCell="B27" activePane="bottomRight" state="frozen"/>
      <selection pane="topRight"/>
      <selection pane="bottomLeft"/>
      <selection pane="bottomRight" activeCell="C38" sqref="C38:C44"/>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31</v>
      </c>
      <c r="B1" s="284" t="str">
        <f>'2. RC'!B1</f>
        <v>სს " პაშა ბანკი საქართველო"</v>
      </c>
      <c r="E1" s="4"/>
      <c r="F1" s="4"/>
    </row>
    <row r="2" spans="1:6" s="80" customFormat="1" ht="15.75" customHeight="1">
      <c r="A2" s="2" t="s">
        <v>32</v>
      </c>
      <c r="B2" s="284" t="str">
        <f>'2. RC'!B2</f>
        <v>30.09.2018</v>
      </c>
    </row>
    <row r="3" spans="1:6" s="80" customFormat="1" ht="15.75" customHeight="1">
      <c r="A3" s="115"/>
    </row>
    <row r="4" spans="1:6" s="80" customFormat="1" ht="15.75" customHeight="1" thickBot="1">
      <c r="A4" s="80" t="s">
        <v>87</v>
      </c>
      <c r="B4" s="219" t="s">
        <v>297</v>
      </c>
      <c r="D4" s="40" t="s">
        <v>74</v>
      </c>
    </row>
    <row r="5" spans="1:6" ht="25.5">
      <c r="A5" s="116" t="s">
        <v>6</v>
      </c>
      <c r="B5" s="251" t="s">
        <v>351</v>
      </c>
      <c r="C5" s="117" t="s">
        <v>95</v>
      </c>
      <c r="D5" s="118" t="s">
        <v>96</v>
      </c>
    </row>
    <row r="6" spans="1:6" ht="15">
      <c r="A6" s="86">
        <v>1</v>
      </c>
      <c r="B6" s="119" t="s">
        <v>36</v>
      </c>
      <c r="C6" s="352">
        <v>1483687.9790999999</v>
      </c>
      <c r="D6" s="120"/>
      <c r="E6" s="121"/>
    </row>
    <row r="7" spans="1:6" ht="15">
      <c r="A7" s="86">
        <v>2</v>
      </c>
      <c r="B7" s="122" t="s">
        <v>37</v>
      </c>
      <c r="C7" s="353">
        <v>47185045.195199996</v>
      </c>
      <c r="D7" s="123"/>
      <c r="E7" s="121"/>
    </row>
    <row r="8" spans="1:6" ht="15">
      <c r="A8" s="86">
        <v>3</v>
      </c>
      <c r="B8" s="122" t="s">
        <v>38</v>
      </c>
      <c r="C8" s="352">
        <v>68244781.143600002</v>
      </c>
      <c r="D8" s="123"/>
      <c r="E8" s="121"/>
    </row>
    <row r="9" spans="1:6" ht="15">
      <c r="A9" s="86">
        <v>4</v>
      </c>
      <c r="B9" s="122" t="s">
        <v>39</v>
      </c>
      <c r="C9" s="352">
        <v>0</v>
      </c>
      <c r="D9" s="123"/>
      <c r="E9" s="121"/>
    </row>
    <row r="10" spans="1:6" ht="15">
      <c r="A10" s="86">
        <v>5</v>
      </c>
      <c r="B10" s="122" t="s">
        <v>40</v>
      </c>
      <c r="C10" s="352">
        <v>45881020.209800005</v>
      </c>
      <c r="D10" s="123"/>
      <c r="E10" s="121"/>
    </row>
    <row r="11" spans="1:6" ht="15">
      <c r="A11" s="86">
        <v>6.1</v>
      </c>
      <c r="B11" s="220" t="s">
        <v>41</v>
      </c>
      <c r="C11" s="352">
        <v>149992882.9262</v>
      </c>
      <c r="D11" s="124"/>
      <c r="E11" s="125"/>
    </row>
    <row r="12" spans="1:6" ht="15.75">
      <c r="A12" s="86" t="s">
        <v>397</v>
      </c>
      <c r="B12" s="360" t="s">
        <v>398</v>
      </c>
      <c r="C12" s="354">
        <v>0</v>
      </c>
      <c r="D12" s="124" t="s">
        <v>399</v>
      </c>
      <c r="E12" s="125"/>
    </row>
    <row r="13" spans="1:6" ht="15">
      <c r="A13" s="86">
        <v>6.2</v>
      </c>
      <c r="B13" s="221" t="s">
        <v>42</v>
      </c>
      <c r="C13" s="353">
        <v>-3356418.5761000002</v>
      </c>
      <c r="D13" s="124"/>
      <c r="E13" s="121"/>
    </row>
    <row r="14" spans="1:6" ht="15.75">
      <c r="A14" s="361" t="s">
        <v>400</v>
      </c>
      <c r="B14" s="360" t="s">
        <v>401</v>
      </c>
      <c r="C14" s="354">
        <v>3137758.4134</v>
      </c>
      <c r="D14" s="124" t="s">
        <v>402</v>
      </c>
      <c r="E14" s="121"/>
    </row>
    <row r="15" spans="1:6" ht="15">
      <c r="A15" s="86">
        <v>6</v>
      </c>
      <c r="B15" s="122" t="s">
        <v>43</v>
      </c>
      <c r="C15" s="355">
        <f>C13+C11</f>
        <v>146636464.35010001</v>
      </c>
      <c r="D15" s="124"/>
      <c r="E15" s="121"/>
    </row>
    <row r="16" spans="1:6" ht="15.75">
      <c r="A16" s="86">
        <v>7</v>
      </c>
      <c r="B16" s="122" t="s">
        <v>44</v>
      </c>
      <c r="C16" s="353">
        <v>2235697.5438999999</v>
      </c>
      <c r="D16" s="362"/>
      <c r="E16" s="121"/>
    </row>
    <row r="17" spans="1:5" ht="15.75">
      <c r="A17" s="86">
        <v>8</v>
      </c>
      <c r="B17" s="249" t="s">
        <v>208</v>
      </c>
      <c r="C17" s="352">
        <v>0</v>
      </c>
      <c r="D17" s="362"/>
      <c r="E17" s="121"/>
    </row>
    <row r="18" spans="1:5" ht="15.75">
      <c r="A18" s="86">
        <v>9</v>
      </c>
      <c r="B18" s="122" t="s">
        <v>45</v>
      </c>
      <c r="C18" s="352">
        <v>0</v>
      </c>
      <c r="D18" s="362"/>
      <c r="E18" s="121"/>
    </row>
    <row r="19" spans="1:5" ht="15.75">
      <c r="A19" s="86">
        <v>9.1</v>
      </c>
      <c r="B19" s="126" t="s">
        <v>90</v>
      </c>
      <c r="C19" s="352"/>
      <c r="D19" s="362"/>
      <c r="E19" s="121"/>
    </row>
    <row r="20" spans="1:5" ht="15.75">
      <c r="A20" s="86">
        <v>9.1999999999999993</v>
      </c>
      <c r="B20" s="126" t="s">
        <v>91</v>
      </c>
      <c r="C20" s="352"/>
      <c r="D20" s="362"/>
      <c r="E20" s="121"/>
    </row>
    <row r="21" spans="1:5" ht="15.75">
      <c r="A21" s="86">
        <v>9.3000000000000007</v>
      </c>
      <c r="B21" s="222" t="s">
        <v>278</v>
      </c>
      <c r="C21" s="352"/>
      <c r="D21" s="362"/>
      <c r="E21" s="121"/>
    </row>
    <row r="22" spans="1:5" ht="15.75">
      <c r="A22" s="86">
        <v>10</v>
      </c>
      <c r="B22" s="122" t="s">
        <v>46</v>
      </c>
      <c r="C22" s="352">
        <v>2957758.21</v>
      </c>
      <c r="D22" s="362"/>
      <c r="E22" s="121"/>
    </row>
    <row r="23" spans="1:5" ht="15">
      <c r="A23" s="86">
        <v>10.1</v>
      </c>
      <c r="B23" s="126" t="s">
        <v>92</v>
      </c>
      <c r="C23" s="353">
        <v>2014713.37</v>
      </c>
      <c r="D23" s="127" t="s">
        <v>94</v>
      </c>
      <c r="E23" s="131"/>
    </row>
    <row r="24" spans="1:5" ht="15.75">
      <c r="A24" s="86">
        <v>11</v>
      </c>
      <c r="B24" s="128" t="s">
        <v>47</v>
      </c>
      <c r="C24" s="352">
        <v>1515044.09</v>
      </c>
      <c r="D24" s="363"/>
      <c r="E24" s="121"/>
    </row>
    <row r="25" spans="1:5" ht="15">
      <c r="A25" s="86">
        <v>12</v>
      </c>
      <c r="B25" s="129" t="s">
        <v>48</v>
      </c>
      <c r="C25" s="356">
        <f>SUM(C6:C10,C15:C18,C22,C24)</f>
        <v>316139498.72169995</v>
      </c>
      <c r="D25" s="130"/>
      <c r="E25" s="121"/>
    </row>
    <row r="26" spans="1:5" ht="15.75">
      <c r="A26" s="86">
        <v>13</v>
      </c>
      <c r="B26" s="122" t="s">
        <v>50</v>
      </c>
      <c r="C26" s="352">
        <v>120771414.1073</v>
      </c>
      <c r="D26" s="364"/>
      <c r="E26" s="121"/>
    </row>
    <row r="27" spans="1:5" ht="15.75">
      <c r="A27" s="86">
        <v>14</v>
      </c>
      <c r="B27" s="122" t="s">
        <v>51</v>
      </c>
      <c r="C27" s="352">
        <v>40188245.735399999</v>
      </c>
      <c r="D27" s="362"/>
      <c r="E27" s="121"/>
    </row>
    <row r="28" spans="1:5" ht="15.75">
      <c r="A28" s="86">
        <v>15</v>
      </c>
      <c r="B28" s="122" t="s">
        <v>52</v>
      </c>
      <c r="C28" s="352">
        <v>0</v>
      </c>
      <c r="D28" s="362"/>
      <c r="E28" s="121"/>
    </row>
    <row r="29" spans="1:5" ht="15.75">
      <c r="A29" s="86">
        <v>16</v>
      </c>
      <c r="B29" s="122" t="s">
        <v>53</v>
      </c>
      <c r="C29" s="352">
        <v>42221533.310800001</v>
      </c>
      <c r="D29" s="362"/>
      <c r="E29" s="121"/>
    </row>
    <row r="30" spans="1:5" ht="15.75">
      <c r="A30" s="86">
        <v>17</v>
      </c>
      <c r="B30" s="122" t="s">
        <v>54</v>
      </c>
      <c r="C30" s="352">
        <v>0</v>
      </c>
      <c r="D30" s="362"/>
      <c r="E30" s="121"/>
    </row>
    <row r="31" spans="1:5" ht="15.75">
      <c r="A31" s="86">
        <v>18</v>
      </c>
      <c r="B31" s="122" t="s">
        <v>55</v>
      </c>
      <c r="C31" s="352">
        <v>222965.47390000001</v>
      </c>
      <c r="D31" s="362"/>
      <c r="E31" s="121"/>
    </row>
    <row r="32" spans="1:5" ht="15.75">
      <c r="A32" s="86">
        <v>19</v>
      </c>
      <c r="B32" s="122" t="s">
        <v>56</v>
      </c>
      <c r="C32" s="352">
        <v>1598766.2134999998</v>
      </c>
      <c r="D32" s="362"/>
      <c r="E32" s="121"/>
    </row>
    <row r="33" spans="1:5" ht="15.75">
      <c r="A33" s="86">
        <v>20</v>
      </c>
      <c r="B33" s="122" t="s">
        <v>57</v>
      </c>
      <c r="C33" s="352">
        <v>2531068.2371999999</v>
      </c>
      <c r="D33" s="365"/>
      <c r="E33" s="121"/>
    </row>
    <row r="34" spans="1:5" ht="15.75">
      <c r="A34" s="86">
        <v>20.100000000000001</v>
      </c>
      <c r="B34" s="360" t="s">
        <v>403</v>
      </c>
      <c r="C34" s="354">
        <v>746328.29139999999</v>
      </c>
      <c r="D34" s="124" t="s">
        <v>402</v>
      </c>
      <c r="E34" s="131"/>
    </row>
    <row r="35" spans="1:5" ht="15.75">
      <c r="A35" s="86">
        <v>21</v>
      </c>
      <c r="B35" s="128" t="s">
        <v>58</v>
      </c>
      <c r="C35" s="352">
        <v>0</v>
      </c>
      <c r="D35" s="362"/>
      <c r="E35" s="121"/>
    </row>
    <row r="36" spans="1:5" ht="15.75">
      <c r="A36" s="86">
        <v>21.1</v>
      </c>
      <c r="B36" s="132" t="s">
        <v>93</v>
      </c>
      <c r="C36" s="357"/>
      <c r="D36" s="362"/>
      <c r="E36" s="121"/>
    </row>
    <row r="37" spans="1:5" ht="15">
      <c r="A37" s="86">
        <v>22</v>
      </c>
      <c r="B37" s="129" t="s">
        <v>59</v>
      </c>
      <c r="C37" s="356">
        <f>SUM(C26:C33)</f>
        <v>207533993.0781</v>
      </c>
      <c r="D37" s="130"/>
      <c r="E37" s="121"/>
    </row>
    <row r="38" spans="1:5" ht="15.75">
      <c r="A38" s="86">
        <v>23</v>
      </c>
      <c r="B38" s="128" t="s">
        <v>61</v>
      </c>
      <c r="C38" s="358">
        <v>103000000</v>
      </c>
      <c r="D38" s="362" t="s">
        <v>404</v>
      </c>
      <c r="E38" s="121"/>
    </row>
    <row r="39" spans="1:5" ht="15.75">
      <c r="A39" s="86">
        <v>24</v>
      </c>
      <c r="B39" s="128" t="s">
        <v>62</v>
      </c>
      <c r="C39" s="358">
        <v>0</v>
      </c>
      <c r="D39" s="362"/>
      <c r="E39" s="121"/>
    </row>
    <row r="40" spans="1:5" ht="15.75">
      <c r="A40" s="86">
        <v>25</v>
      </c>
      <c r="B40" s="128" t="s">
        <v>63</v>
      </c>
      <c r="C40" s="358">
        <v>0</v>
      </c>
      <c r="D40" s="362"/>
      <c r="E40" s="121"/>
    </row>
    <row r="41" spans="1:5" ht="15.75">
      <c r="A41" s="86">
        <v>26</v>
      </c>
      <c r="B41" s="128" t="s">
        <v>64</v>
      </c>
      <c r="C41" s="358">
        <v>0</v>
      </c>
      <c r="D41" s="362"/>
      <c r="E41" s="121"/>
    </row>
    <row r="42" spans="1:5" ht="15.75">
      <c r="A42" s="86">
        <v>27</v>
      </c>
      <c r="B42" s="128" t="s">
        <v>65</v>
      </c>
      <c r="C42" s="358">
        <v>0</v>
      </c>
      <c r="D42" s="362"/>
      <c r="E42" s="131"/>
    </row>
    <row r="43" spans="1:5" ht="15.75">
      <c r="A43" s="86">
        <v>28</v>
      </c>
      <c r="B43" s="128" t="s">
        <v>66</v>
      </c>
      <c r="C43" s="358">
        <v>5605505.6799999997</v>
      </c>
      <c r="D43" s="362" t="s">
        <v>405</v>
      </c>
    </row>
    <row r="44" spans="1:5" ht="15.75">
      <c r="A44" s="86">
        <v>29</v>
      </c>
      <c r="B44" s="128" t="s">
        <v>67</v>
      </c>
      <c r="C44" s="358">
        <v>0</v>
      </c>
      <c r="D44" s="362"/>
    </row>
    <row r="45" spans="1:5" ht="15.75" thickBot="1">
      <c r="A45" s="133">
        <v>30</v>
      </c>
      <c r="B45" s="134" t="s">
        <v>276</v>
      </c>
      <c r="C45" s="359">
        <f>SUM(C38:C44)</f>
        <v>108605505.68000001</v>
      </c>
      <c r="D45" s="135"/>
    </row>
  </sheetData>
  <dataValidations count="1">
    <dataValidation operator="lessThanOrEqual" allowBlank="1" showInputMessage="1" showErrorMessage="1" errorTitle="Should be negative number" error="Should be whole negative number or 0" sqref="C12"/>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70" zoomScaleNormal="70" workbookViewId="0">
      <pane xSplit="1" ySplit="4" topLeftCell="B5" activePane="bottomRight" state="frozen"/>
      <selection pane="topRight"/>
      <selection pane="bottomLeft"/>
      <selection pane="bottomRight" activeCell="S14" sqref="S14"/>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38" bestFit="1" customWidth="1"/>
    <col min="17" max="17" width="14.7109375" style="38" customWidth="1"/>
    <col min="18" max="18" width="13" style="38" bestFit="1" customWidth="1"/>
    <col min="19" max="19" width="34.85546875" style="38" customWidth="1"/>
    <col min="20" max="16384" width="9.140625" style="38"/>
  </cols>
  <sheetData>
    <row r="1" spans="1:19">
      <c r="A1" s="2" t="s">
        <v>31</v>
      </c>
      <c r="B1" s="284" t="str">
        <f>'2. RC'!B1</f>
        <v>სს " პაშა ბანკი საქართველო"</v>
      </c>
    </row>
    <row r="2" spans="1:19">
      <c r="A2" s="2" t="s">
        <v>32</v>
      </c>
      <c r="B2" s="284" t="str">
        <f>'2. RC'!B2</f>
        <v>30.09.2018</v>
      </c>
    </row>
    <row r="4" spans="1:19" ht="26.25" thickBot="1">
      <c r="A4" s="4" t="s">
        <v>258</v>
      </c>
      <c r="B4" s="271" t="s">
        <v>387</v>
      </c>
    </row>
    <row r="5" spans="1:19" s="259" customFormat="1">
      <c r="A5" s="254"/>
      <c r="B5" s="255"/>
      <c r="C5" s="256" t="s">
        <v>0</v>
      </c>
      <c r="D5" s="256" t="s">
        <v>1</v>
      </c>
      <c r="E5" s="256" t="s">
        <v>2</v>
      </c>
      <c r="F5" s="256" t="s">
        <v>3</v>
      </c>
      <c r="G5" s="256" t="s">
        <v>4</v>
      </c>
      <c r="H5" s="256" t="s">
        <v>5</v>
      </c>
      <c r="I5" s="256" t="s">
        <v>8</v>
      </c>
      <c r="J5" s="256" t="s">
        <v>9</v>
      </c>
      <c r="K5" s="256" t="s">
        <v>10</v>
      </c>
      <c r="L5" s="256" t="s">
        <v>11</v>
      </c>
      <c r="M5" s="256" t="s">
        <v>12</v>
      </c>
      <c r="N5" s="256" t="s">
        <v>13</v>
      </c>
      <c r="O5" s="256" t="s">
        <v>369</v>
      </c>
      <c r="P5" s="256" t="s">
        <v>370</v>
      </c>
      <c r="Q5" s="256" t="s">
        <v>371</v>
      </c>
      <c r="R5" s="257" t="s">
        <v>372</v>
      </c>
      <c r="S5" s="258" t="s">
        <v>373</v>
      </c>
    </row>
    <row r="6" spans="1:19" s="259" customFormat="1" ht="99" customHeight="1">
      <c r="A6" s="260"/>
      <c r="B6" s="706" t="s">
        <v>374</v>
      </c>
      <c r="C6" s="702">
        <v>0</v>
      </c>
      <c r="D6" s="703"/>
      <c r="E6" s="702">
        <v>0.2</v>
      </c>
      <c r="F6" s="703"/>
      <c r="G6" s="702">
        <v>0.35</v>
      </c>
      <c r="H6" s="703"/>
      <c r="I6" s="702">
        <v>0.5</v>
      </c>
      <c r="J6" s="703"/>
      <c r="K6" s="702">
        <v>0.75</v>
      </c>
      <c r="L6" s="703"/>
      <c r="M6" s="702">
        <v>1</v>
      </c>
      <c r="N6" s="703"/>
      <c r="O6" s="702">
        <v>1.5</v>
      </c>
      <c r="P6" s="703"/>
      <c r="Q6" s="702">
        <v>2.5</v>
      </c>
      <c r="R6" s="703"/>
      <c r="S6" s="704" t="s">
        <v>257</v>
      </c>
    </row>
    <row r="7" spans="1:19" s="259" customFormat="1" ht="30.75" customHeight="1">
      <c r="A7" s="260"/>
      <c r="B7" s="707"/>
      <c r="C7" s="250" t="s">
        <v>260</v>
      </c>
      <c r="D7" s="250" t="s">
        <v>259</v>
      </c>
      <c r="E7" s="250" t="s">
        <v>260</v>
      </c>
      <c r="F7" s="250" t="s">
        <v>259</v>
      </c>
      <c r="G7" s="250" t="s">
        <v>260</v>
      </c>
      <c r="H7" s="250" t="s">
        <v>259</v>
      </c>
      <c r="I7" s="250" t="s">
        <v>260</v>
      </c>
      <c r="J7" s="250" t="s">
        <v>259</v>
      </c>
      <c r="K7" s="250" t="s">
        <v>260</v>
      </c>
      <c r="L7" s="250" t="s">
        <v>259</v>
      </c>
      <c r="M7" s="250" t="s">
        <v>260</v>
      </c>
      <c r="N7" s="250" t="s">
        <v>259</v>
      </c>
      <c r="O7" s="250" t="s">
        <v>260</v>
      </c>
      <c r="P7" s="250" t="s">
        <v>259</v>
      </c>
      <c r="Q7" s="250" t="s">
        <v>260</v>
      </c>
      <c r="R7" s="250" t="s">
        <v>259</v>
      </c>
      <c r="S7" s="705"/>
    </row>
    <row r="8" spans="1:19" s="138" customFormat="1">
      <c r="A8" s="136">
        <v>1</v>
      </c>
      <c r="B8" s="1" t="s">
        <v>98</v>
      </c>
      <c r="C8" s="366">
        <v>79816.83</v>
      </c>
      <c r="D8" s="367"/>
      <c r="E8" s="368">
        <v>0</v>
      </c>
      <c r="F8" s="369"/>
      <c r="G8" s="368">
        <v>0</v>
      </c>
      <c r="H8" s="367"/>
      <c r="I8" s="368">
        <v>0</v>
      </c>
      <c r="J8" s="367"/>
      <c r="K8" s="368">
        <v>0</v>
      </c>
      <c r="L8" s="367"/>
      <c r="M8" s="366">
        <v>47105228.365199998</v>
      </c>
      <c r="N8" s="370"/>
      <c r="O8" s="368">
        <v>0</v>
      </c>
      <c r="P8" s="367"/>
      <c r="Q8" s="368">
        <v>0</v>
      </c>
      <c r="R8" s="367"/>
      <c r="S8" s="371">
        <f t="shared" ref="S8:S21" si="0">$C$6*SUM(C8:D8)+$E$6*SUM(E8:F8)+$G$6*SUM(G8:H8)+$I$6*SUM(I8:J8)+$K$6*SUM(K8:L8)+$M$6*SUM(M8:N8)+$O$6*SUM(O8:P8)+$Q$6*SUM(Q8:R8)</f>
        <v>47105228.365199998</v>
      </c>
    </row>
    <row r="9" spans="1:19" s="138" customFormat="1">
      <c r="A9" s="136">
        <v>2</v>
      </c>
      <c r="B9" s="1" t="s">
        <v>99</v>
      </c>
      <c r="C9" s="372">
        <v>0</v>
      </c>
      <c r="D9" s="367"/>
      <c r="E9" s="368">
        <v>0</v>
      </c>
      <c r="F9" s="369"/>
      <c r="G9" s="368">
        <v>0</v>
      </c>
      <c r="H9" s="367"/>
      <c r="I9" s="368">
        <v>0</v>
      </c>
      <c r="J9" s="367"/>
      <c r="K9" s="368">
        <v>0</v>
      </c>
      <c r="L9" s="367"/>
      <c r="M9" s="366">
        <v>0</v>
      </c>
      <c r="N9" s="367"/>
      <c r="O9" s="368">
        <v>0</v>
      </c>
      <c r="P9" s="367"/>
      <c r="Q9" s="368">
        <v>0</v>
      </c>
      <c r="R9" s="367"/>
      <c r="S9" s="371">
        <f t="shared" si="0"/>
        <v>0</v>
      </c>
    </row>
    <row r="10" spans="1:19" s="138" customFormat="1">
      <c r="A10" s="136">
        <v>3</v>
      </c>
      <c r="B10" s="1" t="s">
        <v>279</v>
      </c>
      <c r="C10" s="372">
        <v>0</v>
      </c>
      <c r="D10" s="367"/>
      <c r="E10" s="368">
        <v>0</v>
      </c>
      <c r="F10" s="369"/>
      <c r="G10" s="368">
        <v>0</v>
      </c>
      <c r="H10" s="367"/>
      <c r="I10" s="368">
        <v>0</v>
      </c>
      <c r="J10" s="367"/>
      <c r="K10" s="368">
        <v>0</v>
      </c>
      <c r="L10" s="367"/>
      <c r="M10" s="366">
        <v>0</v>
      </c>
      <c r="N10" s="367"/>
      <c r="O10" s="368">
        <v>0</v>
      </c>
      <c r="P10" s="367"/>
      <c r="Q10" s="368">
        <v>0</v>
      </c>
      <c r="R10" s="367"/>
      <c r="S10" s="371">
        <f t="shared" si="0"/>
        <v>0</v>
      </c>
    </row>
    <row r="11" spans="1:19" s="138" customFormat="1">
      <c r="A11" s="136">
        <v>4</v>
      </c>
      <c r="B11" s="1" t="s">
        <v>100</v>
      </c>
      <c r="C11" s="372">
        <v>0</v>
      </c>
      <c r="D11" s="367"/>
      <c r="E11" s="368">
        <v>0</v>
      </c>
      <c r="F11" s="369"/>
      <c r="G11" s="368">
        <v>0</v>
      </c>
      <c r="H11" s="367"/>
      <c r="I11" s="368">
        <v>0</v>
      </c>
      <c r="J11" s="367"/>
      <c r="K11" s="368">
        <v>0</v>
      </c>
      <c r="L11" s="367"/>
      <c r="M11" s="366">
        <v>0</v>
      </c>
      <c r="N11" s="367"/>
      <c r="O11" s="368">
        <v>0</v>
      </c>
      <c r="P11" s="367"/>
      <c r="Q11" s="368">
        <v>0</v>
      </c>
      <c r="R11" s="367"/>
      <c r="S11" s="371">
        <f t="shared" si="0"/>
        <v>0</v>
      </c>
    </row>
    <row r="12" spans="1:19" s="138" customFormat="1">
      <c r="A12" s="136">
        <v>5</v>
      </c>
      <c r="B12" s="1" t="s">
        <v>101</v>
      </c>
      <c r="C12" s="372">
        <v>0</v>
      </c>
      <c r="D12" s="367"/>
      <c r="E12" s="368">
        <v>0</v>
      </c>
      <c r="F12" s="369"/>
      <c r="G12" s="368">
        <v>0</v>
      </c>
      <c r="H12" s="367"/>
      <c r="I12" s="368">
        <v>0</v>
      </c>
      <c r="J12" s="367"/>
      <c r="K12" s="368">
        <v>0</v>
      </c>
      <c r="L12" s="367"/>
      <c r="M12" s="366">
        <v>0</v>
      </c>
      <c r="N12" s="367"/>
      <c r="O12" s="368">
        <v>0</v>
      </c>
      <c r="P12" s="367"/>
      <c r="Q12" s="368">
        <v>0</v>
      </c>
      <c r="R12" s="367"/>
      <c r="S12" s="371">
        <f t="shared" si="0"/>
        <v>0</v>
      </c>
    </row>
    <row r="13" spans="1:19" s="138" customFormat="1">
      <c r="A13" s="136">
        <v>6</v>
      </c>
      <c r="B13" s="1" t="s">
        <v>102</v>
      </c>
      <c r="C13" s="372">
        <v>0</v>
      </c>
      <c r="D13" s="370"/>
      <c r="E13" s="368">
        <v>42164767.140600003</v>
      </c>
      <c r="F13" s="370"/>
      <c r="G13" s="368">
        <v>0</v>
      </c>
      <c r="H13" s="370"/>
      <c r="I13" s="368">
        <v>7337077.9818000002</v>
      </c>
      <c r="J13" s="370"/>
      <c r="K13" s="368">
        <v>0</v>
      </c>
      <c r="L13" s="370"/>
      <c r="M13" s="366">
        <v>46521608.380000003</v>
      </c>
      <c r="N13" s="370"/>
      <c r="O13" s="368">
        <v>0</v>
      </c>
      <c r="P13" s="370"/>
      <c r="Q13" s="368">
        <v>0</v>
      </c>
      <c r="R13" s="370"/>
      <c r="S13" s="371">
        <f t="shared" si="0"/>
        <v>58623100.799020007</v>
      </c>
    </row>
    <row r="14" spans="1:19" s="138" customFormat="1">
      <c r="A14" s="136">
        <v>7</v>
      </c>
      <c r="B14" s="1" t="s">
        <v>103</v>
      </c>
      <c r="C14" s="372">
        <v>0</v>
      </c>
      <c r="D14" s="370"/>
      <c r="E14" s="368">
        <v>0</v>
      </c>
      <c r="F14" s="370"/>
      <c r="G14" s="368">
        <v>0</v>
      </c>
      <c r="H14" s="370"/>
      <c r="I14" s="368">
        <v>0</v>
      </c>
      <c r="J14" s="370"/>
      <c r="K14" s="368">
        <v>0</v>
      </c>
      <c r="L14" s="370"/>
      <c r="M14" s="366">
        <v>168593840.21110001</v>
      </c>
      <c r="N14" s="370">
        <v>31941179.331999999</v>
      </c>
      <c r="O14" s="368">
        <v>0</v>
      </c>
      <c r="P14" s="370"/>
      <c r="Q14" s="368">
        <v>0</v>
      </c>
      <c r="R14" s="370"/>
      <c r="S14" s="371">
        <f t="shared" si="0"/>
        <v>200535019.5431</v>
      </c>
    </row>
    <row r="15" spans="1:19" s="138" customFormat="1">
      <c r="A15" s="136">
        <v>8</v>
      </c>
      <c r="B15" s="1" t="s">
        <v>104</v>
      </c>
      <c r="C15" s="372">
        <v>0</v>
      </c>
      <c r="D15" s="370"/>
      <c r="E15" s="368">
        <v>0</v>
      </c>
      <c r="F15" s="370"/>
      <c r="G15" s="368">
        <v>0</v>
      </c>
      <c r="H15" s="370"/>
      <c r="I15" s="368">
        <v>0</v>
      </c>
      <c r="J15" s="370"/>
      <c r="K15" s="368">
        <v>2002991.92</v>
      </c>
      <c r="L15" s="370"/>
      <c r="M15" s="366">
        <v>0</v>
      </c>
      <c r="N15" s="370">
        <v>110156.49</v>
      </c>
      <c r="O15" s="368">
        <v>0</v>
      </c>
      <c r="P15" s="370"/>
      <c r="Q15" s="368">
        <v>0</v>
      </c>
      <c r="R15" s="370"/>
      <c r="S15" s="371">
        <f t="shared" si="0"/>
        <v>1612400.43</v>
      </c>
    </row>
    <row r="16" spans="1:19" s="138" customFormat="1">
      <c r="A16" s="136">
        <v>9</v>
      </c>
      <c r="B16" s="1" t="s">
        <v>105</v>
      </c>
      <c r="C16" s="372">
        <v>0</v>
      </c>
      <c r="D16" s="367"/>
      <c r="E16" s="368">
        <v>0</v>
      </c>
      <c r="F16" s="369"/>
      <c r="G16" s="368">
        <v>0</v>
      </c>
      <c r="H16" s="367"/>
      <c r="I16" s="368">
        <v>0</v>
      </c>
      <c r="J16" s="367"/>
      <c r="K16" s="368">
        <v>0</v>
      </c>
      <c r="L16" s="367"/>
      <c r="M16" s="366">
        <v>0</v>
      </c>
      <c r="N16" s="367"/>
      <c r="O16" s="368">
        <v>0</v>
      </c>
      <c r="P16" s="367"/>
      <c r="Q16" s="368">
        <v>0</v>
      </c>
      <c r="R16" s="367"/>
      <c r="S16" s="371">
        <f t="shared" si="0"/>
        <v>0</v>
      </c>
    </row>
    <row r="17" spans="1:19" s="138" customFormat="1">
      <c r="A17" s="136">
        <v>10</v>
      </c>
      <c r="B17" s="1" t="s">
        <v>106</v>
      </c>
      <c r="C17" s="372">
        <v>0</v>
      </c>
      <c r="D17" s="367"/>
      <c r="E17" s="368">
        <v>0</v>
      </c>
      <c r="F17" s="369"/>
      <c r="G17" s="368">
        <v>0</v>
      </c>
      <c r="H17" s="367"/>
      <c r="I17" s="368">
        <v>0</v>
      </c>
      <c r="J17" s="367"/>
      <c r="K17" s="368">
        <v>0</v>
      </c>
      <c r="L17" s="367"/>
      <c r="M17" s="366">
        <v>0</v>
      </c>
      <c r="N17" s="367"/>
      <c r="O17" s="368">
        <v>0</v>
      </c>
      <c r="P17" s="367"/>
      <c r="Q17" s="368">
        <v>0</v>
      </c>
      <c r="R17" s="367"/>
      <c r="S17" s="371">
        <f t="shared" si="0"/>
        <v>0</v>
      </c>
    </row>
    <row r="18" spans="1:19" s="138" customFormat="1">
      <c r="A18" s="136">
        <v>11</v>
      </c>
      <c r="B18" s="1" t="s">
        <v>107</v>
      </c>
      <c r="C18" s="372">
        <v>0</v>
      </c>
      <c r="D18" s="367"/>
      <c r="E18" s="368">
        <v>0</v>
      </c>
      <c r="F18" s="369"/>
      <c r="G18" s="368">
        <v>0</v>
      </c>
      <c r="H18" s="367"/>
      <c r="I18" s="368">
        <v>0</v>
      </c>
      <c r="J18" s="367"/>
      <c r="K18" s="368">
        <v>0</v>
      </c>
      <c r="L18" s="367"/>
      <c r="M18" s="366">
        <v>0</v>
      </c>
      <c r="N18" s="367"/>
      <c r="O18" s="368">
        <v>0</v>
      </c>
      <c r="P18" s="367"/>
      <c r="Q18" s="368">
        <v>0</v>
      </c>
      <c r="R18" s="367"/>
      <c r="S18" s="371">
        <f t="shared" si="0"/>
        <v>0</v>
      </c>
    </row>
    <row r="19" spans="1:19" s="138" customFormat="1">
      <c r="A19" s="136">
        <v>12</v>
      </c>
      <c r="B19" s="1" t="s">
        <v>108</v>
      </c>
      <c r="C19" s="372">
        <v>0</v>
      </c>
      <c r="D19" s="367"/>
      <c r="E19" s="368">
        <v>0</v>
      </c>
      <c r="F19" s="369"/>
      <c r="G19" s="368">
        <v>0</v>
      </c>
      <c r="H19" s="367"/>
      <c r="I19" s="368">
        <v>0</v>
      </c>
      <c r="J19" s="367"/>
      <c r="K19" s="368">
        <v>0</v>
      </c>
      <c r="L19" s="367"/>
      <c r="M19" s="366">
        <v>0</v>
      </c>
      <c r="N19" s="367"/>
      <c r="O19" s="368">
        <v>0</v>
      </c>
      <c r="P19" s="367"/>
      <c r="Q19" s="368">
        <v>0</v>
      </c>
      <c r="R19" s="367"/>
      <c r="S19" s="371">
        <f t="shared" si="0"/>
        <v>0</v>
      </c>
    </row>
    <row r="20" spans="1:19" s="138" customFormat="1">
      <c r="A20" s="136">
        <v>13</v>
      </c>
      <c r="B20" s="1" t="s">
        <v>256</v>
      </c>
      <c r="C20" s="372">
        <v>0</v>
      </c>
      <c r="D20" s="367"/>
      <c r="E20" s="368">
        <v>0</v>
      </c>
      <c r="F20" s="369"/>
      <c r="G20" s="368">
        <v>0</v>
      </c>
      <c r="H20" s="367"/>
      <c r="I20" s="368">
        <v>0</v>
      </c>
      <c r="J20" s="367"/>
      <c r="K20" s="368">
        <v>0</v>
      </c>
      <c r="L20" s="367"/>
      <c r="M20" s="366">
        <v>0</v>
      </c>
      <c r="N20" s="367"/>
      <c r="O20" s="368">
        <v>0</v>
      </c>
      <c r="P20" s="367"/>
      <c r="Q20" s="368">
        <v>0</v>
      </c>
      <c r="R20" s="367"/>
      <c r="S20" s="371">
        <f t="shared" si="0"/>
        <v>0</v>
      </c>
    </row>
    <row r="21" spans="1:19" s="138" customFormat="1">
      <c r="A21" s="136">
        <v>14</v>
      </c>
      <c r="B21" s="1" t="s">
        <v>110</v>
      </c>
      <c r="C21" s="372">
        <v>1483687.9791000001</v>
      </c>
      <c r="D21" s="367"/>
      <c r="E21" s="368">
        <v>0</v>
      </c>
      <c r="F21" s="369"/>
      <c r="G21" s="368">
        <v>0</v>
      </c>
      <c r="H21" s="367"/>
      <c r="I21" s="368">
        <v>0</v>
      </c>
      <c r="J21" s="367"/>
      <c r="K21" s="368">
        <v>0</v>
      </c>
      <c r="L21" s="367"/>
      <c r="M21" s="366">
        <v>2165176</v>
      </c>
      <c r="N21" s="367"/>
      <c r="O21" s="368">
        <v>0</v>
      </c>
      <c r="P21" s="367"/>
      <c r="Q21" s="368">
        <v>0</v>
      </c>
      <c r="R21" s="367"/>
      <c r="S21" s="371">
        <f t="shared" si="0"/>
        <v>2165176</v>
      </c>
    </row>
    <row r="22" spans="1:19" ht="13.5" thickBot="1">
      <c r="A22" s="139"/>
      <c r="B22" s="140" t="s">
        <v>111</v>
      </c>
      <c r="C22" s="269">
        <f t="shared" ref="C22:S22" si="1">SUM(C8:C21)</f>
        <v>1563504.8091000002</v>
      </c>
      <c r="D22" s="269">
        <f t="shared" si="1"/>
        <v>0</v>
      </c>
      <c r="E22" s="269">
        <f t="shared" si="1"/>
        <v>42164767.140600003</v>
      </c>
      <c r="F22" s="269">
        <f t="shared" si="1"/>
        <v>0</v>
      </c>
      <c r="G22" s="269">
        <f t="shared" si="1"/>
        <v>0</v>
      </c>
      <c r="H22" s="269">
        <f t="shared" si="1"/>
        <v>0</v>
      </c>
      <c r="I22" s="269">
        <f t="shared" si="1"/>
        <v>7337077.9818000002</v>
      </c>
      <c r="J22" s="269">
        <f t="shared" si="1"/>
        <v>0</v>
      </c>
      <c r="K22" s="269">
        <f t="shared" si="1"/>
        <v>2002991.92</v>
      </c>
      <c r="L22" s="269">
        <f t="shared" si="1"/>
        <v>0</v>
      </c>
      <c r="M22" s="269">
        <f t="shared" si="1"/>
        <v>264385852.95630002</v>
      </c>
      <c r="N22" s="269">
        <f t="shared" si="1"/>
        <v>32051335.821999997</v>
      </c>
      <c r="O22" s="269">
        <f t="shared" si="1"/>
        <v>0</v>
      </c>
      <c r="P22" s="269">
        <f t="shared" si="1"/>
        <v>0</v>
      </c>
      <c r="Q22" s="269">
        <f t="shared" si="1"/>
        <v>0</v>
      </c>
      <c r="R22" s="269">
        <f t="shared" si="1"/>
        <v>0</v>
      </c>
      <c r="S22" s="373">
        <f t="shared" si="1"/>
        <v>310040925.13731998</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P7" activePane="bottomRight" state="frozen"/>
      <selection pane="topRight"/>
      <selection pane="bottomLeft"/>
      <selection pane="bottomRight" activeCell="X13" sqref="X13"/>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38"/>
  </cols>
  <sheetData>
    <row r="1" spans="1:22">
      <c r="A1" s="2" t="s">
        <v>31</v>
      </c>
      <c r="B1" s="284" t="str">
        <f>'2. RC'!B1</f>
        <v>სს " პაშა ბანკი საქართველო"</v>
      </c>
    </row>
    <row r="2" spans="1:22">
      <c r="A2" s="2" t="s">
        <v>32</v>
      </c>
      <c r="B2" s="284" t="str">
        <f>'2. RC'!B2</f>
        <v>30.09.2018</v>
      </c>
    </row>
    <row r="4" spans="1:22" ht="13.5" thickBot="1">
      <c r="A4" s="4" t="s">
        <v>377</v>
      </c>
      <c r="B4" s="142" t="s">
        <v>97</v>
      </c>
      <c r="V4" s="40" t="s">
        <v>74</v>
      </c>
    </row>
    <row r="5" spans="1:22" ht="12.75" customHeight="1">
      <c r="A5" s="143"/>
      <c r="B5" s="144"/>
      <c r="C5" s="708" t="s">
        <v>288</v>
      </c>
      <c r="D5" s="709"/>
      <c r="E5" s="709"/>
      <c r="F5" s="709"/>
      <c r="G5" s="709"/>
      <c r="H5" s="709"/>
      <c r="I5" s="709"/>
      <c r="J5" s="709"/>
      <c r="K5" s="709"/>
      <c r="L5" s="710"/>
      <c r="M5" s="711" t="s">
        <v>289</v>
      </c>
      <c r="N5" s="712"/>
      <c r="O5" s="712"/>
      <c r="P5" s="712"/>
      <c r="Q5" s="712"/>
      <c r="R5" s="712"/>
      <c r="S5" s="713"/>
      <c r="T5" s="716" t="s">
        <v>375</v>
      </c>
      <c r="U5" s="716" t="s">
        <v>376</v>
      </c>
      <c r="V5" s="714" t="s">
        <v>123</v>
      </c>
    </row>
    <row r="6" spans="1:22" s="92" customFormat="1" ht="102">
      <c r="A6" s="89"/>
      <c r="B6" s="145"/>
      <c r="C6" s="146" t="s">
        <v>112</v>
      </c>
      <c r="D6" s="225" t="s">
        <v>113</v>
      </c>
      <c r="E6" s="172" t="s">
        <v>291</v>
      </c>
      <c r="F6" s="172" t="s">
        <v>292</v>
      </c>
      <c r="G6" s="225" t="s">
        <v>295</v>
      </c>
      <c r="H6" s="225" t="s">
        <v>290</v>
      </c>
      <c r="I6" s="225" t="s">
        <v>114</v>
      </c>
      <c r="J6" s="225" t="s">
        <v>115</v>
      </c>
      <c r="K6" s="147" t="s">
        <v>116</v>
      </c>
      <c r="L6" s="148" t="s">
        <v>117</v>
      </c>
      <c r="M6" s="146" t="s">
        <v>293</v>
      </c>
      <c r="N6" s="147" t="s">
        <v>118</v>
      </c>
      <c r="O6" s="147" t="s">
        <v>119</v>
      </c>
      <c r="P6" s="147" t="s">
        <v>120</v>
      </c>
      <c r="Q6" s="147" t="s">
        <v>121</v>
      </c>
      <c r="R6" s="147" t="s">
        <v>122</v>
      </c>
      <c r="S6" s="252" t="s">
        <v>294</v>
      </c>
      <c r="T6" s="717"/>
      <c r="U6" s="717"/>
      <c r="V6" s="715"/>
    </row>
    <row r="7" spans="1:22" s="138" customFormat="1">
      <c r="A7" s="149">
        <v>1</v>
      </c>
      <c r="B7" s="1" t="s">
        <v>98</v>
      </c>
      <c r="C7" s="150"/>
      <c r="D7" s="137"/>
      <c r="E7" s="137"/>
      <c r="F7" s="137"/>
      <c r="G7" s="137"/>
      <c r="H7" s="137"/>
      <c r="I7" s="137"/>
      <c r="J7" s="137"/>
      <c r="K7" s="137"/>
      <c r="L7" s="151"/>
      <c r="M7" s="150"/>
      <c r="N7" s="137"/>
      <c r="O7" s="137"/>
      <c r="P7" s="137"/>
      <c r="Q7" s="137"/>
      <c r="R7" s="137"/>
      <c r="S7" s="151"/>
      <c r="T7" s="261"/>
      <c r="U7" s="261"/>
      <c r="V7" s="152">
        <f t="shared" ref="V7:V20" si="0">SUM(C7:S7)</f>
        <v>0</v>
      </c>
    </row>
    <row r="8" spans="1:22" s="138" customFormat="1">
      <c r="A8" s="149">
        <v>2</v>
      </c>
      <c r="B8" s="1" t="s">
        <v>99</v>
      </c>
      <c r="C8" s="150"/>
      <c r="D8" s="137"/>
      <c r="E8" s="137"/>
      <c r="F8" s="137"/>
      <c r="G8" s="137"/>
      <c r="H8" s="137"/>
      <c r="I8" s="137"/>
      <c r="J8" s="137"/>
      <c r="K8" s="137"/>
      <c r="L8" s="151"/>
      <c r="M8" s="150"/>
      <c r="N8" s="137"/>
      <c r="O8" s="137"/>
      <c r="P8" s="137"/>
      <c r="Q8" s="137"/>
      <c r="R8" s="137"/>
      <c r="S8" s="151"/>
      <c r="T8" s="261"/>
      <c r="U8" s="261"/>
      <c r="V8" s="152">
        <f t="shared" si="0"/>
        <v>0</v>
      </c>
    </row>
    <row r="9" spans="1:22" s="138" customFormat="1">
      <c r="A9" s="149">
        <v>3</v>
      </c>
      <c r="B9" s="1" t="s">
        <v>280</v>
      </c>
      <c r="C9" s="150"/>
      <c r="D9" s="137"/>
      <c r="E9" s="137"/>
      <c r="F9" s="137"/>
      <c r="G9" s="137"/>
      <c r="H9" s="137"/>
      <c r="I9" s="137"/>
      <c r="J9" s="137"/>
      <c r="K9" s="137"/>
      <c r="L9" s="151"/>
      <c r="M9" s="150"/>
      <c r="N9" s="137"/>
      <c r="O9" s="137"/>
      <c r="P9" s="137"/>
      <c r="Q9" s="137"/>
      <c r="R9" s="137"/>
      <c r="S9" s="151"/>
      <c r="T9" s="261"/>
      <c r="U9" s="261"/>
      <c r="V9" s="152">
        <f t="shared" si="0"/>
        <v>0</v>
      </c>
    </row>
    <row r="10" spans="1:22" s="138" customFormat="1">
      <c r="A10" s="149">
        <v>4</v>
      </c>
      <c r="B10" s="1" t="s">
        <v>100</v>
      </c>
      <c r="C10" s="150"/>
      <c r="D10" s="137"/>
      <c r="E10" s="137"/>
      <c r="F10" s="137"/>
      <c r="G10" s="137"/>
      <c r="H10" s="137"/>
      <c r="I10" s="137"/>
      <c r="J10" s="137"/>
      <c r="K10" s="137"/>
      <c r="L10" s="151"/>
      <c r="M10" s="150"/>
      <c r="N10" s="137"/>
      <c r="O10" s="137"/>
      <c r="P10" s="137"/>
      <c r="Q10" s="137"/>
      <c r="R10" s="137"/>
      <c r="S10" s="151"/>
      <c r="T10" s="261"/>
      <c r="U10" s="261"/>
      <c r="V10" s="152">
        <f t="shared" si="0"/>
        <v>0</v>
      </c>
    </row>
    <row r="11" spans="1:22" s="138" customFormat="1">
      <c r="A11" s="149">
        <v>5</v>
      </c>
      <c r="B11" s="1" t="s">
        <v>101</v>
      </c>
      <c r="C11" s="150"/>
      <c r="D11" s="137"/>
      <c r="E11" s="137"/>
      <c r="F11" s="137"/>
      <c r="G11" s="137"/>
      <c r="H11" s="137"/>
      <c r="I11" s="137"/>
      <c r="J11" s="137"/>
      <c r="K11" s="137"/>
      <c r="L11" s="151"/>
      <c r="M11" s="150"/>
      <c r="N11" s="137"/>
      <c r="O11" s="137"/>
      <c r="P11" s="137"/>
      <c r="Q11" s="137"/>
      <c r="R11" s="137"/>
      <c r="S11" s="151"/>
      <c r="T11" s="261"/>
      <c r="U11" s="261"/>
      <c r="V11" s="152">
        <f t="shared" si="0"/>
        <v>0</v>
      </c>
    </row>
    <row r="12" spans="1:22" s="138" customFormat="1">
      <c r="A12" s="149">
        <v>6</v>
      </c>
      <c r="B12" s="1" t="s">
        <v>102</v>
      </c>
      <c r="C12" s="150"/>
      <c r="D12" s="137"/>
      <c r="E12" s="137"/>
      <c r="F12" s="137"/>
      <c r="G12" s="137"/>
      <c r="H12" s="137"/>
      <c r="I12" s="137"/>
      <c r="J12" s="137"/>
      <c r="K12" s="137"/>
      <c r="L12" s="151"/>
      <c r="M12" s="150"/>
      <c r="N12" s="137"/>
      <c r="O12" s="137"/>
      <c r="P12" s="137"/>
      <c r="Q12" s="137"/>
      <c r="R12" s="137"/>
      <c r="S12" s="151"/>
      <c r="T12" s="261"/>
      <c r="U12" s="261"/>
      <c r="V12" s="152">
        <f t="shared" si="0"/>
        <v>0</v>
      </c>
    </row>
    <row r="13" spans="1:22" s="138" customFormat="1">
      <c r="A13" s="149">
        <v>7</v>
      </c>
      <c r="B13" s="1" t="s">
        <v>103</v>
      </c>
      <c r="C13" s="150"/>
      <c r="D13" s="137"/>
      <c r="E13" s="137"/>
      <c r="F13" s="137"/>
      <c r="G13" s="137"/>
      <c r="H13" s="137"/>
      <c r="I13" s="137"/>
      <c r="J13" s="137"/>
      <c r="K13" s="137"/>
      <c r="L13" s="151"/>
      <c r="M13" s="150"/>
      <c r="N13" s="137"/>
      <c r="O13" s="137"/>
      <c r="P13" s="137"/>
      <c r="Q13" s="137"/>
      <c r="R13" s="137"/>
      <c r="S13" s="151"/>
      <c r="T13" s="261"/>
      <c r="U13" s="261"/>
      <c r="V13" s="152">
        <f t="shared" si="0"/>
        <v>0</v>
      </c>
    </row>
    <row r="14" spans="1:22" s="138" customFormat="1">
      <c r="A14" s="149">
        <v>8</v>
      </c>
      <c r="B14" s="1" t="s">
        <v>104</v>
      </c>
      <c r="C14" s="150"/>
      <c r="D14" s="137"/>
      <c r="E14" s="137"/>
      <c r="F14" s="137"/>
      <c r="G14" s="137"/>
      <c r="H14" s="137"/>
      <c r="I14" s="137"/>
      <c r="J14" s="137"/>
      <c r="K14" s="137"/>
      <c r="L14" s="151"/>
      <c r="M14" s="150"/>
      <c r="N14" s="137"/>
      <c r="O14" s="137"/>
      <c r="P14" s="137"/>
      <c r="Q14" s="137"/>
      <c r="R14" s="137"/>
      <c r="S14" s="151"/>
      <c r="T14" s="261"/>
      <c r="U14" s="261"/>
      <c r="V14" s="152">
        <f t="shared" si="0"/>
        <v>0</v>
      </c>
    </row>
    <row r="15" spans="1:22" s="138" customFormat="1">
      <c r="A15" s="149">
        <v>9</v>
      </c>
      <c r="B15" s="1" t="s">
        <v>105</v>
      </c>
      <c r="C15" s="150"/>
      <c r="D15" s="137"/>
      <c r="E15" s="137"/>
      <c r="F15" s="137"/>
      <c r="G15" s="137"/>
      <c r="H15" s="137"/>
      <c r="I15" s="137"/>
      <c r="J15" s="137"/>
      <c r="K15" s="137"/>
      <c r="L15" s="151"/>
      <c r="M15" s="150"/>
      <c r="N15" s="137"/>
      <c r="O15" s="137"/>
      <c r="P15" s="137"/>
      <c r="Q15" s="137"/>
      <c r="R15" s="137"/>
      <c r="S15" s="151"/>
      <c r="T15" s="261"/>
      <c r="U15" s="261"/>
      <c r="V15" s="152">
        <f t="shared" si="0"/>
        <v>0</v>
      </c>
    </row>
    <row r="16" spans="1:22" s="138" customFormat="1">
      <c r="A16" s="149">
        <v>10</v>
      </c>
      <c r="B16" s="1" t="s">
        <v>106</v>
      </c>
      <c r="C16" s="150"/>
      <c r="D16" s="137"/>
      <c r="E16" s="137"/>
      <c r="F16" s="137"/>
      <c r="G16" s="137"/>
      <c r="H16" s="137"/>
      <c r="I16" s="137"/>
      <c r="J16" s="137"/>
      <c r="K16" s="137"/>
      <c r="L16" s="151"/>
      <c r="M16" s="150"/>
      <c r="N16" s="137"/>
      <c r="O16" s="137"/>
      <c r="P16" s="137"/>
      <c r="Q16" s="137"/>
      <c r="R16" s="137"/>
      <c r="S16" s="151"/>
      <c r="T16" s="261"/>
      <c r="U16" s="261"/>
      <c r="V16" s="152">
        <f t="shared" si="0"/>
        <v>0</v>
      </c>
    </row>
    <row r="17" spans="1:22" s="138" customFormat="1">
      <c r="A17" s="149">
        <v>11</v>
      </c>
      <c r="B17" s="1" t="s">
        <v>107</v>
      </c>
      <c r="C17" s="150"/>
      <c r="D17" s="137"/>
      <c r="E17" s="137"/>
      <c r="F17" s="137"/>
      <c r="G17" s="137"/>
      <c r="H17" s="137"/>
      <c r="I17" s="137"/>
      <c r="J17" s="137"/>
      <c r="K17" s="137"/>
      <c r="L17" s="151"/>
      <c r="M17" s="150"/>
      <c r="N17" s="137"/>
      <c r="O17" s="137"/>
      <c r="P17" s="137"/>
      <c r="Q17" s="137"/>
      <c r="R17" s="137"/>
      <c r="S17" s="151"/>
      <c r="T17" s="261"/>
      <c r="U17" s="261"/>
      <c r="V17" s="152">
        <f t="shared" si="0"/>
        <v>0</v>
      </c>
    </row>
    <row r="18" spans="1:22" s="138" customFormat="1">
      <c r="A18" s="149">
        <v>12</v>
      </c>
      <c r="B18" s="1" t="s">
        <v>108</v>
      </c>
      <c r="C18" s="150"/>
      <c r="D18" s="137"/>
      <c r="E18" s="137"/>
      <c r="F18" s="137"/>
      <c r="G18" s="137"/>
      <c r="H18" s="137"/>
      <c r="I18" s="137"/>
      <c r="J18" s="137"/>
      <c r="K18" s="137"/>
      <c r="L18" s="151"/>
      <c r="M18" s="150"/>
      <c r="N18" s="137"/>
      <c r="O18" s="137"/>
      <c r="P18" s="137"/>
      <c r="Q18" s="137"/>
      <c r="R18" s="137"/>
      <c r="S18" s="151"/>
      <c r="T18" s="261"/>
      <c r="U18" s="261"/>
      <c r="V18" s="152">
        <f t="shared" si="0"/>
        <v>0</v>
      </c>
    </row>
    <row r="19" spans="1:22" s="138" customFormat="1">
      <c r="A19" s="149">
        <v>13</v>
      </c>
      <c r="B19" s="1" t="s">
        <v>109</v>
      </c>
      <c r="C19" s="150"/>
      <c r="D19" s="137"/>
      <c r="E19" s="137"/>
      <c r="F19" s="137"/>
      <c r="G19" s="137"/>
      <c r="H19" s="137"/>
      <c r="I19" s="137"/>
      <c r="J19" s="137"/>
      <c r="K19" s="137"/>
      <c r="L19" s="151"/>
      <c r="M19" s="150"/>
      <c r="N19" s="137"/>
      <c r="O19" s="137"/>
      <c r="P19" s="137"/>
      <c r="Q19" s="137"/>
      <c r="R19" s="137"/>
      <c r="S19" s="151"/>
      <c r="T19" s="261"/>
      <c r="U19" s="261"/>
      <c r="V19" s="152">
        <f t="shared" si="0"/>
        <v>0</v>
      </c>
    </row>
    <row r="20" spans="1:22" s="138" customFormat="1">
      <c r="A20" s="149">
        <v>14</v>
      </c>
      <c r="B20" s="1" t="s">
        <v>110</v>
      </c>
      <c r="C20" s="150"/>
      <c r="D20" s="137"/>
      <c r="E20" s="137"/>
      <c r="F20" s="137"/>
      <c r="G20" s="137"/>
      <c r="H20" s="137"/>
      <c r="I20" s="137"/>
      <c r="J20" s="137"/>
      <c r="K20" s="137"/>
      <c r="L20" s="151"/>
      <c r="M20" s="150"/>
      <c r="N20" s="137"/>
      <c r="O20" s="137"/>
      <c r="P20" s="137"/>
      <c r="Q20" s="137"/>
      <c r="R20" s="137"/>
      <c r="S20" s="151"/>
      <c r="T20" s="261"/>
      <c r="U20" s="261"/>
      <c r="V20" s="152">
        <f t="shared" si="0"/>
        <v>0</v>
      </c>
    </row>
    <row r="21" spans="1:22" ht="13.5" thickBot="1">
      <c r="A21" s="139"/>
      <c r="B21" s="153" t="s">
        <v>111</v>
      </c>
      <c r="C21" s="154">
        <f t="shared" ref="C21:V21" si="1">SUM(C7:C20)</f>
        <v>0</v>
      </c>
      <c r="D21" s="141">
        <f t="shared" si="1"/>
        <v>0</v>
      </c>
      <c r="E21" s="141">
        <f t="shared" si="1"/>
        <v>0</v>
      </c>
      <c r="F21" s="141">
        <f t="shared" si="1"/>
        <v>0</v>
      </c>
      <c r="G21" s="141">
        <f t="shared" si="1"/>
        <v>0</v>
      </c>
      <c r="H21" s="141">
        <f t="shared" si="1"/>
        <v>0</v>
      </c>
      <c r="I21" s="141">
        <f t="shared" si="1"/>
        <v>0</v>
      </c>
      <c r="J21" s="141">
        <f t="shared" si="1"/>
        <v>0</v>
      </c>
      <c r="K21" s="141">
        <f t="shared" si="1"/>
        <v>0</v>
      </c>
      <c r="L21" s="155">
        <f t="shared" si="1"/>
        <v>0</v>
      </c>
      <c r="M21" s="154">
        <f t="shared" si="1"/>
        <v>0</v>
      </c>
      <c r="N21" s="141">
        <f t="shared" si="1"/>
        <v>0</v>
      </c>
      <c r="O21" s="141">
        <f t="shared" si="1"/>
        <v>0</v>
      </c>
      <c r="P21" s="141">
        <f t="shared" si="1"/>
        <v>0</v>
      </c>
      <c r="Q21" s="141">
        <f t="shared" si="1"/>
        <v>0</v>
      </c>
      <c r="R21" s="141">
        <f t="shared" si="1"/>
        <v>0</v>
      </c>
      <c r="S21" s="155">
        <f t="shared" si="1"/>
        <v>0</v>
      </c>
      <c r="T21" s="155">
        <f t="shared" si="1"/>
        <v>0</v>
      </c>
      <c r="U21" s="155">
        <f t="shared" si="1"/>
        <v>0</v>
      </c>
      <c r="V21" s="156">
        <f t="shared" si="1"/>
        <v>0</v>
      </c>
    </row>
    <row r="24" spans="1:22">
      <c r="A24" s="7"/>
      <c r="B24" s="7"/>
      <c r="C24" s="65"/>
      <c r="D24" s="65"/>
      <c r="E24" s="65"/>
    </row>
    <row r="25" spans="1:22">
      <c r="A25" s="157"/>
      <c r="B25" s="157"/>
      <c r="C25" s="7"/>
      <c r="D25" s="65"/>
      <c r="E25" s="65"/>
    </row>
    <row r="26" spans="1:22">
      <c r="A26" s="157"/>
      <c r="B26" s="66"/>
      <c r="C26" s="7"/>
      <c r="D26" s="65"/>
      <c r="E26" s="65"/>
    </row>
    <row r="27" spans="1:22">
      <c r="A27" s="157"/>
      <c r="B27" s="157"/>
      <c r="C27" s="7"/>
      <c r="D27" s="65"/>
      <c r="E27" s="65"/>
    </row>
    <row r="28" spans="1:22">
      <c r="A28" s="157"/>
      <c r="B28" s="66"/>
      <c r="C28" s="7"/>
      <c r="D28" s="65"/>
      <c r="E28" s="65"/>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2"/>
  <sheetViews>
    <sheetView zoomScaleNormal="100" workbookViewId="0">
      <pane xSplit="1" ySplit="7" topLeftCell="B8" activePane="bottomRight" state="frozen"/>
      <selection pane="topRight"/>
      <selection pane="bottomLeft"/>
      <selection pane="bottomRight" activeCell="I20" sqref="I20"/>
    </sheetView>
  </sheetViews>
  <sheetFormatPr defaultColWidth="9.140625" defaultRowHeight="12.75"/>
  <cols>
    <col min="1" max="1" width="10.5703125" style="4" bestFit="1" customWidth="1"/>
    <col min="2" max="2" width="101.85546875" style="4" customWidth="1"/>
    <col min="3" max="3" width="13.7109375" style="262" customWidth="1"/>
    <col min="4" max="4" width="14.85546875" style="262" bestFit="1" customWidth="1"/>
    <col min="5" max="5" width="17.7109375" style="262" customWidth="1"/>
    <col min="6" max="6" width="15.85546875" style="262" customWidth="1"/>
    <col min="7" max="7" width="17.42578125" style="262" customWidth="1"/>
    <col min="8" max="8" width="15.28515625" style="262" customWidth="1"/>
    <col min="9" max="16384" width="9.140625" style="38"/>
  </cols>
  <sheetData>
    <row r="1" spans="1:9">
      <c r="A1" s="2" t="s">
        <v>31</v>
      </c>
      <c r="B1" s="284" t="str">
        <f>'2. RC'!B1</f>
        <v>სს " პაშა ბანკი საქართველო"</v>
      </c>
    </row>
    <row r="2" spans="1:9">
      <c r="A2" s="2" t="s">
        <v>32</v>
      </c>
      <c r="B2" s="284" t="str">
        <f>'2. RC'!B2</f>
        <v>30.09.2018</v>
      </c>
    </row>
    <row r="4" spans="1:9" ht="13.5" thickBot="1">
      <c r="A4" s="2" t="s">
        <v>262</v>
      </c>
      <c r="B4" s="142" t="s">
        <v>388</v>
      </c>
    </row>
    <row r="5" spans="1:9">
      <c r="A5" s="143"/>
      <c r="B5" s="158"/>
      <c r="C5" s="263" t="s">
        <v>0</v>
      </c>
      <c r="D5" s="263" t="s">
        <v>1</v>
      </c>
      <c r="E5" s="263" t="s">
        <v>2</v>
      </c>
      <c r="F5" s="263" t="s">
        <v>3</v>
      </c>
      <c r="G5" s="264" t="s">
        <v>4</v>
      </c>
      <c r="H5" s="265" t="s">
        <v>5</v>
      </c>
      <c r="I5" s="159"/>
    </row>
    <row r="6" spans="1:9" s="159" customFormat="1" ht="12.75" customHeight="1">
      <c r="A6" s="160"/>
      <c r="B6" s="720" t="s">
        <v>261</v>
      </c>
      <c r="C6" s="722" t="s">
        <v>379</v>
      </c>
      <c r="D6" s="724" t="s">
        <v>378</v>
      </c>
      <c r="E6" s="725"/>
      <c r="F6" s="722" t="s">
        <v>383</v>
      </c>
      <c r="G6" s="722" t="s">
        <v>384</v>
      </c>
      <c r="H6" s="718" t="s">
        <v>382</v>
      </c>
    </row>
    <row r="7" spans="1:9" ht="38.25">
      <c r="A7" s="162"/>
      <c r="B7" s="721"/>
      <c r="C7" s="723"/>
      <c r="D7" s="266" t="s">
        <v>381</v>
      </c>
      <c r="E7" s="266" t="s">
        <v>380</v>
      </c>
      <c r="F7" s="723"/>
      <c r="G7" s="723"/>
      <c r="H7" s="719"/>
      <c r="I7" s="159"/>
    </row>
    <row r="8" spans="1:9">
      <c r="A8" s="160">
        <v>1</v>
      </c>
      <c r="B8" s="1" t="s">
        <v>98</v>
      </c>
      <c r="C8" s="267">
        <v>47185045.195199996</v>
      </c>
      <c r="D8" s="268"/>
      <c r="E8" s="267"/>
      <c r="F8" s="374">
        <v>47105228.365199998</v>
      </c>
      <c r="G8" s="374">
        <v>47105228.365199998</v>
      </c>
      <c r="H8" s="270">
        <f t="shared" ref="H8:H22" si="0">G8/(C8+E8)</f>
        <v>0.99830842951045606</v>
      </c>
    </row>
    <row r="9" spans="1:9" ht="15" customHeight="1">
      <c r="A9" s="160">
        <v>2</v>
      </c>
      <c r="B9" s="1" t="s">
        <v>99</v>
      </c>
      <c r="C9" s="374">
        <v>0</v>
      </c>
      <c r="D9" s="268"/>
      <c r="E9" s="267"/>
      <c r="F9" s="374">
        <v>0</v>
      </c>
      <c r="G9" s="374">
        <v>0</v>
      </c>
      <c r="H9" s="270">
        <v>0</v>
      </c>
    </row>
    <row r="10" spans="1:9">
      <c r="A10" s="160">
        <v>3</v>
      </c>
      <c r="B10" s="1" t="s">
        <v>280</v>
      </c>
      <c r="C10" s="374">
        <v>0</v>
      </c>
      <c r="D10" s="268"/>
      <c r="E10" s="267"/>
      <c r="F10" s="374">
        <v>0</v>
      </c>
      <c r="G10" s="374">
        <v>0</v>
      </c>
      <c r="H10" s="270">
        <v>0</v>
      </c>
    </row>
    <row r="11" spans="1:9">
      <c r="A11" s="160">
        <v>4</v>
      </c>
      <c r="B11" s="1" t="s">
        <v>100</v>
      </c>
      <c r="C11" s="374">
        <v>0</v>
      </c>
      <c r="D11" s="268"/>
      <c r="E11" s="267"/>
      <c r="F11" s="374">
        <v>0</v>
      </c>
      <c r="G11" s="374">
        <v>0</v>
      </c>
      <c r="H11" s="270">
        <v>0</v>
      </c>
    </row>
    <row r="12" spans="1:9">
      <c r="A12" s="160">
        <v>5</v>
      </c>
      <c r="B12" s="1" t="s">
        <v>101</v>
      </c>
      <c r="C12" s="374">
        <v>0</v>
      </c>
      <c r="D12" s="268"/>
      <c r="E12" s="267"/>
      <c r="F12" s="374">
        <v>0</v>
      </c>
      <c r="G12" s="374">
        <v>0</v>
      </c>
      <c r="H12" s="270">
        <v>0</v>
      </c>
    </row>
    <row r="13" spans="1:9">
      <c r="A13" s="160">
        <v>6</v>
      </c>
      <c r="B13" s="1" t="s">
        <v>102</v>
      </c>
      <c r="C13" s="374">
        <v>96023453.502400011</v>
      </c>
      <c r="D13" s="268"/>
      <c r="E13" s="267"/>
      <c r="F13" s="374">
        <v>58623100.799020007</v>
      </c>
      <c r="G13" s="374">
        <v>58623100.799020007</v>
      </c>
      <c r="H13" s="270">
        <f t="shared" si="0"/>
        <v>0.61050814838225731</v>
      </c>
    </row>
    <row r="14" spans="1:9">
      <c r="A14" s="160">
        <v>7</v>
      </c>
      <c r="B14" s="1" t="s">
        <v>103</v>
      </c>
      <c r="C14" s="374">
        <v>168593840.21110001</v>
      </c>
      <c r="D14" s="268">
        <v>55949255.999899998</v>
      </c>
      <c r="E14" s="267">
        <v>31941179.331999999</v>
      </c>
      <c r="F14" s="374">
        <v>200535019.5431</v>
      </c>
      <c r="G14" s="374">
        <v>200535019.5431</v>
      </c>
      <c r="H14" s="270">
        <f t="shared" si="0"/>
        <v>1</v>
      </c>
    </row>
    <row r="15" spans="1:9">
      <c r="A15" s="160">
        <v>8</v>
      </c>
      <c r="B15" s="1" t="s">
        <v>104</v>
      </c>
      <c r="C15" s="374">
        <v>2002991.92</v>
      </c>
      <c r="D15" s="268">
        <v>550782.44999999995</v>
      </c>
      <c r="E15" s="267">
        <v>110156.49</v>
      </c>
      <c r="F15" s="374">
        <v>1612400.43</v>
      </c>
      <c r="G15" s="374">
        <v>1612400.43</v>
      </c>
      <c r="H15" s="270">
        <f t="shared" si="0"/>
        <v>0.76303227088531833</v>
      </c>
    </row>
    <row r="16" spans="1:9">
      <c r="A16" s="160">
        <v>9</v>
      </c>
      <c r="B16" s="1" t="s">
        <v>105</v>
      </c>
      <c r="C16" s="374">
        <v>0</v>
      </c>
      <c r="D16" s="268"/>
      <c r="E16" s="267"/>
      <c r="F16" s="374">
        <v>0</v>
      </c>
      <c r="G16" s="374">
        <v>0</v>
      </c>
      <c r="H16" s="270">
        <v>0</v>
      </c>
    </row>
    <row r="17" spans="1:8">
      <c r="A17" s="160">
        <v>10</v>
      </c>
      <c r="B17" s="1" t="s">
        <v>106</v>
      </c>
      <c r="C17" s="374">
        <v>0</v>
      </c>
      <c r="D17" s="268"/>
      <c r="E17" s="267"/>
      <c r="F17" s="374">
        <v>0</v>
      </c>
      <c r="G17" s="374">
        <v>0</v>
      </c>
      <c r="H17" s="270">
        <v>0</v>
      </c>
    </row>
    <row r="18" spans="1:8">
      <c r="A18" s="160">
        <v>11</v>
      </c>
      <c r="B18" s="1" t="s">
        <v>107</v>
      </c>
      <c r="C18" s="374">
        <v>0</v>
      </c>
      <c r="D18" s="268"/>
      <c r="E18" s="267"/>
      <c r="F18" s="374">
        <v>0</v>
      </c>
      <c r="G18" s="374">
        <v>0</v>
      </c>
      <c r="H18" s="270">
        <v>0</v>
      </c>
    </row>
    <row r="19" spans="1:8">
      <c r="A19" s="160">
        <v>12</v>
      </c>
      <c r="B19" s="1" t="s">
        <v>108</v>
      </c>
      <c r="C19" s="374">
        <v>0</v>
      </c>
      <c r="D19" s="268"/>
      <c r="E19" s="267"/>
      <c r="F19" s="374">
        <v>0</v>
      </c>
      <c r="G19" s="374">
        <v>0</v>
      </c>
      <c r="H19" s="270">
        <v>0</v>
      </c>
    </row>
    <row r="20" spans="1:8">
      <c r="A20" s="160">
        <v>13</v>
      </c>
      <c r="B20" s="1" t="s">
        <v>256</v>
      </c>
      <c r="C20" s="374">
        <v>0</v>
      </c>
      <c r="D20" s="268"/>
      <c r="E20" s="267"/>
      <c r="F20" s="374">
        <v>0</v>
      </c>
      <c r="G20" s="374">
        <v>0</v>
      </c>
      <c r="H20" s="270">
        <v>0</v>
      </c>
    </row>
    <row r="21" spans="1:8">
      <c r="A21" s="160">
        <v>14</v>
      </c>
      <c r="B21" s="1" t="s">
        <v>110</v>
      </c>
      <c r="C21" s="374">
        <v>3648863.9791000001</v>
      </c>
      <c r="D21" s="268"/>
      <c r="E21" s="267"/>
      <c r="F21" s="374">
        <v>2165176</v>
      </c>
      <c r="G21" s="374">
        <v>2165176</v>
      </c>
      <c r="H21" s="270">
        <f t="shared" si="0"/>
        <v>0.59338358798840318</v>
      </c>
    </row>
    <row r="22" spans="1:8" ht="13.5" thickBot="1">
      <c r="A22" s="163"/>
      <c r="B22" s="164" t="s">
        <v>111</v>
      </c>
      <c r="C22" s="269">
        <f>SUM(C8:C21)</f>
        <v>317454194.80779999</v>
      </c>
      <c r="D22" s="269">
        <f>SUM(D8:D21)</f>
        <v>56500038.449900001</v>
      </c>
      <c r="E22" s="269">
        <f>SUM(E8:E21)</f>
        <v>32051335.821999997</v>
      </c>
      <c r="F22" s="269">
        <f>SUM(F8:F21)</f>
        <v>310040925.13731998</v>
      </c>
      <c r="G22" s="269">
        <f>SUM(G8:G21)</f>
        <v>310040925.13731998</v>
      </c>
      <c r="H22" s="540">
        <f t="shared" si="0"/>
        <v>0.88708446066256585</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7"/>
  <sheetViews>
    <sheetView workbookViewId="0">
      <selection activeCell="I36" sqref="I36"/>
    </sheetView>
  </sheetViews>
  <sheetFormatPr defaultColWidth="9.140625" defaultRowHeight="12.75"/>
  <cols>
    <col min="1" max="1" width="10.5703125" style="262" bestFit="1" customWidth="1"/>
    <col min="2" max="2" width="104.140625" style="262" customWidth="1"/>
    <col min="3" max="11" width="12.7109375" style="262" customWidth="1"/>
    <col min="12" max="16384" width="9.140625" style="262"/>
  </cols>
  <sheetData>
    <row r="1" spans="1:11">
      <c r="A1" s="262" t="s">
        <v>31</v>
      </c>
      <c r="B1" s="262" t="str">
        <f>'13. CRME'!B1</f>
        <v>სს " პაშა ბანკი საქართველო"</v>
      </c>
    </row>
    <row r="2" spans="1:11">
      <c r="A2" s="262" t="s">
        <v>32</v>
      </c>
      <c r="B2" s="262" t="str">
        <f>'13. CRME'!B2</f>
        <v>30.09.2018</v>
      </c>
      <c r="C2" s="484"/>
      <c r="D2" s="484"/>
    </row>
    <row r="3" spans="1:11">
      <c r="B3" s="484"/>
      <c r="C3" s="484"/>
      <c r="D3" s="484"/>
    </row>
    <row r="4" spans="1:11" ht="13.5" thickBot="1">
      <c r="A4" s="262" t="s">
        <v>258</v>
      </c>
      <c r="B4" s="485" t="s">
        <v>493</v>
      </c>
      <c r="C4" s="484"/>
      <c r="D4" s="484"/>
    </row>
    <row r="5" spans="1:11" ht="12.75" customHeight="1">
      <c r="A5" s="726"/>
      <c r="B5" s="727"/>
      <c r="C5" s="728" t="s">
        <v>509</v>
      </c>
      <c r="D5" s="728"/>
      <c r="E5" s="728"/>
      <c r="F5" s="728" t="s">
        <v>510</v>
      </c>
      <c r="G5" s="728"/>
      <c r="H5" s="728"/>
      <c r="I5" s="728" t="s">
        <v>511</v>
      </c>
      <c r="J5" s="728"/>
      <c r="K5" s="729"/>
    </row>
    <row r="6" spans="1:11">
      <c r="A6" s="486"/>
      <c r="B6" s="487"/>
      <c r="C6" s="45" t="s">
        <v>70</v>
      </c>
      <c r="D6" s="45" t="s">
        <v>71</v>
      </c>
      <c r="E6" s="45" t="s">
        <v>72</v>
      </c>
      <c r="F6" s="45" t="s">
        <v>70</v>
      </c>
      <c r="G6" s="45" t="s">
        <v>71</v>
      </c>
      <c r="H6" s="45" t="s">
        <v>72</v>
      </c>
      <c r="I6" s="45" t="s">
        <v>70</v>
      </c>
      <c r="J6" s="45" t="s">
        <v>71</v>
      </c>
      <c r="K6" s="45" t="s">
        <v>72</v>
      </c>
    </row>
    <row r="7" spans="1:11">
      <c r="A7" s="488" t="s">
        <v>494</v>
      </c>
      <c r="B7" s="489"/>
      <c r="C7" s="489"/>
      <c r="D7" s="489"/>
      <c r="E7" s="489"/>
      <c r="F7" s="489"/>
      <c r="G7" s="489"/>
      <c r="H7" s="489"/>
      <c r="I7" s="489"/>
      <c r="J7" s="489"/>
      <c r="K7" s="490"/>
    </row>
    <row r="8" spans="1:11">
      <c r="A8" s="491">
        <v>1</v>
      </c>
      <c r="B8" s="492" t="s">
        <v>490</v>
      </c>
      <c r="C8" s="472"/>
      <c r="D8" s="472"/>
      <c r="E8" s="472"/>
      <c r="F8" s="646">
        <v>19123913.665108707</v>
      </c>
      <c r="G8" s="646">
        <v>70063234.567934752</v>
      </c>
      <c r="H8" s="647">
        <v>89187148.233043477</v>
      </c>
      <c r="I8" s="646">
        <v>11352508.504347822</v>
      </c>
      <c r="J8" s="646">
        <v>37829384.357500009</v>
      </c>
      <c r="K8" s="647">
        <v>49181892.861847825</v>
      </c>
    </row>
    <row r="9" spans="1:11">
      <c r="A9" s="488" t="s">
        <v>495</v>
      </c>
      <c r="B9" s="489"/>
      <c r="C9" s="648"/>
      <c r="D9" s="648"/>
      <c r="E9" s="648"/>
      <c r="F9" s="649"/>
      <c r="G9" s="649"/>
      <c r="H9" s="650"/>
      <c r="I9" s="663"/>
      <c r="J9" s="663"/>
      <c r="K9" s="664"/>
    </row>
    <row r="10" spans="1:11">
      <c r="A10" s="493">
        <v>2</v>
      </c>
      <c r="B10" s="494" t="s">
        <v>496</v>
      </c>
      <c r="C10" s="651">
        <v>289254.93250000011</v>
      </c>
      <c r="D10" s="651">
        <v>14667889.080326093</v>
      </c>
      <c r="E10" s="651">
        <v>14957144.012826078</v>
      </c>
      <c r="F10" s="652">
        <v>75307.630135326079</v>
      </c>
      <c r="G10" s="652">
        <v>6859878.2437744541</v>
      </c>
      <c r="H10" s="653">
        <v>6935185.8739097808</v>
      </c>
      <c r="I10" s="652">
        <v>16834.448141304336</v>
      </c>
      <c r="J10" s="652">
        <v>1381722.1708586961</v>
      </c>
      <c r="K10" s="653">
        <v>1398556.6190000002</v>
      </c>
    </row>
    <row r="11" spans="1:11">
      <c r="A11" s="493">
        <v>3</v>
      </c>
      <c r="B11" s="494" t="s">
        <v>497</v>
      </c>
      <c r="C11" s="651">
        <v>14490283.198369564</v>
      </c>
      <c r="D11" s="651">
        <v>170563399.3824999</v>
      </c>
      <c r="E11" s="651">
        <v>185053682.58086953</v>
      </c>
      <c r="F11" s="652">
        <v>11487859.061864136</v>
      </c>
      <c r="G11" s="652">
        <v>42660943.965467378</v>
      </c>
      <c r="H11" s="653">
        <v>54148803.027331546</v>
      </c>
      <c r="I11" s="652">
        <v>11080919.467543481</v>
      </c>
      <c r="J11" s="652">
        <v>40182148.149842389</v>
      </c>
      <c r="K11" s="653">
        <v>51263067.617385872</v>
      </c>
    </row>
    <row r="12" spans="1:11">
      <c r="A12" s="493">
        <v>4</v>
      </c>
      <c r="B12" s="494" t="s">
        <v>498</v>
      </c>
      <c r="C12" s="651">
        <v>2445652.1739130435</v>
      </c>
      <c r="D12" s="651">
        <v>0</v>
      </c>
      <c r="E12" s="651">
        <v>2445652.1739130435</v>
      </c>
      <c r="F12" s="652">
        <v>0</v>
      </c>
      <c r="G12" s="652">
        <v>0</v>
      </c>
      <c r="H12" s="653">
        <v>0</v>
      </c>
      <c r="I12" s="652">
        <v>0</v>
      </c>
      <c r="J12" s="652">
        <v>0</v>
      </c>
      <c r="K12" s="653">
        <v>0</v>
      </c>
    </row>
    <row r="13" spans="1:11">
      <c r="A13" s="493">
        <v>5</v>
      </c>
      <c r="B13" s="494" t="s">
        <v>499</v>
      </c>
      <c r="C13" s="651">
        <v>13275982.767826082</v>
      </c>
      <c r="D13" s="651">
        <v>51617129.774999991</v>
      </c>
      <c r="E13" s="651">
        <v>64893112.542826049</v>
      </c>
      <c r="F13" s="652">
        <v>3099875.6853554333</v>
      </c>
      <c r="G13" s="652">
        <v>27015065.896500003</v>
      </c>
      <c r="H13" s="653">
        <v>30114941.581855446</v>
      </c>
      <c r="I13" s="652">
        <v>1318453.8231847829</v>
      </c>
      <c r="J13" s="652">
        <v>21926994.892532602</v>
      </c>
      <c r="K13" s="653">
        <v>23245448.71571739</v>
      </c>
    </row>
    <row r="14" spans="1:11">
      <c r="A14" s="493">
        <v>6</v>
      </c>
      <c r="B14" s="494" t="s">
        <v>512</v>
      </c>
      <c r="C14" s="651">
        <v>0</v>
      </c>
      <c r="D14" s="651">
        <v>0</v>
      </c>
      <c r="E14" s="651">
        <v>0</v>
      </c>
      <c r="F14" s="652">
        <v>0</v>
      </c>
      <c r="G14" s="652">
        <v>0</v>
      </c>
      <c r="H14" s="652">
        <v>0</v>
      </c>
      <c r="I14" s="652">
        <v>0</v>
      </c>
      <c r="J14" s="652">
        <v>0</v>
      </c>
      <c r="K14" s="653">
        <v>0</v>
      </c>
    </row>
    <row r="15" spans="1:11">
      <c r="A15" s="493">
        <v>7</v>
      </c>
      <c r="B15" s="494" t="s">
        <v>513</v>
      </c>
      <c r="C15" s="651">
        <v>1362124.1096739131</v>
      </c>
      <c r="D15" s="651">
        <v>3826592.0482608695</v>
      </c>
      <c r="E15" s="651">
        <v>5188716.1579347793</v>
      </c>
      <c r="F15" s="652">
        <v>790544.8625000004</v>
      </c>
      <c r="G15" s="652">
        <v>2231292.8769565211</v>
      </c>
      <c r="H15" s="652">
        <v>3021837.7394565232</v>
      </c>
      <c r="I15" s="652">
        <v>802396.96586956538</v>
      </c>
      <c r="J15" s="652">
        <v>2181277.0733695645</v>
      </c>
      <c r="K15" s="653">
        <v>2983674.0392391318</v>
      </c>
    </row>
    <row r="16" spans="1:11">
      <c r="A16" s="493">
        <v>8</v>
      </c>
      <c r="B16" s="495" t="s">
        <v>500</v>
      </c>
      <c r="C16" s="651">
        <v>31863297.182282601</v>
      </c>
      <c r="D16" s="652">
        <v>240675010.28608686</v>
      </c>
      <c r="E16" s="652">
        <v>272538307.46836948</v>
      </c>
      <c r="F16" s="651">
        <v>15453587.239854895</v>
      </c>
      <c r="G16" s="652">
        <v>78767180.982698351</v>
      </c>
      <c r="H16" s="653">
        <v>94220768.222553298</v>
      </c>
      <c r="I16" s="652">
        <v>13218604.704739133</v>
      </c>
      <c r="J16" s="652">
        <v>65672142.28660325</v>
      </c>
      <c r="K16" s="653">
        <v>78890746.991342396</v>
      </c>
    </row>
    <row r="17" spans="1:11">
      <c r="A17" s="488" t="s">
        <v>501</v>
      </c>
      <c r="B17" s="489"/>
      <c r="C17" s="649"/>
      <c r="D17" s="649"/>
      <c r="E17" s="649"/>
      <c r="F17" s="648"/>
      <c r="G17" s="648"/>
      <c r="H17" s="654"/>
      <c r="I17" s="663"/>
      <c r="J17" s="663"/>
      <c r="K17" s="664"/>
    </row>
    <row r="18" spans="1:11">
      <c r="A18" s="493">
        <v>9</v>
      </c>
      <c r="B18" s="494" t="s">
        <v>502</v>
      </c>
      <c r="C18" s="651">
        <v>0</v>
      </c>
      <c r="D18" s="651">
        <v>0</v>
      </c>
      <c r="E18" s="651">
        <v>0</v>
      </c>
      <c r="F18" s="652">
        <v>0</v>
      </c>
      <c r="G18" s="652">
        <v>0</v>
      </c>
      <c r="H18" s="653">
        <v>0</v>
      </c>
      <c r="I18" s="652">
        <v>0</v>
      </c>
      <c r="J18" s="652">
        <v>0</v>
      </c>
      <c r="K18" s="653">
        <v>0</v>
      </c>
    </row>
    <row r="19" spans="1:11">
      <c r="A19" s="493">
        <v>10</v>
      </c>
      <c r="B19" s="494" t="s">
        <v>514</v>
      </c>
      <c r="C19" s="651">
        <v>85525813.220760837</v>
      </c>
      <c r="D19" s="651">
        <v>137317457.15586945</v>
      </c>
      <c r="E19" s="651">
        <v>222843270.37663049</v>
      </c>
      <c r="F19" s="652">
        <v>792498.86918478261</v>
      </c>
      <c r="G19" s="652">
        <v>772095.89005434769</v>
      </c>
      <c r="H19" s="653">
        <v>1564594.7592391304</v>
      </c>
      <c r="I19" s="652">
        <v>8407643.1827173941</v>
      </c>
      <c r="J19" s="652">
        <v>44097280.7572826</v>
      </c>
      <c r="K19" s="653">
        <v>52504923.940000005</v>
      </c>
    </row>
    <row r="20" spans="1:11">
      <c r="A20" s="493">
        <v>11</v>
      </c>
      <c r="B20" s="494" t="s">
        <v>503</v>
      </c>
      <c r="C20" s="651">
        <v>8664167.1694565173</v>
      </c>
      <c r="D20" s="651">
        <v>51894964.853478268</v>
      </c>
      <c r="E20" s="651">
        <v>60559132.022934772</v>
      </c>
      <c r="F20" s="652">
        <v>221340.75163043468</v>
      </c>
      <c r="G20" s="652">
        <v>24412960.262608688</v>
      </c>
      <c r="H20" s="653">
        <v>24634301.014239125</v>
      </c>
      <c r="I20" s="652">
        <v>221990.72141304341</v>
      </c>
      <c r="J20" s="652">
        <v>24167750.350652166</v>
      </c>
      <c r="K20" s="653">
        <v>24389741.072065208</v>
      </c>
    </row>
    <row r="21" spans="1:11" ht="13.5" thickBot="1">
      <c r="A21" s="496">
        <v>12</v>
      </c>
      <c r="B21" s="497" t="s">
        <v>504</v>
      </c>
      <c r="C21" s="655">
        <v>94189980.390217349</v>
      </c>
      <c r="D21" s="656">
        <v>189212422.00934774</v>
      </c>
      <c r="E21" s="655">
        <v>283402402.39956528</v>
      </c>
      <c r="F21" s="655">
        <v>1013839.6208152173</v>
      </c>
      <c r="G21" s="656">
        <v>25185056.152663037</v>
      </c>
      <c r="H21" s="657">
        <v>26198895.773478255</v>
      </c>
      <c r="I21" s="656">
        <v>8629633.9041304383</v>
      </c>
      <c r="J21" s="656">
        <v>68265031.107934773</v>
      </c>
      <c r="K21" s="657">
        <v>76894665.012065217</v>
      </c>
    </row>
    <row r="22" spans="1:11" ht="13.5" customHeight="1" thickBot="1">
      <c r="A22" s="498"/>
      <c r="B22" s="499"/>
      <c r="C22" s="499"/>
      <c r="D22" s="499"/>
      <c r="E22" s="499"/>
      <c r="F22" s="730" t="s">
        <v>515</v>
      </c>
      <c r="G22" s="728"/>
      <c r="H22" s="728"/>
      <c r="I22" s="730" t="s">
        <v>505</v>
      </c>
      <c r="J22" s="728"/>
      <c r="K22" s="729"/>
    </row>
    <row r="23" spans="1:11">
      <c r="A23" s="500">
        <v>13</v>
      </c>
      <c r="B23" s="501" t="s">
        <v>490</v>
      </c>
      <c r="C23" s="502"/>
      <c r="D23" s="502"/>
      <c r="E23" s="502"/>
      <c r="F23" s="658">
        <v>19123913.665108707</v>
      </c>
      <c r="G23" s="658">
        <v>70063234.567934752</v>
      </c>
      <c r="H23" s="659">
        <v>89187148.233043477</v>
      </c>
      <c r="I23" s="665">
        <v>11352508.504347822</v>
      </c>
      <c r="J23" s="665">
        <v>37829384.357500009</v>
      </c>
      <c r="K23" s="666">
        <v>49181892.861847825</v>
      </c>
    </row>
    <row r="24" spans="1:11" ht="15.75" thickBot="1">
      <c r="A24" s="503">
        <v>14</v>
      </c>
      <c r="B24" s="504" t="s">
        <v>491</v>
      </c>
      <c r="C24" s="505"/>
      <c r="D24" s="506"/>
      <c r="E24" s="507"/>
      <c r="F24" s="660">
        <v>14439747.619039677</v>
      </c>
      <c r="G24" s="660">
        <v>53582124.830035314</v>
      </c>
      <c r="H24" s="660">
        <v>68021872.449075043</v>
      </c>
      <c r="I24" s="667">
        <v>4588970.8006086946</v>
      </c>
      <c r="J24" s="667">
        <v>16418035.571650812</v>
      </c>
      <c r="K24" s="668">
        <v>19722686.747835599</v>
      </c>
    </row>
    <row r="25" spans="1:11" ht="13.5" thickBot="1">
      <c r="A25" s="508">
        <v>15</v>
      </c>
      <c r="B25" s="509" t="s">
        <v>506</v>
      </c>
      <c r="C25" s="510"/>
      <c r="D25" s="510"/>
      <c r="E25" s="510"/>
      <c r="F25" s="661">
        <v>1.4266634451729336</v>
      </c>
      <c r="G25" s="661">
        <v>1.3353507216694982</v>
      </c>
      <c r="H25" s="662">
        <v>1.3360603287973039</v>
      </c>
      <c r="I25" s="661">
        <v>2.4366211545060814</v>
      </c>
      <c r="J25" s="661">
        <v>2.3282657346409299</v>
      </c>
      <c r="K25" s="662">
        <v>2.5103584490122275</v>
      </c>
    </row>
    <row r="27" spans="1:11" ht="25.5">
      <c r="B27" s="474" t="s">
        <v>516</v>
      </c>
    </row>
  </sheetData>
  <mergeCells count="6">
    <mergeCell ref="A5:B5"/>
    <mergeCell ref="C5:E5"/>
    <mergeCell ref="F5:H5"/>
    <mergeCell ref="I5:K5"/>
    <mergeCell ref="F22:H22"/>
    <mergeCell ref="I22:K2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C6" activePane="bottomRight" state="frozen"/>
      <selection pane="topRight"/>
      <selection pane="bottomLeft"/>
      <selection pane="bottomRight" activeCell="Q24" sqref="Q24"/>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38"/>
  </cols>
  <sheetData>
    <row r="1" spans="1:14">
      <c r="A1" s="4" t="s">
        <v>31</v>
      </c>
      <c r="B1" s="284" t="str">
        <f>'2. RC'!B1</f>
        <v>სს " პაშა ბანკი საქართველო"</v>
      </c>
    </row>
    <row r="2" spans="1:14" ht="14.25" customHeight="1">
      <c r="A2" s="4" t="s">
        <v>32</v>
      </c>
      <c r="B2" s="284" t="str">
        <f>'2. RC'!B2</f>
        <v>30.09.2018</v>
      </c>
    </row>
    <row r="3" spans="1:14" ht="14.25" customHeight="1"/>
    <row r="4" spans="1:14" ht="13.5" thickBot="1">
      <c r="A4" s="4" t="s">
        <v>274</v>
      </c>
      <c r="B4" s="224" t="s">
        <v>29</v>
      </c>
    </row>
    <row r="5" spans="1:14" s="169" customFormat="1">
      <c r="A5" s="165"/>
      <c r="B5" s="166"/>
      <c r="C5" s="167" t="s">
        <v>0</v>
      </c>
      <c r="D5" s="167" t="s">
        <v>1</v>
      </c>
      <c r="E5" s="167" t="s">
        <v>2</v>
      </c>
      <c r="F5" s="167" t="s">
        <v>3</v>
      </c>
      <c r="G5" s="167" t="s">
        <v>4</v>
      </c>
      <c r="H5" s="167" t="s">
        <v>5</v>
      </c>
      <c r="I5" s="167" t="s">
        <v>8</v>
      </c>
      <c r="J5" s="167" t="s">
        <v>9</v>
      </c>
      <c r="K5" s="167" t="s">
        <v>10</v>
      </c>
      <c r="L5" s="167" t="s">
        <v>11</v>
      </c>
      <c r="M5" s="167" t="s">
        <v>12</v>
      </c>
      <c r="N5" s="168" t="s">
        <v>13</v>
      </c>
    </row>
    <row r="6" spans="1:14" ht="25.5">
      <c r="A6" s="170"/>
      <c r="B6" s="171"/>
      <c r="C6" s="172" t="s">
        <v>273</v>
      </c>
      <c r="D6" s="173" t="s">
        <v>272</v>
      </c>
      <c r="E6" s="174" t="s">
        <v>271</v>
      </c>
      <c r="F6" s="175">
        <v>0</v>
      </c>
      <c r="G6" s="175">
        <v>0.2</v>
      </c>
      <c r="H6" s="175">
        <v>0.35</v>
      </c>
      <c r="I6" s="175">
        <v>0.5</v>
      </c>
      <c r="J6" s="175">
        <v>0.75</v>
      </c>
      <c r="K6" s="175">
        <v>1</v>
      </c>
      <c r="L6" s="175">
        <v>1.5</v>
      </c>
      <c r="M6" s="175">
        <v>2.5</v>
      </c>
      <c r="N6" s="223" t="s">
        <v>287</v>
      </c>
    </row>
    <row r="7" spans="1:14" ht="15.75">
      <c r="A7" s="176">
        <v>1</v>
      </c>
      <c r="B7" s="177" t="s">
        <v>270</v>
      </c>
      <c r="C7" s="376">
        <f>SUM(C8:C13)</f>
        <v>34300562.484499998</v>
      </c>
      <c r="D7" s="377"/>
      <c r="E7" s="378">
        <f>SUM(E8:E12)</f>
        <v>686011.24968999997</v>
      </c>
      <c r="F7" s="379"/>
      <c r="G7" s="379"/>
      <c r="H7" s="379"/>
      <c r="I7" s="379"/>
      <c r="J7" s="379"/>
      <c r="K7" s="379"/>
      <c r="L7" s="379"/>
      <c r="M7" s="379"/>
      <c r="N7" s="380"/>
    </row>
    <row r="8" spans="1:14" ht="15.75">
      <c r="A8" s="176">
        <v>1.1000000000000001</v>
      </c>
      <c r="B8" s="178" t="s">
        <v>268</v>
      </c>
      <c r="C8" s="375">
        <v>34300562.484499998</v>
      </c>
      <c r="D8" s="381">
        <v>0.02</v>
      </c>
      <c r="E8" s="378">
        <f>C8*D8</f>
        <v>686011.24968999997</v>
      </c>
      <c r="F8" s="379">
        <v>0</v>
      </c>
      <c r="G8" s="379">
        <v>0</v>
      </c>
      <c r="H8" s="379">
        <v>0</v>
      </c>
      <c r="I8" s="379">
        <v>0</v>
      </c>
      <c r="J8" s="379">
        <v>0</v>
      </c>
      <c r="K8" s="379">
        <v>686011.24970000004</v>
      </c>
      <c r="L8" s="379">
        <v>0</v>
      </c>
      <c r="M8" s="379">
        <v>0</v>
      </c>
      <c r="N8" s="380"/>
    </row>
    <row r="9" spans="1:14" ht="15.75">
      <c r="A9" s="176">
        <v>1.2</v>
      </c>
      <c r="B9" s="178" t="s">
        <v>267</v>
      </c>
      <c r="C9" s="375">
        <v>0</v>
      </c>
      <c r="D9" s="381">
        <v>0.05</v>
      </c>
      <c r="E9" s="378">
        <f>C9*D9</f>
        <v>0</v>
      </c>
      <c r="F9" s="379">
        <v>0</v>
      </c>
      <c r="G9" s="379">
        <v>0</v>
      </c>
      <c r="H9" s="379">
        <v>0</v>
      </c>
      <c r="I9" s="379">
        <v>0</v>
      </c>
      <c r="J9" s="379">
        <v>0</v>
      </c>
      <c r="K9" s="379">
        <v>0</v>
      </c>
      <c r="L9" s="379">
        <v>0</v>
      </c>
      <c r="M9" s="379">
        <v>0</v>
      </c>
      <c r="N9" s="380"/>
    </row>
    <row r="10" spans="1:14" ht="15.75">
      <c r="A10" s="176">
        <v>1.3</v>
      </c>
      <c r="B10" s="178" t="s">
        <v>266</v>
      </c>
      <c r="C10" s="375">
        <v>0</v>
      </c>
      <c r="D10" s="381">
        <v>0.08</v>
      </c>
      <c r="E10" s="378">
        <f>C10*D10</f>
        <v>0</v>
      </c>
      <c r="F10" s="379">
        <v>0</v>
      </c>
      <c r="G10" s="379">
        <v>0</v>
      </c>
      <c r="H10" s="379">
        <v>0</v>
      </c>
      <c r="I10" s="379">
        <v>0</v>
      </c>
      <c r="J10" s="379">
        <v>0</v>
      </c>
      <c r="K10" s="379">
        <v>0</v>
      </c>
      <c r="L10" s="379">
        <v>0</v>
      </c>
      <c r="M10" s="379">
        <v>0</v>
      </c>
      <c r="N10" s="380"/>
    </row>
    <row r="11" spans="1:14" ht="15.75">
      <c r="A11" s="176">
        <v>1.4</v>
      </c>
      <c r="B11" s="178" t="s">
        <v>265</v>
      </c>
      <c r="C11" s="375">
        <v>0</v>
      </c>
      <c r="D11" s="381">
        <v>0.11</v>
      </c>
      <c r="E11" s="378">
        <f>C11*D11</f>
        <v>0</v>
      </c>
      <c r="F11" s="379">
        <v>0</v>
      </c>
      <c r="G11" s="379">
        <v>0</v>
      </c>
      <c r="H11" s="379">
        <v>0</v>
      </c>
      <c r="I11" s="379">
        <v>0</v>
      </c>
      <c r="J11" s="379">
        <v>0</v>
      </c>
      <c r="K11" s="379">
        <v>0</v>
      </c>
      <c r="L11" s="379">
        <v>0</v>
      </c>
      <c r="M11" s="379">
        <v>0</v>
      </c>
      <c r="N11" s="380"/>
    </row>
    <row r="12" spans="1:14" ht="15.75">
      <c r="A12" s="176">
        <v>1.5</v>
      </c>
      <c r="B12" s="178" t="s">
        <v>264</v>
      </c>
      <c r="C12" s="375">
        <v>0</v>
      </c>
      <c r="D12" s="381">
        <v>0.14000000000000001</v>
      </c>
      <c r="E12" s="378">
        <f>C12*D12</f>
        <v>0</v>
      </c>
      <c r="F12" s="379">
        <v>0</v>
      </c>
      <c r="G12" s="379">
        <v>0</v>
      </c>
      <c r="H12" s="379">
        <v>0</v>
      </c>
      <c r="I12" s="379">
        <v>0</v>
      </c>
      <c r="J12" s="379">
        <v>0</v>
      </c>
      <c r="K12" s="379">
        <v>0</v>
      </c>
      <c r="L12" s="379">
        <v>0</v>
      </c>
      <c r="M12" s="379">
        <v>0</v>
      </c>
      <c r="N12" s="380"/>
    </row>
    <row r="13" spans="1:14" ht="15.75">
      <c r="A13" s="176">
        <v>1.6</v>
      </c>
      <c r="B13" s="179" t="s">
        <v>263</v>
      </c>
      <c r="C13" s="375">
        <v>0</v>
      </c>
      <c r="D13" s="382"/>
      <c r="E13" s="379"/>
      <c r="F13" s="379"/>
      <c r="G13" s="379"/>
      <c r="H13" s="379"/>
      <c r="I13" s="379"/>
      <c r="J13" s="379"/>
      <c r="K13" s="379"/>
      <c r="L13" s="379"/>
      <c r="M13" s="379"/>
      <c r="N13" s="380"/>
    </row>
    <row r="14" spans="1:14" ht="15.75">
      <c r="A14" s="176">
        <v>2</v>
      </c>
      <c r="B14" s="180" t="s">
        <v>269</v>
      </c>
      <c r="C14" s="376">
        <f>SUM(C15:C20)</f>
        <v>0</v>
      </c>
      <c r="D14" s="377"/>
      <c r="E14" s="378">
        <f>SUM(E15:E19)</f>
        <v>0</v>
      </c>
      <c r="F14" s="379"/>
      <c r="G14" s="379"/>
      <c r="H14" s="379"/>
      <c r="I14" s="379"/>
      <c r="J14" s="379"/>
      <c r="K14" s="379"/>
      <c r="L14" s="379"/>
      <c r="M14" s="379"/>
      <c r="N14" s="380"/>
    </row>
    <row r="15" spans="1:14" ht="15.75">
      <c r="A15" s="176">
        <v>2.1</v>
      </c>
      <c r="B15" s="179" t="s">
        <v>268</v>
      </c>
      <c r="C15" s="375">
        <v>0</v>
      </c>
      <c r="D15" s="381">
        <v>5.0000000000000001E-3</v>
      </c>
      <c r="E15" s="378">
        <f>D15*C15</f>
        <v>0</v>
      </c>
      <c r="F15" s="379">
        <v>0</v>
      </c>
      <c r="G15" s="379">
        <v>0</v>
      </c>
      <c r="H15" s="379">
        <v>0</v>
      </c>
      <c r="I15" s="379">
        <v>0</v>
      </c>
      <c r="J15" s="379">
        <v>0</v>
      </c>
      <c r="K15" s="379">
        <v>0</v>
      </c>
      <c r="L15" s="379">
        <v>0</v>
      </c>
      <c r="M15" s="379">
        <v>0</v>
      </c>
      <c r="N15" s="380"/>
    </row>
    <row r="16" spans="1:14" ht="15.75">
      <c r="A16" s="176">
        <v>2.2000000000000002</v>
      </c>
      <c r="B16" s="179" t="s">
        <v>267</v>
      </c>
      <c r="C16" s="375">
        <v>0</v>
      </c>
      <c r="D16" s="381">
        <v>0.01</v>
      </c>
      <c r="E16" s="378">
        <f>D16*C16</f>
        <v>0</v>
      </c>
      <c r="F16" s="379">
        <v>0</v>
      </c>
      <c r="G16" s="379">
        <v>0</v>
      </c>
      <c r="H16" s="379">
        <v>0</v>
      </c>
      <c r="I16" s="379">
        <v>0</v>
      </c>
      <c r="J16" s="379">
        <v>0</v>
      </c>
      <c r="K16" s="379">
        <v>0</v>
      </c>
      <c r="L16" s="379">
        <v>0</v>
      </c>
      <c r="M16" s="379">
        <v>0</v>
      </c>
      <c r="N16" s="380"/>
    </row>
    <row r="17" spans="1:14" ht="15.75">
      <c r="A17" s="176">
        <v>2.2999999999999998</v>
      </c>
      <c r="B17" s="179" t="s">
        <v>266</v>
      </c>
      <c r="C17" s="375">
        <v>0</v>
      </c>
      <c r="D17" s="381">
        <v>0.02</v>
      </c>
      <c r="E17" s="378">
        <f>D17*C17</f>
        <v>0</v>
      </c>
      <c r="F17" s="379">
        <v>0</v>
      </c>
      <c r="G17" s="379">
        <v>0</v>
      </c>
      <c r="H17" s="379">
        <v>0</v>
      </c>
      <c r="I17" s="379">
        <v>0</v>
      </c>
      <c r="J17" s="379">
        <v>0</v>
      </c>
      <c r="K17" s="379">
        <v>0</v>
      </c>
      <c r="L17" s="379">
        <v>0</v>
      </c>
      <c r="M17" s="379">
        <v>0</v>
      </c>
      <c r="N17" s="380"/>
    </row>
    <row r="18" spans="1:14" ht="15.75">
      <c r="A18" s="176">
        <v>2.4</v>
      </c>
      <c r="B18" s="179" t="s">
        <v>265</v>
      </c>
      <c r="C18" s="375">
        <v>0</v>
      </c>
      <c r="D18" s="381">
        <v>0.03</v>
      </c>
      <c r="E18" s="378">
        <f>D18*C18</f>
        <v>0</v>
      </c>
      <c r="F18" s="379">
        <v>0</v>
      </c>
      <c r="G18" s="379">
        <v>0</v>
      </c>
      <c r="H18" s="379">
        <v>0</v>
      </c>
      <c r="I18" s="379">
        <v>0</v>
      </c>
      <c r="J18" s="379">
        <v>0</v>
      </c>
      <c r="K18" s="379">
        <v>0</v>
      </c>
      <c r="L18" s="379">
        <v>0</v>
      </c>
      <c r="M18" s="379">
        <v>0</v>
      </c>
      <c r="N18" s="380"/>
    </row>
    <row r="19" spans="1:14" ht="15.75">
      <c r="A19" s="176">
        <v>2.5</v>
      </c>
      <c r="B19" s="179" t="s">
        <v>264</v>
      </c>
      <c r="C19" s="375">
        <v>0</v>
      </c>
      <c r="D19" s="381">
        <v>0.04</v>
      </c>
      <c r="E19" s="378">
        <f>D19*C19</f>
        <v>0</v>
      </c>
      <c r="F19" s="379">
        <v>0</v>
      </c>
      <c r="G19" s="379">
        <v>0</v>
      </c>
      <c r="H19" s="379">
        <v>0</v>
      </c>
      <c r="I19" s="379">
        <v>0</v>
      </c>
      <c r="J19" s="379">
        <v>0</v>
      </c>
      <c r="K19" s="379">
        <v>0</v>
      </c>
      <c r="L19" s="379">
        <v>0</v>
      </c>
      <c r="M19" s="379">
        <v>0</v>
      </c>
      <c r="N19" s="380"/>
    </row>
    <row r="20" spans="1:14" ht="15.75">
      <c r="A20" s="176">
        <v>2.6</v>
      </c>
      <c r="B20" s="179" t="s">
        <v>263</v>
      </c>
      <c r="C20" s="375">
        <v>0</v>
      </c>
      <c r="D20" s="382"/>
      <c r="E20" s="383"/>
      <c r="F20" s="379">
        <v>0</v>
      </c>
      <c r="G20" s="379">
        <v>0</v>
      </c>
      <c r="H20" s="379">
        <v>0</v>
      </c>
      <c r="I20" s="379">
        <v>0</v>
      </c>
      <c r="J20" s="379">
        <v>0</v>
      </c>
      <c r="K20" s="379">
        <v>0</v>
      </c>
      <c r="L20" s="379">
        <v>0</v>
      </c>
      <c r="M20" s="379">
        <v>0</v>
      </c>
      <c r="N20" s="380"/>
    </row>
    <row r="21" spans="1:14" ht="16.5" thickBot="1">
      <c r="A21" s="181"/>
      <c r="B21" s="182" t="s">
        <v>111</v>
      </c>
      <c r="C21" s="384">
        <f>C7+C14</f>
        <v>34300562.484499998</v>
      </c>
      <c r="D21" s="385"/>
      <c r="E21" s="386">
        <f>SUM(E7+E14)</f>
        <v>686011.24968999997</v>
      </c>
      <c r="F21" s="387"/>
      <c r="G21" s="387"/>
      <c r="H21" s="387"/>
      <c r="I21" s="387"/>
      <c r="J21" s="387"/>
      <c r="K21" s="387"/>
      <c r="L21" s="387"/>
      <c r="M21" s="387"/>
      <c r="N21" s="388"/>
    </row>
    <row r="22" spans="1:14">
      <c r="E22" s="183"/>
      <c r="F22" s="183"/>
      <c r="G22" s="183"/>
      <c r="H22" s="183"/>
      <c r="I22" s="183"/>
      <c r="J22" s="183"/>
      <c r="K22" s="183"/>
      <c r="L22" s="183"/>
      <c r="M22" s="183"/>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topLeftCell="A76" zoomScale="70" zoomScaleNormal="70" workbookViewId="0">
      <selection activeCell="D11" sqref="D11"/>
    </sheetView>
  </sheetViews>
  <sheetFormatPr defaultColWidth="9.140625" defaultRowHeight="15"/>
  <cols>
    <col min="1" max="1" width="10.28515625" style="398" customWidth="1"/>
    <col min="2" max="2" width="82.5703125" style="391" bestFit="1" customWidth="1"/>
    <col min="3" max="3" width="37.28515625" style="452" customWidth="1"/>
    <col min="4" max="4" width="39.42578125" style="391" customWidth="1"/>
    <col min="5" max="5" width="34.7109375" style="392" customWidth="1"/>
    <col min="6" max="6" width="25.140625" style="391" customWidth="1"/>
    <col min="7" max="7" width="34.140625" style="391" customWidth="1"/>
    <col min="8" max="13" width="15.7109375" style="391" customWidth="1"/>
    <col min="14" max="14" width="32.7109375" style="391" customWidth="1"/>
    <col min="15" max="15" width="17.140625" style="391" customWidth="1"/>
    <col min="16" max="16" width="40.140625" style="391" customWidth="1"/>
    <col min="17" max="17" width="12.5703125" style="391" bestFit="1" customWidth="1"/>
    <col min="18" max="18" width="18.42578125" style="391" bestFit="1" customWidth="1"/>
    <col min="19" max="16384" width="9.140625" style="391"/>
  </cols>
  <sheetData>
    <row r="1" spans="1:7">
      <c r="A1" s="389" t="s">
        <v>406</v>
      </c>
      <c r="B1" s="511" t="s">
        <v>551</v>
      </c>
      <c r="C1" s="390"/>
    </row>
    <row r="2" spans="1:7">
      <c r="A2" s="389" t="s">
        <v>407</v>
      </c>
      <c r="B2" s="512" t="s">
        <v>552</v>
      </c>
      <c r="C2" s="393"/>
    </row>
    <row r="3" spans="1:7">
      <c r="A3" s="394"/>
      <c r="B3" s="393"/>
      <c r="C3" s="393"/>
    </row>
    <row r="4" spans="1:7">
      <c r="A4" s="395" t="s">
        <v>408</v>
      </c>
      <c r="B4" s="396"/>
      <c r="C4" s="393"/>
      <c r="G4" s="397"/>
    </row>
    <row r="5" spans="1:7">
      <c r="B5" s="393"/>
      <c r="C5" s="393"/>
    </row>
    <row r="6" spans="1:7" ht="60">
      <c r="A6" s="399"/>
      <c r="B6" s="400" t="s">
        <v>408</v>
      </c>
      <c r="C6" s="401" t="s">
        <v>409</v>
      </c>
      <c r="D6" s="401" t="s">
        <v>410</v>
      </c>
    </row>
    <row r="7" spans="1:7">
      <c r="A7" s="402">
        <v>1</v>
      </c>
      <c r="B7" s="403" t="s">
        <v>411</v>
      </c>
      <c r="C7" s="404">
        <f>SUM(C8:C10)</f>
        <v>310726936.38697004</v>
      </c>
      <c r="D7" s="404">
        <f>SUM(D8:D10)</f>
        <v>310726936.38697004</v>
      </c>
    </row>
    <row r="8" spans="1:7">
      <c r="A8" s="402">
        <v>1.1000000000000001</v>
      </c>
      <c r="B8" s="405" t="s">
        <v>412</v>
      </c>
      <c r="C8" s="406">
        <f>N44</f>
        <v>277989589.31532001</v>
      </c>
      <c r="D8" s="406">
        <f>P44</f>
        <v>277989589.31532001</v>
      </c>
    </row>
    <row r="9" spans="1:7">
      <c r="A9" s="402">
        <v>1.2</v>
      </c>
      <c r="B9" s="405" t="s">
        <v>413</v>
      </c>
      <c r="C9" s="406">
        <f>N73</f>
        <v>32051335.821950004</v>
      </c>
      <c r="D9" s="406">
        <f>P73</f>
        <v>32051335.821950004</v>
      </c>
    </row>
    <row r="10" spans="1:7">
      <c r="A10" s="402">
        <v>1.3</v>
      </c>
      <c r="B10" s="405" t="s">
        <v>414</v>
      </c>
      <c r="C10" s="406">
        <f>N92</f>
        <v>686011.24970000004</v>
      </c>
      <c r="D10" s="406">
        <f>N92</f>
        <v>686011.24970000004</v>
      </c>
    </row>
    <row r="11" spans="1:7" s="412" customFormat="1">
      <c r="A11" s="407">
        <v>2</v>
      </c>
      <c r="B11" s="408" t="s">
        <v>415</v>
      </c>
      <c r="C11" s="513">
        <v>9313723.4399999995</v>
      </c>
      <c r="D11" s="513">
        <v>9313723.4399999995</v>
      </c>
      <c r="E11" s="410"/>
      <c r="F11" s="411"/>
    </row>
    <row r="12" spans="1:7" s="412" customFormat="1">
      <c r="A12" s="407">
        <v>3</v>
      </c>
      <c r="B12" s="408" t="s">
        <v>416</v>
      </c>
      <c r="C12" s="413">
        <v>30501295.337499999</v>
      </c>
      <c r="D12" s="409">
        <v>30501295.337499999</v>
      </c>
      <c r="E12" s="410"/>
      <c r="F12" s="411"/>
      <c r="G12" s="411"/>
    </row>
    <row r="13" spans="1:7">
      <c r="A13" s="402">
        <v>4</v>
      </c>
      <c r="B13" s="414" t="s">
        <v>417</v>
      </c>
      <c r="C13" s="404">
        <f>C7+C11+C12</f>
        <v>350541955.16447002</v>
      </c>
      <c r="D13" s="404">
        <f>D7+D11+D12</f>
        <v>350541955.16447002</v>
      </c>
      <c r="F13" s="415"/>
      <c r="G13" s="416"/>
    </row>
    <row r="14" spans="1:7">
      <c r="A14" s="419"/>
      <c r="B14" s="420"/>
      <c r="C14" s="420"/>
      <c r="E14" s="417"/>
      <c r="F14" s="418"/>
      <c r="G14" s="418"/>
    </row>
    <row r="15" spans="1:7">
      <c r="A15" s="419"/>
      <c r="B15" s="420"/>
      <c r="C15" s="420"/>
      <c r="E15" s="417"/>
      <c r="F15" s="418"/>
      <c r="G15" s="418"/>
    </row>
    <row r="16" spans="1:7">
      <c r="A16" s="419"/>
      <c r="B16" s="420"/>
      <c r="C16" s="420"/>
      <c r="F16" s="421"/>
    </row>
    <row r="17" spans="1:16">
      <c r="A17" s="422"/>
      <c r="C17" s="423"/>
    </row>
    <row r="18" spans="1:16">
      <c r="A18" s="424" t="s">
        <v>418</v>
      </c>
      <c r="B18" s="424"/>
      <c r="C18" s="423"/>
    </row>
    <row r="19" spans="1:16">
      <c r="A19" s="425"/>
      <c r="C19" s="426"/>
    </row>
    <row r="20" spans="1:16">
      <c r="A20" s="427" t="s">
        <v>419</v>
      </c>
      <c r="B20" s="426"/>
      <c r="C20" s="426"/>
    </row>
    <row r="21" spans="1:16" ht="60">
      <c r="A21" s="399"/>
      <c r="B21" s="428"/>
      <c r="C21" s="401" t="s">
        <v>420</v>
      </c>
      <c r="D21" s="401" t="s">
        <v>421</v>
      </c>
      <c r="E21" s="429" t="s">
        <v>422</v>
      </c>
      <c r="F21" s="430">
        <v>0</v>
      </c>
      <c r="G21" s="430">
        <v>0.2</v>
      </c>
      <c r="H21" s="430">
        <v>0.35</v>
      </c>
      <c r="I21" s="430">
        <v>0.5</v>
      </c>
      <c r="J21" s="430">
        <v>0.75</v>
      </c>
      <c r="K21" s="430">
        <v>1</v>
      </c>
      <c r="L21" s="430">
        <v>1.5</v>
      </c>
      <c r="M21" s="430">
        <v>2.5</v>
      </c>
      <c r="N21" s="401" t="s">
        <v>423</v>
      </c>
      <c r="O21" s="401" t="s">
        <v>424</v>
      </c>
      <c r="P21" s="401" t="s">
        <v>425</v>
      </c>
    </row>
    <row r="22" spans="1:16" ht="30">
      <c r="A22" s="431">
        <v>1</v>
      </c>
      <c r="B22" s="432" t="s">
        <v>426</v>
      </c>
      <c r="C22" s="433">
        <v>47185045.195200004</v>
      </c>
      <c r="D22" s="433"/>
      <c r="E22" s="435">
        <f t="shared" ref="E22:E34" si="0">SUM(F22:M22)</f>
        <v>47185045.195199996</v>
      </c>
      <c r="F22" s="433">
        <v>79816.83</v>
      </c>
      <c r="G22" s="433"/>
      <c r="H22" s="436"/>
      <c r="I22" s="436"/>
      <c r="J22" s="436"/>
      <c r="K22" s="433">
        <v>47105228.365199998</v>
      </c>
      <c r="L22" s="436"/>
      <c r="M22" s="436"/>
      <c r="N22" s="406">
        <f t="shared" ref="N22:N34" si="1">SUMPRODUCT($F$21:$M$21,F22:M22)</f>
        <v>47105228.365199998</v>
      </c>
      <c r="O22" s="406"/>
      <c r="P22" s="406">
        <f t="shared" ref="P22:P43" si="2">N22-O22</f>
        <v>47105228.365199998</v>
      </c>
    </row>
    <row r="23" spans="1:16" ht="30">
      <c r="A23" s="431">
        <v>2</v>
      </c>
      <c r="B23" s="432" t="s">
        <v>427</v>
      </c>
      <c r="C23" s="436"/>
      <c r="D23" s="436"/>
      <c r="E23" s="435">
        <f t="shared" si="0"/>
        <v>0</v>
      </c>
      <c r="F23" s="436"/>
      <c r="G23" s="436"/>
      <c r="H23" s="436"/>
      <c r="I23" s="436"/>
      <c r="J23" s="436"/>
      <c r="K23" s="436"/>
      <c r="L23" s="436"/>
      <c r="M23" s="436"/>
      <c r="N23" s="406">
        <f t="shared" si="1"/>
        <v>0</v>
      </c>
      <c r="O23" s="406"/>
      <c r="P23" s="406">
        <f t="shared" si="2"/>
        <v>0</v>
      </c>
    </row>
    <row r="24" spans="1:16">
      <c r="A24" s="431">
        <v>3</v>
      </c>
      <c r="B24" s="432" t="s">
        <v>428</v>
      </c>
      <c r="C24" s="436"/>
      <c r="D24" s="434"/>
      <c r="E24" s="435">
        <f t="shared" si="0"/>
        <v>0</v>
      </c>
      <c r="F24" s="436"/>
      <c r="G24" s="436"/>
      <c r="H24" s="436"/>
      <c r="I24" s="436"/>
      <c r="J24" s="436"/>
      <c r="K24" s="436"/>
      <c r="L24" s="436"/>
      <c r="M24" s="436"/>
      <c r="N24" s="406">
        <f t="shared" si="1"/>
        <v>0</v>
      </c>
      <c r="O24" s="406"/>
      <c r="P24" s="406">
        <f t="shared" si="2"/>
        <v>0</v>
      </c>
    </row>
    <row r="25" spans="1:16" ht="30">
      <c r="A25" s="431">
        <v>4</v>
      </c>
      <c r="B25" s="432" t="s">
        <v>429</v>
      </c>
      <c r="C25" s="436"/>
      <c r="D25" s="434"/>
      <c r="E25" s="435">
        <f t="shared" si="0"/>
        <v>0</v>
      </c>
      <c r="F25" s="436"/>
      <c r="G25" s="436"/>
      <c r="H25" s="436"/>
      <c r="I25" s="436"/>
      <c r="J25" s="436"/>
      <c r="K25" s="436"/>
      <c r="L25" s="436"/>
      <c r="M25" s="436"/>
      <c r="N25" s="406">
        <f t="shared" si="1"/>
        <v>0</v>
      </c>
      <c r="O25" s="406"/>
      <c r="P25" s="406">
        <f t="shared" si="2"/>
        <v>0</v>
      </c>
    </row>
    <row r="26" spans="1:16">
      <c r="A26" s="431">
        <v>5</v>
      </c>
      <c r="B26" s="432" t="s">
        <v>430</v>
      </c>
      <c r="C26" s="436"/>
      <c r="D26" s="434"/>
      <c r="E26" s="435">
        <f t="shared" si="0"/>
        <v>0</v>
      </c>
      <c r="F26" s="436"/>
      <c r="G26" s="436"/>
      <c r="H26" s="436"/>
      <c r="I26" s="436"/>
      <c r="J26" s="436"/>
      <c r="K26" s="436"/>
      <c r="L26" s="436"/>
      <c r="M26" s="436"/>
      <c r="N26" s="406">
        <f t="shared" si="1"/>
        <v>0</v>
      </c>
      <c r="O26" s="406"/>
      <c r="P26" s="406">
        <f t="shared" si="2"/>
        <v>0</v>
      </c>
    </row>
    <row r="27" spans="1:16">
      <c r="A27" s="431">
        <v>6</v>
      </c>
      <c r="B27" s="432" t="s">
        <v>431</v>
      </c>
      <c r="C27" s="433">
        <v>96023453.502399996</v>
      </c>
      <c r="D27" s="434"/>
      <c r="E27" s="435">
        <f t="shared" si="0"/>
        <v>96023453.502400011</v>
      </c>
      <c r="F27" s="436"/>
      <c r="G27" s="436">
        <v>42164767.140600003</v>
      </c>
      <c r="H27" s="436"/>
      <c r="I27" s="436">
        <v>7337077.9818000002</v>
      </c>
      <c r="J27" s="436"/>
      <c r="K27" s="433">
        <v>46521608.380000003</v>
      </c>
      <c r="L27" s="436"/>
      <c r="M27" s="436"/>
      <c r="N27" s="406">
        <f t="shared" si="1"/>
        <v>58623100.799020007</v>
      </c>
      <c r="O27" s="406"/>
      <c r="P27" s="406">
        <f t="shared" si="2"/>
        <v>58623100.799020007</v>
      </c>
    </row>
    <row r="28" spans="1:16">
      <c r="A28" s="431">
        <v>7</v>
      </c>
      <c r="B28" s="432" t="s">
        <v>432</v>
      </c>
      <c r="C28" s="434">
        <v>168593840.21110001</v>
      </c>
      <c r="D28" s="434"/>
      <c r="E28" s="435">
        <f t="shared" si="0"/>
        <v>168593840.21110001</v>
      </c>
      <c r="F28" s="436"/>
      <c r="G28" s="436"/>
      <c r="H28" s="436"/>
      <c r="I28" s="436"/>
      <c r="J28" s="436"/>
      <c r="K28" s="436">
        <v>168593840.21110001</v>
      </c>
      <c r="L28" s="436"/>
      <c r="M28" s="436"/>
      <c r="N28" s="406">
        <f t="shared" si="1"/>
        <v>168593840.21110001</v>
      </c>
      <c r="O28" s="406"/>
      <c r="P28" s="406">
        <f t="shared" si="2"/>
        <v>168593840.21110001</v>
      </c>
    </row>
    <row r="29" spans="1:16">
      <c r="A29" s="431">
        <v>8</v>
      </c>
      <c r="B29" s="432" t="s">
        <v>433</v>
      </c>
      <c r="C29" s="433">
        <v>2002991.92</v>
      </c>
      <c r="D29" s="434"/>
      <c r="E29" s="435">
        <f t="shared" si="0"/>
        <v>2002991.92</v>
      </c>
      <c r="F29" s="436"/>
      <c r="G29" s="436"/>
      <c r="H29" s="436"/>
      <c r="I29" s="436"/>
      <c r="J29" s="436">
        <v>2002991.92</v>
      </c>
      <c r="K29" s="433"/>
      <c r="L29" s="436"/>
      <c r="M29" s="436"/>
      <c r="N29" s="406">
        <f t="shared" si="1"/>
        <v>1502243.94</v>
      </c>
      <c r="O29" s="406"/>
      <c r="P29" s="406">
        <f t="shared" si="2"/>
        <v>1502243.94</v>
      </c>
    </row>
    <row r="30" spans="1:16" ht="30">
      <c r="A30" s="431">
        <v>9</v>
      </c>
      <c r="B30" s="432" t="s">
        <v>434</v>
      </c>
      <c r="C30" s="437"/>
      <c r="D30" s="434"/>
      <c r="E30" s="435">
        <f t="shared" si="0"/>
        <v>0</v>
      </c>
      <c r="F30" s="437"/>
      <c r="G30" s="437"/>
      <c r="H30" s="437"/>
      <c r="I30" s="437"/>
      <c r="J30" s="437"/>
      <c r="K30" s="437"/>
      <c r="L30" s="436"/>
      <c r="M30" s="436"/>
      <c r="N30" s="406">
        <f t="shared" si="1"/>
        <v>0</v>
      </c>
      <c r="O30" s="406"/>
      <c r="P30" s="406">
        <f t="shared" si="2"/>
        <v>0</v>
      </c>
    </row>
    <row r="31" spans="1:16">
      <c r="A31" s="431">
        <v>10</v>
      </c>
      <c r="B31" s="432" t="s">
        <v>435</v>
      </c>
      <c r="C31" s="436"/>
      <c r="D31" s="434"/>
      <c r="E31" s="435">
        <f t="shared" si="0"/>
        <v>0</v>
      </c>
      <c r="F31" s="436"/>
      <c r="G31" s="436"/>
      <c r="H31" s="436"/>
      <c r="I31" s="436"/>
      <c r="J31" s="436"/>
      <c r="K31" s="436"/>
      <c r="L31" s="436"/>
      <c r="M31" s="436"/>
      <c r="N31" s="406">
        <f t="shared" si="1"/>
        <v>0</v>
      </c>
      <c r="O31" s="406"/>
      <c r="P31" s="406">
        <f t="shared" si="2"/>
        <v>0</v>
      </c>
    </row>
    <row r="32" spans="1:16">
      <c r="A32" s="431">
        <v>11</v>
      </c>
      <c r="B32" s="432" t="s">
        <v>436</v>
      </c>
      <c r="C32" s="436"/>
      <c r="D32" s="434"/>
      <c r="E32" s="435">
        <f t="shared" si="0"/>
        <v>0</v>
      </c>
      <c r="F32" s="436"/>
      <c r="G32" s="436"/>
      <c r="H32" s="436"/>
      <c r="I32" s="436"/>
      <c r="J32" s="436"/>
      <c r="K32" s="436"/>
      <c r="L32" s="436"/>
      <c r="M32" s="436"/>
      <c r="N32" s="406">
        <f t="shared" si="1"/>
        <v>0</v>
      </c>
      <c r="O32" s="406"/>
      <c r="P32" s="406">
        <f t="shared" si="2"/>
        <v>0</v>
      </c>
    </row>
    <row r="33" spans="1:16">
      <c r="A33" s="431">
        <v>12</v>
      </c>
      <c r="B33" s="432" t="s">
        <v>437</v>
      </c>
      <c r="C33" s="437"/>
      <c r="D33" s="434"/>
      <c r="E33" s="435">
        <f t="shared" si="0"/>
        <v>0</v>
      </c>
      <c r="F33" s="437"/>
      <c r="G33" s="437"/>
      <c r="H33" s="437"/>
      <c r="I33" s="437"/>
      <c r="J33" s="437"/>
      <c r="K33" s="437"/>
      <c r="L33" s="436"/>
      <c r="M33" s="436"/>
      <c r="N33" s="406">
        <f t="shared" si="1"/>
        <v>0</v>
      </c>
      <c r="O33" s="406"/>
      <c r="P33" s="406">
        <f t="shared" si="2"/>
        <v>0</v>
      </c>
    </row>
    <row r="34" spans="1:16" s="442" customFormat="1">
      <c r="A34" s="438">
        <v>13</v>
      </c>
      <c r="B34" s="439" t="s">
        <v>438</v>
      </c>
      <c r="C34" s="440"/>
      <c r="D34" s="441"/>
      <c r="E34" s="435">
        <f t="shared" si="0"/>
        <v>0</v>
      </c>
      <c r="F34" s="440"/>
      <c r="G34" s="440"/>
      <c r="H34" s="440"/>
      <c r="I34" s="440"/>
      <c r="J34" s="440"/>
      <c r="K34" s="440"/>
      <c r="L34" s="440"/>
      <c r="M34" s="440"/>
      <c r="N34" s="514">
        <f t="shared" si="1"/>
        <v>0</v>
      </c>
      <c r="O34" s="514"/>
      <c r="P34" s="514">
        <f t="shared" si="2"/>
        <v>0</v>
      </c>
    </row>
    <row r="35" spans="1:16">
      <c r="A35" s="431">
        <v>14</v>
      </c>
      <c r="B35" s="432" t="s">
        <v>439</v>
      </c>
      <c r="C35" s="406">
        <f t="shared" ref="C35:N35" si="3">SUM(C36:C43)</f>
        <v>5663577.3491000002</v>
      </c>
      <c r="D35" s="406">
        <f t="shared" si="3"/>
        <v>2014713.37</v>
      </c>
      <c r="E35" s="435">
        <f t="shared" si="3"/>
        <v>3648863.9791000001</v>
      </c>
      <c r="F35" s="406">
        <f t="shared" si="3"/>
        <v>1483687.9791000001</v>
      </c>
      <c r="G35" s="406">
        <f t="shared" si="3"/>
        <v>0</v>
      </c>
      <c r="H35" s="406">
        <f t="shared" si="3"/>
        <v>0</v>
      </c>
      <c r="I35" s="406">
        <f t="shared" si="3"/>
        <v>0</v>
      </c>
      <c r="J35" s="406">
        <f t="shared" si="3"/>
        <v>0</v>
      </c>
      <c r="K35" s="406">
        <f t="shared" si="3"/>
        <v>2165176</v>
      </c>
      <c r="L35" s="406">
        <f t="shared" si="3"/>
        <v>0</v>
      </c>
      <c r="M35" s="406">
        <f t="shared" si="3"/>
        <v>0</v>
      </c>
      <c r="N35" s="435">
        <f t="shared" si="3"/>
        <v>2165176</v>
      </c>
      <c r="O35" s="406"/>
      <c r="P35" s="406">
        <f t="shared" si="2"/>
        <v>2165176</v>
      </c>
    </row>
    <row r="36" spans="1:16">
      <c r="A36" s="431">
        <v>14.1</v>
      </c>
      <c r="B36" s="443" t="s">
        <v>440</v>
      </c>
      <c r="C36" s="436">
        <v>2957758.21</v>
      </c>
      <c r="D36" s="444">
        <v>2014713.37</v>
      </c>
      <c r="E36" s="435">
        <f t="shared" ref="E36:E43" si="4">SUM(F36:M36)</f>
        <v>943044.84</v>
      </c>
      <c r="F36" s="436"/>
      <c r="G36" s="436"/>
      <c r="H36" s="436"/>
      <c r="I36" s="436"/>
      <c r="J36" s="436"/>
      <c r="K36" s="436">
        <v>943044.84</v>
      </c>
      <c r="L36" s="436"/>
      <c r="M36" s="436"/>
      <c r="N36" s="406">
        <f t="shared" ref="N36:N43" si="5">SUMPRODUCT($F$21:$M$21,F36:M36)</f>
        <v>943044.84</v>
      </c>
      <c r="O36" s="406"/>
      <c r="P36" s="406">
        <f t="shared" si="2"/>
        <v>943044.84</v>
      </c>
    </row>
    <row r="37" spans="1:16">
      <c r="A37" s="431">
        <v>14.2</v>
      </c>
      <c r="B37" s="443" t="s">
        <v>441</v>
      </c>
      <c r="C37" s="436">
        <v>1483687.9791000001</v>
      </c>
      <c r="D37" s="434"/>
      <c r="E37" s="435">
        <f t="shared" si="4"/>
        <v>1483687.9791000001</v>
      </c>
      <c r="F37" s="436">
        <v>1483687.9791000001</v>
      </c>
      <c r="G37" s="436"/>
      <c r="H37" s="436"/>
      <c r="I37" s="436"/>
      <c r="J37" s="436"/>
      <c r="K37" s="436"/>
      <c r="L37" s="436"/>
      <c r="M37" s="436"/>
      <c r="N37" s="406">
        <f t="shared" si="5"/>
        <v>0</v>
      </c>
      <c r="O37" s="406"/>
      <c r="P37" s="406">
        <f t="shared" si="2"/>
        <v>0</v>
      </c>
    </row>
    <row r="38" spans="1:16">
      <c r="A38" s="431">
        <v>14.3</v>
      </c>
      <c r="B38" s="443" t="s">
        <v>442</v>
      </c>
      <c r="C38" s="436"/>
      <c r="D38" s="434"/>
      <c r="E38" s="435">
        <f t="shared" si="4"/>
        <v>0</v>
      </c>
      <c r="F38" s="436"/>
      <c r="G38" s="436"/>
      <c r="H38" s="436"/>
      <c r="I38" s="436"/>
      <c r="J38" s="436"/>
      <c r="K38" s="436"/>
      <c r="L38" s="436"/>
      <c r="M38" s="436"/>
      <c r="N38" s="406">
        <f t="shared" si="5"/>
        <v>0</v>
      </c>
      <c r="O38" s="406"/>
      <c r="P38" s="406">
        <f t="shared" si="2"/>
        <v>0</v>
      </c>
    </row>
    <row r="39" spans="1:16" ht="60">
      <c r="A39" s="431">
        <v>14.4</v>
      </c>
      <c r="B39" s="443" t="s">
        <v>443</v>
      </c>
      <c r="C39" s="436"/>
      <c r="D39" s="434"/>
      <c r="E39" s="435">
        <f t="shared" si="4"/>
        <v>0</v>
      </c>
      <c r="F39" s="436"/>
      <c r="G39" s="436"/>
      <c r="H39" s="436"/>
      <c r="I39" s="436"/>
      <c r="J39" s="436"/>
      <c r="K39" s="436"/>
      <c r="L39" s="436"/>
      <c r="M39" s="436"/>
      <c r="N39" s="406">
        <f t="shared" si="5"/>
        <v>0</v>
      </c>
      <c r="O39" s="406"/>
      <c r="P39" s="406">
        <f t="shared" si="2"/>
        <v>0</v>
      </c>
    </row>
    <row r="40" spans="1:16" s="442" customFormat="1" ht="75">
      <c r="A40" s="438">
        <v>14.5</v>
      </c>
      <c r="B40" s="445" t="s">
        <v>444</v>
      </c>
      <c r="C40" s="440"/>
      <c r="D40" s="441"/>
      <c r="E40" s="435">
        <f t="shared" si="4"/>
        <v>0</v>
      </c>
      <c r="F40" s="440"/>
      <c r="G40" s="440"/>
      <c r="H40" s="440"/>
      <c r="I40" s="440"/>
      <c r="J40" s="440"/>
      <c r="K40" s="440"/>
      <c r="L40" s="440"/>
      <c r="M40" s="440"/>
      <c r="N40" s="514">
        <f t="shared" si="5"/>
        <v>0</v>
      </c>
      <c r="O40" s="514"/>
      <c r="P40" s="514">
        <f t="shared" si="2"/>
        <v>0</v>
      </c>
    </row>
    <row r="41" spans="1:16" ht="45">
      <c r="A41" s="431">
        <v>14.6</v>
      </c>
      <c r="B41" s="443" t="s">
        <v>445</v>
      </c>
      <c r="C41" s="436"/>
      <c r="D41" s="434"/>
      <c r="E41" s="435">
        <f t="shared" si="4"/>
        <v>0</v>
      </c>
      <c r="F41" s="436"/>
      <c r="G41" s="436"/>
      <c r="H41" s="436"/>
      <c r="I41" s="436"/>
      <c r="J41" s="436"/>
      <c r="K41" s="436"/>
      <c r="L41" s="436"/>
      <c r="M41" s="436"/>
      <c r="N41" s="406">
        <f t="shared" si="5"/>
        <v>0</v>
      </c>
      <c r="O41" s="406"/>
      <c r="P41" s="406">
        <f t="shared" si="2"/>
        <v>0</v>
      </c>
    </row>
    <row r="42" spans="1:16">
      <c r="A42" s="431">
        <v>14.7</v>
      </c>
      <c r="B42" s="443" t="s">
        <v>446</v>
      </c>
      <c r="C42" s="436"/>
      <c r="D42" s="434"/>
      <c r="E42" s="435">
        <f t="shared" si="4"/>
        <v>0</v>
      </c>
      <c r="F42" s="436"/>
      <c r="G42" s="436"/>
      <c r="H42" s="436"/>
      <c r="I42" s="436"/>
      <c r="J42" s="436"/>
      <c r="K42" s="436"/>
      <c r="L42" s="436"/>
      <c r="M42" s="436"/>
      <c r="N42" s="406">
        <f t="shared" si="5"/>
        <v>0</v>
      </c>
      <c r="O42" s="406"/>
      <c r="P42" s="406">
        <f t="shared" si="2"/>
        <v>0</v>
      </c>
    </row>
    <row r="43" spans="1:16">
      <c r="A43" s="431">
        <v>14.8</v>
      </c>
      <c r="B43" s="443" t="s">
        <v>447</v>
      </c>
      <c r="C43" s="446">
        <v>1222131.1599999999</v>
      </c>
      <c r="D43" s="434"/>
      <c r="E43" s="435">
        <f t="shared" si="4"/>
        <v>1222131.1599999999</v>
      </c>
      <c r="F43" s="436"/>
      <c r="G43" s="436"/>
      <c r="H43" s="436"/>
      <c r="I43" s="436"/>
      <c r="J43" s="436"/>
      <c r="K43" s="515">
        <f>C43-D43</f>
        <v>1222131.1599999999</v>
      </c>
      <c r="L43" s="436"/>
      <c r="M43" s="436"/>
      <c r="N43" s="406">
        <f t="shared" si="5"/>
        <v>1222131.1599999999</v>
      </c>
      <c r="O43" s="406"/>
      <c r="P43" s="406">
        <f t="shared" si="2"/>
        <v>1222131.1599999999</v>
      </c>
    </row>
    <row r="44" spans="1:16">
      <c r="A44" s="447"/>
      <c r="B44" s="448" t="s">
        <v>448</v>
      </c>
      <c r="C44" s="450">
        <f t="shared" ref="C44:P44" si="6">SUM(C22:C35)</f>
        <v>319468908.1778</v>
      </c>
      <c r="D44" s="450">
        <f t="shared" si="6"/>
        <v>2014713.37</v>
      </c>
      <c r="E44" s="450">
        <f t="shared" si="6"/>
        <v>317454194.80779999</v>
      </c>
      <c r="F44" s="450">
        <f t="shared" si="6"/>
        <v>1563504.8091000002</v>
      </c>
      <c r="G44" s="450">
        <f t="shared" si="6"/>
        <v>42164767.140600003</v>
      </c>
      <c r="H44" s="450">
        <f t="shared" si="6"/>
        <v>0</v>
      </c>
      <c r="I44" s="450">
        <f t="shared" si="6"/>
        <v>7337077.9818000002</v>
      </c>
      <c r="J44" s="450">
        <f t="shared" si="6"/>
        <v>2002991.92</v>
      </c>
      <c r="K44" s="450">
        <f t="shared" si="6"/>
        <v>264385852.95630002</v>
      </c>
      <c r="L44" s="450">
        <f t="shared" si="6"/>
        <v>0</v>
      </c>
      <c r="M44" s="450">
        <f t="shared" si="6"/>
        <v>0</v>
      </c>
      <c r="N44" s="450">
        <f t="shared" si="6"/>
        <v>277989589.31532001</v>
      </c>
      <c r="O44" s="450">
        <f t="shared" si="6"/>
        <v>0</v>
      </c>
      <c r="P44" s="450">
        <f t="shared" si="6"/>
        <v>277989589.31532001</v>
      </c>
    </row>
    <row r="45" spans="1:16">
      <c r="B45" s="451"/>
    </row>
    <row r="46" spans="1:16">
      <c r="C46" s="426"/>
    </row>
    <row r="47" spans="1:16">
      <c r="A47" s="453" t="s">
        <v>449</v>
      </c>
      <c r="B47" s="454"/>
      <c r="C47" s="426"/>
    </row>
    <row r="48" spans="1:16" ht="75">
      <c r="A48" s="399"/>
      <c r="B48" s="428"/>
      <c r="C48" s="401" t="s">
        <v>450</v>
      </c>
      <c r="D48" s="401" t="s">
        <v>451</v>
      </c>
      <c r="E48" s="429" t="s">
        <v>422</v>
      </c>
      <c r="F48" s="430">
        <v>0</v>
      </c>
      <c r="G48" s="430">
        <v>0.2</v>
      </c>
      <c r="H48" s="430">
        <v>0.35</v>
      </c>
      <c r="I48" s="430">
        <v>0.5</v>
      </c>
      <c r="J48" s="430">
        <v>0.75</v>
      </c>
      <c r="K48" s="430">
        <v>1</v>
      </c>
      <c r="L48" s="430">
        <v>1.5</v>
      </c>
      <c r="M48" s="430">
        <v>2.5</v>
      </c>
      <c r="N48" s="401" t="s">
        <v>452</v>
      </c>
      <c r="O48" s="401" t="s">
        <v>424</v>
      </c>
      <c r="P48" s="401" t="s">
        <v>453</v>
      </c>
    </row>
    <row r="49" spans="1:16">
      <c r="A49" s="402">
        <v>1</v>
      </c>
      <c r="B49" s="455" t="s">
        <v>454</v>
      </c>
      <c r="C49" s="428"/>
      <c r="D49" s="428"/>
      <c r="E49" s="456"/>
      <c r="F49" s="428"/>
      <c r="G49" s="428"/>
      <c r="H49" s="428"/>
      <c r="I49" s="428"/>
      <c r="J49" s="428"/>
      <c r="K49" s="428"/>
      <c r="L49" s="428"/>
      <c r="M49" s="428"/>
      <c r="N49" s="428"/>
      <c r="O49" s="428"/>
      <c r="P49" s="428"/>
    </row>
    <row r="50" spans="1:16">
      <c r="A50" s="402">
        <v>1.1000000000000001</v>
      </c>
      <c r="B50" s="432" t="s">
        <v>455</v>
      </c>
      <c r="C50" s="436">
        <v>20205640.568</v>
      </c>
      <c r="D50" s="457">
        <v>1</v>
      </c>
      <c r="E50" s="435">
        <f t="shared" ref="E50:E59" si="7">SUM(F50:M50)</f>
        <v>20205640.568</v>
      </c>
      <c r="F50" s="436"/>
      <c r="G50" s="436"/>
      <c r="H50" s="436"/>
      <c r="I50" s="436"/>
      <c r="J50" s="436"/>
      <c r="K50" s="436">
        <v>20205640.568</v>
      </c>
      <c r="L50" s="436"/>
      <c r="M50" s="436"/>
      <c r="N50" s="406">
        <f t="shared" ref="N50:N59" si="8">SUMPRODUCT($F$48:$M$48,F50:M50)</f>
        <v>20205640.568</v>
      </c>
      <c r="O50" s="406"/>
      <c r="P50" s="406">
        <f t="shared" ref="P50:P59" si="9">N50-O50</f>
        <v>20205640.568</v>
      </c>
    </row>
    <row r="51" spans="1:16">
      <c r="A51" s="402">
        <v>1.2</v>
      </c>
      <c r="B51" s="432" t="s">
        <v>456</v>
      </c>
      <c r="C51" s="436"/>
      <c r="D51" s="457">
        <v>1</v>
      </c>
      <c r="E51" s="435">
        <f t="shared" si="7"/>
        <v>0</v>
      </c>
      <c r="F51" s="436"/>
      <c r="G51" s="436"/>
      <c r="H51" s="436"/>
      <c r="I51" s="436"/>
      <c r="J51" s="436"/>
      <c r="K51" s="436"/>
      <c r="L51" s="436"/>
      <c r="M51" s="436"/>
      <c r="N51" s="406">
        <f t="shared" si="8"/>
        <v>0</v>
      </c>
      <c r="O51" s="406"/>
      <c r="P51" s="406">
        <f t="shared" si="9"/>
        <v>0</v>
      </c>
    </row>
    <row r="52" spans="1:16">
      <c r="A52" s="402">
        <v>1.3</v>
      </c>
      <c r="B52" s="432" t="s">
        <v>457</v>
      </c>
      <c r="C52" s="436"/>
      <c r="D52" s="457">
        <v>1</v>
      </c>
      <c r="E52" s="435">
        <f t="shared" si="7"/>
        <v>0</v>
      </c>
      <c r="F52" s="436"/>
      <c r="G52" s="436"/>
      <c r="H52" s="436"/>
      <c r="I52" s="436"/>
      <c r="J52" s="436"/>
      <c r="K52" s="436"/>
      <c r="L52" s="436"/>
      <c r="M52" s="436"/>
      <c r="N52" s="406">
        <f t="shared" si="8"/>
        <v>0</v>
      </c>
      <c r="O52" s="406"/>
      <c r="P52" s="406">
        <f t="shared" si="9"/>
        <v>0</v>
      </c>
    </row>
    <row r="53" spans="1:16" ht="30">
      <c r="A53" s="402">
        <v>1.4</v>
      </c>
      <c r="B53" s="432" t="s">
        <v>458</v>
      </c>
      <c r="C53" s="436"/>
      <c r="D53" s="457">
        <v>1</v>
      </c>
      <c r="E53" s="435">
        <f t="shared" si="7"/>
        <v>0</v>
      </c>
      <c r="F53" s="436"/>
      <c r="G53" s="436"/>
      <c r="H53" s="436"/>
      <c r="I53" s="436"/>
      <c r="J53" s="436"/>
      <c r="K53" s="436"/>
      <c r="L53" s="436"/>
      <c r="M53" s="436"/>
      <c r="N53" s="406">
        <f t="shared" si="8"/>
        <v>0</v>
      </c>
      <c r="O53" s="406"/>
      <c r="P53" s="406">
        <f t="shared" si="9"/>
        <v>0</v>
      </c>
    </row>
    <row r="54" spans="1:16">
      <c r="A54" s="402">
        <v>1.5</v>
      </c>
      <c r="B54" s="432" t="s">
        <v>459</v>
      </c>
      <c r="C54" s="436"/>
      <c r="D54" s="457">
        <v>1</v>
      </c>
      <c r="E54" s="435">
        <f t="shared" si="7"/>
        <v>0</v>
      </c>
      <c r="F54" s="436"/>
      <c r="G54" s="436"/>
      <c r="H54" s="436"/>
      <c r="I54" s="436"/>
      <c r="J54" s="436"/>
      <c r="K54" s="436"/>
      <c r="L54" s="436"/>
      <c r="M54" s="436"/>
      <c r="N54" s="406">
        <f t="shared" si="8"/>
        <v>0</v>
      </c>
      <c r="O54" s="406"/>
      <c r="P54" s="406">
        <f t="shared" si="9"/>
        <v>0</v>
      </c>
    </row>
    <row r="55" spans="1:16">
      <c r="A55" s="402">
        <v>1.6</v>
      </c>
      <c r="B55" s="432" t="s">
        <v>460</v>
      </c>
      <c r="C55" s="436"/>
      <c r="D55" s="457">
        <v>1</v>
      </c>
      <c r="E55" s="435">
        <f t="shared" si="7"/>
        <v>0</v>
      </c>
      <c r="F55" s="436"/>
      <c r="G55" s="436"/>
      <c r="H55" s="436"/>
      <c r="I55" s="436"/>
      <c r="J55" s="436"/>
      <c r="K55" s="436"/>
      <c r="L55" s="436"/>
      <c r="M55" s="436"/>
      <c r="N55" s="406">
        <f t="shared" si="8"/>
        <v>0</v>
      </c>
      <c r="O55" s="406"/>
      <c r="P55" s="406">
        <f t="shared" si="9"/>
        <v>0</v>
      </c>
    </row>
    <row r="56" spans="1:16">
      <c r="A56" s="402">
        <v>1.7</v>
      </c>
      <c r="B56" s="432" t="s">
        <v>461</v>
      </c>
      <c r="C56" s="436"/>
      <c r="D56" s="457">
        <v>1</v>
      </c>
      <c r="E56" s="435">
        <f t="shared" si="7"/>
        <v>0</v>
      </c>
      <c r="F56" s="436"/>
      <c r="G56" s="436"/>
      <c r="H56" s="436"/>
      <c r="I56" s="436"/>
      <c r="J56" s="436"/>
      <c r="K56" s="436"/>
      <c r="L56" s="436"/>
      <c r="M56" s="436"/>
      <c r="N56" s="406">
        <f t="shared" si="8"/>
        <v>0</v>
      </c>
      <c r="O56" s="406"/>
      <c r="P56" s="406">
        <f t="shared" si="9"/>
        <v>0</v>
      </c>
    </row>
    <row r="57" spans="1:16" ht="30">
      <c r="A57" s="402">
        <v>1.8</v>
      </c>
      <c r="B57" s="432" t="s">
        <v>462</v>
      </c>
      <c r="C57" s="436"/>
      <c r="D57" s="457">
        <v>1</v>
      </c>
      <c r="E57" s="435">
        <f t="shared" si="7"/>
        <v>0</v>
      </c>
      <c r="F57" s="436"/>
      <c r="G57" s="436"/>
      <c r="H57" s="436"/>
      <c r="I57" s="436"/>
      <c r="J57" s="436"/>
      <c r="K57" s="436"/>
      <c r="L57" s="436"/>
      <c r="M57" s="436"/>
      <c r="N57" s="406">
        <f t="shared" si="8"/>
        <v>0</v>
      </c>
      <c r="O57" s="406"/>
      <c r="P57" s="406">
        <f t="shared" si="9"/>
        <v>0</v>
      </c>
    </row>
    <row r="58" spans="1:16">
      <c r="A58" s="402">
        <v>1.9</v>
      </c>
      <c r="B58" s="432" t="s">
        <v>463</v>
      </c>
      <c r="C58" s="436"/>
      <c r="D58" s="457">
        <v>1</v>
      </c>
      <c r="E58" s="435">
        <f t="shared" si="7"/>
        <v>0</v>
      </c>
      <c r="F58" s="436"/>
      <c r="G58" s="436"/>
      <c r="H58" s="436"/>
      <c r="I58" s="436"/>
      <c r="J58" s="436"/>
      <c r="K58" s="436"/>
      <c r="L58" s="436"/>
      <c r="M58" s="436"/>
      <c r="N58" s="406">
        <f t="shared" si="8"/>
        <v>0</v>
      </c>
      <c r="O58" s="406"/>
      <c r="P58" s="406">
        <f t="shared" si="9"/>
        <v>0</v>
      </c>
    </row>
    <row r="59" spans="1:16" ht="30">
      <c r="A59" s="458">
        <v>1.1000000000000001</v>
      </c>
      <c r="B59" s="432" t="s">
        <v>464</v>
      </c>
      <c r="C59" s="436"/>
      <c r="D59" s="457">
        <v>1</v>
      </c>
      <c r="E59" s="435">
        <f t="shared" si="7"/>
        <v>0</v>
      </c>
      <c r="F59" s="436"/>
      <c r="G59" s="436"/>
      <c r="H59" s="436"/>
      <c r="I59" s="436"/>
      <c r="J59" s="436"/>
      <c r="K59" s="436"/>
      <c r="L59" s="436"/>
      <c r="M59" s="436"/>
      <c r="N59" s="406">
        <f t="shared" si="8"/>
        <v>0</v>
      </c>
      <c r="O59" s="406"/>
      <c r="P59" s="406">
        <f t="shared" si="9"/>
        <v>0</v>
      </c>
    </row>
    <row r="60" spans="1:16">
      <c r="A60" s="402">
        <v>2</v>
      </c>
      <c r="B60" s="459" t="s">
        <v>465</v>
      </c>
      <c r="C60" s="436"/>
      <c r="D60" s="428"/>
      <c r="E60" s="456"/>
      <c r="F60" s="436"/>
      <c r="G60" s="436"/>
      <c r="H60" s="436"/>
      <c r="I60" s="436"/>
      <c r="J60" s="436"/>
      <c r="K60" s="436"/>
      <c r="L60" s="436"/>
      <c r="M60" s="436"/>
      <c r="N60" s="440"/>
      <c r="O60" s="436"/>
      <c r="P60" s="440"/>
    </row>
    <row r="61" spans="1:16">
      <c r="A61" s="402">
        <v>2.1</v>
      </c>
      <c r="B61" s="432" t="s">
        <v>466</v>
      </c>
      <c r="C61" s="436"/>
      <c r="D61" s="457">
        <v>0.5</v>
      </c>
      <c r="E61" s="435">
        <f>SUM(F61:M61)</f>
        <v>0</v>
      </c>
      <c r="F61" s="436"/>
      <c r="G61" s="436"/>
      <c r="H61" s="436"/>
      <c r="I61" s="436"/>
      <c r="J61" s="436"/>
      <c r="K61" s="516">
        <f>C61*D61</f>
        <v>0</v>
      </c>
      <c r="L61" s="436"/>
      <c r="M61" s="436"/>
      <c r="N61" s="406">
        <f>SUMPRODUCT($F$48:$M$48,F61:M61)</f>
        <v>0</v>
      </c>
      <c r="O61" s="406"/>
      <c r="P61" s="406">
        <f>N61-O61</f>
        <v>0</v>
      </c>
    </row>
    <row r="62" spans="1:16" ht="45">
      <c r="A62" s="402">
        <v>2.2000000000000002</v>
      </c>
      <c r="B62" s="432" t="s">
        <v>467</v>
      </c>
      <c r="C62" s="436">
        <v>13961646.4319</v>
      </c>
      <c r="D62" s="457">
        <v>0.5</v>
      </c>
      <c r="E62" s="435">
        <f>SUM(F62:M62)</f>
        <v>6980823.2159500001</v>
      </c>
      <c r="F62" s="436"/>
      <c r="G62" s="436"/>
      <c r="H62" s="436"/>
      <c r="I62" s="436"/>
      <c r="J62" s="436"/>
      <c r="K62" s="516">
        <f>C62*D62</f>
        <v>6980823.2159500001</v>
      </c>
      <c r="L62" s="436"/>
      <c r="M62" s="436"/>
      <c r="N62" s="406">
        <f>SUMPRODUCT($F$48:$M$48,F62:M62)</f>
        <v>6980823.2159500001</v>
      </c>
      <c r="O62" s="406"/>
      <c r="P62" s="406">
        <f>N62-O62</f>
        <v>6980823.2159500001</v>
      </c>
    </row>
    <row r="63" spans="1:16" ht="30">
      <c r="A63" s="402">
        <v>2.2999999999999998</v>
      </c>
      <c r="B63" s="432" t="s">
        <v>468</v>
      </c>
      <c r="C63" s="436">
        <v>1490607</v>
      </c>
      <c r="D63" s="457">
        <v>0.5</v>
      </c>
      <c r="E63" s="435">
        <f>SUM(F63:M63)</f>
        <v>745303.5</v>
      </c>
      <c r="F63" s="436"/>
      <c r="G63" s="436"/>
      <c r="H63" s="436"/>
      <c r="I63" s="436"/>
      <c r="J63" s="436"/>
      <c r="K63" s="436">
        <v>745303.5</v>
      </c>
      <c r="L63" s="436"/>
      <c r="M63" s="436"/>
      <c r="N63" s="406">
        <f>SUMPRODUCT($F$48:$M$48,F63:M63)</f>
        <v>745303.5</v>
      </c>
      <c r="O63" s="406"/>
      <c r="P63" s="406">
        <f>N63-O63</f>
        <v>745303.5</v>
      </c>
    </row>
    <row r="64" spans="1:16" ht="45">
      <c r="A64" s="402">
        <v>2.4</v>
      </c>
      <c r="B64" s="432" t="s">
        <v>469</v>
      </c>
      <c r="C64" s="460"/>
      <c r="D64" s="457">
        <v>0.5</v>
      </c>
      <c r="E64" s="435">
        <f>SUM(F64:M64)</f>
        <v>0</v>
      </c>
      <c r="F64" s="436"/>
      <c r="G64" s="436"/>
      <c r="H64" s="436"/>
      <c r="I64" s="461"/>
      <c r="J64" s="436"/>
      <c r="K64" s="516">
        <f>C64*D64</f>
        <v>0</v>
      </c>
      <c r="L64" s="436"/>
      <c r="M64" s="436"/>
      <c r="N64" s="406">
        <f>SUMPRODUCT($F$48:$M$48,F64:M64)</f>
        <v>0</v>
      </c>
      <c r="O64" s="406"/>
      <c r="P64" s="406">
        <f>N64-O64</f>
        <v>0</v>
      </c>
    </row>
    <row r="65" spans="1:16" ht="30">
      <c r="A65" s="402">
        <v>2.5</v>
      </c>
      <c r="B65" s="432" t="s">
        <v>470</v>
      </c>
      <c r="C65" s="436"/>
      <c r="D65" s="457">
        <v>0.5</v>
      </c>
      <c r="E65" s="435">
        <f>SUM(F65:M65)</f>
        <v>0</v>
      </c>
      <c r="F65" s="436"/>
      <c r="G65" s="436"/>
      <c r="H65" s="436"/>
      <c r="I65" s="436"/>
      <c r="J65" s="436"/>
      <c r="K65" s="436"/>
      <c r="L65" s="436"/>
      <c r="M65" s="436"/>
      <c r="N65" s="406">
        <f>SUMPRODUCT($F$48:$M$48,F65:M65)</f>
        <v>0</v>
      </c>
      <c r="O65" s="406"/>
      <c r="P65" s="406">
        <f>N65-O65</f>
        <v>0</v>
      </c>
    </row>
    <row r="66" spans="1:16">
      <c r="A66" s="402">
        <v>3</v>
      </c>
      <c r="B66" s="459" t="s">
        <v>471</v>
      </c>
      <c r="C66" s="436"/>
      <c r="D66" s="428"/>
      <c r="E66" s="462"/>
      <c r="F66" s="436"/>
      <c r="G66" s="436"/>
      <c r="H66" s="436"/>
      <c r="I66" s="436"/>
      <c r="J66" s="436"/>
      <c r="K66" s="436"/>
      <c r="L66" s="436"/>
      <c r="M66" s="436"/>
      <c r="N66" s="440"/>
      <c r="O66" s="436"/>
      <c r="P66" s="440"/>
    </row>
    <row r="67" spans="1:16" ht="30">
      <c r="A67" s="402">
        <v>3.1</v>
      </c>
      <c r="B67" s="432" t="s">
        <v>472</v>
      </c>
      <c r="C67" s="436"/>
      <c r="D67" s="457">
        <v>0.2</v>
      </c>
      <c r="E67" s="435">
        <f>SUM(F67:M67)</f>
        <v>0</v>
      </c>
      <c r="F67" s="436"/>
      <c r="G67" s="436"/>
      <c r="H67" s="436"/>
      <c r="I67" s="436"/>
      <c r="J67" s="436"/>
      <c r="K67" s="436"/>
      <c r="L67" s="436"/>
      <c r="M67" s="436"/>
      <c r="N67" s="406">
        <f>SUMPRODUCT($F$48:$M$48,F67:M67)</f>
        <v>0</v>
      </c>
      <c r="O67" s="406"/>
      <c r="P67" s="406">
        <f>N67-O67</f>
        <v>0</v>
      </c>
    </row>
    <row r="68" spans="1:16" ht="90">
      <c r="A68" s="402">
        <v>3.2</v>
      </c>
      <c r="B68" s="432" t="s">
        <v>473</v>
      </c>
      <c r="C68" s="463">
        <v>20597842.690000001</v>
      </c>
      <c r="D68" s="457">
        <v>0.2</v>
      </c>
      <c r="E68" s="435">
        <f>SUM(F68:M68)</f>
        <v>4119568.5380000006</v>
      </c>
      <c r="F68" s="436"/>
      <c r="G68" s="436"/>
      <c r="H68" s="436"/>
      <c r="I68" s="436"/>
      <c r="J68" s="436"/>
      <c r="K68" s="516">
        <f>C68*D68</f>
        <v>4119568.5380000006</v>
      </c>
      <c r="L68" s="436"/>
      <c r="M68" s="436"/>
      <c r="N68" s="406">
        <f>SUMPRODUCT($F$48:$M$48,F68:M68)</f>
        <v>4119568.5380000006</v>
      </c>
      <c r="O68" s="406"/>
      <c r="P68" s="406">
        <f>N68-O68</f>
        <v>4119568.5380000006</v>
      </c>
    </row>
    <row r="69" spans="1:16" ht="30">
      <c r="A69" s="402">
        <v>3.3</v>
      </c>
      <c r="B69" s="432" t="s">
        <v>474</v>
      </c>
      <c r="C69" s="436"/>
      <c r="D69" s="457">
        <v>0.2</v>
      </c>
      <c r="E69" s="435">
        <f>SUM(F69:M69)</f>
        <v>0</v>
      </c>
      <c r="F69" s="436"/>
      <c r="G69" s="436"/>
      <c r="H69" s="436"/>
      <c r="I69" s="436"/>
      <c r="J69" s="436"/>
      <c r="K69" s="436"/>
      <c r="L69" s="436"/>
      <c r="M69" s="436"/>
      <c r="N69" s="406">
        <f>SUMPRODUCT($F$48:$M$48,F69:M69)</f>
        <v>0</v>
      </c>
      <c r="O69" s="406"/>
      <c r="P69" s="406">
        <f>N69-O69</f>
        <v>0</v>
      </c>
    </row>
    <row r="70" spans="1:16">
      <c r="A70" s="402">
        <v>4</v>
      </c>
      <c r="B70" s="459" t="s">
        <v>475</v>
      </c>
      <c r="C70" s="436"/>
      <c r="D70" s="428"/>
      <c r="E70" s="456"/>
      <c r="F70" s="428"/>
      <c r="G70" s="428"/>
      <c r="H70" s="428"/>
      <c r="I70" s="428"/>
      <c r="J70" s="428"/>
      <c r="K70" s="428"/>
      <c r="L70" s="428"/>
      <c r="M70" s="428"/>
      <c r="N70" s="464"/>
      <c r="O70" s="428"/>
      <c r="P70" s="464"/>
    </row>
    <row r="71" spans="1:16" ht="135">
      <c r="A71" s="402">
        <v>4.0999999999999996</v>
      </c>
      <c r="B71" s="432" t="s">
        <v>476</v>
      </c>
      <c r="C71" s="436"/>
      <c r="D71" s="457">
        <v>0</v>
      </c>
      <c r="E71" s="435">
        <f>SUM(F71:M71)</f>
        <v>0</v>
      </c>
      <c r="F71" s="428"/>
      <c r="G71" s="428"/>
      <c r="H71" s="428"/>
      <c r="I71" s="428"/>
      <c r="J71" s="428"/>
      <c r="K71" s="428"/>
      <c r="L71" s="428"/>
      <c r="M71" s="428"/>
      <c r="N71" s="406">
        <f>SUMPRODUCT($F$48:$M$48,F71:M71)</f>
        <v>0</v>
      </c>
      <c r="O71" s="406"/>
      <c r="P71" s="406">
        <f>N71-O71</f>
        <v>0</v>
      </c>
    </row>
    <row r="72" spans="1:16" ht="30">
      <c r="A72" s="402">
        <v>4.2</v>
      </c>
      <c r="B72" s="432" t="s">
        <v>477</v>
      </c>
      <c r="C72" s="428">
        <v>244301.76</v>
      </c>
      <c r="D72" s="457">
        <v>0</v>
      </c>
      <c r="E72" s="435">
        <f>SUM(F72:M72)</f>
        <v>0</v>
      </c>
      <c r="F72" s="428"/>
      <c r="G72" s="428"/>
      <c r="H72" s="428"/>
      <c r="I72" s="428"/>
      <c r="J72" s="428"/>
      <c r="K72" s="428"/>
      <c r="L72" s="428"/>
      <c r="M72" s="428"/>
      <c r="N72" s="406">
        <f>SUMPRODUCT($F$48:$M$48,F72:M72)</f>
        <v>0</v>
      </c>
      <c r="O72" s="406"/>
      <c r="P72" s="406">
        <f>N72-O72</f>
        <v>0</v>
      </c>
    </row>
    <row r="73" spans="1:16">
      <c r="A73" s="447"/>
      <c r="B73" s="448" t="s">
        <v>448</v>
      </c>
      <c r="C73" s="450">
        <f>SUM(C50:C59)+SUM(C61:C65)+SUM(C67:C69)+SUM(C71:C72)</f>
        <v>56500038.449899994</v>
      </c>
      <c r="D73" s="450"/>
      <c r="E73" s="450">
        <f t="shared" ref="E73:P73" si="10">SUM(E50:E59)+SUM(E61:E65)+SUM(E67:E69)+SUM(E71:E72)</f>
        <v>32051335.821950004</v>
      </c>
      <c r="F73" s="450">
        <f t="shared" si="10"/>
        <v>0</v>
      </c>
      <c r="G73" s="450">
        <f t="shared" si="10"/>
        <v>0</v>
      </c>
      <c r="H73" s="450">
        <f t="shared" si="10"/>
        <v>0</v>
      </c>
      <c r="I73" s="450">
        <f t="shared" si="10"/>
        <v>0</v>
      </c>
      <c r="J73" s="450">
        <f t="shared" si="10"/>
        <v>0</v>
      </c>
      <c r="K73" s="450">
        <f t="shared" si="10"/>
        <v>32051335.821950004</v>
      </c>
      <c r="L73" s="450">
        <f t="shared" si="10"/>
        <v>0</v>
      </c>
      <c r="M73" s="450">
        <f t="shared" si="10"/>
        <v>0</v>
      </c>
      <c r="N73" s="450">
        <f t="shared" si="10"/>
        <v>32051335.821950004</v>
      </c>
      <c r="O73" s="450">
        <f t="shared" si="10"/>
        <v>0</v>
      </c>
      <c r="P73" s="450">
        <f t="shared" si="10"/>
        <v>32051335.821950004</v>
      </c>
    </row>
    <row r="74" spans="1:16">
      <c r="B74" s="451"/>
      <c r="C74" s="391"/>
    </row>
    <row r="75" spans="1:16">
      <c r="C75" s="391"/>
    </row>
    <row r="76" spans="1:16">
      <c r="A76" s="427" t="s">
        <v>478</v>
      </c>
      <c r="B76" s="465"/>
      <c r="C76" s="391"/>
    </row>
    <row r="77" spans="1:16" ht="60">
      <c r="A77" s="399"/>
      <c r="B77" s="428"/>
      <c r="C77" s="466" t="s">
        <v>479</v>
      </c>
      <c r="D77" s="401" t="s">
        <v>451</v>
      </c>
      <c r="E77" s="429" t="s">
        <v>422</v>
      </c>
      <c r="F77" s="430">
        <v>0</v>
      </c>
      <c r="G77" s="430">
        <v>0.2</v>
      </c>
      <c r="H77" s="430">
        <v>0.35</v>
      </c>
      <c r="I77" s="430">
        <v>0.5</v>
      </c>
      <c r="J77" s="430">
        <v>0.75</v>
      </c>
      <c r="K77" s="430">
        <v>1</v>
      </c>
      <c r="L77" s="430">
        <v>1.5</v>
      </c>
      <c r="M77" s="430">
        <v>2.5</v>
      </c>
      <c r="N77" s="401" t="s">
        <v>480</v>
      </c>
    </row>
    <row r="78" spans="1:16">
      <c r="A78" s="517">
        <v>1</v>
      </c>
      <c r="B78" s="467" t="s">
        <v>481</v>
      </c>
      <c r="C78" s="406">
        <f>SUM(C79:C84)</f>
        <v>34300562.484499998</v>
      </c>
      <c r="D78" s="428"/>
      <c r="E78" s="518">
        <f t="shared" ref="E78:N78" si="11">SUM(E79:E84)</f>
        <v>686011.24968999997</v>
      </c>
      <c r="F78" s="519">
        <f t="shared" si="11"/>
        <v>0</v>
      </c>
      <c r="G78" s="519">
        <f t="shared" si="11"/>
        <v>0</v>
      </c>
      <c r="H78" s="519">
        <f t="shared" si="11"/>
        <v>0</v>
      </c>
      <c r="I78" s="519">
        <f t="shared" si="11"/>
        <v>0</v>
      </c>
      <c r="J78" s="519">
        <f t="shared" si="11"/>
        <v>0</v>
      </c>
      <c r="K78" s="519">
        <f t="shared" si="11"/>
        <v>686011.24970000004</v>
      </c>
      <c r="L78" s="519">
        <f t="shared" si="11"/>
        <v>0</v>
      </c>
      <c r="M78" s="519">
        <f t="shared" si="11"/>
        <v>0</v>
      </c>
      <c r="N78" s="406">
        <f t="shared" si="11"/>
        <v>686011.24970000004</v>
      </c>
    </row>
    <row r="79" spans="1:16">
      <c r="A79" s="402">
        <v>1.1000000000000001</v>
      </c>
      <c r="B79" s="432" t="s">
        <v>482</v>
      </c>
      <c r="C79" s="436">
        <v>34300562.484499998</v>
      </c>
      <c r="D79" s="457">
        <v>0.02</v>
      </c>
      <c r="E79" s="518">
        <f>C79*D79</f>
        <v>686011.24968999997</v>
      </c>
      <c r="F79" s="428"/>
      <c r="G79" s="428"/>
      <c r="H79" s="428"/>
      <c r="I79" s="428"/>
      <c r="J79" s="428"/>
      <c r="K79" s="428">
        <v>686011.24970000004</v>
      </c>
      <c r="L79" s="428"/>
      <c r="M79" s="428"/>
      <c r="N79" s="406">
        <f t="shared" ref="N79:N84" si="12">SUMPRODUCT($F$48:$M$48,F79:M79)</f>
        <v>686011.24970000004</v>
      </c>
    </row>
    <row r="80" spans="1:16">
      <c r="A80" s="402">
        <v>1.2</v>
      </c>
      <c r="B80" s="432" t="s">
        <v>483</v>
      </c>
      <c r="C80" s="436"/>
      <c r="D80" s="457">
        <v>0.05</v>
      </c>
      <c r="E80" s="518">
        <f>C80*D80</f>
        <v>0</v>
      </c>
      <c r="F80" s="428"/>
      <c r="G80" s="428"/>
      <c r="H80" s="428"/>
      <c r="I80" s="428"/>
      <c r="J80" s="428"/>
      <c r="K80" s="428"/>
      <c r="L80" s="428"/>
      <c r="M80" s="428"/>
      <c r="N80" s="406">
        <f t="shared" si="12"/>
        <v>0</v>
      </c>
    </row>
    <row r="81" spans="1:14">
      <c r="A81" s="402">
        <v>1.3</v>
      </c>
      <c r="B81" s="432" t="s">
        <v>484</v>
      </c>
      <c r="C81" s="436"/>
      <c r="D81" s="457">
        <v>0.08</v>
      </c>
      <c r="E81" s="518">
        <f>C81*D81</f>
        <v>0</v>
      </c>
      <c r="F81" s="428"/>
      <c r="G81" s="428"/>
      <c r="H81" s="428"/>
      <c r="I81" s="428"/>
      <c r="J81" s="428"/>
      <c r="K81" s="428"/>
      <c r="L81" s="428"/>
      <c r="M81" s="428"/>
      <c r="N81" s="406">
        <f t="shared" si="12"/>
        <v>0</v>
      </c>
    </row>
    <row r="82" spans="1:14">
      <c r="A82" s="402">
        <v>1.4</v>
      </c>
      <c r="B82" s="432" t="s">
        <v>485</v>
      </c>
      <c r="C82" s="436"/>
      <c r="D82" s="457">
        <v>0.11</v>
      </c>
      <c r="E82" s="518">
        <f>C82*D82</f>
        <v>0</v>
      </c>
      <c r="F82" s="428"/>
      <c r="G82" s="428"/>
      <c r="H82" s="428"/>
      <c r="I82" s="428"/>
      <c r="J82" s="428"/>
      <c r="K82" s="428"/>
      <c r="L82" s="428"/>
      <c r="M82" s="428"/>
      <c r="N82" s="406">
        <f t="shared" si="12"/>
        <v>0</v>
      </c>
    </row>
    <row r="83" spans="1:14">
      <c r="A83" s="402">
        <v>1.5</v>
      </c>
      <c r="B83" s="432" t="s">
        <v>486</v>
      </c>
      <c r="C83" s="436"/>
      <c r="D83" s="457">
        <v>0.14000000000000001</v>
      </c>
      <c r="E83" s="518">
        <f>C83*D83</f>
        <v>0</v>
      </c>
      <c r="F83" s="428"/>
      <c r="G83" s="428"/>
      <c r="H83" s="428"/>
      <c r="I83" s="428"/>
      <c r="J83" s="428"/>
      <c r="K83" s="428"/>
      <c r="L83" s="428"/>
      <c r="M83" s="428"/>
      <c r="N83" s="406">
        <f t="shared" si="12"/>
        <v>0</v>
      </c>
    </row>
    <row r="84" spans="1:14">
      <c r="A84" s="402">
        <v>1.6</v>
      </c>
      <c r="B84" s="439" t="s">
        <v>487</v>
      </c>
      <c r="C84" s="436"/>
      <c r="D84" s="468"/>
      <c r="E84" s="469"/>
      <c r="F84" s="428"/>
      <c r="G84" s="428"/>
      <c r="H84" s="428"/>
      <c r="I84" s="428"/>
      <c r="J84" s="428"/>
      <c r="K84" s="428"/>
      <c r="L84" s="428"/>
      <c r="M84" s="428"/>
      <c r="N84" s="406">
        <f t="shared" si="12"/>
        <v>0</v>
      </c>
    </row>
    <row r="85" spans="1:14">
      <c r="A85" s="517">
        <v>2</v>
      </c>
      <c r="B85" s="470" t="s">
        <v>488</v>
      </c>
      <c r="C85" s="406">
        <f>SUM(C86:C91)</f>
        <v>0</v>
      </c>
      <c r="D85" s="428"/>
      <c r="E85" s="518">
        <f t="shared" ref="E85:N85" si="13">SUM(E86:E91)</f>
        <v>0</v>
      </c>
      <c r="F85" s="519">
        <f t="shared" si="13"/>
        <v>0</v>
      </c>
      <c r="G85" s="519">
        <f t="shared" si="13"/>
        <v>0</v>
      </c>
      <c r="H85" s="519">
        <f t="shared" si="13"/>
        <v>0</v>
      </c>
      <c r="I85" s="519">
        <f t="shared" si="13"/>
        <v>0</v>
      </c>
      <c r="J85" s="519">
        <f t="shared" si="13"/>
        <v>0</v>
      </c>
      <c r="K85" s="519">
        <f t="shared" si="13"/>
        <v>0</v>
      </c>
      <c r="L85" s="519">
        <f t="shared" si="13"/>
        <v>0</v>
      </c>
      <c r="M85" s="519">
        <f t="shared" si="13"/>
        <v>0</v>
      </c>
      <c r="N85" s="406">
        <f t="shared" si="13"/>
        <v>0</v>
      </c>
    </row>
    <row r="86" spans="1:14">
      <c r="A86" s="402">
        <v>2.1</v>
      </c>
      <c r="B86" s="439" t="s">
        <v>482</v>
      </c>
      <c r="C86" s="436"/>
      <c r="D86" s="457">
        <v>5.0000000000000001E-3</v>
      </c>
      <c r="E86" s="518">
        <f>C86*D86</f>
        <v>0</v>
      </c>
      <c r="F86" s="428"/>
      <c r="G86" s="428"/>
      <c r="H86" s="428"/>
      <c r="I86" s="428"/>
      <c r="J86" s="428"/>
      <c r="K86" s="428"/>
      <c r="L86" s="428"/>
      <c r="M86" s="428"/>
      <c r="N86" s="406">
        <f t="shared" ref="N86:N91" si="14">SUMPRODUCT($F$48:$M$48,F86:M86)</f>
        <v>0</v>
      </c>
    </row>
    <row r="87" spans="1:14">
      <c r="A87" s="402">
        <v>2.2000000000000002</v>
      </c>
      <c r="B87" s="439" t="s">
        <v>483</v>
      </c>
      <c r="C87" s="436"/>
      <c r="D87" s="457">
        <v>0.01</v>
      </c>
      <c r="E87" s="518">
        <f>C87*D87</f>
        <v>0</v>
      </c>
      <c r="F87" s="428"/>
      <c r="G87" s="428"/>
      <c r="H87" s="428"/>
      <c r="I87" s="428"/>
      <c r="J87" s="428"/>
      <c r="K87" s="428"/>
      <c r="L87" s="428"/>
      <c r="M87" s="428"/>
      <c r="N87" s="406">
        <f t="shared" si="14"/>
        <v>0</v>
      </c>
    </row>
    <row r="88" spans="1:14">
      <c r="A88" s="402">
        <v>2.2999999999999998</v>
      </c>
      <c r="B88" s="439" t="s">
        <v>484</v>
      </c>
      <c r="C88" s="436"/>
      <c r="D88" s="457">
        <v>0.02</v>
      </c>
      <c r="E88" s="518">
        <f>C88*D88</f>
        <v>0</v>
      </c>
      <c r="F88" s="428"/>
      <c r="G88" s="428"/>
      <c r="H88" s="428"/>
      <c r="I88" s="428"/>
      <c r="J88" s="428"/>
      <c r="K88" s="428"/>
      <c r="L88" s="428"/>
      <c r="M88" s="428"/>
      <c r="N88" s="406">
        <f t="shared" si="14"/>
        <v>0</v>
      </c>
    </row>
    <row r="89" spans="1:14">
      <c r="A89" s="402">
        <v>2.4</v>
      </c>
      <c r="B89" s="439" t="s">
        <v>485</v>
      </c>
      <c r="C89" s="436"/>
      <c r="D89" s="457">
        <v>0.03</v>
      </c>
      <c r="E89" s="518">
        <f>C89*D89</f>
        <v>0</v>
      </c>
      <c r="F89" s="428"/>
      <c r="G89" s="428"/>
      <c r="H89" s="428"/>
      <c r="I89" s="428"/>
      <c r="J89" s="428"/>
      <c r="K89" s="428"/>
      <c r="L89" s="428"/>
      <c r="M89" s="428"/>
      <c r="N89" s="406">
        <f t="shared" si="14"/>
        <v>0</v>
      </c>
    </row>
    <row r="90" spans="1:14">
      <c r="A90" s="402">
        <v>2.5</v>
      </c>
      <c r="B90" s="439" t="s">
        <v>486</v>
      </c>
      <c r="C90" s="436"/>
      <c r="D90" s="457">
        <v>0.04</v>
      </c>
      <c r="E90" s="518">
        <f>C90*D90</f>
        <v>0</v>
      </c>
      <c r="F90" s="428"/>
      <c r="G90" s="428"/>
      <c r="H90" s="428"/>
      <c r="I90" s="428"/>
      <c r="J90" s="428"/>
      <c r="K90" s="428"/>
      <c r="L90" s="428"/>
      <c r="M90" s="428"/>
      <c r="N90" s="406">
        <f t="shared" si="14"/>
        <v>0</v>
      </c>
    </row>
    <row r="91" spans="1:14">
      <c r="A91" s="402">
        <v>2.6</v>
      </c>
      <c r="B91" s="439" t="s">
        <v>487</v>
      </c>
      <c r="C91" s="436"/>
      <c r="D91" s="468"/>
      <c r="E91" s="469"/>
      <c r="F91" s="428"/>
      <c r="G91" s="428"/>
      <c r="H91" s="428"/>
      <c r="I91" s="428"/>
      <c r="J91" s="428"/>
      <c r="K91" s="428"/>
      <c r="L91" s="428"/>
      <c r="M91" s="428"/>
      <c r="N91" s="406">
        <f t="shared" si="14"/>
        <v>0</v>
      </c>
    </row>
    <row r="92" spans="1:14">
      <c r="A92" s="447"/>
      <c r="B92" s="448" t="s">
        <v>448</v>
      </c>
      <c r="C92" s="450">
        <f>C85+C78</f>
        <v>34300562.484499998</v>
      </c>
      <c r="D92" s="449"/>
      <c r="E92" s="520">
        <f>E85+E78</f>
        <v>686011.24968999997</v>
      </c>
      <c r="F92" s="428"/>
      <c r="G92" s="428"/>
      <c r="H92" s="428"/>
      <c r="I92" s="428"/>
      <c r="J92" s="428"/>
      <c r="K92" s="428"/>
      <c r="L92" s="428"/>
      <c r="M92" s="428"/>
      <c r="N92" s="521">
        <f>N85+N78</f>
        <v>686011.24970000004</v>
      </c>
    </row>
    <row r="97" spans="1:5">
      <c r="A97" s="391"/>
      <c r="C97" s="391"/>
      <c r="E97" s="391"/>
    </row>
    <row r="98" spans="1:5">
      <c r="A98" s="391"/>
      <c r="C98" s="391"/>
      <c r="E98" s="391"/>
    </row>
    <row r="99" spans="1:5">
      <c r="A99" s="391"/>
      <c r="C99" s="391"/>
      <c r="E99" s="391"/>
    </row>
    <row r="100" spans="1:5">
      <c r="A100" s="391"/>
      <c r="C100" s="391"/>
      <c r="E100" s="391"/>
    </row>
    <row r="101" spans="1:5">
      <c r="A101" s="391"/>
      <c r="C101" s="391"/>
      <c r="E101" s="391"/>
    </row>
    <row r="102" spans="1:5">
      <c r="A102" s="391"/>
      <c r="C102" s="391"/>
      <c r="E102" s="391"/>
    </row>
    <row r="103" spans="1:5">
      <c r="A103" s="391"/>
      <c r="C103" s="391"/>
      <c r="E103" s="391"/>
    </row>
    <row r="104" spans="1:5">
      <c r="A104" s="391"/>
      <c r="C104" s="391"/>
      <c r="E104" s="391"/>
    </row>
    <row r="105" spans="1:5">
      <c r="A105" s="391"/>
      <c r="C105" s="391"/>
      <c r="E105" s="39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92"/>
  <sheetViews>
    <sheetView zoomScale="70" zoomScaleNormal="70" workbookViewId="0">
      <pane xSplit="2" ySplit="6" topLeftCell="C77" activePane="bottomRight" state="frozen"/>
      <selection pane="topRight"/>
      <selection pane="bottomLeft"/>
      <selection pane="bottomRight" activeCell="B122" sqref="B122"/>
    </sheetView>
  </sheetViews>
  <sheetFormatPr defaultColWidth="9.140625" defaultRowHeight="15"/>
  <cols>
    <col min="1" max="1" width="10.28515625" style="568" customWidth="1"/>
    <col min="2" max="2" width="82.5703125" style="565" bestFit="1" customWidth="1"/>
    <col min="3" max="3" width="37.28515625" style="567" customWidth="1"/>
    <col min="4" max="4" width="39.42578125" style="565" customWidth="1"/>
    <col min="5" max="5" width="34.7109375" style="566" customWidth="1"/>
    <col min="6" max="6" width="25.140625" style="565" customWidth="1"/>
    <col min="7" max="7" width="34.140625" style="565" customWidth="1"/>
    <col min="8" max="13" width="15.7109375" style="565" customWidth="1"/>
    <col min="14" max="14" width="32.7109375" style="565" customWidth="1"/>
    <col min="15" max="15" width="17.140625" style="565" customWidth="1"/>
    <col min="16" max="16" width="40.140625" style="565" customWidth="1"/>
    <col min="17" max="17" width="12.5703125" style="565" bestFit="1" customWidth="1"/>
    <col min="18" max="18" width="18.42578125" style="565" bestFit="1" customWidth="1"/>
    <col min="19" max="16384" width="9.140625" style="565"/>
  </cols>
  <sheetData>
    <row r="1" spans="1:7">
      <c r="A1" s="632" t="s">
        <v>406</v>
      </c>
      <c r="B1" s="634" t="s">
        <v>551</v>
      </c>
      <c r="C1" s="633"/>
    </row>
    <row r="2" spans="1:7">
      <c r="A2" s="632" t="s">
        <v>407</v>
      </c>
      <c r="B2" s="631" t="s">
        <v>552</v>
      </c>
      <c r="C2" s="626"/>
    </row>
    <row r="3" spans="1:7">
      <c r="A3" s="630"/>
      <c r="B3" s="626"/>
      <c r="C3" s="626"/>
    </row>
    <row r="4" spans="1:7">
      <c r="A4" s="629" t="s">
        <v>408</v>
      </c>
      <c r="B4" s="628"/>
      <c r="C4" s="626"/>
      <c r="G4" s="627"/>
    </row>
    <row r="5" spans="1:7">
      <c r="B5" s="626"/>
      <c r="C5" s="626"/>
    </row>
    <row r="6" spans="1:7" ht="60">
      <c r="A6" s="584"/>
      <c r="B6" s="625" t="s">
        <v>408</v>
      </c>
      <c r="C6" s="581" t="s">
        <v>409</v>
      </c>
      <c r="D6" s="581" t="s">
        <v>410</v>
      </c>
    </row>
    <row r="7" spans="1:7">
      <c r="A7" s="575">
        <v>1</v>
      </c>
      <c r="B7" s="624" t="s">
        <v>411</v>
      </c>
      <c r="C7" s="616">
        <f>SUM(C8:C10)</f>
        <v>284941961.82201999</v>
      </c>
      <c r="D7" s="616">
        <f>SUM(D8:D10)</f>
        <v>284941961.82201999</v>
      </c>
    </row>
    <row r="8" spans="1:7">
      <c r="A8" s="575">
        <v>1.1000000000000001</v>
      </c>
      <c r="B8" s="623" t="s">
        <v>412</v>
      </c>
      <c r="C8" s="572">
        <f>N44</f>
        <v>262122953.50141999</v>
      </c>
      <c r="D8" s="572">
        <f>P44</f>
        <v>262122953.50141999</v>
      </c>
    </row>
    <row r="9" spans="1:7">
      <c r="A9" s="575">
        <v>1.2</v>
      </c>
      <c r="B9" s="623" t="s">
        <v>413</v>
      </c>
      <c r="C9" s="572">
        <f>N73</f>
        <v>22509687.946400002</v>
      </c>
      <c r="D9" s="572">
        <f>P73</f>
        <v>22509687.946400002</v>
      </c>
    </row>
    <row r="10" spans="1:7">
      <c r="A10" s="575">
        <v>1.3</v>
      </c>
      <c r="B10" s="623" t="s">
        <v>414</v>
      </c>
      <c r="C10" s="572">
        <f>N92</f>
        <v>309320.37420000002</v>
      </c>
      <c r="D10" s="572">
        <f>N92</f>
        <v>309320.37420000002</v>
      </c>
    </row>
    <row r="11" spans="1:7" s="618" customFormat="1">
      <c r="A11" s="622">
        <v>2</v>
      </c>
      <c r="B11" s="621" t="s">
        <v>415</v>
      </c>
      <c r="C11" s="513">
        <v>5970340.5151000004</v>
      </c>
      <c r="D11" s="513">
        <v>5970340.5151000004</v>
      </c>
      <c r="E11" s="620"/>
      <c r="F11" s="619"/>
    </row>
    <row r="12" spans="1:7" s="618" customFormat="1">
      <c r="A12" s="622">
        <v>3</v>
      </c>
      <c r="B12" s="621" t="s">
        <v>416</v>
      </c>
      <c r="C12" s="413">
        <v>30501295.337499999</v>
      </c>
      <c r="D12" s="513">
        <v>30501295.337499999</v>
      </c>
      <c r="E12" s="620"/>
      <c r="F12" s="619"/>
      <c r="G12" s="619"/>
    </row>
    <row r="13" spans="1:7">
      <c r="A13" s="575">
        <v>4</v>
      </c>
      <c r="B13" s="617" t="s">
        <v>417</v>
      </c>
      <c r="C13" s="616">
        <f>C7+C11+C12</f>
        <v>321413597.67461997</v>
      </c>
      <c r="D13" s="616">
        <f>D7+D11+D12</f>
        <v>321413597.67461997</v>
      </c>
      <c r="F13" s="615"/>
      <c r="G13" s="614"/>
    </row>
    <row r="14" spans="1:7">
      <c r="A14" s="611"/>
      <c r="B14" s="610"/>
      <c r="C14" s="610"/>
      <c r="E14" s="613"/>
      <c r="F14" s="612"/>
      <c r="G14" s="612"/>
    </row>
    <row r="15" spans="1:7">
      <c r="A15" s="611"/>
      <c r="B15" s="610"/>
      <c r="C15" s="610"/>
      <c r="E15" s="613"/>
      <c r="F15" s="612"/>
      <c r="G15" s="612"/>
    </row>
    <row r="16" spans="1:7">
      <c r="A16" s="611"/>
      <c r="B16" s="610"/>
      <c r="C16" s="610"/>
      <c r="F16" s="609"/>
    </row>
    <row r="17" spans="1:16">
      <c r="A17" s="608"/>
      <c r="C17" s="606"/>
    </row>
    <row r="18" spans="1:16">
      <c r="A18" s="607" t="s">
        <v>418</v>
      </c>
      <c r="B18" s="607"/>
      <c r="C18" s="606"/>
    </row>
    <row r="19" spans="1:16">
      <c r="A19" s="605"/>
      <c r="C19" s="594"/>
    </row>
    <row r="20" spans="1:16">
      <c r="A20" s="586" t="s">
        <v>419</v>
      </c>
      <c r="B20" s="594"/>
      <c r="C20" s="594"/>
    </row>
    <row r="21" spans="1:16" ht="60">
      <c r="A21" s="584"/>
      <c r="B21" s="570"/>
      <c r="C21" s="581" t="s">
        <v>420</v>
      </c>
      <c r="D21" s="581" t="s">
        <v>421</v>
      </c>
      <c r="E21" s="583" t="s">
        <v>422</v>
      </c>
      <c r="F21" s="582">
        <v>0</v>
      </c>
      <c r="G21" s="582">
        <v>0.2</v>
      </c>
      <c r="H21" s="582">
        <v>0.35</v>
      </c>
      <c r="I21" s="582">
        <v>0.5</v>
      </c>
      <c r="J21" s="582">
        <v>0.75</v>
      </c>
      <c r="K21" s="582">
        <v>1</v>
      </c>
      <c r="L21" s="582">
        <v>1.5</v>
      </c>
      <c r="M21" s="582">
        <v>2.5</v>
      </c>
      <c r="N21" s="581" t="s">
        <v>423</v>
      </c>
      <c r="O21" s="581" t="s">
        <v>424</v>
      </c>
      <c r="P21" s="581" t="s">
        <v>425</v>
      </c>
    </row>
    <row r="22" spans="1:16" ht="30">
      <c r="A22" s="601">
        <v>1</v>
      </c>
      <c r="B22" s="579" t="s">
        <v>426</v>
      </c>
      <c r="C22" s="604">
        <v>37970100.931299999</v>
      </c>
      <c r="D22" s="604"/>
      <c r="E22" s="588">
        <f t="shared" ref="E22:E34" si="0">SUM(F22:M22)</f>
        <v>37970100.931299999</v>
      </c>
      <c r="F22" s="604">
        <v>6960429.75</v>
      </c>
      <c r="G22" s="604"/>
      <c r="H22" s="574"/>
      <c r="I22" s="574"/>
      <c r="J22" s="574"/>
      <c r="K22" s="604">
        <v>31009671.181299999</v>
      </c>
      <c r="L22" s="574"/>
      <c r="M22" s="574"/>
      <c r="N22" s="572">
        <f t="shared" ref="N22:N34" si="1">SUMPRODUCT($F$21:$M$21,F22:M22)</f>
        <v>31009671.181299999</v>
      </c>
      <c r="O22" s="572"/>
      <c r="P22" s="572">
        <f t="shared" ref="P22:P43" si="2">N22-O22</f>
        <v>31009671.181299999</v>
      </c>
    </row>
    <row r="23" spans="1:16" ht="30">
      <c r="A23" s="601">
        <v>2</v>
      </c>
      <c r="B23" s="579" t="s">
        <v>427</v>
      </c>
      <c r="C23" s="574"/>
      <c r="D23" s="574"/>
      <c r="E23" s="588">
        <f t="shared" si="0"/>
        <v>0</v>
      </c>
      <c r="F23" s="574"/>
      <c r="G23" s="574"/>
      <c r="H23" s="574"/>
      <c r="I23" s="574"/>
      <c r="J23" s="574"/>
      <c r="K23" s="574"/>
      <c r="L23" s="574"/>
      <c r="M23" s="574"/>
      <c r="N23" s="572">
        <f t="shared" si="1"/>
        <v>0</v>
      </c>
      <c r="O23" s="572"/>
      <c r="P23" s="572">
        <f t="shared" si="2"/>
        <v>0</v>
      </c>
    </row>
    <row r="24" spans="1:16">
      <c r="A24" s="601">
        <v>3</v>
      </c>
      <c r="B24" s="579" t="s">
        <v>428</v>
      </c>
      <c r="C24" s="574"/>
      <c r="D24" s="598"/>
      <c r="E24" s="588">
        <f t="shared" si="0"/>
        <v>0</v>
      </c>
      <c r="F24" s="574"/>
      <c r="G24" s="574"/>
      <c r="H24" s="574"/>
      <c r="I24" s="574"/>
      <c r="J24" s="574"/>
      <c r="K24" s="574"/>
      <c r="L24" s="574"/>
      <c r="M24" s="574"/>
      <c r="N24" s="572">
        <f t="shared" si="1"/>
        <v>0</v>
      </c>
      <c r="O24" s="572"/>
      <c r="P24" s="572">
        <f t="shared" si="2"/>
        <v>0</v>
      </c>
    </row>
    <row r="25" spans="1:16" ht="30">
      <c r="A25" s="601">
        <v>4</v>
      </c>
      <c r="B25" s="579" t="s">
        <v>429</v>
      </c>
      <c r="C25" s="574"/>
      <c r="D25" s="598"/>
      <c r="E25" s="588">
        <f t="shared" si="0"/>
        <v>0</v>
      </c>
      <c r="F25" s="574"/>
      <c r="G25" s="574"/>
      <c r="H25" s="574"/>
      <c r="I25" s="574"/>
      <c r="J25" s="574"/>
      <c r="K25" s="574"/>
      <c r="L25" s="574"/>
      <c r="M25" s="574"/>
      <c r="N25" s="572">
        <f t="shared" si="1"/>
        <v>0</v>
      </c>
      <c r="O25" s="572"/>
      <c r="P25" s="572">
        <f t="shared" si="2"/>
        <v>0</v>
      </c>
    </row>
    <row r="26" spans="1:16">
      <c r="A26" s="601">
        <v>5</v>
      </c>
      <c r="B26" s="579" t="s">
        <v>430</v>
      </c>
      <c r="C26" s="574"/>
      <c r="D26" s="598"/>
      <c r="E26" s="588">
        <f t="shared" si="0"/>
        <v>0</v>
      </c>
      <c r="F26" s="574"/>
      <c r="G26" s="574"/>
      <c r="H26" s="574"/>
      <c r="I26" s="574"/>
      <c r="J26" s="574"/>
      <c r="K26" s="574"/>
      <c r="L26" s="574"/>
      <c r="M26" s="574"/>
      <c r="N26" s="572">
        <f t="shared" si="1"/>
        <v>0</v>
      </c>
      <c r="O26" s="572"/>
      <c r="P26" s="572">
        <f t="shared" si="2"/>
        <v>0</v>
      </c>
    </row>
    <row r="27" spans="1:16">
      <c r="A27" s="601">
        <v>6</v>
      </c>
      <c r="B27" s="579" t="s">
        <v>431</v>
      </c>
      <c r="C27" s="604">
        <v>85918704.065099999</v>
      </c>
      <c r="D27" s="598"/>
      <c r="E27" s="588">
        <f t="shared" si="0"/>
        <v>85918704.065099999</v>
      </c>
      <c r="F27" s="574"/>
      <c r="G27" s="574">
        <v>12372498.0791</v>
      </c>
      <c r="H27" s="574"/>
      <c r="I27" s="574">
        <v>26240309.726</v>
      </c>
      <c r="J27" s="574"/>
      <c r="K27" s="604">
        <v>47305896.259999998</v>
      </c>
      <c r="L27" s="574"/>
      <c r="M27" s="574"/>
      <c r="N27" s="572">
        <f t="shared" si="1"/>
        <v>62900550.738820001</v>
      </c>
      <c r="O27" s="572"/>
      <c r="P27" s="572">
        <f t="shared" si="2"/>
        <v>62900550.738820001</v>
      </c>
    </row>
    <row r="28" spans="1:16">
      <c r="A28" s="601">
        <v>7</v>
      </c>
      <c r="B28" s="579" t="s">
        <v>432</v>
      </c>
      <c r="C28" s="598">
        <v>165738879.04949999</v>
      </c>
      <c r="D28" s="598"/>
      <c r="E28" s="588">
        <f t="shared" si="0"/>
        <v>165738879.04949999</v>
      </c>
      <c r="F28" s="574"/>
      <c r="G28" s="574"/>
      <c r="H28" s="574"/>
      <c r="I28" s="574"/>
      <c r="J28" s="574"/>
      <c r="K28" s="574">
        <v>165738879.04949999</v>
      </c>
      <c r="L28" s="574"/>
      <c r="M28" s="574"/>
      <c r="N28" s="572">
        <f t="shared" si="1"/>
        <v>165738879.04949999</v>
      </c>
      <c r="O28" s="572"/>
      <c r="P28" s="572">
        <f t="shared" si="2"/>
        <v>165738879.04949999</v>
      </c>
    </row>
    <row r="29" spans="1:16">
      <c r="A29" s="601">
        <v>8</v>
      </c>
      <c r="B29" s="579" t="s">
        <v>433</v>
      </c>
      <c r="C29" s="604">
        <v>691744.92</v>
      </c>
      <c r="D29" s="598"/>
      <c r="E29" s="588">
        <f t="shared" si="0"/>
        <v>691744.92</v>
      </c>
      <c r="F29" s="574"/>
      <c r="G29" s="574"/>
      <c r="H29" s="574"/>
      <c r="I29" s="574"/>
      <c r="J29" s="574">
        <v>691744.92</v>
      </c>
      <c r="K29" s="604"/>
      <c r="L29" s="574"/>
      <c r="M29" s="574"/>
      <c r="N29" s="572">
        <f t="shared" si="1"/>
        <v>518808.69000000006</v>
      </c>
      <c r="O29" s="572"/>
      <c r="P29" s="572">
        <f t="shared" si="2"/>
        <v>518808.69000000006</v>
      </c>
    </row>
    <row r="30" spans="1:16" ht="30">
      <c r="A30" s="601">
        <v>9</v>
      </c>
      <c r="B30" s="579" t="s">
        <v>434</v>
      </c>
      <c r="C30" s="603"/>
      <c r="D30" s="598"/>
      <c r="E30" s="588">
        <f t="shared" si="0"/>
        <v>0</v>
      </c>
      <c r="F30" s="603"/>
      <c r="G30" s="603"/>
      <c r="H30" s="603"/>
      <c r="I30" s="603"/>
      <c r="J30" s="603"/>
      <c r="K30" s="603"/>
      <c r="L30" s="574"/>
      <c r="M30" s="574"/>
      <c r="N30" s="572">
        <f t="shared" si="1"/>
        <v>0</v>
      </c>
      <c r="O30" s="572"/>
      <c r="P30" s="572">
        <f t="shared" si="2"/>
        <v>0</v>
      </c>
    </row>
    <row r="31" spans="1:16">
      <c r="A31" s="601">
        <v>10</v>
      </c>
      <c r="B31" s="579" t="s">
        <v>435</v>
      </c>
      <c r="C31" s="574"/>
      <c r="D31" s="598"/>
      <c r="E31" s="588">
        <f t="shared" si="0"/>
        <v>0</v>
      </c>
      <c r="F31" s="574"/>
      <c r="G31" s="574"/>
      <c r="H31" s="574"/>
      <c r="I31" s="574"/>
      <c r="J31" s="574"/>
      <c r="K31" s="574"/>
      <c r="L31" s="574"/>
      <c r="M31" s="574"/>
      <c r="N31" s="572">
        <f t="shared" si="1"/>
        <v>0</v>
      </c>
      <c r="O31" s="572"/>
      <c r="P31" s="572">
        <f t="shared" si="2"/>
        <v>0</v>
      </c>
    </row>
    <row r="32" spans="1:16">
      <c r="A32" s="601">
        <v>11</v>
      </c>
      <c r="B32" s="579" t="s">
        <v>436</v>
      </c>
      <c r="C32" s="574"/>
      <c r="D32" s="598"/>
      <c r="E32" s="588">
        <f t="shared" si="0"/>
        <v>0</v>
      </c>
      <c r="F32" s="574"/>
      <c r="G32" s="574"/>
      <c r="H32" s="574"/>
      <c r="I32" s="574"/>
      <c r="J32" s="574"/>
      <c r="K32" s="574"/>
      <c r="L32" s="574"/>
      <c r="M32" s="574"/>
      <c r="N32" s="572">
        <f t="shared" si="1"/>
        <v>0</v>
      </c>
      <c r="O32" s="572"/>
      <c r="P32" s="572">
        <f t="shared" si="2"/>
        <v>0</v>
      </c>
    </row>
    <row r="33" spans="1:16">
      <c r="A33" s="601">
        <v>12</v>
      </c>
      <c r="B33" s="579" t="s">
        <v>437</v>
      </c>
      <c r="C33" s="603"/>
      <c r="D33" s="598"/>
      <c r="E33" s="588">
        <f t="shared" si="0"/>
        <v>0</v>
      </c>
      <c r="F33" s="603"/>
      <c r="G33" s="603"/>
      <c r="H33" s="603"/>
      <c r="I33" s="603"/>
      <c r="J33" s="603"/>
      <c r="K33" s="603"/>
      <c r="L33" s="574"/>
      <c r="M33" s="574"/>
      <c r="N33" s="572">
        <f t="shared" si="1"/>
        <v>0</v>
      </c>
      <c r="O33" s="572"/>
      <c r="P33" s="572">
        <f t="shared" si="2"/>
        <v>0</v>
      </c>
    </row>
    <row r="34" spans="1:16" s="442" customFormat="1">
      <c r="A34" s="438">
        <v>13</v>
      </c>
      <c r="B34" s="439" t="s">
        <v>438</v>
      </c>
      <c r="C34" s="440"/>
      <c r="D34" s="441"/>
      <c r="E34" s="588">
        <f t="shared" si="0"/>
        <v>0</v>
      </c>
      <c r="F34" s="440"/>
      <c r="G34" s="440"/>
      <c r="H34" s="440"/>
      <c r="I34" s="440"/>
      <c r="J34" s="440"/>
      <c r="K34" s="440"/>
      <c r="L34" s="440"/>
      <c r="M34" s="440"/>
      <c r="N34" s="514">
        <f t="shared" si="1"/>
        <v>0</v>
      </c>
      <c r="O34" s="514"/>
      <c r="P34" s="514">
        <f t="shared" si="2"/>
        <v>0</v>
      </c>
    </row>
    <row r="35" spans="1:16">
      <c r="A35" s="601">
        <v>14</v>
      </c>
      <c r="B35" s="579" t="s">
        <v>439</v>
      </c>
      <c r="C35" s="572">
        <f t="shared" ref="C35:N35" si="3">SUM(C36:C43)</f>
        <v>4835192.4139999999</v>
      </c>
      <c r="D35" s="572">
        <f t="shared" si="3"/>
        <v>2111787.63</v>
      </c>
      <c r="E35" s="588">
        <f t="shared" si="3"/>
        <v>2723404.784</v>
      </c>
      <c r="F35" s="572">
        <f t="shared" si="3"/>
        <v>768360.94220000005</v>
      </c>
      <c r="G35" s="572">
        <f t="shared" si="3"/>
        <v>0</v>
      </c>
      <c r="H35" s="572">
        <f t="shared" si="3"/>
        <v>0</v>
      </c>
      <c r="I35" s="572">
        <f t="shared" si="3"/>
        <v>0</v>
      </c>
      <c r="J35" s="572">
        <f t="shared" si="3"/>
        <v>0</v>
      </c>
      <c r="K35" s="572">
        <f t="shared" si="3"/>
        <v>1955043.8418000001</v>
      </c>
      <c r="L35" s="572">
        <f t="shared" si="3"/>
        <v>0</v>
      </c>
      <c r="M35" s="572">
        <f t="shared" si="3"/>
        <v>0</v>
      </c>
      <c r="N35" s="588">
        <f t="shared" si="3"/>
        <v>1955043.8418000001</v>
      </c>
      <c r="O35" s="572"/>
      <c r="P35" s="572">
        <f t="shared" si="2"/>
        <v>1955043.8418000001</v>
      </c>
    </row>
    <row r="36" spans="1:16">
      <c r="A36" s="601">
        <v>14.1</v>
      </c>
      <c r="B36" s="600" t="s">
        <v>440</v>
      </c>
      <c r="C36" s="574">
        <v>3060380.77</v>
      </c>
      <c r="D36" s="602">
        <v>2111787.63</v>
      </c>
      <c r="E36" s="588">
        <f t="shared" ref="E36:E43" si="4">SUM(F36:M36)</f>
        <v>948593.14</v>
      </c>
      <c r="F36" s="574"/>
      <c r="G36" s="574"/>
      <c r="H36" s="574"/>
      <c r="I36" s="574"/>
      <c r="J36" s="574"/>
      <c r="K36" s="574">
        <v>948593.14</v>
      </c>
      <c r="L36" s="574"/>
      <c r="M36" s="574"/>
      <c r="N36" s="572">
        <f t="shared" ref="N36:N43" si="5">SUMPRODUCT($F$21:$M$21,F36:M36)</f>
        <v>948593.14</v>
      </c>
      <c r="O36" s="572"/>
      <c r="P36" s="572">
        <f t="shared" si="2"/>
        <v>948593.14</v>
      </c>
    </row>
    <row r="37" spans="1:16">
      <c r="A37" s="601">
        <v>14.2</v>
      </c>
      <c r="B37" s="600" t="s">
        <v>441</v>
      </c>
      <c r="C37" s="574">
        <v>768360.94220000005</v>
      </c>
      <c r="D37" s="598"/>
      <c r="E37" s="588">
        <f t="shared" si="4"/>
        <v>768360.94220000005</v>
      </c>
      <c r="F37" s="574">
        <v>768360.94220000005</v>
      </c>
      <c r="G37" s="574"/>
      <c r="H37" s="574"/>
      <c r="I37" s="574"/>
      <c r="J37" s="574"/>
      <c r="K37" s="574"/>
      <c r="L37" s="574"/>
      <c r="M37" s="574"/>
      <c r="N37" s="572">
        <f t="shared" si="5"/>
        <v>0</v>
      </c>
      <c r="O37" s="572"/>
      <c r="P37" s="572">
        <f t="shared" si="2"/>
        <v>0</v>
      </c>
    </row>
    <row r="38" spans="1:16">
      <c r="A38" s="601">
        <v>14.3</v>
      </c>
      <c r="B38" s="600" t="s">
        <v>442</v>
      </c>
      <c r="C38" s="574"/>
      <c r="D38" s="598"/>
      <c r="E38" s="588">
        <f t="shared" si="4"/>
        <v>0</v>
      </c>
      <c r="F38" s="574"/>
      <c r="G38" s="574"/>
      <c r="H38" s="574"/>
      <c r="I38" s="574"/>
      <c r="J38" s="574"/>
      <c r="K38" s="574"/>
      <c r="L38" s="574"/>
      <c r="M38" s="574"/>
      <c r="N38" s="572">
        <f t="shared" si="5"/>
        <v>0</v>
      </c>
      <c r="O38" s="572"/>
      <c r="P38" s="572">
        <f t="shared" si="2"/>
        <v>0</v>
      </c>
    </row>
    <row r="39" spans="1:16" ht="50.25" customHeight="1">
      <c r="A39" s="601">
        <v>14.4</v>
      </c>
      <c r="B39" s="600" t="s">
        <v>443</v>
      </c>
      <c r="C39" s="574"/>
      <c r="D39" s="598"/>
      <c r="E39" s="588">
        <f t="shared" si="4"/>
        <v>0</v>
      </c>
      <c r="F39" s="574"/>
      <c r="G39" s="574"/>
      <c r="H39" s="574"/>
      <c r="I39" s="574"/>
      <c r="J39" s="574"/>
      <c r="K39" s="574"/>
      <c r="L39" s="574"/>
      <c r="M39" s="574"/>
      <c r="N39" s="572">
        <f t="shared" si="5"/>
        <v>0</v>
      </c>
      <c r="O39" s="572"/>
      <c r="P39" s="572">
        <f t="shared" si="2"/>
        <v>0</v>
      </c>
    </row>
    <row r="40" spans="1:16" s="442" customFormat="1" ht="75">
      <c r="A40" s="438">
        <v>14.5</v>
      </c>
      <c r="B40" s="445" t="s">
        <v>444</v>
      </c>
      <c r="C40" s="440"/>
      <c r="D40" s="441"/>
      <c r="E40" s="588">
        <f t="shared" si="4"/>
        <v>0</v>
      </c>
      <c r="F40" s="440"/>
      <c r="G40" s="440"/>
      <c r="H40" s="440"/>
      <c r="I40" s="440"/>
      <c r="J40" s="440"/>
      <c r="K40" s="440"/>
      <c r="L40" s="440"/>
      <c r="M40" s="440"/>
      <c r="N40" s="514">
        <f t="shared" si="5"/>
        <v>0</v>
      </c>
      <c r="O40" s="514"/>
      <c r="P40" s="514">
        <f t="shared" si="2"/>
        <v>0</v>
      </c>
    </row>
    <row r="41" spans="1:16" ht="45">
      <c r="A41" s="601">
        <v>14.6</v>
      </c>
      <c r="B41" s="600" t="s">
        <v>445</v>
      </c>
      <c r="C41" s="574"/>
      <c r="D41" s="598"/>
      <c r="E41" s="588">
        <f t="shared" si="4"/>
        <v>0</v>
      </c>
      <c r="F41" s="574"/>
      <c r="G41" s="574"/>
      <c r="H41" s="574"/>
      <c r="I41" s="574"/>
      <c r="J41" s="574"/>
      <c r="K41" s="574"/>
      <c r="L41" s="574"/>
      <c r="M41" s="574"/>
      <c r="N41" s="572">
        <f t="shared" si="5"/>
        <v>0</v>
      </c>
      <c r="O41" s="572"/>
      <c r="P41" s="572">
        <f t="shared" si="2"/>
        <v>0</v>
      </c>
    </row>
    <row r="42" spans="1:16">
      <c r="A42" s="601">
        <v>14.7</v>
      </c>
      <c r="B42" s="600" t="s">
        <v>446</v>
      </c>
      <c r="C42" s="574"/>
      <c r="D42" s="598"/>
      <c r="E42" s="588">
        <f t="shared" si="4"/>
        <v>0</v>
      </c>
      <c r="F42" s="574"/>
      <c r="G42" s="574"/>
      <c r="H42" s="574"/>
      <c r="I42" s="574"/>
      <c r="J42" s="574"/>
      <c r="K42" s="574"/>
      <c r="L42" s="574"/>
      <c r="M42" s="574"/>
      <c r="N42" s="572">
        <f t="shared" si="5"/>
        <v>0</v>
      </c>
      <c r="O42" s="572"/>
      <c r="P42" s="572">
        <f t="shared" si="2"/>
        <v>0</v>
      </c>
    </row>
    <row r="43" spans="1:16">
      <c r="A43" s="601">
        <v>14.8</v>
      </c>
      <c r="B43" s="600" t="s">
        <v>447</v>
      </c>
      <c r="C43" s="599">
        <v>1006450.7018</v>
      </c>
      <c r="D43" s="598"/>
      <c r="E43" s="588">
        <f t="shared" si="4"/>
        <v>1006450.7018</v>
      </c>
      <c r="F43" s="574"/>
      <c r="G43" s="574"/>
      <c r="H43" s="574"/>
      <c r="I43" s="574"/>
      <c r="J43" s="574"/>
      <c r="K43" s="597">
        <f>C43-D43</f>
        <v>1006450.7018</v>
      </c>
      <c r="L43" s="574"/>
      <c r="M43" s="574"/>
      <c r="N43" s="572">
        <f t="shared" si="5"/>
        <v>1006450.7018</v>
      </c>
      <c r="O43" s="572"/>
      <c r="P43" s="572">
        <f t="shared" si="2"/>
        <v>1006450.7018</v>
      </c>
    </row>
    <row r="44" spans="1:16">
      <c r="A44" s="571"/>
      <c r="B44" s="536" t="s">
        <v>448</v>
      </c>
      <c r="C44" s="537">
        <f t="shared" ref="C44:N44" si="6">SUM(C22:C35)</f>
        <v>295154621.37989998</v>
      </c>
      <c r="D44" s="537">
        <f t="shared" si="6"/>
        <v>2111787.63</v>
      </c>
      <c r="E44" s="537">
        <f t="shared" si="6"/>
        <v>293042833.74989998</v>
      </c>
      <c r="F44" s="537">
        <f t="shared" si="6"/>
        <v>7728790.6922000004</v>
      </c>
      <c r="G44" s="537">
        <f t="shared" si="6"/>
        <v>12372498.0791</v>
      </c>
      <c r="H44" s="537">
        <f t="shared" si="6"/>
        <v>0</v>
      </c>
      <c r="I44" s="537">
        <f t="shared" si="6"/>
        <v>26240309.726</v>
      </c>
      <c r="J44" s="537">
        <f t="shared" si="6"/>
        <v>691744.92</v>
      </c>
      <c r="K44" s="537">
        <f t="shared" si="6"/>
        <v>246009490.3326</v>
      </c>
      <c r="L44" s="537">
        <f t="shared" si="6"/>
        <v>0</v>
      </c>
      <c r="M44" s="537">
        <f t="shared" si="6"/>
        <v>0</v>
      </c>
      <c r="N44" s="537">
        <f t="shared" si="6"/>
        <v>262122953.50141999</v>
      </c>
      <c r="O44" s="537"/>
      <c r="P44" s="537">
        <f>SUM(P22:P35)</f>
        <v>262122953.50141999</v>
      </c>
    </row>
    <row r="45" spans="1:16">
      <c r="B45" s="587"/>
    </row>
    <row r="46" spans="1:16">
      <c r="C46" s="594"/>
    </row>
    <row r="47" spans="1:16">
      <c r="A47" s="596" t="s">
        <v>449</v>
      </c>
      <c r="B47" s="595"/>
      <c r="C47" s="594"/>
    </row>
    <row r="48" spans="1:16" ht="75">
      <c r="A48" s="584"/>
      <c r="B48" s="570"/>
      <c r="C48" s="581" t="s">
        <v>450</v>
      </c>
      <c r="D48" s="581" t="s">
        <v>451</v>
      </c>
      <c r="E48" s="583" t="s">
        <v>422</v>
      </c>
      <c r="F48" s="582">
        <v>0</v>
      </c>
      <c r="G48" s="582">
        <v>0.2</v>
      </c>
      <c r="H48" s="582">
        <v>0.35</v>
      </c>
      <c r="I48" s="582">
        <v>0.5</v>
      </c>
      <c r="J48" s="582">
        <v>0.75</v>
      </c>
      <c r="K48" s="582">
        <v>1</v>
      </c>
      <c r="L48" s="582">
        <v>1.5</v>
      </c>
      <c r="M48" s="582">
        <v>2.5</v>
      </c>
      <c r="N48" s="581" t="s">
        <v>452</v>
      </c>
      <c r="O48" s="581" t="s">
        <v>424</v>
      </c>
      <c r="P48" s="581" t="s">
        <v>453</v>
      </c>
    </row>
    <row r="49" spans="1:16">
      <c r="A49" s="575">
        <v>1</v>
      </c>
      <c r="B49" s="593" t="s">
        <v>454</v>
      </c>
      <c r="C49" s="570"/>
      <c r="D49" s="570"/>
      <c r="E49" s="589"/>
      <c r="F49" s="570"/>
      <c r="G49" s="570"/>
      <c r="H49" s="570"/>
      <c r="I49" s="570"/>
      <c r="J49" s="570"/>
      <c r="K49" s="570"/>
      <c r="L49" s="570"/>
      <c r="M49" s="570"/>
      <c r="N49" s="570"/>
      <c r="O49" s="570"/>
      <c r="P49" s="570"/>
    </row>
    <row r="50" spans="1:16">
      <c r="A50" s="575">
        <v>1.1000000000000001</v>
      </c>
      <c r="B50" s="579" t="s">
        <v>455</v>
      </c>
      <c r="C50" s="574">
        <v>11463173.5557</v>
      </c>
      <c r="D50" s="576">
        <v>1</v>
      </c>
      <c r="E50" s="588">
        <f t="shared" ref="E50:E59" si="7">SUM(F50:M50)</f>
        <v>11463173.5557</v>
      </c>
      <c r="F50" s="574"/>
      <c r="G50" s="574"/>
      <c r="H50" s="574"/>
      <c r="I50" s="574"/>
      <c r="J50" s="574"/>
      <c r="K50" s="574">
        <v>11463173.5557</v>
      </c>
      <c r="L50" s="574"/>
      <c r="M50" s="574"/>
      <c r="N50" s="572">
        <f t="shared" ref="N50:N59" si="8">SUMPRODUCT($F$48:$M$48,F50:M50)</f>
        <v>11463173.5557</v>
      </c>
      <c r="O50" s="572"/>
      <c r="P50" s="572">
        <f t="shared" ref="P50:P59" si="9">N50-O50</f>
        <v>11463173.5557</v>
      </c>
    </row>
    <row r="51" spans="1:16">
      <c r="A51" s="575">
        <v>1.2</v>
      </c>
      <c r="B51" s="579" t="s">
        <v>456</v>
      </c>
      <c r="C51" s="574"/>
      <c r="D51" s="576">
        <v>1</v>
      </c>
      <c r="E51" s="588">
        <f t="shared" si="7"/>
        <v>0</v>
      </c>
      <c r="F51" s="574"/>
      <c r="G51" s="574"/>
      <c r="H51" s="574"/>
      <c r="I51" s="574"/>
      <c r="J51" s="574"/>
      <c r="K51" s="574"/>
      <c r="L51" s="574"/>
      <c r="M51" s="574"/>
      <c r="N51" s="572">
        <f t="shared" si="8"/>
        <v>0</v>
      </c>
      <c r="O51" s="572"/>
      <c r="P51" s="572">
        <f t="shared" si="9"/>
        <v>0</v>
      </c>
    </row>
    <row r="52" spans="1:16">
      <c r="A52" s="575">
        <v>1.3</v>
      </c>
      <c r="B52" s="579" t="s">
        <v>457</v>
      </c>
      <c r="C52" s="574"/>
      <c r="D52" s="576">
        <v>1</v>
      </c>
      <c r="E52" s="588">
        <f t="shared" si="7"/>
        <v>0</v>
      </c>
      <c r="F52" s="574"/>
      <c r="G52" s="574"/>
      <c r="H52" s="574"/>
      <c r="I52" s="574"/>
      <c r="J52" s="574"/>
      <c r="K52" s="574"/>
      <c r="L52" s="574"/>
      <c r="M52" s="574"/>
      <c r="N52" s="572">
        <f t="shared" si="8"/>
        <v>0</v>
      </c>
      <c r="O52" s="572"/>
      <c r="P52" s="572">
        <f t="shared" si="9"/>
        <v>0</v>
      </c>
    </row>
    <row r="53" spans="1:16" ht="30">
      <c r="A53" s="575">
        <v>1.4</v>
      </c>
      <c r="B53" s="579" t="s">
        <v>458</v>
      </c>
      <c r="C53" s="574"/>
      <c r="D53" s="576">
        <v>1</v>
      </c>
      <c r="E53" s="588">
        <f t="shared" si="7"/>
        <v>0</v>
      </c>
      <c r="F53" s="574"/>
      <c r="G53" s="574"/>
      <c r="H53" s="574"/>
      <c r="I53" s="574"/>
      <c r="J53" s="574"/>
      <c r="K53" s="574"/>
      <c r="L53" s="574"/>
      <c r="M53" s="574"/>
      <c r="N53" s="572">
        <f t="shared" si="8"/>
        <v>0</v>
      </c>
      <c r="O53" s="572"/>
      <c r="P53" s="572">
        <f t="shared" si="9"/>
        <v>0</v>
      </c>
    </row>
    <row r="54" spans="1:16">
      <c r="A54" s="575">
        <v>1.5</v>
      </c>
      <c r="B54" s="579" t="s">
        <v>459</v>
      </c>
      <c r="C54" s="574"/>
      <c r="D54" s="576">
        <v>1</v>
      </c>
      <c r="E54" s="588">
        <f t="shared" si="7"/>
        <v>0</v>
      </c>
      <c r="F54" s="574"/>
      <c r="G54" s="574"/>
      <c r="H54" s="574"/>
      <c r="I54" s="574"/>
      <c r="J54" s="574"/>
      <c r="K54" s="574"/>
      <c r="L54" s="574"/>
      <c r="M54" s="574"/>
      <c r="N54" s="572">
        <f t="shared" si="8"/>
        <v>0</v>
      </c>
      <c r="O54" s="572"/>
      <c r="P54" s="572">
        <f t="shared" si="9"/>
        <v>0</v>
      </c>
    </row>
    <row r="55" spans="1:16">
      <c r="A55" s="575">
        <v>1.6</v>
      </c>
      <c r="B55" s="579" t="s">
        <v>460</v>
      </c>
      <c r="C55" s="574"/>
      <c r="D55" s="576">
        <v>1</v>
      </c>
      <c r="E55" s="588">
        <f t="shared" si="7"/>
        <v>0</v>
      </c>
      <c r="F55" s="574"/>
      <c r="G55" s="574"/>
      <c r="H55" s="574"/>
      <c r="I55" s="574"/>
      <c r="J55" s="574"/>
      <c r="K55" s="574"/>
      <c r="L55" s="574"/>
      <c r="M55" s="574"/>
      <c r="N55" s="572">
        <f t="shared" si="8"/>
        <v>0</v>
      </c>
      <c r="O55" s="572"/>
      <c r="P55" s="572">
        <f t="shared" si="9"/>
        <v>0</v>
      </c>
    </row>
    <row r="56" spans="1:16">
      <c r="A56" s="575">
        <v>1.7</v>
      </c>
      <c r="B56" s="579" t="s">
        <v>461</v>
      </c>
      <c r="C56" s="574"/>
      <c r="D56" s="576">
        <v>1</v>
      </c>
      <c r="E56" s="588">
        <f t="shared" si="7"/>
        <v>0</v>
      </c>
      <c r="F56" s="574"/>
      <c r="G56" s="574"/>
      <c r="H56" s="574"/>
      <c r="I56" s="574"/>
      <c r="J56" s="574"/>
      <c r="K56" s="574"/>
      <c r="L56" s="574"/>
      <c r="M56" s="574"/>
      <c r="N56" s="572">
        <f t="shared" si="8"/>
        <v>0</v>
      </c>
      <c r="O56" s="572"/>
      <c r="P56" s="572">
        <f t="shared" si="9"/>
        <v>0</v>
      </c>
    </row>
    <row r="57" spans="1:16" ht="30">
      <c r="A57" s="575">
        <v>1.8</v>
      </c>
      <c r="B57" s="579" t="s">
        <v>462</v>
      </c>
      <c r="C57" s="574"/>
      <c r="D57" s="576">
        <v>1</v>
      </c>
      <c r="E57" s="588">
        <f t="shared" si="7"/>
        <v>0</v>
      </c>
      <c r="F57" s="574"/>
      <c r="G57" s="574"/>
      <c r="H57" s="574"/>
      <c r="I57" s="574"/>
      <c r="J57" s="574"/>
      <c r="K57" s="574"/>
      <c r="L57" s="574"/>
      <c r="M57" s="574"/>
      <c r="N57" s="572">
        <f t="shared" si="8"/>
        <v>0</v>
      </c>
      <c r="O57" s="572"/>
      <c r="P57" s="572">
        <f t="shared" si="9"/>
        <v>0</v>
      </c>
    </row>
    <row r="58" spans="1:16">
      <c r="A58" s="575">
        <v>1.9</v>
      </c>
      <c r="B58" s="579" t="s">
        <v>463</v>
      </c>
      <c r="C58" s="574"/>
      <c r="D58" s="576">
        <v>1</v>
      </c>
      <c r="E58" s="588">
        <f t="shared" si="7"/>
        <v>0</v>
      </c>
      <c r="F58" s="574"/>
      <c r="G58" s="574"/>
      <c r="H58" s="574"/>
      <c r="I58" s="574"/>
      <c r="J58" s="574"/>
      <c r="K58" s="574"/>
      <c r="L58" s="574"/>
      <c r="M58" s="574"/>
      <c r="N58" s="572">
        <f t="shared" si="8"/>
        <v>0</v>
      </c>
      <c r="O58" s="572"/>
      <c r="P58" s="572">
        <f t="shared" si="9"/>
        <v>0</v>
      </c>
    </row>
    <row r="59" spans="1:16" ht="30">
      <c r="A59" s="592">
        <v>1.1000000000000001</v>
      </c>
      <c r="B59" s="579" t="s">
        <v>464</v>
      </c>
      <c r="C59" s="574"/>
      <c r="D59" s="576">
        <v>1</v>
      </c>
      <c r="E59" s="588">
        <f t="shared" si="7"/>
        <v>0</v>
      </c>
      <c r="F59" s="574"/>
      <c r="G59" s="574"/>
      <c r="H59" s="574"/>
      <c r="I59" s="574"/>
      <c r="J59" s="574"/>
      <c r="K59" s="574"/>
      <c r="L59" s="574"/>
      <c r="M59" s="574"/>
      <c r="N59" s="572">
        <f t="shared" si="8"/>
        <v>0</v>
      </c>
      <c r="O59" s="572"/>
      <c r="P59" s="572">
        <f t="shared" si="9"/>
        <v>0</v>
      </c>
    </row>
    <row r="60" spans="1:16">
      <c r="A60" s="575">
        <v>2</v>
      </c>
      <c r="B60" s="590" t="s">
        <v>465</v>
      </c>
      <c r="C60" s="574"/>
      <c r="D60" s="570"/>
      <c r="E60" s="589"/>
      <c r="F60" s="574"/>
      <c r="G60" s="574"/>
      <c r="H60" s="574"/>
      <c r="I60" s="574"/>
      <c r="J60" s="574"/>
      <c r="K60" s="574"/>
      <c r="L60" s="574"/>
      <c r="M60" s="574"/>
      <c r="N60" s="440"/>
      <c r="O60" s="574"/>
      <c r="P60" s="440"/>
    </row>
    <row r="61" spans="1:16">
      <c r="A61" s="575">
        <v>2.1</v>
      </c>
      <c r="B61" s="579" t="s">
        <v>466</v>
      </c>
      <c r="C61" s="574"/>
      <c r="D61" s="576">
        <v>0.5</v>
      </c>
      <c r="E61" s="588">
        <f>SUM(F61:M61)</f>
        <v>0</v>
      </c>
      <c r="F61" s="574"/>
      <c r="G61" s="574"/>
      <c r="H61" s="574"/>
      <c r="I61" s="574"/>
      <c r="J61" s="574"/>
      <c r="K61" s="591">
        <f>C61*D61</f>
        <v>0</v>
      </c>
      <c r="L61" s="574"/>
      <c r="M61" s="574"/>
      <c r="N61" s="572">
        <f>SUMPRODUCT($F$48:$M$48,F61:M61)</f>
        <v>0</v>
      </c>
      <c r="O61" s="572"/>
      <c r="P61" s="572">
        <f>N61-O61</f>
        <v>0</v>
      </c>
    </row>
    <row r="62" spans="1:16" ht="45">
      <c r="A62" s="575">
        <v>2.2000000000000002</v>
      </c>
      <c r="B62" s="579" t="s">
        <v>467</v>
      </c>
      <c r="C62" s="574">
        <v>14188775.145400001</v>
      </c>
      <c r="D62" s="576">
        <v>0.5</v>
      </c>
      <c r="E62" s="588">
        <f>SUM(F62:M62)</f>
        <v>7094387.5727000004</v>
      </c>
      <c r="F62" s="574"/>
      <c r="G62" s="574"/>
      <c r="H62" s="574"/>
      <c r="I62" s="574"/>
      <c r="J62" s="574"/>
      <c r="K62" s="591">
        <f>C62*D62</f>
        <v>7094387.5727000004</v>
      </c>
      <c r="L62" s="574"/>
      <c r="M62" s="574"/>
      <c r="N62" s="572">
        <f>SUMPRODUCT($F$48:$M$48,F62:M62)</f>
        <v>7094387.5727000004</v>
      </c>
      <c r="O62" s="572"/>
      <c r="P62" s="572">
        <f>N62-O62</f>
        <v>7094387.5727000004</v>
      </c>
    </row>
    <row r="63" spans="1:16" ht="30">
      <c r="A63" s="575">
        <v>2.2999999999999998</v>
      </c>
      <c r="B63" s="579" t="s">
        <v>468</v>
      </c>
      <c r="C63" s="574">
        <v>1397412</v>
      </c>
      <c r="D63" s="576">
        <v>0.5</v>
      </c>
      <c r="E63" s="588">
        <f>SUM(F63:M63)</f>
        <v>698706</v>
      </c>
      <c r="F63" s="574"/>
      <c r="G63" s="574"/>
      <c r="H63" s="574"/>
      <c r="I63" s="574"/>
      <c r="J63" s="574"/>
      <c r="K63" s="440">
        <v>698706</v>
      </c>
      <c r="L63" s="574"/>
      <c r="M63" s="574"/>
      <c r="N63" s="572">
        <f>SUMPRODUCT($F$48:$M$48,F63:M63)</f>
        <v>698706</v>
      </c>
      <c r="O63" s="572"/>
      <c r="P63" s="572">
        <f>N63-O63</f>
        <v>698706</v>
      </c>
    </row>
    <row r="64" spans="1:16" ht="45">
      <c r="A64" s="575">
        <v>2.4</v>
      </c>
      <c r="B64" s="579" t="s">
        <v>469</v>
      </c>
      <c r="C64" s="460"/>
      <c r="D64" s="576">
        <v>0.5</v>
      </c>
      <c r="E64" s="588">
        <f>SUM(F64:M64)</f>
        <v>0</v>
      </c>
      <c r="F64" s="574"/>
      <c r="G64" s="574"/>
      <c r="H64" s="574"/>
      <c r="I64" s="461"/>
      <c r="J64" s="574"/>
      <c r="K64" s="591">
        <f>C64*D64</f>
        <v>0</v>
      </c>
      <c r="L64" s="574"/>
      <c r="M64" s="574"/>
      <c r="N64" s="572">
        <f>SUMPRODUCT($F$48:$M$48,F64:M64)</f>
        <v>0</v>
      </c>
      <c r="O64" s="572"/>
      <c r="P64" s="572">
        <f>N64-O64</f>
        <v>0</v>
      </c>
    </row>
    <row r="65" spans="1:16" ht="30">
      <c r="A65" s="575">
        <v>2.5</v>
      </c>
      <c r="B65" s="579" t="s">
        <v>470</v>
      </c>
      <c r="C65" s="574"/>
      <c r="D65" s="576">
        <v>0.5</v>
      </c>
      <c r="E65" s="588">
        <f>SUM(F65:M65)</f>
        <v>0</v>
      </c>
      <c r="F65" s="574"/>
      <c r="G65" s="574"/>
      <c r="H65" s="574"/>
      <c r="I65" s="574"/>
      <c r="J65" s="574"/>
      <c r="K65" s="440"/>
      <c r="L65" s="574"/>
      <c r="M65" s="574"/>
      <c r="N65" s="572">
        <f>SUMPRODUCT($F$48:$M$48,F65:M65)</f>
        <v>0</v>
      </c>
      <c r="O65" s="572"/>
      <c r="P65" s="572">
        <f>N65-O65</f>
        <v>0</v>
      </c>
    </row>
    <row r="66" spans="1:16">
      <c r="A66" s="575">
        <v>3</v>
      </c>
      <c r="B66" s="590" t="s">
        <v>471</v>
      </c>
      <c r="C66" s="574"/>
      <c r="D66" s="570"/>
      <c r="E66" s="462"/>
      <c r="F66" s="574"/>
      <c r="G66" s="574"/>
      <c r="H66" s="574"/>
      <c r="I66" s="574"/>
      <c r="J66" s="574"/>
      <c r="K66" s="440"/>
      <c r="L66" s="574"/>
      <c r="M66" s="574"/>
      <c r="N66" s="440"/>
      <c r="O66" s="574"/>
      <c r="P66" s="440"/>
    </row>
    <row r="67" spans="1:16" ht="30">
      <c r="A67" s="575">
        <v>3.1</v>
      </c>
      <c r="B67" s="579" t="s">
        <v>472</v>
      </c>
      <c r="C67" s="574"/>
      <c r="D67" s="576">
        <v>0.2</v>
      </c>
      <c r="E67" s="588">
        <f>SUM(F67:M67)</f>
        <v>0</v>
      </c>
      <c r="F67" s="574"/>
      <c r="G67" s="574"/>
      <c r="H67" s="574"/>
      <c r="I67" s="574"/>
      <c r="J67" s="574"/>
      <c r="K67" s="440"/>
      <c r="L67" s="574"/>
      <c r="M67" s="574"/>
      <c r="N67" s="572">
        <f>SUMPRODUCT($F$48:$M$48,F67:M67)</f>
        <v>0</v>
      </c>
      <c r="O67" s="572"/>
      <c r="P67" s="572">
        <f>N67-O67</f>
        <v>0</v>
      </c>
    </row>
    <row r="68" spans="1:16" ht="90">
      <c r="A68" s="575">
        <v>3.2</v>
      </c>
      <c r="B68" s="579" t="s">
        <v>473</v>
      </c>
      <c r="C68" s="463">
        <v>16267104.09</v>
      </c>
      <c r="D68" s="576">
        <v>0.2</v>
      </c>
      <c r="E68" s="588">
        <f>SUM(F68:M68)</f>
        <v>3253420.818</v>
      </c>
      <c r="F68" s="574"/>
      <c r="G68" s="574"/>
      <c r="H68" s="574"/>
      <c r="I68" s="574"/>
      <c r="J68" s="574"/>
      <c r="K68" s="591">
        <f>C68*D68</f>
        <v>3253420.818</v>
      </c>
      <c r="L68" s="574"/>
      <c r="M68" s="574"/>
      <c r="N68" s="572">
        <f>SUMPRODUCT($F$48:$M$48,F68:M68)</f>
        <v>3253420.818</v>
      </c>
      <c r="O68" s="572"/>
      <c r="P68" s="572">
        <f>N68-O68</f>
        <v>3253420.818</v>
      </c>
    </row>
    <row r="69" spans="1:16" ht="30">
      <c r="A69" s="575">
        <v>3.3</v>
      </c>
      <c r="B69" s="579" t="s">
        <v>474</v>
      </c>
      <c r="C69" s="574"/>
      <c r="D69" s="576">
        <v>0.2</v>
      </c>
      <c r="E69" s="588">
        <f>SUM(F69:M69)</f>
        <v>0</v>
      </c>
      <c r="F69" s="574"/>
      <c r="G69" s="574"/>
      <c r="H69" s="574"/>
      <c r="I69" s="574"/>
      <c r="J69" s="574"/>
      <c r="K69" s="574"/>
      <c r="L69" s="574"/>
      <c r="M69" s="574"/>
      <c r="N69" s="572">
        <f>SUMPRODUCT($F$48:$M$48,F69:M69)</f>
        <v>0</v>
      </c>
      <c r="O69" s="572"/>
      <c r="P69" s="572">
        <f>N69-O69</f>
        <v>0</v>
      </c>
    </row>
    <row r="70" spans="1:16">
      <c r="A70" s="575">
        <v>4</v>
      </c>
      <c r="B70" s="590" t="s">
        <v>475</v>
      </c>
      <c r="C70" s="574"/>
      <c r="D70" s="570"/>
      <c r="E70" s="589"/>
      <c r="F70" s="570"/>
      <c r="G70" s="570"/>
      <c r="H70" s="570"/>
      <c r="I70" s="570"/>
      <c r="J70" s="570"/>
      <c r="K70" s="570"/>
      <c r="L70" s="570"/>
      <c r="M70" s="570"/>
      <c r="N70" s="464"/>
      <c r="O70" s="570"/>
      <c r="P70" s="464"/>
    </row>
    <row r="71" spans="1:16" ht="135">
      <c r="A71" s="575">
        <v>4.0999999999999996</v>
      </c>
      <c r="B71" s="579" t="s">
        <v>476</v>
      </c>
      <c r="C71" s="574"/>
      <c r="D71" s="576">
        <v>0</v>
      </c>
      <c r="E71" s="588">
        <f>SUM(F71:M71)</f>
        <v>0</v>
      </c>
      <c r="F71" s="570"/>
      <c r="G71" s="570"/>
      <c r="H71" s="570"/>
      <c r="I71" s="570"/>
      <c r="J71" s="570"/>
      <c r="K71" s="570"/>
      <c r="L71" s="570"/>
      <c r="M71" s="570"/>
      <c r="N71" s="572">
        <f>SUMPRODUCT($F$48:$M$48,F71:M71)</f>
        <v>0</v>
      </c>
      <c r="O71" s="572"/>
      <c r="P71" s="572">
        <f>N71-O71</f>
        <v>0</v>
      </c>
    </row>
    <row r="72" spans="1:16" ht="30">
      <c r="A72" s="575">
        <v>4.2</v>
      </c>
      <c r="B72" s="579" t="s">
        <v>477</v>
      </c>
      <c r="C72" s="570">
        <v>2265739.69</v>
      </c>
      <c r="D72" s="576">
        <v>0</v>
      </c>
      <c r="E72" s="588">
        <f>SUM(F72:M72)</f>
        <v>0</v>
      </c>
      <c r="F72" s="570"/>
      <c r="G72" s="570"/>
      <c r="H72" s="570"/>
      <c r="I72" s="570"/>
      <c r="J72" s="570"/>
      <c r="K72" s="570"/>
      <c r="L72" s="570"/>
      <c r="M72" s="570"/>
      <c r="N72" s="572">
        <f>SUMPRODUCT($F$48:$M$48,F72:M72)</f>
        <v>0</v>
      </c>
      <c r="O72" s="572"/>
      <c r="P72" s="572">
        <f>N72-O72</f>
        <v>0</v>
      </c>
    </row>
    <row r="73" spans="1:16">
      <c r="A73" s="571"/>
      <c r="B73" s="536" t="s">
        <v>448</v>
      </c>
      <c r="C73" s="537">
        <f>SUM(C50:C59)+SUM(C61:C65)+SUM(C67:C69)+SUM(C71:C72)</f>
        <v>45582204.481099993</v>
      </c>
      <c r="D73" s="537"/>
      <c r="E73" s="537">
        <f t="shared" ref="E73:N73" si="10">SUM(E50:E59)+SUM(E61:E65)+SUM(E67:E69)+SUM(E71:E72)</f>
        <v>22509687.946400002</v>
      </c>
      <c r="F73" s="537">
        <f t="shared" si="10"/>
        <v>0</v>
      </c>
      <c r="G73" s="537">
        <f t="shared" si="10"/>
        <v>0</v>
      </c>
      <c r="H73" s="537">
        <f t="shared" si="10"/>
        <v>0</v>
      </c>
      <c r="I73" s="537">
        <f t="shared" si="10"/>
        <v>0</v>
      </c>
      <c r="J73" s="537">
        <f t="shared" si="10"/>
        <v>0</v>
      </c>
      <c r="K73" s="537">
        <f t="shared" si="10"/>
        <v>22509687.946400002</v>
      </c>
      <c r="L73" s="537">
        <f t="shared" si="10"/>
        <v>0</v>
      </c>
      <c r="M73" s="537">
        <f t="shared" si="10"/>
        <v>0</v>
      </c>
      <c r="N73" s="537">
        <f t="shared" si="10"/>
        <v>22509687.946400002</v>
      </c>
      <c r="O73" s="537"/>
      <c r="P73" s="537">
        <f>SUM(P50:P59)+SUM(P61:P65)+SUM(P67:P69)+SUM(P71:P72)</f>
        <v>22509687.946400002</v>
      </c>
    </row>
    <row r="74" spans="1:16">
      <c r="B74" s="587"/>
      <c r="C74" s="565"/>
    </row>
    <row r="75" spans="1:16">
      <c r="C75" s="565"/>
    </row>
    <row r="76" spans="1:16">
      <c r="A76" s="586" t="s">
        <v>478</v>
      </c>
      <c r="B76" s="585"/>
      <c r="C76" s="565"/>
    </row>
    <row r="77" spans="1:16" ht="60">
      <c r="A77" s="584"/>
      <c r="B77" s="570"/>
      <c r="C77" s="466" t="s">
        <v>479</v>
      </c>
      <c r="D77" s="581" t="s">
        <v>451</v>
      </c>
      <c r="E77" s="583" t="s">
        <v>422</v>
      </c>
      <c r="F77" s="582">
        <v>0</v>
      </c>
      <c r="G77" s="582">
        <v>0.2</v>
      </c>
      <c r="H77" s="582">
        <v>0.35</v>
      </c>
      <c r="I77" s="582">
        <v>0.5</v>
      </c>
      <c r="J77" s="582">
        <v>0.75</v>
      </c>
      <c r="K77" s="582">
        <v>1</v>
      </c>
      <c r="L77" s="582">
        <v>1.5</v>
      </c>
      <c r="M77" s="582">
        <v>2.5</v>
      </c>
      <c r="N77" s="581" t="s">
        <v>480</v>
      </c>
    </row>
    <row r="78" spans="1:16">
      <c r="A78" s="578">
        <v>1</v>
      </c>
      <c r="B78" s="580" t="s">
        <v>481</v>
      </c>
      <c r="C78" s="572">
        <f>SUM(C79:C84)</f>
        <v>15466018.710000001</v>
      </c>
      <c r="D78" s="570"/>
      <c r="E78" s="535">
        <f t="shared" ref="E78:N78" si="11">SUM(E79:E84)</f>
        <v>309320.37420000002</v>
      </c>
      <c r="F78" s="577">
        <f t="shared" si="11"/>
        <v>0</v>
      </c>
      <c r="G78" s="577">
        <f t="shared" si="11"/>
        <v>0</v>
      </c>
      <c r="H78" s="577">
        <f t="shared" si="11"/>
        <v>0</v>
      </c>
      <c r="I78" s="577">
        <f t="shared" si="11"/>
        <v>0</v>
      </c>
      <c r="J78" s="577">
        <f t="shared" si="11"/>
        <v>0</v>
      </c>
      <c r="K78" s="577">
        <f t="shared" si="11"/>
        <v>309320.37420000002</v>
      </c>
      <c r="L78" s="577">
        <f t="shared" si="11"/>
        <v>0</v>
      </c>
      <c r="M78" s="577">
        <f t="shared" si="11"/>
        <v>0</v>
      </c>
      <c r="N78" s="572">
        <f t="shared" si="11"/>
        <v>309320.37420000002</v>
      </c>
    </row>
    <row r="79" spans="1:16">
      <c r="A79" s="575">
        <v>1.1000000000000001</v>
      </c>
      <c r="B79" s="579" t="s">
        <v>482</v>
      </c>
      <c r="C79" s="574">
        <v>15466018.710000001</v>
      </c>
      <c r="D79" s="576">
        <v>0.02</v>
      </c>
      <c r="E79" s="535">
        <f>C79*D79</f>
        <v>309320.37420000002</v>
      </c>
      <c r="F79" s="570"/>
      <c r="G79" s="570"/>
      <c r="H79" s="570"/>
      <c r="I79" s="570"/>
      <c r="J79" s="570"/>
      <c r="K79" s="570">
        <v>309320.37420000002</v>
      </c>
      <c r="L79" s="570"/>
      <c r="M79" s="570"/>
      <c r="N79" s="572">
        <f t="shared" ref="N79:N84" si="12">SUMPRODUCT($F$48:$M$48,F79:M79)</f>
        <v>309320.37420000002</v>
      </c>
    </row>
    <row r="80" spans="1:16">
      <c r="A80" s="575">
        <v>1.2</v>
      </c>
      <c r="B80" s="579" t="s">
        <v>483</v>
      </c>
      <c r="C80" s="574"/>
      <c r="D80" s="576">
        <v>0.05</v>
      </c>
      <c r="E80" s="535">
        <f>C80*D80</f>
        <v>0</v>
      </c>
      <c r="F80" s="570"/>
      <c r="G80" s="570"/>
      <c r="H80" s="570"/>
      <c r="I80" s="570"/>
      <c r="J80" s="570"/>
      <c r="K80" s="570"/>
      <c r="L80" s="570"/>
      <c r="M80" s="570"/>
      <c r="N80" s="572">
        <f t="shared" si="12"/>
        <v>0</v>
      </c>
    </row>
    <row r="81" spans="1:14">
      <c r="A81" s="575">
        <v>1.3</v>
      </c>
      <c r="B81" s="579" t="s">
        <v>484</v>
      </c>
      <c r="C81" s="574"/>
      <c r="D81" s="576">
        <v>0.08</v>
      </c>
      <c r="E81" s="535">
        <f>C81*D81</f>
        <v>0</v>
      </c>
      <c r="F81" s="570"/>
      <c r="G81" s="570"/>
      <c r="H81" s="570"/>
      <c r="I81" s="570"/>
      <c r="J81" s="570"/>
      <c r="K81" s="570"/>
      <c r="L81" s="570"/>
      <c r="M81" s="570"/>
      <c r="N81" s="572">
        <f t="shared" si="12"/>
        <v>0</v>
      </c>
    </row>
    <row r="82" spans="1:14">
      <c r="A82" s="575">
        <v>1.4</v>
      </c>
      <c r="B82" s="579" t="s">
        <v>485</v>
      </c>
      <c r="C82" s="574"/>
      <c r="D82" s="576">
        <v>0.11</v>
      </c>
      <c r="E82" s="535">
        <f>C82*D82</f>
        <v>0</v>
      </c>
      <c r="F82" s="570"/>
      <c r="G82" s="570"/>
      <c r="H82" s="570"/>
      <c r="I82" s="570"/>
      <c r="J82" s="570"/>
      <c r="K82" s="570"/>
      <c r="L82" s="570"/>
      <c r="M82" s="570"/>
      <c r="N82" s="572">
        <f t="shared" si="12"/>
        <v>0</v>
      </c>
    </row>
    <row r="83" spans="1:14">
      <c r="A83" s="575">
        <v>1.5</v>
      </c>
      <c r="B83" s="579" t="s">
        <v>486</v>
      </c>
      <c r="C83" s="574"/>
      <c r="D83" s="576">
        <v>0.14000000000000001</v>
      </c>
      <c r="E83" s="535">
        <f>C83*D83</f>
        <v>0</v>
      </c>
      <c r="F83" s="570"/>
      <c r="G83" s="570"/>
      <c r="H83" s="570"/>
      <c r="I83" s="570"/>
      <c r="J83" s="570"/>
      <c r="K83" s="570"/>
      <c r="L83" s="570"/>
      <c r="M83" s="570"/>
      <c r="N83" s="572">
        <f t="shared" si="12"/>
        <v>0</v>
      </c>
    </row>
    <row r="84" spans="1:14">
      <c r="A84" s="575">
        <v>1.6</v>
      </c>
      <c r="B84" s="439" t="s">
        <v>487</v>
      </c>
      <c r="C84" s="574"/>
      <c r="D84" s="573"/>
      <c r="E84" s="469"/>
      <c r="F84" s="570"/>
      <c r="G84" s="570"/>
      <c r="H84" s="570"/>
      <c r="I84" s="570"/>
      <c r="J84" s="570"/>
      <c r="K84" s="570"/>
      <c r="L84" s="570"/>
      <c r="M84" s="570"/>
      <c r="N84" s="572">
        <f t="shared" si="12"/>
        <v>0</v>
      </c>
    </row>
    <row r="85" spans="1:14">
      <c r="A85" s="578">
        <v>2</v>
      </c>
      <c r="B85" s="470" t="s">
        <v>488</v>
      </c>
      <c r="C85" s="572">
        <f>SUM(C86:C91)</f>
        <v>0</v>
      </c>
      <c r="D85" s="570"/>
      <c r="E85" s="535">
        <f t="shared" ref="E85:N85" si="13">SUM(E86:E91)</f>
        <v>0</v>
      </c>
      <c r="F85" s="577">
        <f t="shared" si="13"/>
        <v>0</v>
      </c>
      <c r="G85" s="577">
        <f t="shared" si="13"/>
        <v>0</v>
      </c>
      <c r="H85" s="577">
        <f t="shared" si="13"/>
        <v>0</v>
      </c>
      <c r="I85" s="577">
        <f t="shared" si="13"/>
        <v>0</v>
      </c>
      <c r="J85" s="577">
        <f t="shared" si="13"/>
        <v>0</v>
      </c>
      <c r="K85" s="577">
        <f t="shared" si="13"/>
        <v>0</v>
      </c>
      <c r="L85" s="577">
        <f t="shared" si="13"/>
        <v>0</v>
      </c>
      <c r="M85" s="577">
        <f t="shared" si="13"/>
        <v>0</v>
      </c>
      <c r="N85" s="572">
        <f t="shared" si="13"/>
        <v>0</v>
      </c>
    </row>
    <row r="86" spans="1:14">
      <c r="A86" s="575">
        <v>2.1</v>
      </c>
      <c r="B86" s="439" t="s">
        <v>482</v>
      </c>
      <c r="C86" s="574"/>
      <c r="D86" s="576">
        <v>5.0000000000000001E-3</v>
      </c>
      <c r="E86" s="535">
        <f>C86*D86</f>
        <v>0</v>
      </c>
      <c r="F86" s="570"/>
      <c r="G86" s="570"/>
      <c r="H86" s="570"/>
      <c r="I86" s="570"/>
      <c r="J86" s="570"/>
      <c r="K86" s="570"/>
      <c r="L86" s="570"/>
      <c r="M86" s="570"/>
      <c r="N86" s="572">
        <f t="shared" ref="N86:N91" si="14">SUMPRODUCT($F$48:$M$48,F86:M86)</f>
        <v>0</v>
      </c>
    </row>
    <row r="87" spans="1:14">
      <c r="A87" s="575">
        <v>2.2000000000000002</v>
      </c>
      <c r="B87" s="439" t="s">
        <v>483</v>
      </c>
      <c r="C87" s="574"/>
      <c r="D87" s="576">
        <v>0.01</v>
      </c>
      <c r="E87" s="535">
        <f>C87*D87</f>
        <v>0</v>
      </c>
      <c r="F87" s="570"/>
      <c r="G87" s="570"/>
      <c r="H87" s="570"/>
      <c r="I87" s="570"/>
      <c r="J87" s="570"/>
      <c r="K87" s="570"/>
      <c r="L87" s="570"/>
      <c r="M87" s="570"/>
      <c r="N87" s="572">
        <f t="shared" si="14"/>
        <v>0</v>
      </c>
    </row>
    <row r="88" spans="1:14">
      <c r="A88" s="575">
        <v>2.2999999999999998</v>
      </c>
      <c r="B88" s="439" t="s">
        <v>484</v>
      </c>
      <c r="C88" s="574"/>
      <c r="D88" s="576">
        <v>0.02</v>
      </c>
      <c r="E88" s="535">
        <f>C88*D88</f>
        <v>0</v>
      </c>
      <c r="F88" s="570"/>
      <c r="G88" s="570"/>
      <c r="H88" s="570"/>
      <c r="I88" s="570"/>
      <c r="J88" s="570"/>
      <c r="K88" s="570"/>
      <c r="L88" s="570"/>
      <c r="M88" s="570"/>
      <c r="N88" s="572">
        <f t="shared" si="14"/>
        <v>0</v>
      </c>
    </row>
    <row r="89" spans="1:14">
      <c r="A89" s="575">
        <v>2.4</v>
      </c>
      <c r="B89" s="439" t="s">
        <v>485</v>
      </c>
      <c r="C89" s="574"/>
      <c r="D89" s="576">
        <v>0.03</v>
      </c>
      <c r="E89" s="535">
        <f>C89*D89</f>
        <v>0</v>
      </c>
      <c r="F89" s="570"/>
      <c r="G89" s="570"/>
      <c r="H89" s="570"/>
      <c r="I89" s="570"/>
      <c r="J89" s="570"/>
      <c r="K89" s="570"/>
      <c r="L89" s="570"/>
      <c r="M89" s="570"/>
      <c r="N89" s="572">
        <f t="shared" si="14"/>
        <v>0</v>
      </c>
    </row>
    <row r="90" spans="1:14">
      <c r="A90" s="575">
        <v>2.5</v>
      </c>
      <c r="B90" s="439" t="s">
        <v>486</v>
      </c>
      <c r="C90" s="574"/>
      <c r="D90" s="576">
        <v>0.04</v>
      </c>
      <c r="E90" s="535">
        <f>C90*D90</f>
        <v>0</v>
      </c>
      <c r="F90" s="570"/>
      <c r="G90" s="570"/>
      <c r="H90" s="570"/>
      <c r="I90" s="570"/>
      <c r="J90" s="570"/>
      <c r="K90" s="570"/>
      <c r="L90" s="570"/>
      <c r="M90" s="570"/>
      <c r="N90" s="572">
        <f t="shared" si="14"/>
        <v>0</v>
      </c>
    </row>
    <row r="91" spans="1:14">
      <c r="A91" s="575">
        <v>2.6</v>
      </c>
      <c r="B91" s="439" t="s">
        <v>487</v>
      </c>
      <c r="C91" s="574"/>
      <c r="D91" s="573"/>
      <c r="E91" s="469"/>
      <c r="F91" s="570"/>
      <c r="G91" s="570"/>
      <c r="H91" s="570"/>
      <c r="I91" s="570"/>
      <c r="J91" s="570"/>
      <c r="K91" s="570"/>
      <c r="L91" s="570"/>
      <c r="M91" s="570"/>
      <c r="N91" s="572">
        <f t="shared" si="14"/>
        <v>0</v>
      </c>
    </row>
    <row r="92" spans="1:14">
      <c r="A92" s="571"/>
      <c r="B92" s="536" t="s">
        <v>448</v>
      </c>
      <c r="C92" s="537">
        <f>C85+C78</f>
        <v>15466018.710000001</v>
      </c>
      <c r="D92" s="538"/>
      <c r="E92" s="539">
        <f>E85+E78</f>
        <v>309320.37420000002</v>
      </c>
      <c r="F92" s="570"/>
      <c r="G92" s="570"/>
      <c r="H92" s="570"/>
      <c r="I92" s="570"/>
      <c r="J92" s="570"/>
      <c r="K92" s="570"/>
      <c r="L92" s="570"/>
      <c r="M92" s="570"/>
      <c r="N92" s="569">
        <f>N85+N78</f>
        <v>309320.37420000002</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tabSelected="1" zoomScaleNormal="100" workbookViewId="0">
      <pane xSplit="1" ySplit="5" topLeftCell="B6" activePane="bottomRight" state="frozen"/>
      <selection pane="topRight"/>
      <selection pane="bottomLeft"/>
      <selection pane="bottomRight" activeCell="B41" sqref="B41"/>
    </sheetView>
  </sheetViews>
  <sheetFormatPr defaultColWidth="9.140625" defaultRowHeight="14.25"/>
  <cols>
    <col min="1" max="1" width="9.5703125" style="3" bestFit="1" customWidth="1"/>
    <col min="2" max="2" width="86" style="3" customWidth="1"/>
    <col min="3" max="3" width="12.7109375" style="3" customWidth="1"/>
    <col min="4" max="7" width="12.7109375" style="4" customWidth="1"/>
    <col min="8" max="8" width="6.7109375" style="5" customWidth="1"/>
    <col min="9" max="16384" width="9.140625" style="5"/>
  </cols>
  <sheetData>
    <row r="1" spans="1:8">
      <c r="A1" s="2" t="s">
        <v>31</v>
      </c>
      <c r="B1" s="284" t="str">
        <f>'2. RC'!B1</f>
        <v>სს " პაშა ბანკი საქართველო"</v>
      </c>
    </row>
    <row r="2" spans="1:8">
      <c r="A2" s="2" t="s">
        <v>32</v>
      </c>
      <c r="B2" s="284" t="str">
        <f>'2. RC'!B2</f>
        <v>30.09.2018</v>
      </c>
      <c r="C2" s="6"/>
      <c r="D2" s="7"/>
      <c r="E2" s="7"/>
      <c r="F2" s="7"/>
      <c r="G2" s="7"/>
      <c r="H2" s="8"/>
    </row>
    <row r="3" spans="1:8">
      <c r="A3" s="2"/>
      <c r="B3" s="6"/>
      <c r="C3" s="6"/>
      <c r="D3" s="7"/>
      <c r="E3" s="7"/>
      <c r="F3" s="7"/>
      <c r="G3" s="7"/>
      <c r="H3" s="8"/>
    </row>
    <row r="4" spans="1:8" ht="15" thickBot="1">
      <c r="A4" s="9" t="s">
        <v>148</v>
      </c>
      <c r="B4" s="10" t="s">
        <v>147</v>
      </c>
      <c r="C4" s="10"/>
      <c r="D4" s="10"/>
      <c r="E4" s="10"/>
      <c r="F4" s="10"/>
      <c r="G4" s="10"/>
      <c r="H4" s="8"/>
    </row>
    <row r="5" spans="1:8">
      <c r="A5" s="530" t="s">
        <v>6</v>
      </c>
      <c r="B5" s="12"/>
      <c r="C5" s="531" t="str">
        <f>MID($B$2,4,2)/3&amp;"Q"&amp;RIGHT($B$2,4)</f>
        <v>3Q2018</v>
      </c>
      <c r="D5" s="532" t="str">
        <f>MONTH(EDATE(DATE(RIGHT($B$2,4),MID($B$2,4,2),LEFT($B$2,2)),-3))/3&amp;"Q"&amp;YEAR(EDATE(DATE(RIGHT($B$2,4),MID($B$2,4,2),LEFT($B$2,2)),-3))</f>
        <v>2Q2018</v>
      </c>
      <c r="E5" s="532" t="str">
        <f>MONTH(EDATE(DATE(RIGHT($B$2,4),MID($B$2,4,2),LEFT($B$2,2)),-6))/3&amp;"Q"&amp;YEAR(EDATE(DATE(RIGHT($B$2,4),MID($B$2,4,2),LEFT($B$2,2)),-6))</f>
        <v>1Q2018</v>
      </c>
      <c r="F5" s="532" t="str">
        <f>MONTH(EDATE(DATE(RIGHT($B$2,4),MID($B$2,4,2),LEFT($B$2,2)),-9))/3&amp;"Q"&amp;YEAR(EDATE(DATE(RIGHT($B$2,4),MID($B$2,4,2),LEFT($B$2,2)),-9))</f>
        <v>4Q2017</v>
      </c>
      <c r="G5" s="533" t="str">
        <f>MONTH(EDATE(DATE(RIGHT($B$2,4),MID($B$2,4,2),LEFT($B$2,2)),-12))/3&amp;"Q"&amp;YEAR(EDATE(DATE(RIGHT($B$2,4),MID($B$2,4,2),LEFT($B$2,2)),-12))</f>
        <v>3Q2017</v>
      </c>
    </row>
    <row r="6" spans="1:8">
      <c r="A6" s="534"/>
      <c r="B6" s="204" t="s">
        <v>146</v>
      </c>
      <c r="C6" s="472"/>
      <c r="D6" s="472"/>
      <c r="E6" s="472"/>
      <c r="F6" s="472"/>
      <c r="G6" s="473"/>
    </row>
    <row r="7" spans="1:8">
      <c r="A7" s="13"/>
      <c r="B7" s="205" t="s">
        <v>140</v>
      </c>
      <c r="C7" s="472"/>
      <c r="D7" s="472"/>
      <c r="E7" s="472"/>
      <c r="F7" s="472"/>
      <c r="G7" s="473"/>
    </row>
    <row r="8" spans="1:8">
      <c r="A8" s="11">
        <v>1</v>
      </c>
      <c r="B8" s="14" t="s">
        <v>145</v>
      </c>
      <c r="C8" s="475">
        <v>106590792.31</v>
      </c>
      <c r="D8" s="476">
        <v>105097156.95</v>
      </c>
      <c r="E8" s="476">
        <v>104015563.3</v>
      </c>
      <c r="F8" s="476">
        <v>99202513.879999995</v>
      </c>
      <c r="G8" s="477">
        <v>99530551.870000005</v>
      </c>
    </row>
    <row r="9" spans="1:8">
      <c r="A9" s="11">
        <v>2</v>
      </c>
      <c r="B9" s="14" t="s">
        <v>144</v>
      </c>
      <c r="C9" s="475">
        <v>106590792.31</v>
      </c>
      <c r="D9" s="476">
        <v>105097156.95</v>
      </c>
      <c r="E9" s="476">
        <v>104015563.3</v>
      </c>
      <c r="F9" s="476">
        <v>99202513.879999995</v>
      </c>
      <c r="G9" s="477">
        <v>99530551.870000005</v>
      </c>
    </row>
    <row r="10" spans="1:8">
      <c r="A10" s="11">
        <v>3</v>
      </c>
      <c r="B10" s="14" t="s">
        <v>143</v>
      </c>
      <c r="C10" s="475">
        <v>110474879.0148</v>
      </c>
      <c r="D10" s="476">
        <v>108658931.4728</v>
      </c>
      <c r="E10" s="638">
        <v>107558140.36319999</v>
      </c>
      <c r="F10" s="638">
        <v>102158275.09280001</v>
      </c>
      <c r="G10" s="477">
        <v>102360399.2088</v>
      </c>
    </row>
    <row r="11" spans="1:8">
      <c r="A11" s="13"/>
      <c r="B11" s="204" t="s">
        <v>142</v>
      </c>
      <c r="C11" s="472"/>
      <c r="D11" s="472"/>
      <c r="E11" s="472"/>
      <c r="F11" s="472"/>
      <c r="G11" s="473"/>
    </row>
    <row r="12" spans="1:8" ht="15" customHeight="1">
      <c r="A12" s="11">
        <v>4</v>
      </c>
      <c r="B12" s="14" t="s">
        <v>275</v>
      </c>
      <c r="C12" s="478">
        <v>350541955.16439998</v>
      </c>
      <c r="D12" s="476">
        <v>321413597.67460001</v>
      </c>
      <c r="E12" s="638">
        <v>283406165.05396897</v>
      </c>
      <c r="F12" s="638">
        <v>283322297.64723098</v>
      </c>
      <c r="G12" s="639">
        <v>308422862.31276602</v>
      </c>
    </row>
    <row r="13" spans="1:8">
      <c r="A13" s="13"/>
      <c r="B13" s="204" t="s">
        <v>141</v>
      </c>
      <c r="C13" s="472"/>
      <c r="D13" s="472"/>
      <c r="E13" s="472"/>
      <c r="F13" s="472"/>
      <c r="G13" s="473"/>
    </row>
    <row r="14" spans="1:8" s="16" customFormat="1">
      <c r="A14" s="15"/>
      <c r="B14" s="205" t="s">
        <v>140</v>
      </c>
      <c r="C14" s="479"/>
      <c r="D14" s="476"/>
      <c r="E14" s="476"/>
      <c r="F14" s="476"/>
      <c r="G14" s="477"/>
    </row>
    <row r="15" spans="1:8">
      <c r="A15" s="11">
        <v>5</v>
      </c>
      <c r="B15" s="14" t="s">
        <v>281</v>
      </c>
      <c r="C15" s="522">
        <v>0.30409999999999998</v>
      </c>
      <c r="D15" s="523">
        <v>0.32700000000000001</v>
      </c>
      <c r="E15" s="523">
        <v>0.36699999999999999</v>
      </c>
      <c r="F15" s="523">
        <v>0.38590000000000002</v>
      </c>
      <c r="G15" s="524">
        <v>0.39889999999999998</v>
      </c>
    </row>
    <row r="16" spans="1:8" ht="15" customHeight="1">
      <c r="A16" s="11">
        <v>6</v>
      </c>
      <c r="B16" s="14" t="s">
        <v>139</v>
      </c>
      <c r="C16" s="522">
        <v>0.30409999999999998</v>
      </c>
      <c r="D16" s="523">
        <v>0.32700000000000001</v>
      </c>
      <c r="E16" s="523">
        <v>0.36699999999999999</v>
      </c>
      <c r="F16" s="523">
        <v>0.38590000000000002</v>
      </c>
      <c r="G16" s="524">
        <v>0.39889999999999998</v>
      </c>
    </row>
    <row r="17" spans="1:7">
      <c r="A17" s="11">
        <v>7</v>
      </c>
      <c r="B17" s="14" t="s">
        <v>138</v>
      </c>
      <c r="C17" s="522">
        <v>0.31519999999999998</v>
      </c>
      <c r="D17" s="523">
        <v>0.33810000000000001</v>
      </c>
      <c r="E17" s="523">
        <v>0.3795</v>
      </c>
      <c r="F17" s="523">
        <v>0.39710000000000001</v>
      </c>
      <c r="G17" s="524">
        <v>0.4103</v>
      </c>
    </row>
    <row r="18" spans="1:7">
      <c r="A18" s="13"/>
      <c r="B18" s="206" t="s">
        <v>137</v>
      </c>
      <c r="C18" s="525"/>
      <c r="D18" s="525"/>
      <c r="E18" s="525"/>
      <c r="F18" s="525"/>
      <c r="G18" s="526"/>
    </row>
    <row r="19" spans="1:7" ht="15" customHeight="1">
      <c r="A19" s="17">
        <v>8</v>
      </c>
      <c r="B19" s="14" t="s">
        <v>136</v>
      </c>
      <c r="C19" s="527">
        <v>7.0699999999999999E-2</v>
      </c>
      <c r="D19" s="528">
        <v>6.9400000000000003E-2</v>
      </c>
      <c r="E19" s="528">
        <v>6.4899999999999999E-2</v>
      </c>
      <c r="F19" s="528">
        <v>7.2800000000000004E-2</v>
      </c>
      <c r="G19" s="529">
        <v>7.5600000000000001E-2</v>
      </c>
    </row>
    <row r="20" spans="1:7">
      <c r="A20" s="17">
        <v>9</v>
      </c>
      <c r="B20" s="14" t="s">
        <v>135</v>
      </c>
      <c r="C20" s="527">
        <v>1.6899999999999998E-2</v>
      </c>
      <c r="D20" s="528">
        <v>1.66E-2</v>
      </c>
      <c r="E20" s="528">
        <v>1.6400000000000001E-2</v>
      </c>
      <c r="F20" s="528">
        <v>1.5800000000000002E-2</v>
      </c>
      <c r="G20" s="529">
        <v>1.6400000000000001E-2</v>
      </c>
    </row>
    <row r="21" spans="1:7">
      <c r="A21" s="17">
        <v>10</v>
      </c>
      <c r="B21" s="14" t="s">
        <v>134</v>
      </c>
      <c r="C21" s="527">
        <v>2.1600000000000001E-2</v>
      </c>
      <c r="D21" s="528">
        <v>2.7900000000000001E-2</v>
      </c>
      <c r="E21" s="528">
        <v>2.9000000000000001E-2</v>
      </c>
      <c r="F21" s="528">
        <v>1.6299999999999999E-2</v>
      </c>
      <c r="G21" s="529">
        <v>2.1999999999999999E-2</v>
      </c>
    </row>
    <row r="22" spans="1:7">
      <c r="A22" s="17">
        <v>11</v>
      </c>
      <c r="B22" s="14" t="s">
        <v>133</v>
      </c>
      <c r="C22" s="527">
        <v>5.3800000000000001E-2</v>
      </c>
      <c r="D22" s="528">
        <v>5.28E-2</v>
      </c>
      <c r="E22" s="528">
        <v>4.8500000000000001E-2</v>
      </c>
      <c r="F22" s="528">
        <v>5.7000000000000002E-2</v>
      </c>
      <c r="G22" s="529">
        <v>5.9200000000000003E-2</v>
      </c>
    </row>
    <row r="23" spans="1:7">
      <c r="A23" s="17">
        <v>12</v>
      </c>
      <c r="B23" s="14" t="s">
        <v>282</v>
      </c>
      <c r="C23" s="527">
        <v>1.5800000000000002E-2</v>
      </c>
      <c r="D23" s="528">
        <v>1.4500000000000001E-2</v>
      </c>
      <c r="E23" s="528">
        <v>1.29E-2</v>
      </c>
      <c r="F23" s="528">
        <v>1.5699999999999999E-2</v>
      </c>
      <c r="G23" s="529">
        <v>2.1899999999999999E-2</v>
      </c>
    </row>
    <row r="24" spans="1:7">
      <c r="A24" s="17">
        <v>13</v>
      </c>
      <c r="B24" s="14" t="s">
        <v>283</v>
      </c>
      <c r="C24" s="527">
        <v>4.2299999999999997E-2</v>
      </c>
      <c r="D24" s="528">
        <v>3.7600000000000001E-2</v>
      </c>
      <c r="E24" s="528">
        <v>3.2899999999999999E-2</v>
      </c>
      <c r="F24" s="528">
        <v>3.8600000000000002E-2</v>
      </c>
      <c r="G24" s="529">
        <v>5.3199999999999997E-2</v>
      </c>
    </row>
    <row r="25" spans="1:7">
      <c r="A25" s="13"/>
      <c r="B25" s="206" t="s">
        <v>362</v>
      </c>
      <c r="C25" s="525"/>
      <c r="D25" s="525"/>
      <c r="E25" s="525"/>
      <c r="F25" s="525"/>
      <c r="G25" s="526"/>
    </row>
    <row r="26" spans="1:7">
      <c r="A26" s="17">
        <v>14</v>
      </c>
      <c r="B26" s="14" t="s">
        <v>132</v>
      </c>
      <c r="C26" s="527">
        <v>4.0000000000000002E-4</v>
      </c>
      <c r="D26" s="528">
        <v>4.0000000000000002E-4</v>
      </c>
      <c r="E26" s="528">
        <v>5.0000000000000001E-4</v>
      </c>
      <c r="F26" s="528">
        <v>5.9999999999999995E-4</v>
      </c>
      <c r="G26" s="529">
        <v>5.9999999999999995E-4</v>
      </c>
    </row>
    <row r="27" spans="1:7" ht="15" customHeight="1">
      <c r="A27" s="17">
        <v>15</v>
      </c>
      <c r="B27" s="14" t="s">
        <v>131</v>
      </c>
      <c r="C27" s="527">
        <v>2.24E-2</v>
      </c>
      <c r="D27" s="528">
        <v>2.24E-2</v>
      </c>
      <c r="E27" s="528">
        <v>2.2100000000000002E-2</v>
      </c>
      <c r="F27" s="528">
        <v>2.2200000000000001E-2</v>
      </c>
      <c r="G27" s="529">
        <v>2.23E-2</v>
      </c>
    </row>
    <row r="28" spans="1:7">
      <c r="A28" s="17">
        <v>16</v>
      </c>
      <c r="B28" s="14" t="s">
        <v>130</v>
      </c>
      <c r="C28" s="527">
        <v>0.56030000000000002</v>
      </c>
      <c r="D28" s="528">
        <v>0.54200000000000004</v>
      </c>
      <c r="E28" s="528">
        <v>0.52259999999999995</v>
      </c>
      <c r="F28" s="528">
        <v>0.48270000000000002</v>
      </c>
      <c r="G28" s="529">
        <v>0.48509999999999998</v>
      </c>
    </row>
    <row r="29" spans="1:7" ht="15" customHeight="1">
      <c r="A29" s="17">
        <v>17</v>
      </c>
      <c r="B29" s="14" t="s">
        <v>129</v>
      </c>
      <c r="C29" s="527">
        <v>0.62219999999999998</v>
      </c>
      <c r="D29" s="528">
        <v>0.57240000000000002</v>
      </c>
      <c r="E29" s="528">
        <v>0.5726</v>
      </c>
      <c r="F29" s="528">
        <v>0.54820000000000002</v>
      </c>
      <c r="G29" s="529">
        <v>0.56740000000000002</v>
      </c>
    </row>
    <row r="30" spans="1:7">
      <c r="A30" s="17">
        <v>18</v>
      </c>
      <c r="B30" s="14" t="s">
        <v>128</v>
      </c>
      <c r="C30" s="527">
        <v>0.34200000000000003</v>
      </c>
      <c r="D30" s="528">
        <v>0.2601</v>
      </c>
      <c r="E30" s="528">
        <v>0.1716</v>
      </c>
      <c r="F30" s="528">
        <v>0.16370000000000001</v>
      </c>
      <c r="G30" s="529">
        <v>0.16450000000000001</v>
      </c>
    </row>
    <row r="31" spans="1:7" ht="15" customHeight="1">
      <c r="A31" s="13"/>
      <c r="B31" s="206" t="s">
        <v>363</v>
      </c>
      <c r="C31" s="525"/>
      <c r="D31" s="525"/>
      <c r="E31" s="525"/>
      <c r="F31" s="525"/>
      <c r="G31" s="526"/>
    </row>
    <row r="32" spans="1:7">
      <c r="A32" s="17">
        <v>19</v>
      </c>
      <c r="B32" s="14" t="s">
        <v>127</v>
      </c>
      <c r="C32" s="527">
        <v>0.26090000000000002</v>
      </c>
      <c r="D32" s="528">
        <v>0.20480000000000001</v>
      </c>
      <c r="E32" s="528">
        <v>0.1666</v>
      </c>
      <c r="F32" s="528">
        <v>0.25430000000000003</v>
      </c>
      <c r="G32" s="529">
        <v>0.18759999999999999</v>
      </c>
    </row>
    <row r="33" spans="1:7" ht="15" customHeight="1">
      <c r="A33" s="17">
        <v>20</v>
      </c>
      <c r="B33" s="14" t="s">
        <v>126</v>
      </c>
      <c r="C33" s="527">
        <v>0.88100000000000001</v>
      </c>
      <c r="D33" s="528">
        <v>0.88049999999999995</v>
      </c>
      <c r="E33" s="528">
        <v>0.86880000000000002</v>
      </c>
      <c r="F33" s="528">
        <v>0.87870000000000004</v>
      </c>
      <c r="G33" s="529">
        <v>0.93610000000000004</v>
      </c>
    </row>
    <row r="34" spans="1:7">
      <c r="A34" s="17">
        <v>21</v>
      </c>
      <c r="B34" s="14" t="s">
        <v>125</v>
      </c>
      <c r="C34" s="527">
        <v>0.12709999999999999</v>
      </c>
      <c r="D34" s="528">
        <v>0.1069</v>
      </c>
      <c r="E34" s="528">
        <v>7.3499999999999996E-2</v>
      </c>
      <c r="F34" s="528">
        <v>7.0699999999999999E-2</v>
      </c>
      <c r="G34" s="529">
        <v>3.9E-2</v>
      </c>
    </row>
    <row r="35" spans="1:7">
      <c r="A35" s="13"/>
      <c r="B35" s="206" t="s">
        <v>489</v>
      </c>
      <c r="C35" s="525"/>
      <c r="D35" s="525"/>
      <c r="E35" s="525"/>
      <c r="F35" s="525"/>
      <c r="G35" s="526"/>
    </row>
    <row r="36" spans="1:7">
      <c r="A36" s="17">
        <v>22</v>
      </c>
      <c r="B36" s="14" t="s">
        <v>490</v>
      </c>
      <c r="C36" s="637">
        <v>89187148.233043477</v>
      </c>
      <c r="D36" s="637">
        <v>64331527.199333385</v>
      </c>
      <c r="E36" s="637">
        <v>78025741.869444415</v>
      </c>
      <c r="F36" s="637">
        <v>66612789.339999996</v>
      </c>
      <c r="G36" s="640"/>
    </row>
    <row r="37" spans="1:7">
      <c r="A37" s="17">
        <v>23</v>
      </c>
      <c r="B37" s="14" t="s">
        <v>491</v>
      </c>
      <c r="C37" s="637">
        <v>68021872.449075043</v>
      </c>
      <c r="D37" s="637">
        <v>30768823.463264458</v>
      </c>
      <c r="E37" s="637">
        <v>43752907.897407219</v>
      </c>
      <c r="F37" s="637">
        <v>38281362.771550007</v>
      </c>
      <c r="G37" s="640"/>
    </row>
    <row r="38" spans="1:7" ht="15.75" thickBot="1">
      <c r="A38" s="18">
        <v>24</v>
      </c>
      <c r="B38" s="207" t="s">
        <v>492</v>
      </c>
      <c r="C38" s="641">
        <v>1.3360603287973039</v>
      </c>
      <c r="D38" s="641">
        <v>2.2802221290337514</v>
      </c>
      <c r="E38" s="641">
        <v>1.8159523757249967</v>
      </c>
      <c r="F38" s="641">
        <v>1.7400840648626379</v>
      </c>
      <c r="G38" s="642"/>
    </row>
    <row r="39" spans="1:7">
      <c r="A39" s="19"/>
    </row>
    <row r="40" spans="1:7">
      <c r="B40" s="474"/>
    </row>
    <row r="41" spans="1:7" ht="38.25">
      <c r="B41" s="474" t="s">
        <v>507</v>
      </c>
    </row>
    <row r="42" spans="1:7" ht="51">
      <c r="B42" s="474" t="s">
        <v>508</v>
      </c>
    </row>
    <row r="43" spans="1:7">
      <c r="B43" s="48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J43"/>
  <sheetViews>
    <sheetView workbookViewId="0">
      <pane xSplit="1" ySplit="5" topLeftCell="B6" activePane="bottomRight" state="frozen"/>
      <selection pane="topRight"/>
      <selection pane="bottomLeft"/>
      <selection pane="bottomRight" activeCell="N19" sqref="N19"/>
    </sheetView>
  </sheetViews>
  <sheetFormatPr defaultColWidth="9.140625" defaultRowHeight="14.25"/>
  <cols>
    <col min="1" max="1" width="9.5703125" style="4" bestFit="1" customWidth="1"/>
    <col min="2" max="2" width="55.140625" style="4" bestFit="1" customWidth="1"/>
    <col min="3" max="3" width="11.7109375" style="4" customWidth="1"/>
    <col min="4" max="4" width="13.28515625" style="4" customWidth="1"/>
    <col min="5" max="5" width="14.5703125" style="4" customWidth="1"/>
    <col min="6" max="6" width="11.7109375" style="4" customWidth="1"/>
    <col min="7" max="7" width="13.7109375" style="4" customWidth="1"/>
    <col min="8" max="8" width="14.5703125" style="4" customWidth="1"/>
    <col min="9" max="16384" width="9.140625" style="5"/>
  </cols>
  <sheetData>
    <row r="1" spans="1:10">
      <c r="A1" s="2" t="s">
        <v>31</v>
      </c>
      <c r="B1" s="4" t="s">
        <v>551</v>
      </c>
    </row>
    <row r="2" spans="1:10">
      <c r="A2" s="2" t="s">
        <v>32</v>
      </c>
      <c r="B2" s="4" t="s">
        <v>552</v>
      </c>
    </row>
    <row r="3" spans="1:10">
      <c r="A3" s="2"/>
    </row>
    <row r="4" spans="1:10" ht="15" thickBot="1">
      <c r="A4" s="20" t="s">
        <v>33</v>
      </c>
      <c r="B4" s="21" t="s">
        <v>34</v>
      </c>
      <c r="C4" s="20"/>
      <c r="D4" s="22"/>
      <c r="E4" s="22"/>
      <c r="F4" s="23"/>
      <c r="G4" s="23"/>
      <c r="H4" s="24" t="s">
        <v>74</v>
      </c>
    </row>
    <row r="5" spans="1:10">
      <c r="A5" s="25"/>
      <c r="B5" s="26"/>
      <c r="C5" s="671" t="s">
        <v>69</v>
      </c>
      <c r="D5" s="672"/>
      <c r="E5" s="673"/>
      <c r="F5" s="671" t="s">
        <v>73</v>
      </c>
      <c r="G5" s="672"/>
      <c r="H5" s="674"/>
    </row>
    <row r="6" spans="1:10">
      <c r="A6" s="27" t="s">
        <v>6</v>
      </c>
      <c r="B6" s="28" t="s">
        <v>35</v>
      </c>
      <c r="C6" s="29" t="s">
        <v>70</v>
      </c>
      <c r="D6" s="29" t="s">
        <v>71</v>
      </c>
      <c r="E6" s="29" t="s">
        <v>72</v>
      </c>
      <c r="F6" s="29" t="s">
        <v>70</v>
      </c>
      <c r="G6" s="29" t="s">
        <v>71</v>
      </c>
      <c r="H6" s="30" t="s">
        <v>72</v>
      </c>
    </row>
    <row r="7" spans="1:10" ht="15.75">
      <c r="A7" s="27">
        <v>1</v>
      </c>
      <c r="B7" s="31" t="s">
        <v>36</v>
      </c>
      <c r="C7" s="285">
        <v>416632.44</v>
      </c>
      <c r="D7" s="285">
        <v>1067055.5390999999</v>
      </c>
      <c r="E7" s="286">
        <f t="shared" ref="E7:E20" si="0">C7+D7</f>
        <v>1483687.9790999999</v>
      </c>
      <c r="F7" s="287">
        <v>207462.05</v>
      </c>
      <c r="G7" s="288">
        <v>396240.44660000002</v>
      </c>
      <c r="H7" s="289">
        <f t="shared" ref="H7:H20" si="1">F7+G7</f>
        <v>603702.49659999995</v>
      </c>
      <c r="J7" s="643"/>
    </row>
    <row r="8" spans="1:10" ht="15.75">
      <c r="A8" s="27">
        <v>2</v>
      </c>
      <c r="B8" s="31" t="s">
        <v>37</v>
      </c>
      <c r="C8" s="285">
        <v>79816.83</v>
      </c>
      <c r="D8" s="285">
        <v>47105228.365199998</v>
      </c>
      <c r="E8" s="286">
        <f t="shared" si="0"/>
        <v>47185045.195199996</v>
      </c>
      <c r="F8" s="287">
        <v>1820495.39</v>
      </c>
      <c r="G8" s="288">
        <v>22444335.493299998</v>
      </c>
      <c r="H8" s="289">
        <f t="shared" si="1"/>
        <v>24264830.883299999</v>
      </c>
    </row>
    <row r="9" spans="1:10" ht="15.75">
      <c r="A9" s="27">
        <v>3</v>
      </c>
      <c r="B9" s="31" t="s">
        <v>38</v>
      </c>
      <c r="C9" s="285">
        <v>30616266.949999999</v>
      </c>
      <c r="D9" s="285">
        <v>37628514.193599999</v>
      </c>
      <c r="E9" s="286">
        <f t="shared" si="0"/>
        <v>68244781.143600002</v>
      </c>
      <c r="F9" s="287">
        <v>8051645.1100000003</v>
      </c>
      <c r="G9" s="288">
        <v>39108174.827600002</v>
      </c>
      <c r="H9" s="289">
        <f t="shared" si="1"/>
        <v>47159819.937600002</v>
      </c>
    </row>
    <row r="10" spans="1:10" ht="15.75">
      <c r="A10" s="27">
        <v>4</v>
      </c>
      <c r="B10" s="31" t="s">
        <v>39</v>
      </c>
      <c r="C10" s="285">
        <v>0</v>
      </c>
      <c r="D10" s="285">
        <v>0</v>
      </c>
      <c r="E10" s="286">
        <f t="shared" si="0"/>
        <v>0</v>
      </c>
      <c r="F10" s="287">
        <v>0</v>
      </c>
      <c r="G10" s="288">
        <v>0</v>
      </c>
      <c r="H10" s="289">
        <f t="shared" si="1"/>
        <v>0</v>
      </c>
    </row>
    <row r="11" spans="1:10" ht="15.75">
      <c r="A11" s="27">
        <v>5</v>
      </c>
      <c r="B11" s="31" t="s">
        <v>40</v>
      </c>
      <c r="C11" s="285">
        <v>18463200</v>
      </c>
      <c r="D11" s="285">
        <v>27417820.209800001</v>
      </c>
      <c r="E11" s="286">
        <f t="shared" si="0"/>
        <v>45881020.209800005</v>
      </c>
      <c r="F11" s="287">
        <v>32822336.5</v>
      </c>
      <c r="G11" s="288">
        <v>26383825.2476</v>
      </c>
      <c r="H11" s="289">
        <f t="shared" si="1"/>
        <v>59206161.747600004</v>
      </c>
    </row>
    <row r="12" spans="1:10" ht="15.75">
      <c r="A12" s="27">
        <v>6.1</v>
      </c>
      <c r="B12" s="32" t="s">
        <v>41</v>
      </c>
      <c r="C12" s="285">
        <v>65952085.68</v>
      </c>
      <c r="D12" s="285">
        <v>84040797.246199995</v>
      </c>
      <c r="E12" s="286">
        <f t="shared" si="0"/>
        <v>149992882.9262</v>
      </c>
      <c r="F12" s="287">
        <v>57595655.710000001</v>
      </c>
      <c r="G12" s="288">
        <v>54254231.478600003</v>
      </c>
      <c r="H12" s="289">
        <f t="shared" si="1"/>
        <v>111849887.1886</v>
      </c>
    </row>
    <row r="13" spans="1:10" ht="15.75">
      <c r="A13" s="27">
        <v>6.2</v>
      </c>
      <c r="B13" s="32" t="s">
        <v>42</v>
      </c>
      <c r="C13" s="285">
        <v>-1675602.6311999999</v>
      </c>
      <c r="D13" s="285">
        <v>-1680815.9449</v>
      </c>
      <c r="E13" s="286">
        <f t="shared" si="0"/>
        <v>-3356418.5761000002</v>
      </c>
      <c r="F13" s="287">
        <v>-1150474.0318</v>
      </c>
      <c r="G13" s="288">
        <v>-1348175.5068999999</v>
      </c>
      <c r="H13" s="289">
        <f t="shared" si="1"/>
        <v>-2498649.5386999999</v>
      </c>
    </row>
    <row r="14" spans="1:10" ht="15.75">
      <c r="A14" s="27">
        <v>6</v>
      </c>
      <c r="B14" s="31" t="s">
        <v>43</v>
      </c>
      <c r="C14" s="286">
        <f>C12+C13</f>
        <v>64276483.048799999</v>
      </c>
      <c r="D14" s="286">
        <f>D12+D13</f>
        <v>82359981.301299989</v>
      </c>
      <c r="E14" s="286">
        <f t="shared" si="0"/>
        <v>146636464.35009998</v>
      </c>
      <c r="F14" s="286">
        <f>F12+F13</f>
        <v>56445181.678199999</v>
      </c>
      <c r="G14" s="286">
        <f>G12+G13</f>
        <v>52906055.971700005</v>
      </c>
      <c r="H14" s="289">
        <f t="shared" si="1"/>
        <v>109351237.6499</v>
      </c>
    </row>
    <row r="15" spans="1:10" ht="15.75">
      <c r="A15" s="27">
        <v>7</v>
      </c>
      <c r="B15" s="31" t="s">
        <v>44</v>
      </c>
      <c r="C15" s="285">
        <v>1098202.1399999999</v>
      </c>
      <c r="D15" s="285">
        <v>1137495.4039</v>
      </c>
      <c r="E15" s="286">
        <f t="shared" si="0"/>
        <v>2235697.5438999999</v>
      </c>
      <c r="F15" s="287">
        <v>1198824.22</v>
      </c>
      <c r="G15" s="288">
        <v>1136492.7598000001</v>
      </c>
      <c r="H15" s="289">
        <f t="shared" si="1"/>
        <v>2335316.9797999999</v>
      </c>
    </row>
    <row r="16" spans="1:10" ht="15.75">
      <c r="A16" s="27">
        <v>8</v>
      </c>
      <c r="B16" s="31" t="s">
        <v>208</v>
      </c>
      <c r="C16" s="285">
        <v>0</v>
      </c>
      <c r="D16" s="285">
        <v>0</v>
      </c>
      <c r="E16" s="286">
        <f t="shared" si="0"/>
        <v>0</v>
      </c>
      <c r="F16" s="287">
        <v>0</v>
      </c>
      <c r="G16" s="288">
        <v>0</v>
      </c>
      <c r="H16" s="289">
        <f t="shared" si="1"/>
        <v>0</v>
      </c>
    </row>
    <row r="17" spans="1:8" ht="15.75">
      <c r="A17" s="27">
        <v>9</v>
      </c>
      <c r="B17" s="31" t="s">
        <v>45</v>
      </c>
      <c r="C17" s="285">
        <v>0</v>
      </c>
      <c r="D17" s="285">
        <v>0</v>
      </c>
      <c r="E17" s="286">
        <f t="shared" si="0"/>
        <v>0</v>
      </c>
      <c r="F17" s="287">
        <v>0</v>
      </c>
      <c r="G17" s="288">
        <v>0</v>
      </c>
      <c r="H17" s="289">
        <f t="shared" si="1"/>
        <v>0</v>
      </c>
    </row>
    <row r="18" spans="1:8" ht="15.75">
      <c r="A18" s="27">
        <v>10</v>
      </c>
      <c r="B18" s="31" t="s">
        <v>46</v>
      </c>
      <c r="C18" s="285">
        <v>2957758.21</v>
      </c>
      <c r="D18" s="285">
        <v>0</v>
      </c>
      <c r="E18" s="286">
        <f t="shared" si="0"/>
        <v>2957758.21</v>
      </c>
      <c r="F18" s="287">
        <v>3074486.09</v>
      </c>
      <c r="G18" s="288">
        <v>0</v>
      </c>
      <c r="H18" s="289">
        <f t="shared" si="1"/>
        <v>3074486.09</v>
      </c>
    </row>
    <row r="19" spans="1:8" ht="15.75">
      <c r="A19" s="27">
        <v>11</v>
      </c>
      <c r="B19" s="31" t="s">
        <v>47</v>
      </c>
      <c r="C19" s="285">
        <v>1515044.09</v>
      </c>
      <c r="D19" s="285">
        <v>0</v>
      </c>
      <c r="E19" s="286">
        <f t="shared" si="0"/>
        <v>1515044.09</v>
      </c>
      <c r="F19" s="287">
        <v>4921114.21</v>
      </c>
      <c r="G19" s="288">
        <v>6365.1504999999997</v>
      </c>
      <c r="H19" s="289">
        <f t="shared" si="1"/>
        <v>4927479.3605000004</v>
      </c>
    </row>
    <row r="20" spans="1:8" ht="15.75">
      <c r="A20" s="27">
        <v>12</v>
      </c>
      <c r="B20" s="34" t="s">
        <v>48</v>
      </c>
      <c r="C20" s="286">
        <f>SUM(C7:C11)+SUM(C14:C19)</f>
        <v>119423403.7088</v>
      </c>
      <c r="D20" s="286">
        <f>SUM(D7:D11)+SUM(D14:D19)</f>
        <v>196716095.01289999</v>
      </c>
      <c r="E20" s="286">
        <f t="shared" si="0"/>
        <v>316139498.72170001</v>
      </c>
      <c r="F20" s="286">
        <f>SUM(F7:F11)+SUM(F14:F19)</f>
        <v>108541545.2482</v>
      </c>
      <c r="G20" s="286">
        <f>SUM(G7:G11)+SUM(G14:G19)</f>
        <v>142381489.8971</v>
      </c>
      <c r="H20" s="289">
        <f t="shared" si="1"/>
        <v>250923035.1453</v>
      </c>
    </row>
    <row r="21" spans="1:8" ht="15.75">
      <c r="A21" s="27"/>
      <c r="B21" s="28" t="s">
        <v>49</v>
      </c>
      <c r="C21" s="290"/>
      <c r="D21" s="290"/>
      <c r="E21" s="290"/>
      <c r="F21" s="291"/>
      <c r="G21" s="292"/>
      <c r="H21" s="293"/>
    </row>
    <row r="22" spans="1:8" ht="15.75">
      <c r="A22" s="27">
        <v>13</v>
      </c>
      <c r="B22" s="31" t="s">
        <v>50</v>
      </c>
      <c r="C22" s="285">
        <v>17051983.370000001</v>
      </c>
      <c r="D22" s="285">
        <v>103719430.73729999</v>
      </c>
      <c r="E22" s="286">
        <f t="shared" ref="E22:E31" si="2">C22+D22</f>
        <v>120771414.1073</v>
      </c>
      <c r="F22" s="287">
        <v>3070255.49</v>
      </c>
      <c r="G22" s="288">
        <v>91242631.375499994</v>
      </c>
      <c r="H22" s="289">
        <f t="shared" ref="H22:H31" si="3">F22+G22</f>
        <v>94312886.865499988</v>
      </c>
    </row>
    <row r="23" spans="1:8" ht="15.75">
      <c r="A23" s="27">
        <v>14</v>
      </c>
      <c r="B23" s="31" t="s">
        <v>51</v>
      </c>
      <c r="C23" s="285">
        <v>4186447.23</v>
      </c>
      <c r="D23" s="285">
        <v>36001798.505400002</v>
      </c>
      <c r="E23" s="286">
        <f t="shared" si="2"/>
        <v>40188245.735399999</v>
      </c>
      <c r="F23" s="287">
        <v>3649185.25</v>
      </c>
      <c r="G23" s="288">
        <v>6144091.3081999999</v>
      </c>
      <c r="H23" s="289">
        <f t="shared" si="3"/>
        <v>9793276.5581999999</v>
      </c>
    </row>
    <row r="24" spans="1:8" ht="15.75">
      <c r="A24" s="27">
        <v>15</v>
      </c>
      <c r="B24" s="31" t="s">
        <v>52</v>
      </c>
      <c r="C24" s="285">
        <v>0</v>
      </c>
      <c r="D24" s="285">
        <v>0</v>
      </c>
      <c r="E24" s="286">
        <f t="shared" si="2"/>
        <v>0</v>
      </c>
      <c r="F24" s="287">
        <v>0</v>
      </c>
      <c r="G24" s="288">
        <v>0</v>
      </c>
      <c r="H24" s="289">
        <f t="shared" si="3"/>
        <v>0</v>
      </c>
    </row>
    <row r="25" spans="1:8" ht="15.75">
      <c r="A25" s="27">
        <v>16</v>
      </c>
      <c r="B25" s="31" t="s">
        <v>53</v>
      </c>
      <c r="C25" s="285">
        <v>1594668.94</v>
      </c>
      <c r="D25" s="285">
        <v>40626864.370800003</v>
      </c>
      <c r="E25" s="286">
        <f t="shared" si="2"/>
        <v>42221533.310800001</v>
      </c>
      <c r="F25" s="287">
        <v>1260942.97</v>
      </c>
      <c r="G25" s="288">
        <v>35671180.538500004</v>
      </c>
      <c r="H25" s="289">
        <f t="shared" si="3"/>
        <v>36932123.508500002</v>
      </c>
    </row>
    <row r="26" spans="1:8" ht="15.75">
      <c r="A26" s="27">
        <v>17</v>
      </c>
      <c r="B26" s="31" t="s">
        <v>54</v>
      </c>
      <c r="C26" s="290">
        <v>0</v>
      </c>
      <c r="D26" s="290">
        <v>0</v>
      </c>
      <c r="E26" s="286">
        <f t="shared" si="2"/>
        <v>0</v>
      </c>
      <c r="F26" s="291">
        <v>0</v>
      </c>
      <c r="G26" s="292">
        <v>0</v>
      </c>
      <c r="H26" s="289">
        <f t="shared" si="3"/>
        <v>0</v>
      </c>
    </row>
    <row r="27" spans="1:8" ht="15.75">
      <c r="A27" s="27">
        <v>18</v>
      </c>
      <c r="B27" s="31" t="s">
        <v>55</v>
      </c>
      <c r="C27" s="285">
        <v>0</v>
      </c>
      <c r="D27" s="285">
        <v>222965.47390000001</v>
      </c>
      <c r="E27" s="286">
        <f t="shared" si="2"/>
        <v>222965.47390000001</v>
      </c>
      <c r="F27" s="287">
        <v>0</v>
      </c>
      <c r="G27" s="288">
        <v>2314566.3500999999</v>
      </c>
      <c r="H27" s="289">
        <f t="shared" si="3"/>
        <v>2314566.3500999999</v>
      </c>
    </row>
    <row r="28" spans="1:8" ht="15.75">
      <c r="A28" s="27">
        <v>19</v>
      </c>
      <c r="B28" s="31" t="s">
        <v>56</v>
      </c>
      <c r="C28" s="285">
        <v>31326.43</v>
      </c>
      <c r="D28" s="285">
        <v>1567439.7834999999</v>
      </c>
      <c r="E28" s="286">
        <f t="shared" si="2"/>
        <v>1598766.2134999998</v>
      </c>
      <c r="F28" s="287">
        <v>2811.53</v>
      </c>
      <c r="G28" s="288">
        <v>686751.8567</v>
      </c>
      <c r="H28" s="289">
        <f t="shared" si="3"/>
        <v>689563.38670000003</v>
      </c>
    </row>
    <row r="29" spans="1:8" ht="15.75">
      <c r="A29" s="27">
        <v>20</v>
      </c>
      <c r="B29" s="31" t="s">
        <v>57</v>
      </c>
      <c r="C29" s="285">
        <v>1834836.02</v>
      </c>
      <c r="D29" s="285">
        <v>696232.21719999996</v>
      </c>
      <c r="E29" s="286">
        <f t="shared" si="2"/>
        <v>2531068.2371999999</v>
      </c>
      <c r="F29" s="287">
        <v>1314076.43</v>
      </c>
      <c r="G29" s="288">
        <v>234984.0257</v>
      </c>
      <c r="H29" s="289">
        <f t="shared" si="3"/>
        <v>1549060.4556999998</v>
      </c>
    </row>
    <row r="30" spans="1:8" ht="15.75">
      <c r="A30" s="27">
        <v>21</v>
      </c>
      <c r="B30" s="31" t="s">
        <v>58</v>
      </c>
      <c r="C30" s="285">
        <v>0</v>
      </c>
      <c r="D30" s="285">
        <v>0</v>
      </c>
      <c r="E30" s="286">
        <f t="shared" si="2"/>
        <v>0</v>
      </c>
      <c r="F30" s="287">
        <v>0</v>
      </c>
      <c r="G30" s="288">
        <v>0</v>
      </c>
      <c r="H30" s="289">
        <f t="shared" si="3"/>
        <v>0</v>
      </c>
    </row>
    <row r="31" spans="1:8" ht="15.75">
      <c r="A31" s="27">
        <v>22</v>
      </c>
      <c r="B31" s="34" t="s">
        <v>59</v>
      </c>
      <c r="C31" s="286">
        <f>SUM(C22:C30)</f>
        <v>24699261.990000002</v>
      </c>
      <c r="D31" s="286">
        <f>SUM(D22:D30)</f>
        <v>182834731.08809999</v>
      </c>
      <c r="E31" s="286">
        <f t="shared" si="2"/>
        <v>207533993.0781</v>
      </c>
      <c r="F31" s="286">
        <f>SUM(F22:F30)</f>
        <v>9297271.6699999999</v>
      </c>
      <c r="G31" s="286">
        <f>SUM(G22:G30)</f>
        <v>136294205.45470002</v>
      </c>
      <c r="H31" s="289">
        <f t="shared" si="3"/>
        <v>145591477.12470001</v>
      </c>
    </row>
    <row r="32" spans="1:8" ht="15.75">
      <c r="A32" s="27"/>
      <c r="B32" s="28" t="s">
        <v>60</v>
      </c>
      <c r="C32" s="290"/>
      <c r="D32" s="290"/>
      <c r="E32" s="285"/>
      <c r="F32" s="291"/>
      <c r="G32" s="292"/>
      <c r="H32" s="293"/>
    </row>
    <row r="33" spans="1:8" ht="15.75">
      <c r="A33" s="27">
        <v>23</v>
      </c>
      <c r="B33" s="31" t="s">
        <v>61</v>
      </c>
      <c r="C33" s="285">
        <v>103000000</v>
      </c>
      <c r="D33" s="290">
        <v>0</v>
      </c>
      <c r="E33" s="286">
        <f t="shared" ref="E33:E39" si="4">C33+D33</f>
        <v>103000000</v>
      </c>
      <c r="F33" s="287">
        <v>103000000</v>
      </c>
      <c r="G33" s="292">
        <v>0</v>
      </c>
      <c r="H33" s="289">
        <f t="shared" ref="H33:H39" si="5">F33+G33</f>
        <v>103000000</v>
      </c>
    </row>
    <row r="34" spans="1:8" ht="15.75">
      <c r="A34" s="27">
        <v>24</v>
      </c>
      <c r="B34" s="31" t="s">
        <v>62</v>
      </c>
      <c r="C34" s="285">
        <v>0</v>
      </c>
      <c r="D34" s="290">
        <v>0</v>
      </c>
      <c r="E34" s="286">
        <f t="shared" si="4"/>
        <v>0</v>
      </c>
      <c r="F34" s="287">
        <v>0</v>
      </c>
      <c r="G34" s="292">
        <v>0</v>
      </c>
      <c r="H34" s="289">
        <f t="shared" si="5"/>
        <v>0</v>
      </c>
    </row>
    <row r="35" spans="1:8" ht="15.75">
      <c r="A35" s="27">
        <v>25</v>
      </c>
      <c r="B35" s="33" t="s">
        <v>63</v>
      </c>
      <c r="C35" s="285">
        <v>0</v>
      </c>
      <c r="D35" s="290">
        <v>0</v>
      </c>
      <c r="E35" s="286">
        <f t="shared" si="4"/>
        <v>0</v>
      </c>
      <c r="F35" s="287">
        <v>0</v>
      </c>
      <c r="G35" s="292">
        <v>0</v>
      </c>
      <c r="H35" s="289">
        <f t="shared" si="5"/>
        <v>0</v>
      </c>
    </row>
    <row r="36" spans="1:8" ht="15.75">
      <c r="A36" s="27">
        <v>26</v>
      </c>
      <c r="B36" s="31" t="s">
        <v>64</v>
      </c>
      <c r="C36" s="285">
        <v>0</v>
      </c>
      <c r="D36" s="290">
        <v>0</v>
      </c>
      <c r="E36" s="286">
        <f t="shared" si="4"/>
        <v>0</v>
      </c>
      <c r="F36" s="287">
        <v>0</v>
      </c>
      <c r="G36" s="292">
        <v>0</v>
      </c>
      <c r="H36" s="289">
        <f t="shared" si="5"/>
        <v>0</v>
      </c>
    </row>
    <row r="37" spans="1:8" ht="15.75">
      <c r="A37" s="27">
        <v>27</v>
      </c>
      <c r="B37" s="31" t="s">
        <v>65</v>
      </c>
      <c r="C37" s="285">
        <v>0</v>
      </c>
      <c r="D37" s="290">
        <v>0</v>
      </c>
      <c r="E37" s="286">
        <f t="shared" si="4"/>
        <v>0</v>
      </c>
      <c r="F37" s="287">
        <v>0</v>
      </c>
      <c r="G37" s="292">
        <v>0</v>
      </c>
      <c r="H37" s="289">
        <f t="shared" si="5"/>
        <v>0</v>
      </c>
    </row>
    <row r="38" spans="1:8" ht="15.75">
      <c r="A38" s="27">
        <v>28</v>
      </c>
      <c r="B38" s="31" t="s">
        <v>66</v>
      </c>
      <c r="C38" s="285">
        <v>5605505.6799999997</v>
      </c>
      <c r="D38" s="290">
        <v>0</v>
      </c>
      <c r="E38" s="286">
        <f t="shared" si="4"/>
        <v>5605505.6799999997</v>
      </c>
      <c r="F38" s="287">
        <v>2331557.9900000002</v>
      </c>
      <c r="G38" s="292">
        <v>0</v>
      </c>
      <c r="H38" s="289">
        <f t="shared" si="5"/>
        <v>2331557.9900000002</v>
      </c>
    </row>
    <row r="39" spans="1:8" ht="15.75">
      <c r="A39" s="27">
        <v>29</v>
      </c>
      <c r="B39" s="31" t="s">
        <v>67</v>
      </c>
      <c r="C39" s="285">
        <v>0</v>
      </c>
      <c r="D39" s="290">
        <v>0</v>
      </c>
      <c r="E39" s="286">
        <f t="shared" si="4"/>
        <v>0</v>
      </c>
      <c r="F39" s="287">
        <v>0</v>
      </c>
      <c r="G39" s="292">
        <v>0</v>
      </c>
      <c r="H39" s="289">
        <f t="shared" si="5"/>
        <v>0</v>
      </c>
    </row>
    <row r="40" spans="1:8" ht="15.75">
      <c r="A40" s="27">
        <v>30</v>
      </c>
      <c r="B40" s="253" t="s">
        <v>276</v>
      </c>
      <c r="C40" s="285">
        <f t="shared" ref="C40:H40" si="6">C33+C34+C35+C36+C37+C38+C39</f>
        <v>108605505.68000001</v>
      </c>
      <c r="D40" s="290">
        <f t="shared" si="6"/>
        <v>0</v>
      </c>
      <c r="E40" s="286">
        <f t="shared" si="6"/>
        <v>108605505.68000001</v>
      </c>
      <c r="F40" s="287">
        <f t="shared" si="6"/>
        <v>105331557.98999999</v>
      </c>
      <c r="G40" s="292">
        <f t="shared" si="6"/>
        <v>0</v>
      </c>
      <c r="H40" s="289">
        <f t="shared" si="6"/>
        <v>105331557.98999999</v>
      </c>
    </row>
    <row r="41" spans="1:8" ht="16.5" thickBot="1">
      <c r="A41" s="35">
        <v>31</v>
      </c>
      <c r="B41" s="36" t="s">
        <v>68</v>
      </c>
      <c r="C41" s="294">
        <f>C31+C40</f>
        <v>133304767.67000002</v>
      </c>
      <c r="D41" s="294">
        <f>D31+D40</f>
        <v>182834731.08809999</v>
      </c>
      <c r="E41" s="294">
        <f>C41+D41</f>
        <v>316139498.75810003</v>
      </c>
      <c r="F41" s="294">
        <f>F31+F40</f>
        <v>114628829.66</v>
      </c>
      <c r="G41" s="294">
        <f>G31+G40</f>
        <v>136294205.45470002</v>
      </c>
      <c r="H41" s="295">
        <f>F41+G41</f>
        <v>250923035.11470002</v>
      </c>
    </row>
    <row r="43" spans="1:8">
      <c r="B43" s="37"/>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67"/>
  <sheetViews>
    <sheetView workbookViewId="0">
      <pane xSplit="1" ySplit="6" topLeftCell="B7" activePane="bottomRight" state="frozen"/>
      <selection pane="topRight"/>
      <selection pane="bottomLeft"/>
      <selection pane="bottomRight" activeCell="M29" sqref="M29"/>
    </sheetView>
  </sheetViews>
  <sheetFormatPr defaultColWidth="9.140625" defaultRowHeight="12.75"/>
  <cols>
    <col min="1" max="1" width="9.5703125" style="4" bestFit="1" customWidth="1"/>
    <col min="2" max="2" width="89.140625" style="4" customWidth="1"/>
    <col min="3" max="8" width="12.7109375" style="4" customWidth="1"/>
    <col min="9" max="9" width="8.85546875" style="4" customWidth="1"/>
    <col min="10" max="16384" width="9.140625" style="4"/>
  </cols>
  <sheetData>
    <row r="1" spans="1:8">
      <c r="A1" s="2" t="s">
        <v>31</v>
      </c>
      <c r="B1" s="296" t="s">
        <v>551</v>
      </c>
      <c r="C1" s="3"/>
    </row>
    <row r="2" spans="1:8">
      <c r="A2" s="2" t="s">
        <v>32</v>
      </c>
      <c r="B2" s="296" t="s">
        <v>552</v>
      </c>
      <c r="C2" s="6"/>
      <c r="D2" s="7"/>
      <c r="E2" s="7"/>
      <c r="F2" s="7"/>
      <c r="G2" s="7"/>
      <c r="H2" s="7"/>
    </row>
    <row r="3" spans="1:8">
      <c r="A3" s="2"/>
      <c r="B3" s="3"/>
      <c r="C3" s="6"/>
      <c r="D3" s="7"/>
      <c r="E3" s="7"/>
      <c r="F3" s="7"/>
      <c r="G3" s="7"/>
      <c r="H3" s="7"/>
    </row>
    <row r="4" spans="1:8" ht="13.5" thickBot="1">
      <c r="A4" s="39" t="s">
        <v>203</v>
      </c>
      <c r="B4" s="208" t="s">
        <v>22</v>
      </c>
      <c r="C4" s="20"/>
      <c r="D4" s="22"/>
      <c r="E4" s="22"/>
      <c r="F4" s="23"/>
      <c r="G4" s="23"/>
      <c r="H4" s="40" t="s">
        <v>74</v>
      </c>
    </row>
    <row r="5" spans="1:8">
      <c r="A5" s="41" t="s">
        <v>6</v>
      </c>
      <c r="B5" s="42"/>
      <c r="C5" s="671" t="s">
        <v>69</v>
      </c>
      <c r="D5" s="672"/>
      <c r="E5" s="673"/>
      <c r="F5" s="671" t="s">
        <v>73</v>
      </c>
      <c r="G5" s="672"/>
      <c r="H5" s="674"/>
    </row>
    <row r="6" spans="1:8">
      <c r="A6" s="43" t="s">
        <v>6</v>
      </c>
      <c r="B6" s="44"/>
      <c r="C6" s="45" t="s">
        <v>70</v>
      </c>
      <c r="D6" s="45" t="s">
        <v>71</v>
      </c>
      <c r="E6" s="45" t="s">
        <v>72</v>
      </c>
      <c r="F6" s="45" t="s">
        <v>70</v>
      </c>
      <c r="G6" s="45" t="s">
        <v>71</v>
      </c>
      <c r="H6" s="46" t="s">
        <v>72</v>
      </c>
    </row>
    <row r="7" spans="1:8">
      <c r="A7" s="47"/>
      <c r="B7" s="208" t="s">
        <v>202</v>
      </c>
      <c r="C7" s="297"/>
      <c r="D7" s="297"/>
      <c r="E7" s="297"/>
      <c r="F7" s="297"/>
      <c r="G7" s="297"/>
      <c r="H7" s="298"/>
    </row>
    <row r="8" spans="1:8" ht="15">
      <c r="A8" s="47">
        <v>1</v>
      </c>
      <c r="B8" s="48" t="s">
        <v>201</v>
      </c>
      <c r="C8" s="299">
        <v>1205227.3799999999</v>
      </c>
      <c r="D8" s="299">
        <v>959473.54</v>
      </c>
      <c r="E8" s="286">
        <f t="shared" ref="E8:E22" si="0">C8+D8</f>
        <v>2164700.92</v>
      </c>
      <c r="F8" s="299">
        <v>718343.9</v>
      </c>
      <c r="G8" s="299">
        <v>805733.4</v>
      </c>
      <c r="H8" s="300">
        <f t="shared" ref="H8:H22" si="1">F8+G8</f>
        <v>1524077.3</v>
      </c>
    </row>
    <row r="9" spans="1:8" ht="15">
      <c r="A9" s="47">
        <v>2</v>
      </c>
      <c r="B9" s="48" t="s">
        <v>200</v>
      </c>
      <c r="C9" s="301">
        <f>SUM(C10:C18)</f>
        <v>5872795.5300000003</v>
      </c>
      <c r="D9" s="301">
        <f>SUM(D10:D18)</f>
        <v>3874205.73</v>
      </c>
      <c r="E9" s="286">
        <f t="shared" si="0"/>
        <v>9747001.2599999998</v>
      </c>
      <c r="F9" s="301">
        <f>SUM(F10:F18)</f>
        <v>6594157.9199999999</v>
      </c>
      <c r="G9" s="301">
        <f>SUM(G10:G18)</f>
        <v>1856523.3100000003</v>
      </c>
      <c r="H9" s="300">
        <f t="shared" si="1"/>
        <v>8450681.2300000004</v>
      </c>
    </row>
    <row r="10" spans="1:8" ht="15">
      <c r="A10" s="47">
        <v>2.1</v>
      </c>
      <c r="B10" s="49" t="s">
        <v>199</v>
      </c>
      <c r="C10" s="299">
        <v>2589.04</v>
      </c>
      <c r="D10" s="299">
        <v>77.62</v>
      </c>
      <c r="E10" s="286">
        <f t="shared" si="0"/>
        <v>2666.66</v>
      </c>
      <c r="F10" s="299">
        <v>105287.66</v>
      </c>
      <c r="G10" s="299"/>
      <c r="H10" s="300">
        <f t="shared" si="1"/>
        <v>105287.66</v>
      </c>
    </row>
    <row r="11" spans="1:8" ht="15">
      <c r="A11" s="47">
        <v>2.2000000000000002</v>
      </c>
      <c r="B11" s="49" t="s">
        <v>198</v>
      </c>
      <c r="C11" s="299">
        <v>2816279.64</v>
      </c>
      <c r="D11" s="299">
        <v>1673969.22</v>
      </c>
      <c r="E11" s="286">
        <f t="shared" si="0"/>
        <v>4490248.8600000003</v>
      </c>
      <c r="F11" s="299">
        <v>3129811.33</v>
      </c>
      <c r="G11" s="299">
        <v>1239479.3600000001</v>
      </c>
      <c r="H11" s="300">
        <f t="shared" si="1"/>
        <v>4369290.6900000004</v>
      </c>
    </row>
    <row r="12" spans="1:8" ht="15">
      <c r="A12" s="47">
        <v>2.2999999999999998</v>
      </c>
      <c r="B12" s="49" t="s">
        <v>197</v>
      </c>
      <c r="C12" s="299">
        <v>513494.35</v>
      </c>
      <c r="D12" s="299">
        <v>280736.25</v>
      </c>
      <c r="E12" s="286">
        <f t="shared" si="0"/>
        <v>794230.6</v>
      </c>
      <c r="F12" s="299">
        <v>1223437.19</v>
      </c>
      <c r="G12" s="299">
        <v>203923.33</v>
      </c>
      <c r="H12" s="300">
        <f t="shared" si="1"/>
        <v>1427360.52</v>
      </c>
    </row>
    <row r="13" spans="1:8" ht="15">
      <c r="A13" s="47">
        <v>2.4</v>
      </c>
      <c r="B13" s="49" t="s">
        <v>196</v>
      </c>
      <c r="C13" s="299"/>
      <c r="D13" s="299"/>
      <c r="E13" s="286">
        <f t="shared" si="0"/>
        <v>0</v>
      </c>
      <c r="F13" s="299"/>
      <c r="G13" s="299"/>
      <c r="H13" s="300">
        <f t="shared" si="1"/>
        <v>0</v>
      </c>
    </row>
    <row r="14" spans="1:8" ht="15">
      <c r="A14" s="47">
        <v>2.5</v>
      </c>
      <c r="B14" s="49" t="s">
        <v>195</v>
      </c>
      <c r="C14" s="299">
        <v>269413.61</v>
      </c>
      <c r="D14" s="299"/>
      <c r="E14" s="286">
        <f t="shared" si="0"/>
        <v>269413.61</v>
      </c>
      <c r="F14" s="299">
        <v>164731.32</v>
      </c>
      <c r="G14" s="299">
        <v>4637.2700000000004</v>
      </c>
      <c r="H14" s="300">
        <f t="shared" si="1"/>
        <v>169368.59</v>
      </c>
    </row>
    <row r="15" spans="1:8" ht="15">
      <c r="A15" s="47">
        <v>2.6</v>
      </c>
      <c r="B15" s="49" t="s">
        <v>194</v>
      </c>
      <c r="C15" s="299"/>
      <c r="D15" s="299">
        <v>180760.09</v>
      </c>
      <c r="E15" s="286">
        <f t="shared" si="0"/>
        <v>180760.09</v>
      </c>
      <c r="F15" s="299"/>
      <c r="G15" s="299">
        <v>144287.35</v>
      </c>
      <c r="H15" s="300">
        <f t="shared" si="1"/>
        <v>144287.35</v>
      </c>
    </row>
    <row r="16" spans="1:8" ht="15">
      <c r="A16" s="47">
        <v>2.7</v>
      </c>
      <c r="B16" s="49" t="s">
        <v>193</v>
      </c>
      <c r="C16" s="299"/>
      <c r="D16" s="299">
        <v>763615.61</v>
      </c>
      <c r="E16" s="286">
        <f t="shared" si="0"/>
        <v>763615.61</v>
      </c>
      <c r="F16" s="299">
        <v>505559.09</v>
      </c>
      <c r="G16" s="299"/>
      <c r="H16" s="300">
        <f t="shared" si="1"/>
        <v>505559.09</v>
      </c>
    </row>
    <row r="17" spans="1:8" ht="15">
      <c r="A17" s="47">
        <v>2.8</v>
      </c>
      <c r="B17" s="49" t="s">
        <v>192</v>
      </c>
      <c r="C17" s="299">
        <v>44151.7</v>
      </c>
      <c r="D17" s="299">
        <v>23919.88</v>
      </c>
      <c r="E17" s="286">
        <f t="shared" si="0"/>
        <v>68071.58</v>
      </c>
      <c r="F17" s="299">
        <v>30436.880000000001</v>
      </c>
      <c r="G17" s="299">
        <v>2899.24</v>
      </c>
      <c r="H17" s="300">
        <f t="shared" si="1"/>
        <v>33336.120000000003</v>
      </c>
    </row>
    <row r="18" spans="1:8" ht="15">
      <c r="A18" s="47">
        <v>2.9</v>
      </c>
      <c r="B18" s="49" t="s">
        <v>191</v>
      </c>
      <c r="C18" s="299">
        <v>2226867.19</v>
      </c>
      <c r="D18" s="299">
        <v>951127.06</v>
      </c>
      <c r="E18" s="286">
        <f t="shared" si="0"/>
        <v>3177994.25</v>
      </c>
      <c r="F18" s="299">
        <v>1434894.45</v>
      </c>
      <c r="G18" s="299">
        <v>261296.76</v>
      </c>
      <c r="H18" s="300">
        <f t="shared" si="1"/>
        <v>1696191.21</v>
      </c>
    </row>
    <row r="19" spans="1:8" ht="15">
      <c r="A19" s="47">
        <v>3</v>
      </c>
      <c r="B19" s="48" t="s">
        <v>190</v>
      </c>
      <c r="C19" s="299">
        <v>27381.99</v>
      </c>
      <c r="D19" s="299">
        <v>12460.67</v>
      </c>
      <c r="E19" s="286">
        <f t="shared" si="0"/>
        <v>39842.660000000003</v>
      </c>
      <c r="F19" s="299">
        <v>78802.87</v>
      </c>
      <c r="G19" s="299">
        <v>12924.33</v>
      </c>
      <c r="H19" s="300">
        <f t="shared" si="1"/>
        <v>91727.2</v>
      </c>
    </row>
    <row r="20" spans="1:8" ht="15">
      <c r="A20" s="47">
        <v>4</v>
      </c>
      <c r="B20" s="48" t="s">
        <v>189</v>
      </c>
      <c r="C20" s="299">
        <v>2316260.33</v>
      </c>
      <c r="D20" s="299">
        <v>892341.82</v>
      </c>
      <c r="E20" s="286">
        <f t="shared" si="0"/>
        <v>3208602.15</v>
      </c>
      <c r="F20" s="299">
        <v>3099011.92</v>
      </c>
      <c r="G20" s="299">
        <v>1087952.1100000001</v>
      </c>
      <c r="H20" s="300">
        <f t="shared" si="1"/>
        <v>4186964.0300000003</v>
      </c>
    </row>
    <row r="21" spans="1:8" ht="15">
      <c r="A21" s="47">
        <v>5</v>
      </c>
      <c r="B21" s="48" t="s">
        <v>188</v>
      </c>
      <c r="C21" s="299"/>
      <c r="D21" s="299"/>
      <c r="E21" s="286">
        <f t="shared" si="0"/>
        <v>0</v>
      </c>
      <c r="F21" s="299"/>
      <c r="G21" s="299"/>
      <c r="H21" s="300">
        <f t="shared" si="1"/>
        <v>0</v>
      </c>
    </row>
    <row r="22" spans="1:8" ht="15">
      <c r="A22" s="47">
        <v>6</v>
      </c>
      <c r="B22" s="50" t="s">
        <v>187</v>
      </c>
      <c r="C22" s="301">
        <f>C8+C9+C19+C20+C21</f>
        <v>9421665.2300000004</v>
      </c>
      <c r="D22" s="301">
        <f>D8+D9+D19+D20+D21</f>
        <v>5738481.7599999998</v>
      </c>
      <c r="E22" s="286">
        <f t="shared" si="0"/>
        <v>15160146.99</v>
      </c>
      <c r="F22" s="301">
        <f>F8+F9+F19+F20+F21</f>
        <v>10490316.609999999</v>
      </c>
      <c r="G22" s="301">
        <f>G8+G9+G19+G20+G21</f>
        <v>3763133.1500000004</v>
      </c>
      <c r="H22" s="300">
        <f t="shared" si="1"/>
        <v>14253449.76</v>
      </c>
    </row>
    <row r="23" spans="1:8" ht="15">
      <c r="A23" s="47"/>
      <c r="B23" s="208" t="s">
        <v>186</v>
      </c>
      <c r="C23" s="299"/>
      <c r="D23" s="299"/>
      <c r="E23" s="285"/>
      <c r="F23" s="299"/>
      <c r="G23" s="299"/>
      <c r="H23" s="302"/>
    </row>
    <row r="24" spans="1:8" ht="15">
      <c r="A24" s="47">
        <v>7</v>
      </c>
      <c r="B24" s="48" t="s">
        <v>185</v>
      </c>
      <c r="C24" s="299">
        <v>173847.63</v>
      </c>
      <c r="D24" s="299">
        <v>108895.58</v>
      </c>
      <c r="E24" s="286">
        <f t="shared" ref="E24:E31" si="2">C24+D24</f>
        <v>282743.21000000002</v>
      </c>
      <c r="F24" s="299">
        <v>98797.75</v>
      </c>
      <c r="G24" s="299">
        <v>17957.07</v>
      </c>
      <c r="H24" s="300">
        <f t="shared" ref="H24:H31" si="3">F24+G24</f>
        <v>116754.82</v>
      </c>
    </row>
    <row r="25" spans="1:8" ht="15">
      <c r="A25" s="47">
        <v>8</v>
      </c>
      <c r="B25" s="48" t="s">
        <v>184</v>
      </c>
      <c r="C25" s="299">
        <v>14936.88</v>
      </c>
      <c r="D25" s="299">
        <v>459110.16</v>
      </c>
      <c r="E25" s="286">
        <f t="shared" si="2"/>
        <v>474047.04</v>
      </c>
      <c r="F25" s="299">
        <v>26633.919999999998</v>
      </c>
      <c r="G25" s="299">
        <v>514914.86</v>
      </c>
      <c r="H25" s="300">
        <f t="shared" si="3"/>
        <v>541548.78</v>
      </c>
    </row>
    <row r="26" spans="1:8" ht="15">
      <c r="A26" s="47">
        <v>9</v>
      </c>
      <c r="B26" s="48" t="s">
        <v>183</v>
      </c>
      <c r="C26" s="299">
        <v>430057.72</v>
      </c>
      <c r="D26" s="299">
        <v>2217894.21</v>
      </c>
      <c r="E26" s="286">
        <f t="shared" si="2"/>
        <v>2647951.9299999997</v>
      </c>
      <c r="F26" s="299">
        <v>354466.86</v>
      </c>
      <c r="G26" s="299">
        <v>1394124.74</v>
      </c>
      <c r="H26" s="300">
        <f t="shared" si="3"/>
        <v>1748591.6</v>
      </c>
    </row>
    <row r="27" spans="1:8" ht="15">
      <c r="A27" s="47">
        <v>10</v>
      </c>
      <c r="B27" s="48" t="s">
        <v>182</v>
      </c>
      <c r="C27" s="299"/>
      <c r="D27" s="299"/>
      <c r="E27" s="286">
        <f t="shared" si="2"/>
        <v>0</v>
      </c>
      <c r="F27" s="299"/>
      <c r="G27" s="299"/>
      <c r="H27" s="300">
        <f t="shared" si="3"/>
        <v>0</v>
      </c>
    </row>
    <row r="28" spans="1:8" ht="15">
      <c r="A28" s="47">
        <v>11</v>
      </c>
      <c r="B28" s="48" t="s">
        <v>181</v>
      </c>
      <c r="C28" s="299">
        <v>203336.71</v>
      </c>
      <c r="D28" s="299">
        <v>8329.84</v>
      </c>
      <c r="E28" s="286">
        <f t="shared" si="2"/>
        <v>211666.55</v>
      </c>
      <c r="F28" s="299">
        <v>558004.98</v>
      </c>
      <c r="G28" s="299">
        <v>73463.850000000006</v>
      </c>
      <c r="H28" s="300">
        <f t="shared" si="3"/>
        <v>631468.82999999996</v>
      </c>
    </row>
    <row r="29" spans="1:8" ht="15">
      <c r="A29" s="47">
        <v>12</v>
      </c>
      <c r="B29" s="48" t="s">
        <v>180</v>
      </c>
      <c r="C29" s="299">
        <v>2791.62</v>
      </c>
      <c r="D29" s="299"/>
      <c r="E29" s="286">
        <f t="shared" si="2"/>
        <v>2791.62</v>
      </c>
      <c r="F29" s="299">
        <v>26805.64</v>
      </c>
      <c r="G29" s="299">
        <v>19530.97</v>
      </c>
      <c r="H29" s="300">
        <f t="shared" si="3"/>
        <v>46336.61</v>
      </c>
    </row>
    <row r="30" spans="1:8" ht="15">
      <c r="A30" s="47">
        <v>13</v>
      </c>
      <c r="B30" s="51" t="s">
        <v>179</v>
      </c>
      <c r="C30" s="301">
        <f>SUM(C24:C29)</f>
        <v>824970.55999999994</v>
      </c>
      <c r="D30" s="301">
        <f>SUM(D24:D29)</f>
        <v>2794229.79</v>
      </c>
      <c r="E30" s="286">
        <f t="shared" si="2"/>
        <v>3619200.35</v>
      </c>
      <c r="F30" s="301">
        <f>SUM(F24:F29)</f>
        <v>1064709.1499999999</v>
      </c>
      <c r="G30" s="301">
        <f>SUM(G24:G29)</f>
        <v>2019991.49</v>
      </c>
      <c r="H30" s="300">
        <f t="shared" si="3"/>
        <v>3084700.6399999997</v>
      </c>
    </row>
    <row r="31" spans="1:8" ht="15">
      <c r="A31" s="47">
        <v>14</v>
      </c>
      <c r="B31" s="51" t="s">
        <v>178</v>
      </c>
      <c r="C31" s="301">
        <f>C22-C30</f>
        <v>8596694.6699999999</v>
      </c>
      <c r="D31" s="301">
        <f>D22-D30</f>
        <v>2944251.9699999997</v>
      </c>
      <c r="E31" s="286">
        <f t="shared" si="2"/>
        <v>11540946.640000001</v>
      </c>
      <c r="F31" s="301">
        <f>F22-F30</f>
        <v>9425607.459999999</v>
      </c>
      <c r="G31" s="301">
        <f>G22-G30</f>
        <v>1743141.6600000004</v>
      </c>
      <c r="H31" s="300">
        <f t="shared" si="3"/>
        <v>11168749.119999999</v>
      </c>
    </row>
    <row r="32" spans="1:8">
      <c r="A32" s="47"/>
      <c r="B32" s="52"/>
      <c r="C32" s="303"/>
      <c r="D32" s="303"/>
      <c r="E32" s="303"/>
      <c r="F32" s="303"/>
      <c r="G32" s="303"/>
      <c r="H32" s="304"/>
    </row>
    <row r="33" spans="1:8" ht="15">
      <c r="A33" s="47"/>
      <c r="B33" s="52" t="s">
        <v>177</v>
      </c>
      <c r="C33" s="299"/>
      <c r="D33" s="299"/>
      <c r="E33" s="285"/>
      <c r="F33" s="299"/>
      <c r="G33" s="299"/>
      <c r="H33" s="302"/>
    </row>
    <row r="34" spans="1:8" ht="15">
      <c r="A34" s="47">
        <v>15</v>
      </c>
      <c r="B34" s="53" t="s">
        <v>176</v>
      </c>
      <c r="C34" s="305">
        <f>C35-C36</f>
        <v>-65817.070000000007</v>
      </c>
      <c r="D34" s="305">
        <f>D35-D36</f>
        <v>81119.58</v>
      </c>
      <c r="E34" s="286">
        <f t="shared" ref="E34:E45" si="4">C34+D34</f>
        <v>15302.509999999995</v>
      </c>
      <c r="F34" s="305">
        <f>F35-F36</f>
        <v>-62581.64</v>
      </c>
      <c r="G34" s="305">
        <f>G35-G36</f>
        <v>28992.18</v>
      </c>
      <c r="H34" s="300">
        <f t="shared" ref="H34:H45" si="5">F34+G34</f>
        <v>-33589.46</v>
      </c>
    </row>
    <row r="35" spans="1:8" ht="15">
      <c r="A35" s="47">
        <v>15.1</v>
      </c>
      <c r="B35" s="49" t="s">
        <v>175</v>
      </c>
      <c r="C35" s="299">
        <v>22345.78</v>
      </c>
      <c r="D35" s="299">
        <v>164017.03</v>
      </c>
      <c r="E35" s="286">
        <f t="shared" si="4"/>
        <v>186362.81</v>
      </c>
      <c r="F35" s="299">
        <v>17198.64</v>
      </c>
      <c r="G35" s="299">
        <v>86291.75</v>
      </c>
      <c r="H35" s="300">
        <f t="shared" si="5"/>
        <v>103490.39</v>
      </c>
    </row>
    <row r="36" spans="1:8" ht="15">
      <c r="A36" s="47">
        <v>15.2</v>
      </c>
      <c r="B36" s="49" t="s">
        <v>174</v>
      </c>
      <c r="C36" s="299">
        <v>88162.85</v>
      </c>
      <c r="D36" s="299">
        <v>82897.45</v>
      </c>
      <c r="E36" s="286">
        <f t="shared" si="4"/>
        <v>171060.3</v>
      </c>
      <c r="F36" s="299">
        <v>79780.28</v>
      </c>
      <c r="G36" s="299">
        <v>57299.57</v>
      </c>
      <c r="H36" s="300">
        <f t="shared" si="5"/>
        <v>137079.85</v>
      </c>
    </row>
    <row r="37" spans="1:8" ht="15">
      <c r="A37" s="47">
        <v>16</v>
      </c>
      <c r="B37" s="48" t="s">
        <v>173</v>
      </c>
      <c r="C37" s="299"/>
      <c r="D37" s="299"/>
      <c r="E37" s="286">
        <f t="shared" si="4"/>
        <v>0</v>
      </c>
      <c r="F37" s="299"/>
      <c r="G37" s="299"/>
      <c r="H37" s="300">
        <f t="shared" si="5"/>
        <v>0</v>
      </c>
    </row>
    <row r="38" spans="1:8" ht="15">
      <c r="A38" s="47">
        <v>17</v>
      </c>
      <c r="B38" s="48" t="s">
        <v>172</v>
      </c>
      <c r="C38" s="299"/>
      <c r="D38" s="299"/>
      <c r="E38" s="286">
        <f t="shared" si="4"/>
        <v>0</v>
      </c>
      <c r="F38" s="299"/>
      <c r="G38" s="299"/>
      <c r="H38" s="300">
        <f t="shared" si="5"/>
        <v>0</v>
      </c>
    </row>
    <row r="39" spans="1:8" ht="15">
      <c r="A39" s="47">
        <v>18</v>
      </c>
      <c r="B39" s="48" t="s">
        <v>171</v>
      </c>
      <c r="C39" s="299"/>
      <c r="D39" s="299"/>
      <c r="E39" s="286">
        <f t="shared" si="4"/>
        <v>0</v>
      </c>
      <c r="F39" s="299"/>
      <c r="G39" s="299">
        <v>-26592.28</v>
      </c>
      <c r="H39" s="300">
        <f t="shared" si="5"/>
        <v>-26592.28</v>
      </c>
    </row>
    <row r="40" spans="1:8" ht="15">
      <c r="A40" s="47">
        <v>19</v>
      </c>
      <c r="B40" s="48" t="s">
        <v>170</v>
      </c>
      <c r="C40" s="299">
        <v>1889527.44</v>
      </c>
      <c r="D40" s="299">
        <v>0</v>
      </c>
      <c r="E40" s="286">
        <f t="shared" si="4"/>
        <v>1889527.44</v>
      </c>
      <c r="F40" s="299">
        <v>627635.75</v>
      </c>
      <c r="G40" s="299">
        <v>0</v>
      </c>
      <c r="H40" s="300">
        <f t="shared" si="5"/>
        <v>627635.75</v>
      </c>
    </row>
    <row r="41" spans="1:8" ht="15">
      <c r="A41" s="47">
        <v>20</v>
      </c>
      <c r="B41" s="48" t="s">
        <v>169</v>
      </c>
      <c r="C41" s="299">
        <v>-96840.38</v>
      </c>
      <c r="D41" s="299">
        <v>0</v>
      </c>
      <c r="E41" s="286">
        <f t="shared" si="4"/>
        <v>-96840.38</v>
      </c>
      <c r="F41" s="299">
        <v>471588.08</v>
      </c>
      <c r="G41" s="299">
        <v>0</v>
      </c>
      <c r="H41" s="300">
        <f t="shared" si="5"/>
        <v>471588.08</v>
      </c>
    </row>
    <row r="42" spans="1:8" ht="15">
      <c r="A42" s="47">
        <v>21</v>
      </c>
      <c r="B42" s="48" t="s">
        <v>168</v>
      </c>
      <c r="C42" s="299">
        <v>26095.26</v>
      </c>
      <c r="D42" s="299"/>
      <c r="E42" s="286">
        <f t="shared" si="4"/>
        <v>26095.26</v>
      </c>
      <c r="F42" s="299"/>
      <c r="G42" s="299"/>
      <c r="H42" s="300">
        <f t="shared" si="5"/>
        <v>0</v>
      </c>
    </row>
    <row r="43" spans="1:8" ht="15">
      <c r="A43" s="47">
        <v>22</v>
      </c>
      <c r="B43" s="48" t="s">
        <v>167</v>
      </c>
      <c r="C43" s="299">
        <v>454690.04</v>
      </c>
      <c r="D43" s="299">
        <v>219855.88</v>
      </c>
      <c r="E43" s="286">
        <f t="shared" si="4"/>
        <v>674545.91999999993</v>
      </c>
      <c r="F43" s="299">
        <v>224217.77</v>
      </c>
      <c r="G43" s="299">
        <v>189885.76</v>
      </c>
      <c r="H43" s="300">
        <f t="shared" si="5"/>
        <v>414103.53</v>
      </c>
    </row>
    <row r="44" spans="1:8" ht="15">
      <c r="A44" s="47">
        <v>23</v>
      </c>
      <c r="B44" s="48" t="s">
        <v>166</v>
      </c>
      <c r="C44" s="299">
        <v>1020</v>
      </c>
      <c r="D44" s="299"/>
      <c r="E44" s="286">
        <f t="shared" si="4"/>
        <v>1020</v>
      </c>
      <c r="F44" s="299">
        <v>2335.9299999999998</v>
      </c>
      <c r="G44" s="299"/>
      <c r="H44" s="300">
        <f t="shared" si="5"/>
        <v>2335.9299999999998</v>
      </c>
    </row>
    <row r="45" spans="1:8" ht="15">
      <c r="A45" s="47">
        <v>24</v>
      </c>
      <c r="B45" s="51" t="s">
        <v>284</v>
      </c>
      <c r="C45" s="301">
        <f>C34+C37+C38+C39+C40+C41+C42+C43+C44</f>
        <v>2208675.2899999996</v>
      </c>
      <c r="D45" s="301">
        <f>D34+D37+D38+D39+D40+D41+D42+D43+D44</f>
        <v>300975.46000000002</v>
      </c>
      <c r="E45" s="286">
        <f t="shared" si="4"/>
        <v>2509650.7499999995</v>
      </c>
      <c r="F45" s="301">
        <f>F34+F37+F38+F39+F40+F41+F42+F43+F44</f>
        <v>1263195.8899999999</v>
      </c>
      <c r="G45" s="301">
        <f>G34+G37+G38+G39+G40+G41+G42+G43+G44</f>
        <v>192285.66</v>
      </c>
      <c r="H45" s="300">
        <f t="shared" si="5"/>
        <v>1455481.5499999998</v>
      </c>
    </row>
    <row r="46" spans="1:8">
      <c r="A46" s="47"/>
      <c r="B46" s="208" t="s">
        <v>165</v>
      </c>
      <c r="C46" s="299"/>
      <c r="D46" s="299"/>
      <c r="E46" s="299"/>
      <c r="F46" s="299"/>
      <c r="G46" s="299"/>
      <c r="H46" s="306"/>
    </row>
    <row r="47" spans="1:8" ht="15">
      <c r="A47" s="47">
        <v>25</v>
      </c>
      <c r="B47" s="48" t="s">
        <v>164</v>
      </c>
      <c r="C47" s="299">
        <v>1503255.86</v>
      </c>
      <c r="D47" s="299">
        <v>54986.41</v>
      </c>
      <c r="E47" s="286">
        <f t="shared" ref="E47:E54" si="6">C47+D47</f>
        <v>1558242.27</v>
      </c>
      <c r="F47" s="299">
        <v>1314218.1299999999</v>
      </c>
      <c r="G47" s="299">
        <v>87182.32</v>
      </c>
      <c r="H47" s="300">
        <f t="shared" ref="H47:H54" si="7">F47+G47</f>
        <v>1401400.45</v>
      </c>
    </row>
    <row r="48" spans="1:8" ht="15">
      <c r="A48" s="47">
        <v>26</v>
      </c>
      <c r="B48" s="48" t="s">
        <v>163</v>
      </c>
      <c r="C48" s="299">
        <v>1535543.66</v>
      </c>
      <c r="D48" s="299"/>
      <c r="E48" s="286">
        <f t="shared" si="6"/>
        <v>1535543.66</v>
      </c>
      <c r="F48" s="299">
        <v>1579443.01</v>
      </c>
      <c r="G48" s="299"/>
      <c r="H48" s="300">
        <f t="shared" si="7"/>
        <v>1579443.01</v>
      </c>
    </row>
    <row r="49" spans="1:8" ht="15">
      <c r="A49" s="47">
        <v>27</v>
      </c>
      <c r="B49" s="48" t="s">
        <v>162</v>
      </c>
      <c r="C49" s="299">
        <v>5311989.1100000003</v>
      </c>
      <c r="D49" s="299">
        <v>0</v>
      </c>
      <c r="E49" s="286">
        <f t="shared" si="6"/>
        <v>5311989.1100000003</v>
      </c>
      <c r="F49" s="299">
        <v>3534769.89</v>
      </c>
      <c r="G49" s="299">
        <v>0</v>
      </c>
      <c r="H49" s="300">
        <f t="shared" si="7"/>
        <v>3534769.89</v>
      </c>
    </row>
    <row r="50" spans="1:8" ht="15">
      <c r="A50" s="47">
        <v>28</v>
      </c>
      <c r="B50" s="48" t="s">
        <v>161</v>
      </c>
      <c r="C50" s="299">
        <v>2946.69</v>
      </c>
      <c r="D50" s="299">
        <v>0</v>
      </c>
      <c r="E50" s="286">
        <f t="shared" si="6"/>
        <v>2946.69</v>
      </c>
      <c r="F50" s="299">
        <v>5840.12</v>
      </c>
      <c r="G50" s="299">
        <v>0</v>
      </c>
      <c r="H50" s="300">
        <f t="shared" si="7"/>
        <v>5840.12</v>
      </c>
    </row>
    <row r="51" spans="1:8" ht="15">
      <c r="A51" s="47">
        <v>29</v>
      </c>
      <c r="B51" s="48" t="s">
        <v>160</v>
      </c>
      <c r="C51" s="299">
        <v>689936.88</v>
      </c>
      <c r="D51" s="299">
        <v>0</v>
      </c>
      <c r="E51" s="286">
        <f t="shared" si="6"/>
        <v>689936.88</v>
      </c>
      <c r="F51" s="299">
        <v>1147340.6200000001</v>
      </c>
      <c r="G51" s="299">
        <v>0</v>
      </c>
      <c r="H51" s="300">
        <f t="shared" si="7"/>
        <v>1147340.6200000001</v>
      </c>
    </row>
    <row r="52" spans="1:8" ht="15">
      <c r="A52" s="47">
        <v>30</v>
      </c>
      <c r="B52" s="48" t="s">
        <v>159</v>
      </c>
      <c r="C52" s="299">
        <v>386141.11</v>
      </c>
      <c r="D52" s="299"/>
      <c r="E52" s="286">
        <f t="shared" si="6"/>
        <v>386141.11</v>
      </c>
      <c r="F52" s="299">
        <v>353857.57</v>
      </c>
      <c r="G52" s="299"/>
      <c r="H52" s="300">
        <f t="shared" si="7"/>
        <v>353857.57</v>
      </c>
    </row>
    <row r="53" spans="1:8" ht="15">
      <c r="A53" s="47">
        <v>31</v>
      </c>
      <c r="B53" s="51" t="s">
        <v>285</v>
      </c>
      <c r="C53" s="301">
        <f>C47+C48+C49+C50+C51+C52</f>
        <v>9429813.3100000005</v>
      </c>
      <c r="D53" s="301">
        <f>D47+D48+D49+D50+D51+D52</f>
        <v>54986.41</v>
      </c>
      <c r="E53" s="286">
        <f t="shared" si="6"/>
        <v>9484799.7200000007</v>
      </c>
      <c r="F53" s="301">
        <f>F47+F48+F49+F50+F51+F52</f>
        <v>7935469.3399999999</v>
      </c>
      <c r="G53" s="301">
        <f>G47+G48+G49+G50+G51+G52</f>
        <v>87182.32</v>
      </c>
      <c r="H53" s="300">
        <f t="shared" si="7"/>
        <v>8022651.6600000001</v>
      </c>
    </row>
    <row r="54" spans="1:8" ht="15">
      <c r="A54" s="47">
        <v>32</v>
      </c>
      <c r="B54" s="51" t="s">
        <v>286</v>
      </c>
      <c r="C54" s="301">
        <f>C45-C53</f>
        <v>-7221138.0200000014</v>
      </c>
      <c r="D54" s="301">
        <f>D45-D53</f>
        <v>245989.05000000002</v>
      </c>
      <c r="E54" s="286">
        <f t="shared" si="6"/>
        <v>-6975148.9700000016</v>
      </c>
      <c r="F54" s="301">
        <f>F45-F53</f>
        <v>-6672273.4500000002</v>
      </c>
      <c r="G54" s="301">
        <f>G45-G53</f>
        <v>105103.34</v>
      </c>
      <c r="H54" s="300">
        <f t="shared" si="7"/>
        <v>-6567170.1100000003</v>
      </c>
    </row>
    <row r="55" spans="1:8">
      <c r="A55" s="47"/>
      <c r="B55" s="52"/>
      <c r="C55" s="303"/>
      <c r="D55" s="303"/>
      <c r="E55" s="303"/>
      <c r="F55" s="303"/>
      <c r="G55" s="303"/>
      <c r="H55" s="304"/>
    </row>
    <row r="56" spans="1:8" ht="15">
      <c r="A56" s="47">
        <v>33</v>
      </c>
      <c r="B56" s="51" t="s">
        <v>158</v>
      </c>
      <c r="C56" s="301">
        <f>C31+C54</f>
        <v>1375556.6499999985</v>
      </c>
      <c r="D56" s="301">
        <f>D31+D54</f>
        <v>3190241.0199999996</v>
      </c>
      <c r="E56" s="286">
        <f>C56+D56</f>
        <v>4565797.6699999981</v>
      </c>
      <c r="F56" s="301">
        <f>F31+F54</f>
        <v>2753334.0099999988</v>
      </c>
      <c r="G56" s="301">
        <f>G31+G54</f>
        <v>1848245.0000000005</v>
      </c>
      <c r="H56" s="300">
        <f>F56+G56</f>
        <v>4601579.01</v>
      </c>
    </row>
    <row r="57" spans="1:8">
      <c r="A57" s="47"/>
      <c r="B57" s="52"/>
      <c r="C57" s="303"/>
      <c r="D57" s="303"/>
      <c r="E57" s="303"/>
      <c r="F57" s="303"/>
      <c r="G57" s="303"/>
      <c r="H57" s="304"/>
    </row>
    <row r="58" spans="1:8" ht="15">
      <c r="A58" s="47">
        <v>34</v>
      </c>
      <c r="B58" s="48" t="s">
        <v>157</v>
      </c>
      <c r="C58" s="299">
        <v>876822.61</v>
      </c>
      <c r="D58" s="299">
        <v>0</v>
      </c>
      <c r="E58" s="286">
        <f>C58+D58</f>
        <v>876822.61</v>
      </c>
      <c r="F58" s="299">
        <v>12231.04</v>
      </c>
      <c r="G58" s="299">
        <v>0</v>
      </c>
      <c r="H58" s="300">
        <f>F58+G58</f>
        <v>12231.04</v>
      </c>
    </row>
    <row r="59" spans="1:8" s="209" customFormat="1" ht="15">
      <c r="A59" s="47">
        <v>35</v>
      </c>
      <c r="B59" s="48" t="s">
        <v>156</v>
      </c>
      <c r="C59" s="307"/>
      <c r="D59" s="307">
        <v>0</v>
      </c>
      <c r="E59" s="308">
        <f>C59+D59</f>
        <v>0</v>
      </c>
      <c r="F59" s="309"/>
      <c r="G59" s="309">
        <v>0</v>
      </c>
      <c r="H59" s="310">
        <f>F59+G59</f>
        <v>0</v>
      </c>
    </row>
    <row r="60" spans="1:8" ht="15">
      <c r="A60" s="47">
        <v>36</v>
      </c>
      <c r="B60" s="48" t="s">
        <v>155</v>
      </c>
      <c r="C60" s="299">
        <v>296079.43</v>
      </c>
      <c r="D60" s="299">
        <v>0</v>
      </c>
      <c r="E60" s="286">
        <f>C60+D60</f>
        <v>296079.43</v>
      </c>
      <c r="F60" s="299">
        <v>463158.39</v>
      </c>
      <c r="G60" s="299">
        <v>0</v>
      </c>
      <c r="H60" s="300">
        <f>F60+G60</f>
        <v>463158.39</v>
      </c>
    </row>
    <row r="61" spans="1:8" ht="15">
      <c r="A61" s="47">
        <v>37</v>
      </c>
      <c r="B61" s="51" t="s">
        <v>154</v>
      </c>
      <c r="C61" s="301">
        <f>C58+C59+C60</f>
        <v>1172902.04</v>
      </c>
      <c r="D61" s="301">
        <f>D58+D59+D60</f>
        <v>0</v>
      </c>
      <c r="E61" s="286">
        <f>C61+D61</f>
        <v>1172902.04</v>
      </c>
      <c r="F61" s="301">
        <f>F58+F59+F60</f>
        <v>475389.43</v>
      </c>
      <c r="G61" s="301">
        <f>G58+G59+G60</f>
        <v>0</v>
      </c>
      <c r="H61" s="300">
        <f>F61+G61</f>
        <v>475389.43</v>
      </c>
    </row>
    <row r="62" spans="1:8">
      <c r="A62" s="47"/>
      <c r="B62" s="54"/>
      <c r="C62" s="299"/>
      <c r="D62" s="299"/>
      <c r="E62" s="299"/>
      <c r="F62" s="299"/>
      <c r="G62" s="299"/>
      <c r="H62" s="306"/>
    </row>
    <row r="63" spans="1:8" ht="15">
      <c r="A63" s="47">
        <v>38</v>
      </c>
      <c r="B63" s="55" t="s">
        <v>153</v>
      </c>
      <c r="C63" s="301">
        <f>C56-C61</f>
        <v>202654.60999999847</v>
      </c>
      <c r="D63" s="301">
        <f>D56-D61</f>
        <v>3190241.0199999996</v>
      </c>
      <c r="E63" s="286">
        <f>C63+D63</f>
        <v>3392895.629999998</v>
      </c>
      <c r="F63" s="301">
        <f>F56-F61</f>
        <v>2277944.5799999987</v>
      </c>
      <c r="G63" s="301">
        <f>G56-G61</f>
        <v>1848245.0000000005</v>
      </c>
      <c r="H63" s="300">
        <f>F63+G63</f>
        <v>4126189.5799999991</v>
      </c>
    </row>
    <row r="64" spans="1:8" ht="15">
      <c r="A64" s="43">
        <v>39</v>
      </c>
      <c r="B64" s="48" t="s">
        <v>152</v>
      </c>
      <c r="C64" s="311"/>
      <c r="D64" s="311">
        <v>0</v>
      </c>
      <c r="E64" s="286">
        <f>C64+D64</f>
        <v>0</v>
      </c>
      <c r="F64" s="311"/>
      <c r="G64" s="311">
        <v>0</v>
      </c>
      <c r="H64" s="300">
        <f>F64+G64</f>
        <v>0</v>
      </c>
    </row>
    <row r="65" spans="1:8" ht="15">
      <c r="A65" s="47">
        <v>40</v>
      </c>
      <c r="B65" s="51" t="s">
        <v>151</v>
      </c>
      <c r="C65" s="301">
        <f>C63-C64</f>
        <v>202654.60999999847</v>
      </c>
      <c r="D65" s="301">
        <f>D63-D64</f>
        <v>3190241.0199999996</v>
      </c>
      <c r="E65" s="286">
        <f>C65+D65</f>
        <v>3392895.629999998</v>
      </c>
      <c r="F65" s="301">
        <f>F63-F64</f>
        <v>2277944.5799999987</v>
      </c>
      <c r="G65" s="301">
        <f>G63-G64</f>
        <v>1848245.0000000005</v>
      </c>
      <c r="H65" s="300">
        <f>F65+G65</f>
        <v>4126189.5799999991</v>
      </c>
    </row>
    <row r="66" spans="1:8" ht="15">
      <c r="A66" s="43">
        <v>41</v>
      </c>
      <c r="B66" s="48" t="s">
        <v>150</v>
      </c>
      <c r="C66" s="311"/>
      <c r="D66" s="311">
        <v>0</v>
      </c>
      <c r="E66" s="286">
        <f>C66+D66</f>
        <v>0</v>
      </c>
      <c r="F66" s="311"/>
      <c r="G66" s="311">
        <v>0</v>
      </c>
      <c r="H66" s="300">
        <f>F66+G66</f>
        <v>0</v>
      </c>
    </row>
    <row r="67" spans="1:8" ht="15.75" thickBot="1">
      <c r="A67" s="56">
        <v>42</v>
      </c>
      <c r="B67" s="57" t="s">
        <v>149</v>
      </c>
      <c r="C67" s="312">
        <f>C65+C66</f>
        <v>202654.60999999847</v>
      </c>
      <c r="D67" s="312">
        <f>D65+D66</f>
        <v>3190241.0199999996</v>
      </c>
      <c r="E67" s="294">
        <f>C67+D67</f>
        <v>3392895.629999998</v>
      </c>
      <c r="F67" s="312">
        <f>F65+F66</f>
        <v>2277944.5799999987</v>
      </c>
      <c r="G67" s="312">
        <f>G65+G66</f>
        <v>1848245.0000000005</v>
      </c>
      <c r="H67" s="313">
        <f>F67+G67</f>
        <v>4126189.5799999991</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R20" sqref="R20"/>
    </sheetView>
  </sheetViews>
  <sheetFormatPr defaultColWidth="9.140625" defaultRowHeight="14.25"/>
  <cols>
    <col min="1" max="1" width="9.5703125" style="5" bestFit="1" customWidth="1"/>
    <col min="2" max="2" width="72.28515625" style="5" customWidth="1"/>
    <col min="3" max="8" width="12.7109375" style="5" customWidth="1"/>
    <col min="9" max="16384" width="9.140625" style="5"/>
  </cols>
  <sheetData>
    <row r="1" spans="1:8">
      <c r="A1" s="2" t="s">
        <v>31</v>
      </c>
      <c r="B1" s="284" t="str">
        <f>'2. RC'!B1</f>
        <v>სს " პაშა ბანკი საქართველო"</v>
      </c>
    </row>
    <row r="2" spans="1:8">
      <c r="A2" s="2" t="s">
        <v>32</v>
      </c>
      <c r="B2" s="284" t="str">
        <f>'2. RC'!B2</f>
        <v>30.09.2018</v>
      </c>
    </row>
    <row r="3" spans="1:8">
      <c r="A3" s="4"/>
    </row>
    <row r="4" spans="1:8" ht="15" thickBot="1">
      <c r="A4" s="4" t="s">
        <v>75</v>
      </c>
      <c r="B4" s="4"/>
      <c r="C4" s="184"/>
      <c r="D4" s="184"/>
      <c r="E4" s="184"/>
      <c r="F4" s="185"/>
      <c r="G4" s="185"/>
      <c r="H4" s="186" t="s">
        <v>74</v>
      </c>
    </row>
    <row r="5" spans="1:8">
      <c r="A5" s="675" t="s">
        <v>6</v>
      </c>
      <c r="B5" s="677" t="s">
        <v>351</v>
      </c>
      <c r="C5" s="671" t="s">
        <v>69</v>
      </c>
      <c r="D5" s="672"/>
      <c r="E5" s="673"/>
      <c r="F5" s="671" t="s">
        <v>73</v>
      </c>
      <c r="G5" s="672"/>
      <c r="H5" s="674"/>
    </row>
    <row r="6" spans="1:8">
      <c r="A6" s="676"/>
      <c r="B6" s="678"/>
      <c r="C6" s="29" t="s">
        <v>298</v>
      </c>
      <c r="D6" s="29" t="s">
        <v>124</v>
      </c>
      <c r="E6" s="29" t="s">
        <v>111</v>
      </c>
      <c r="F6" s="29" t="s">
        <v>298</v>
      </c>
      <c r="G6" s="29" t="s">
        <v>124</v>
      </c>
      <c r="H6" s="30" t="s">
        <v>111</v>
      </c>
    </row>
    <row r="7" spans="1:8" s="16" customFormat="1" ht="15.75">
      <c r="A7" s="187">
        <v>1</v>
      </c>
      <c r="B7" s="188" t="s">
        <v>386</v>
      </c>
      <c r="C7" s="288">
        <f>C8+C9+C10+C11</f>
        <v>15543818.510000002</v>
      </c>
      <c r="D7" s="288">
        <f>D8+D9+D10+D11</f>
        <v>40956219.939899996</v>
      </c>
      <c r="E7" s="314">
        <f t="shared" ref="E7:E53" si="0">C7+D7</f>
        <v>56500038.449900001</v>
      </c>
      <c r="F7" s="288">
        <f>F8+F9+F10+F11</f>
        <v>9526424.4000000004</v>
      </c>
      <c r="G7" s="288">
        <f>G8+G9+G10+G11</f>
        <v>9868045.8848000001</v>
      </c>
      <c r="H7" s="289">
        <f t="shared" ref="H7:H53" si="1">F7+G7</f>
        <v>19394470.2848</v>
      </c>
    </row>
    <row r="8" spans="1:8" s="16" customFormat="1" ht="15.75">
      <c r="A8" s="187">
        <v>1.1000000000000001</v>
      </c>
      <c r="B8" s="240" t="s">
        <v>316</v>
      </c>
      <c r="C8" s="288">
        <v>10733056.060000001</v>
      </c>
      <c r="D8" s="288">
        <v>25092750.9399</v>
      </c>
      <c r="E8" s="314">
        <f t="shared" si="0"/>
        <v>35825806.999899998</v>
      </c>
      <c r="F8" s="315">
        <v>9490520.3100000005</v>
      </c>
      <c r="G8" s="315">
        <v>7931734.8848000001</v>
      </c>
      <c r="H8" s="289">
        <f t="shared" si="1"/>
        <v>17422255.194800001</v>
      </c>
    </row>
    <row r="9" spans="1:8" s="16" customFormat="1" ht="15.75">
      <c r="A9" s="187">
        <v>1.2</v>
      </c>
      <c r="B9" s="240" t="s">
        <v>317</v>
      </c>
      <c r="C9" s="288"/>
      <c r="D9" s="288">
        <v>1490607</v>
      </c>
      <c r="E9" s="314">
        <f t="shared" si="0"/>
        <v>1490607</v>
      </c>
      <c r="F9" s="288"/>
      <c r="G9" s="288">
        <v>1411719</v>
      </c>
      <c r="H9" s="289">
        <f t="shared" si="1"/>
        <v>1411719</v>
      </c>
    </row>
    <row r="10" spans="1:8" s="16" customFormat="1" ht="15.75">
      <c r="A10" s="187">
        <v>1.3</v>
      </c>
      <c r="B10" s="240" t="s">
        <v>318</v>
      </c>
      <c r="C10" s="288">
        <v>4810762.45</v>
      </c>
      <c r="D10" s="288">
        <v>14372862</v>
      </c>
      <c r="E10" s="314">
        <f t="shared" si="0"/>
        <v>19183624.449999999</v>
      </c>
      <c r="F10" s="288">
        <v>35904.089999999997</v>
      </c>
      <c r="G10" s="288">
        <v>524592</v>
      </c>
      <c r="H10" s="289">
        <f t="shared" si="1"/>
        <v>560496.09</v>
      </c>
    </row>
    <row r="11" spans="1:8" s="16" customFormat="1" ht="15.75">
      <c r="A11" s="187">
        <v>1.4</v>
      </c>
      <c r="B11" s="240" t="s">
        <v>299</v>
      </c>
      <c r="C11" s="288"/>
      <c r="D11" s="288"/>
      <c r="E11" s="314">
        <f t="shared" si="0"/>
        <v>0</v>
      </c>
      <c r="F11" s="288"/>
      <c r="G11" s="288"/>
      <c r="H11" s="289">
        <f t="shared" si="1"/>
        <v>0</v>
      </c>
    </row>
    <row r="12" spans="1:8" s="16" customFormat="1" ht="29.25" customHeight="1">
      <c r="A12" s="187">
        <v>2</v>
      </c>
      <c r="B12" s="190" t="s">
        <v>320</v>
      </c>
      <c r="C12" s="288"/>
      <c r="D12" s="288"/>
      <c r="E12" s="314">
        <f t="shared" si="0"/>
        <v>0</v>
      </c>
      <c r="F12" s="288"/>
      <c r="G12" s="288"/>
      <c r="H12" s="289">
        <f t="shared" si="1"/>
        <v>0</v>
      </c>
    </row>
    <row r="13" spans="1:8" s="16" customFormat="1" ht="19.899999999999999" customHeight="1">
      <c r="A13" s="187">
        <v>3</v>
      </c>
      <c r="B13" s="190" t="s">
        <v>319</v>
      </c>
      <c r="C13" s="288">
        <f>C14+C15</f>
        <v>0</v>
      </c>
      <c r="D13" s="288">
        <f>D14+D15</f>
        <v>0</v>
      </c>
      <c r="E13" s="314">
        <f t="shared" si="0"/>
        <v>0</v>
      </c>
      <c r="F13" s="288">
        <f>F14+F15</f>
        <v>0</v>
      </c>
      <c r="G13" s="288">
        <f>G14+G15</f>
        <v>0</v>
      </c>
      <c r="H13" s="289">
        <f t="shared" si="1"/>
        <v>0</v>
      </c>
    </row>
    <row r="14" spans="1:8" s="16" customFormat="1" ht="15.75">
      <c r="A14" s="187">
        <v>3.1</v>
      </c>
      <c r="B14" s="241" t="s">
        <v>300</v>
      </c>
      <c r="C14" s="288"/>
      <c r="D14" s="288"/>
      <c r="E14" s="314">
        <f t="shared" si="0"/>
        <v>0</v>
      </c>
      <c r="F14" s="288"/>
      <c r="G14" s="288"/>
      <c r="H14" s="289">
        <f t="shared" si="1"/>
        <v>0</v>
      </c>
    </row>
    <row r="15" spans="1:8" s="16" customFormat="1" ht="15.75">
      <c r="A15" s="187">
        <v>3.2</v>
      </c>
      <c r="B15" s="241" t="s">
        <v>301</v>
      </c>
      <c r="C15" s="288"/>
      <c r="D15" s="288"/>
      <c r="E15" s="314">
        <f t="shared" si="0"/>
        <v>0</v>
      </c>
      <c r="F15" s="288"/>
      <c r="G15" s="288"/>
      <c r="H15" s="289">
        <f t="shared" si="1"/>
        <v>0</v>
      </c>
    </row>
    <row r="16" spans="1:8" s="16" customFormat="1" ht="15.75">
      <c r="A16" s="187">
        <v>4</v>
      </c>
      <c r="B16" s="244" t="s">
        <v>330</v>
      </c>
      <c r="C16" s="288">
        <f>C17+C18</f>
        <v>11899820.109999999</v>
      </c>
      <c r="D16" s="288">
        <f>D17+D18</f>
        <v>45836378.799600005</v>
      </c>
      <c r="E16" s="314">
        <f t="shared" si="0"/>
        <v>57736198.909600005</v>
      </c>
      <c r="F16" s="288">
        <f>F17+F18</f>
        <v>78477243.164499998</v>
      </c>
      <c r="G16" s="288">
        <f>G17+G18</f>
        <v>57201105.4758</v>
      </c>
      <c r="H16" s="289">
        <f t="shared" si="1"/>
        <v>135678348.64030001</v>
      </c>
    </row>
    <row r="17" spans="1:8" s="16" customFormat="1" ht="15.75">
      <c r="A17" s="187">
        <v>4.0999999999999996</v>
      </c>
      <c r="B17" s="241" t="s">
        <v>321</v>
      </c>
      <c r="C17" s="297">
        <v>7250539.71</v>
      </c>
      <c r="D17" s="297">
        <v>26209384.133000001</v>
      </c>
      <c r="E17" s="314">
        <f t="shared" si="0"/>
        <v>33459923.843000002</v>
      </c>
      <c r="F17" s="316">
        <v>70598594.569999993</v>
      </c>
      <c r="G17" s="316">
        <v>29210786.973499998</v>
      </c>
      <c r="H17" s="289">
        <f t="shared" si="1"/>
        <v>99809381.543499991</v>
      </c>
    </row>
    <row r="18" spans="1:8" s="16" customFormat="1" ht="15.75">
      <c r="A18" s="187">
        <v>4.2</v>
      </c>
      <c r="B18" s="241" t="s">
        <v>315</v>
      </c>
      <c r="C18" s="297">
        <v>4649280.4000000004</v>
      </c>
      <c r="D18" s="297">
        <v>19626994.6666</v>
      </c>
      <c r="E18" s="314">
        <f t="shared" si="0"/>
        <v>24276275.066600002</v>
      </c>
      <c r="F18" s="316">
        <v>7878648.5944999997</v>
      </c>
      <c r="G18" s="316">
        <v>27990318.502300002</v>
      </c>
      <c r="H18" s="289">
        <f t="shared" si="1"/>
        <v>35868967.096799999</v>
      </c>
    </row>
    <row r="19" spans="1:8" s="16" customFormat="1" ht="15.75">
      <c r="A19" s="187">
        <v>5</v>
      </c>
      <c r="B19" s="190" t="s">
        <v>329</v>
      </c>
      <c r="C19" s="288">
        <f>C20+C21+C22+C28+C29+C30+C31</f>
        <v>97564147.379999995</v>
      </c>
      <c r="D19" s="288">
        <f>D20+D21+D22+D28+D29+D30+D31</f>
        <v>349632102.81809998</v>
      </c>
      <c r="E19" s="314">
        <f t="shared" si="0"/>
        <v>447196250.19809997</v>
      </c>
      <c r="F19" s="288">
        <f>F20+F21+F22+F28+F29+F30+F31</f>
        <v>86719608.420200005</v>
      </c>
      <c r="G19" s="288">
        <f>G20+G21+G22+G28+G29+G30+G31</f>
        <v>70017558.817400008</v>
      </c>
      <c r="H19" s="289">
        <f t="shared" si="1"/>
        <v>156737167.23760003</v>
      </c>
    </row>
    <row r="20" spans="1:8" s="16" customFormat="1" ht="15.75">
      <c r="A20" s="187">
        <v>5.0999999999999996</v>
      </c>
      <c r="B20" s="242" t="s">
        <v>304</v>
      </c>
      <c r="C20" s="288">
        <v>1427668.94</v>
      </c>
      <c r="D20" s="288">
        <v>20988139.844900001</v>
      </c>
      <c r="E20" s="314">
        <f t="shared" si="0"/>
        <v>22415808.784900002</v>
      </c>
      <c r="F20" s="317">
        <v>93942.97</v>
      </c>
      <c r="G20" s="317">
        <v>29445496.132399999</v>
      </c>
      <c r="H20" s="289">
        <f t="shared" si="1"/>
        <v>29539439.102399997</v>
      </c>
    </row>
    <row r="21" spans="1:8" s="16" customFormat="1" ht="15.75">
      <c r="A21" s="187">
        <v>5.2</v>
      </c>
      <c r="B21" s="242" t="s">
        <v>303</v>
      </c>
      <c r="C21" s="288"/>
      <c r="D21" s="288"/>
      <c r="E21" s="314">
        <f t="shared" si="0"/>
        <v>0</v>
      </c>
      <c r="F21" s="288"/>
      <c r="G21" s="288"/>
      <c r="H21" s="289">
        <f t="shared" si="1"/>
        <v>0</v>
      </c>
    </row>
    <row r="22" spans="1:8" s="16" customFormat="1" ht="15.75">
      <c r="A22" s="187">
        <v>5.3</v>
      </c>
      <c r="B22" s="242" t="s">
        <v>302</v>
      </c>
      <c r="C22" s="288">
        <f>C23+C24+C25+C26+C27</f>
        <v>49119176.450000003</v>
      </c>
      <c r="D22" s="288">
        <f>D23+D24+D25+D26+D27</f>
        <v>270080272.17329997</v>
      </c>
      <c r="E22" s="314">
        <f t="shared" si="0"/>
        <v>319199448.62329996</v>
      </c>
      <c r="F22" s="288">
        <f>F23+F24+F25+F26+F27</f>
        <v>46266176.450000003</v>
      </c>
      <c r="G22" s="288">
        <f>G23+G24+G25+G26+G27</f>
        <v>13524363.125399999</v>
      </c>
      <c r="H22" s="289">
        <f t="shared" si="1"/>
        <v>59790539.575400002</v>
      </c>
    </row>
    <row r="23" spans="1:8" s="16" customFormat="1" ht="15.75">
      <c r="A23" s="187" t="s">
        <v>15</v>
      </c>
      <c r="B23" s="191" t="s">
        <v>76</v>
      </c>
      <c r="C23" s="297">
        <v>2849000.0000999998</v>
      </c>
      <c r="D23" s="297">
        <v>1537155.78</v>
      </c>
      <c r="E23" s="314">
        <f t="shared" si="0"/>
        <v>4386155.7801000001</v>
      </c>
      <c r="F23" s="316">
        <v>33000</v>
      </c>
      <c r="G23" s="316">
        <v>341289.26</v>
      </c>
      <c r="H23" s="289">
        <f t="shared" si="1"/>
        <v>374289.26</v>
      </c>
    </row>
    <row r="24" spans="1:8" s="16" customFormat="1" ht="15.75">
      <c r="A24" s="187" t="s">
        <v>16</v>
      </c>
      <c r="B24" s="191" t="s">
        <v>77</v>
      </c>
      <c r="C24" s="297">
        <v>3855876.45</v>
      </c>
      <c r="D24" s="297">
        <v>255453230.72819999</v>
      </c>
      <c r="E24" s="314">
        <f t="shared" si="0"/>
        <v>259309107.17819998</v>
      </c>
      <c r="F24" s="316">
        <v>4233176.45</v>
      </c>
      <c r="G24" s="316">
        <v>4060146.9386</v>
      </c>
      <c r="H24" s="289">
        <f t="shared" si="1"/>
        <v>8293323.3886000002</v>
      </c>
    </row>
    <row r="25" spans="1:8" s="16" customFormat="1" ht="15.75">
      <c r="A25" s="187" t="s">
        <v>17</v>
      </c>
      <c r="B25" s="191" t="s">
        <v>78</v>
      </c>
      <c r="C25" s="297"/>
      <c r="D25" s="297"/>
      <c r="E25" s="314">
        <f t="shared" si="0"/>
        <v>0</v>
      </c>
      <c r="F25" s="316"/>
      <c r="G25" s="316"/>
      <c r="H25" s="289">
        <f t="shared" si="1"/>
        <v>0</v>
      </c>
    </row>
    <row r="26" spans="1:8" s="16" customFormat="1" ht="15.75">
      <c r="A26" s="187" t="s">
        <v>18</v>
      </c>
      <c r="B26" s="191" t="s">
        <v>79</v>
      </c>
      <c r="C26" s="297">
        <v>414299.9999</v>
      </c>
      <c r="D26" s="297">
        <v>7845300</v>
      </c>
      <c r="E26" s="314">
        <f t="shared" si="0"/>
        <v>8259599.9999000002</v>
      </c>
      <c r="F26" s="316">
        <v>0</v>
      </c>
      <c r="G26" s="316">
        <v>4155902.6000999999</v>
      </c>
      <c r="H26" s="289">
        <f t="shared" si="1"/>
        <v>4155902.6000999999</v>
      </c>
    </row>
    <row r="27" spans="1:8" s="16" customFormat="1" ht="15.75">
      <c r="A27" s="187" t="s">
        <v>19</v>
      </c>
      <c r="B27" s="191" t="s">
        <v>80</v>
      </c>
      <c r="C27" s="297">
        <v>42000000</v>
      </c>
      <c r="D27" s="297">
        <v>5244585.6650999999</v>
      </c>
      <c r="E27" s="314">
        <f t="shared" si="0"/>
        <v>47244585.665100001</v>
      </c>
      <c r="F27" s="316">
        <v>42000000</v>
      </c>
      <c r="G27" s="316">
        <v>4967024.3267000001</v>
      </c>
      <c r="H27" s="289">
        <f t="shared" si="1"/>
        <v>46967024.326700002</v>
      </c>
    </row>
    <row r="28" spans="1:8" s="16" customFormat="1" ht="15.75">
      <c r="A28" s="187">
        <v>5.4</v>
      </c>
      <c r="B28" s="242" t="s">
        <v>305</v>
      </c>
      <c r="C28" s="288">
        <v>0.03</v>
      </c>
      <c r="D28" s="288">
        <v>20721048.833299998</v>
      </c>
      <c r="E28" s="314">
        <f t="shared" si="0"/>
        <v>20721048.863299999</v>
      </c>
      <c r="F28" s="316">
        <v>10000000</v>
      </c>
      <c r="G28" s="316">
        <v>23778455.485199999</v>
      </c>
      <c r="H28" s="289">
        <f t="shared" si="1"/>
        <v>33778455.485200003</v>
      </c>
    </row>
    <row r="29" spans="1:8" s="16" customFormat="1" ht="15.75">
      <c r="A29" s="187">
        <v>5.5</v>
      </c>
      <c r="B29" s="242" t="s">
        <v>306</v>
      </c>
      <c r="C29" s="288">
        <v>3329662.0501000001</v>
      </c>
      <c r="D29" s="288">
        <v>2.6200000000000001E-2</v>
      </c>
      <c r="E29" s="314">
        <f t="shared" si="0"/>
        <v>3329662.0763000003</v>
      </c>
      <c r="F29" s="316">
        <v>28079662.000100002</v>
      </c>
      <c r="G29" s="316">
        <v>2.4799999999999999E-2</v>
      </c>
      <c r="H29" s="289">
        <f t="shared" si="1"/>
        <v>28079662.024900001</v>
      </c>
    </row>
    <row r="30" spans="1:8" s="16" customFormat="1" ht="15.75">
      <c r="A30" s="187">
        <v>5.6</v>
      </c>
      <c r="B30" s="242" t="s">
        <v>307</v>
      </c>
      <c r="C30" s="288">
        <v>0</v>
      </c>
      <c r="D30" s="288">
        <v>784530</v>
      </c>
      <c r="E30" s="314">
        <f t="shared" si="0"/>
        <v>784530</v>
      </c>
      <c r="F30" s="316">
        <v>0</v>
      </c>
      <c r="G30" s="316">
        <v>3269244</v>
      </c>
      <c r="H30" s="289">
        <f t="shared" si="1"/>
        <v>3269244</v>
      </c>
    </row>
    <row r="31" spans="1:8" s="16" customFormat="1" ht="15.75">
      <c r="A31" s="187">
        <v>5.7</v>
      </c>
      <c r="B31" s="242" t="s">
        <v>80</v>
      </c>
      <c r="C31" s="288">
        <v>43687639.909900002</v>
      </c>
      <c r="D31" s="288">
        <v>37058111.940399997</v>
      </c>
      <c r="E31" s="314">
        <f t="shared" si="0"/>
        <v>80745751.850299999</v>
      </c>
      <c r="F31" s="316">
        <v>2279827.0000999998</v>
      </c>
      <c r="G31" s="316">
        <v>4.9599999999999998E-2</v>
      </c>
      <c r="H31" s="289">
        <f t="shared" si="1"/>
        <v>2279827.0496999999</v>
      </c>
    </row>
    <row r="32" spans="1:8" s="16" customFormat="1" ht="15.75">
      <c r="A32" s="187">
        <v>6</v>
      </c>
      <c r="B32" s="190" t="s">
        <v>335</v>
      </c>
      <c r="C32" s="288">
        <f>C33+C34+C35+C36+C37+C38+C39</f>
        <v>25052586.25</v>
      </c>
      <c r="D32" s="288">
        <f>D33+D34+D35+D36+D37+D38+D39</f>
        <v>43504580.012899995</v>
      </c>
      <c r="E32" s="314">
        <f t="shared" si="0"/>
        <v>68557166.262899995</v>
      </c>
      <c r="F32" s="288">
        <f>F33+F34+F35+F36+F37+F38+F39</f>
        <v>0</v>
      </c>
      <c r="G32" s="288">
        <f>G33+G34+G35+G36+G37+G38+G39</f>
        <v>0</v>
      </c>
      <c r="H32" s="289">
        <f t="shared" si="1"/>
        <v>0</v>
      </c>
    </row>
    <row r="33" spans="1:8" s="16" customFormat="1" ht="15.75">
      <c r="A33" s="187">
        <v>6.1</v>
      </c>
      <c r="B33" s="243" t="s">
        <v>325</v>
      </c>
      <c r="C33" s="288">
        <v>16553505</v>
      </c>
      <c r="D33" s="288">
        <v>17747057.484499998</v>
      </c>
      <c r="E33" s="314">
        <f t="shared" si="0"/>
        <v>34300562.484499998</v>
      </c>
      <c r="F33" s="288"/>
      <c r="G33" s="288"/>
      <c r="H33" s="289">
        <f t="shared" si="1"/>
        <v>0</v>
      </c>
    </row>
    <row r="34" spans="1:8" s="16" customFormat="1" ht="15.75">
      <c r="A34" s="187">
        <v>6.2</v>
      </c>
      <c r="B34" s="243" t="s">
        <v>326</v>
      </c>
      <c r="C34" s="288">
        <v>8499081.25</v>
      </c>
      <c r="D34" s="288">
        <v>25757522.5284</v>
      </c>
      <c r="E34" s="314">
        <f t="shared" si="0"/>
        <v>34256603.778400004</v>
      </c>
      <c r="F34" s="288"/>
      <c r="G34" s="288"/>
      <c r="H34" s="289">
        <f t="shared" si="1"/>
        <v>0</v>
      </c>
    </row>
    <row r="35" spans="1:8" s="16" customFormat="1" ht="15.75">
      <c r="A35" s="187">
        <v>6.3</v>
      </c>
      <c r="B35" s="243" t="s">
        <v>322</v>
      </c>
      <c r="C35" s="288"/>
      <c r="D35" s="288"/>
      <c r="E35" s="314">
        <f t="shared" si="0"/>
        <v>0</v>
      </c>
      <c r="F35" s="288"/>
      <c r="G35" s="288"/>
      <c r="H35" s="289">
        <f t="shared" si="1"/>
        <v>0</v>
      </c>
    </row>
    <row r="36" spans="1:8" s="16" customFormat="1" ht="15.75">
      <c r="A36" s="187">
        <v>6.4</v>
      </c>
      <c r="B36" s="243" t="s">
        <v>323</v>
      </c>
      <c r="C36" s="288"/>
      <c r="D36" s="288"/>
      <c r="E36" s="314">
        <f t="shared" si="0"/>
        <v>0</v>
      </c>
      <c r="F36" s="288"/>
      <c r="G36" s="288"/>
      <c r="H36" s="289">
        <f t="shared" si="1"/>
        <v>0</v>
      </c>
    </row>
    <row r="37" spans="1:8" s="16" customFormat="1" ht="15.75">
      <c r="A37" s="187">
        <v>6.5</v>
      </c>
      <c r="B37" s="243" t="s">
        <v>324</v>
      </c>
      <c r="C37" s="288"/>
      <c r="D37" s="288"/>
      <c r="E37" s="314">
        <f t="shared" si="0"/>
        <v>0</v>
      </c>
      <c r="F37" s="288"/>
      <c r="G37" s="288"/>
      <c r="H37" s="289">
        <f t="shared" si="1"/>
        <v>0</v>
      </c>
    </row>
    <row r="38" spans="1:8" s="16" customFormat="1" ht="15.75">
      <c r="A38" s="187">
        <v>6.6</v>
      </c>
      <c r="B38" s="243" t="s">
        <v>327</v>
      </c>
      <c r="C38" s="288"/>
      <c r="D38" s="288"/>
      <c r="E38" s="314">
        <f t="shared" si="0"/>
        <v>0</v>
      </c>
      <c r="F38" s="288"/>
      <c r="G38" s="288"/>
      <c r="H38" s="289">
        <f t="shared" si="1"/>
        <v>0</v>
      </c>
    </row>
    <row r="39" spans="1:8" s="16" customFormat="1" ht="15.75">
      <c r="A39" s="187">
        <v>6.7</v>
      </c>
      <c r="B39" s="243" t="s">
        <v>328</v>
      </c>
      <c r="C39" s="288"/>
      <c r="D39" s="288"/>
      <c r="E39" s="314">
        <f t="shared" si="0"/>
        <v>0</v>
      </c>
      <c r="F39" s="288"/>
      <c r="G39" s="288"/>
      <c r="H39" s="289">
        <f t="shared" si="1"/>
        <v>0</v>
      </c>
    </row>
    <row r="40" spans="1:8" s="16" customFormat="1" ht="15.75">
      <c r="A40" s="187">
        <v>7</v>
      </c>
      <c r="B40" s="190" t="s">
        <v>331</v>
      </c>
      <c r="C40" s="288">
        <f>C43+C44</f>
        <v>5606.71</v>
      </c>
      <c r="D40" s="288">
        <f>D43+D44</f>
        <v>8552766.2980000004</v>
      </c>
      <c r="E40" s="314">
        <f t="shared" si="0"/>
        <v>8558373.0080000013</v>
      </c>
      <c r="F40" s="288">
        <f>F43+F44</f>
        <v>5606.71</v>
      </c>
      <c r="G40" s="288">
        <f>G43+G44</f>
        <v>7802297.2377000004</v>
      </c>
      <c r="H40" s="289">
        <f t="shared" si="1"/>
        <v>7807903.9477000004</v>
      </c>
    </row>
    <row r="41" spans="1:8" s="16" customFormat="1" ht="15.75">
      <c r="A41" s="187">
        <v>7.1</v>
      </c>
      <c r="B41" s="189" t="s">
        <v>332</v>
      </c>
      <c r="C41" s="288"/>
      <c r="D41" s="288"/>
      <c r="E41" s="314">
        <f t="shared" si="0"/>
        <v>0</v>
      </c>
      <c r="F41" s="288"/>
      <c r="G41" s="288"/>
      <c r="H41" s="289">
        <f t="shared" si="1"/>
        <v>0</v>
      </c>
    </row>
    <row r="42" spans="1:8" s="16" customFormat="1" ht="25.5">
      <c r="A42" s="187">
        <v>7.2</v>
      </c>
      <c r="B42" s="189" t="s">
        <v>333</v>
      </c>
      <c r="C42" s="288">
        <v>0</v>
      </c>
      <c r="D42" s="288">
        <v>11933.825800000001</v>
      </c>
      <c r="E42" s="314">
        <f t="shared" si="0"/>
        <v>11933.825800000001</v>
      </c>
      <c r="F42" s="288">
        <v>0</v>
      </c>
      <c r="G42" s="288">
        <v>216128.55679999999</v>
      </c>
      <c r="H42" s="289">
        <f t="shared" si="1"/>
        <v>216128.55679999999</v>
      </c>
    </row>
    <row r="43" spans="1:8" s="16" customFormat="1" ht="25.5">
      <c r="A43" s="187">
        <v>7.3</v>
      </c>
      <c r="B43" s="189" t="s">
        <v>336</v>
      </c>
      <c r="C43" s="288">
        <v>0</v>
      </c>
      <c r="D43" s="297">
        <v>6725367.2114000004</v>
      </c>
      <c r="E43" s="314">
        <f t="shared" si="0"/>
        <v>6725367.2114000004</v>
      </c>
      <c r="F43" s="288">
        <v>0</v>
      </c>
      <c r="G43" s="316">
        <v>6369437.8695</v>
      </c>
      <c r="H43" s="289">
        <f t="shared" si="1"/>
        <v>6369437.8695</v>
      </c>
    </row>
    <row r="44" spans="1:8" s="16" customFormat="1" ht="25.5">
      <c r="A44" s="187">
        <v>7.4</v>
      </c>
      <c r="B44" s="189" t="s">
        <v>337</v>
      </c>
      <c r="C44" s="297">
        <v>5606.71</v>
      </c>
      <c r="D44" s="297">
        <v>1827399.0866</v>
      </c>
      <c r="E44" s="314">
        <f t="shared" si="0"/>
        <v>1833005.7966</v>
      </c>
      <c r="F44" s="288">
        <v>5606.71</v>
      </c>
      <c r="G44" s="316">
        <v>1432859.3681999999</v>
      </c>
      <c r="H44" s="289">
        <f t="shared" si="1"/>
        <v>1438466.0781999999</v>
      </c>
    </row>
    <row r="45" spans="1:8" s="16" customFormat="1" ht="15.75">
      <c r="A45" s="187">
        <v>8</v>
      </c>
      <c r="B45" s="190" t="s">
        <v>314</v>
      </c>
      <c r="C45" s="288">
        <f>C46+C47+C48+C49+C50+C51+C52</f>
        <v>0</v>
      </c>
      <c r="D45" s="288">
        <f>D46+D47+D48+D49+D50+D51+D52</f>
        <v>0</v>
      </c>
      <c r="E45" s="314">
        <f t="shared" si="0"/>
        <v>0</v>
      </c>
      <c r="F45" s="288">
        <f>F46+F47+F48+F49+F50+F51+F52</f>
        <v>0</v>
      </c>
      <c r="G45" s="288">
        <f>G46+G47+G48+G49+G50+G51+G52</f>
        <v>0</v>
      </c>
      <c r="H45" s="289">
        <f t="shared" si="1"/>
        <v>0</v>
      </c>
    </row>
    <row r="46" spans="1:8" s="16" customFormat="1" ht="15.75">
      <c r="A46" s="187">
        <v>8.1</v>
      </c>
      <c r="B46" s="241" t="s">
        <v>338</v>
      </c>
      <c r="C46" s="288"/>
      <c r="D46" s="288"/>
      <c r="E46" s="314">
        <f t="shared" si="0"/>
        <v>0</v>
      </c>
      <c r="F46" s="288"/>
      <c r="G46" s="288"/>
      <c r="H46" s="289">
        <f t="shared" si="1"/>
        <v>0</v>
      </c>
    </row>
    <row r="47" spans="1:8" s="16" customFormat="1" ht="15.75">
      <c r="A47" s="187">
        <v>8.1999999999999993</v>
      </c>
      <c r="B47" s="241" t="s">
        <v>339</v>
      </c>
      <c r="C47" s="288"/>
      <c r="D47" s="288"/>
      <c r="E47" s="314">
        <f t="shared" si="0"/>
        <v>0</v>
      </c>
      <c r="F47" s="288"/>
      <c r="G47" s="288"/>
      <c r="H47" s="289">
        <f t="shared" si="1"/>
        <v>0</v>
      </c>
    </row>
    <row r="48" spans="1:8" s="16" customFormat="1" ht="15.75">
      <c r="A48" s="187">
        <v>8.3000000000000007</v>
      </c>
      <c r="B48" s="241" t="s">
        <v>340</v>
      </c>
      <c r="C48" s="288"/>
      <c r="D48" s="288"/>
      <c r="E48" s="314">
        <f t="shared" si="0"/>
        <v>0</v>
      </c>
      <c r="F48" s="288"/>
      <c r="G48" s="288"/>
      <c r="H48" s="289">
        <f t="shared" si="1"/>
        <v>0</v>
      </c>
    </row>
    <row r="49" spans="1:8" s="16" customFormat="1" ht="15.75">
      <c r="A49" s="187">
        <v>8.4</v>
      </c>
      <c r="B49" s="241" t="s">
        <v>341</v>
      </c>
      <c r="C49" s="288"/>
      <c r="D49" s="288"/>
      <c r="E49" s="314">
        <f t="shared" si="0"/>
        <v>0</v>
      </c>
      <c r="F49" s="288"/>
      <c r="G49" s="288"/>
      <c r="H49" s="289">
        <f t="shared" si="1"/>
        <v>0</v>
      </c>
    </row>
    <row r="50" spans="1:8" s="16" customFormat="1" ht="15.75">
      <c r="A50" s="187">
        <v>8.5</v>
      </c>
      <c r="B50" s="241" t="s">
        <v>342</v>
      </c>
      <c r="C50" s="288"/>
      <c r="D50" s="288"/>
      <c r="E50" s="314">
        <f t="shared" si="0"/>
        <v>0</v>
      </c>
      <c r="F50" s="288"/>
      <c r="G50" s="288"/>
      <c r="H50" s="289">
        <f t="shared" si="1"/>
        <v>0</v>
      </c>
    </row>
    <row r="51" spans="1:8" s="16" customFormat="1" ht="15.75">
      <c r="A51" s="187">
        <v>8.6</v>
      </c>
      <c r="B51" s="241" t="s">
        <v>343</v>
      </c>
      <c r="C51" s="288"/>
      <c r="D51" s="288"/>
      <c r="E51" s="314">
        <f t="shared" si="0"/>
        <v>0</v>
      </c>
      <c r="F51" s="288"/>
      <c r="G51" s="288"/>
      <c r="H51" s="289">
        <f t="shared" si="1"/>
        <v>0</v>
      </c>
    </row>
    <row r="52" spans="1:8" s="16" customFormat="1" ht="15.75">
      <c r="A52" s="187">
        <v>8.6999999999999993</v>
      </c>
      <c r="B52" s="241" t="s">
        <v>344</v>
      </c>
      <c r="C52" s="288"/>
      <c r="D52" s="288"/>
      <c r="E52" s="314">
        <f t="shared" si="0"/>
        <v>0</v>
      </c>
      <c r="F52" s="288"/>
      <c r="G52" s="288"/>
      <c r="H52" s="289">
        <f t="shared" si="1"/>
        <v>0</v>
      </c>
    </row>
    <row r="53" spans="1:8" s="16" customFormat="1" ht="16.5" thickBot="1">
      <c r="A53" s="192">
        <v>9</v>
      </c>
      <c r="B53" s="193" t="s">
        <v>334</v>
      </c>
      <c r="C53" s="318"/>
      <c r="D53" s="318"/>
      <c r="E53" s="319">
        <f t="shared" si="0"/>
        <v>0</v>
      </c>
      <c r="F53" s="318"/>
      <c r="G53" s="318"/>
      <c r="H53" s="295">
        <f t="shared" si="1"/>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E30"/>
  <sheetViews>
    <sheetView zoomScaleNormal="100" workbookViewId="0">
      <pane xSplit="1" ySplit="4" topLeftCell="B5" activePane="bottomRight" state="frozen"/>
      <selection pane="topRight"/>
      <selection pane="bottomLeft"/>
      <selection pane="bottomRight" activeCell="C7" sqref="C7:D12"/>
    </sheetView>
  </sheetViews>
  <sheetFormatPr defaultColWidth="9.140625" defaultRowHeight="12.75"/>
  <cols>
    <col min="1" max="1" width="9.5703125" style="4" bestFit="1" customWidth="1"/>
    <col min="2" max="2" width="93.5703125" style="4" customWidth="1"/>
    <col min="3" max="4" width="12.7109375" style="4" customWidth="1"/>
    <col min="5" max="6" width="9.7109375" style="38" customWidth="1"/>
    <col min="7" max="16384" width="9.140625" style="38"/>
  </cols>
  <sheetData>
    <row r="1" spans="1:5">
      <c r="A1" s="2" t="s">
        <v>31</v>
      </c>
      <c r="B1" s="284" t="str">
        <f>'2. RC'!B1</f>
        <v>სს " პაშა ბანკი საქართველო"</v>
      </c>
      <c r="C1" s="3"/>
    </row>
    <row r="2" spans="1:5">
      <c r="A2" s="2" t="s">
        <v>32</v>
      </c>
      <c r="B2" s="284" t="str">
        <f>'2. RC'!B2</f>
        <v>30.09.2018</v>
      </c>
      <c r="C2" s="6"/>
      <c r="D2" s="7"/>
      <c r="E2" s="58"/>
    </row>
    <row r="3" spans="1:5">
      <c r="A3" s="2"/>
      <c r="B3" s="3"/>
      <c r="C3" s="6"/>
      <c r="D3" s="7"/>
      <c r="E3" s="58"/>
    </row>
    <row r="4" spans="1:5" ht="15" customHeight="1" thickBot="1">
      <c r="A4" s="7" t="s">
        <v>207</v>
      </c>
      <c r="B4" s="142" t="s">
        <v>308</v>
      </c>
      <c r="D4" s="59" t="s">
        <v>74</v>
      </c>
    </row>
    <row r="5" spans="1:5" ht="15" customHeight="1">
      <c r="A5" s="226" t="s">
        <v>6</v>
      </c>
      <c r="B5" s="227"/>
      <c r="C5" s="644" t="str">
        <f>'1. key ratios'!C5</f>
        <v>3Q2018</v>
      </c>
      <c r="D5" s="645" t="str">
        <f>'1. key ratios'!D5</f>
        <v>2Q2018</v>
      </c>
    </row>
    <row r="6" spans="1:5" ht="15" customHeight="1">
      <c r="A6" s="60">
        <v>1</v>
      </c>
      <c r="B6" s="61" t="s">
        <v>312</v>
      </c>
      <c r="C6" s="320">
        <f>C7+C9+C10</f>
        <v>310726936.38697004</v>
      </c>
      <c r="D6" s="321">
        <f>D7+D9+D10</f>
        <v>284941961.82201999</v>
      </c>
    </row>
    <row r="7" spans="1:5" ht="15" customHeight="1">
      <c r="A7" s="60">
        <v>1.1000000000000001</v>
      </c>
      <c r="B7" s="61" t="s">
        <v>206</v>
      </c>
      <c r="C7" s="322">
        <v>277989589.31532001</v>
      </c>
      <c r="D7" s="323">
        <v>262122953.50141999</v>
      </c>
    </row>
    <row r="8" spans="1:5">
      <c r="A8" s="60" t="s">
        <v>14</v>
      </c>
      <c r="B8" s="61" t="s">
        <v>205</v>
      </c>
      <c r="C8" s="322"/>
      <c r="D8" s="323"/>
    </row>
    <row r="9" spans="1:5" ht="15" customHeight="1">
      <c r="A9" s="60">
        <v>1.2</v>
      </c>
      <c r="B9" s="210" t="s">
        <v>204</v>
      </c>
      <c r="C9" s="322">
        <v>32051335.821950004</v>
      </c>
      <c r="D9" s="323">
        <v>22509687.946400002</v>
      </c>
    </row>
    <row r="10" spans="1:5" ht="15" customHeight="1">
      <c r="A10" s="60">
        <v>1.3</v>
      </c>
      <c r="B10" s="62" t="s">
        <v>29</v>
      </c>
      <c r="C10" s="324">
        <v>686011.24970000004</v>
      </c>
      <c r="D10" s="323">
        <v>309320.37420000002</v>
      </c>
    </row>
    <row r="11" spans="1:5" ht="15" customHeight="1">
      <c r="A11" s="60">
        <v>2</v>
      </c>
      <c r="B11" s="61" t="s">
        <v>309</v>
      </c>
      <c r="C11" s="322">
        <v>9313723.4399999995</v>
      </c>
      <c r="D11" s="323">
        <v>5970340.5151000004</v>
      </c>
    </row>
    <row r="12" spans="1:5" ht="15" customHeight="1">
      <c r="A12" s="60">
        <v>3</v>
      </c>
      <c r="B12" s="61" t="s">
        <v>310</v>
      </c>
      <c r="C12" s="324">
        <v>30501295.337499999</v>
      </c>
      <c r="D12" s="323">
        <v>30501295.337499999</v>
      </c>
    </row>
    <row r="13" spans="1:5" ht="15" customHeight="1" thickBot="1">
      <c r="A13" s="63">
        <v>4</v>
      </c>
      <c r="B13" s="64" t="s">
        <v>311</v>
      </c>
      <c r="C13" s="325">
        <f>C6+C11+C12</f>
        <v>350541955.16447002</v>
      </c>
      <c r="D13" s="326">
        <f>D6+D11+D12</f>
        <v>321413597.67461997</v>
      </c>
    </row>
    <row r="14" spans="1:5" ht="15" customHeight="1">
      <c r="A14" s="65"/>
      <c r="B14" s="66"/>
      <c r="C14" s="66"/>
      <c r="D14" s="66"/>
    </row>
    <row r="15" spans="1:5">
      <c r="B15" s="67"/>
    </row>
    <row r="16" spans="1:5">
      <c r="B16" s="68"/>
    </row>
    <row r="17" spans="1:4">
      <c r="B17" s="38"/>
    </row>
    <row r="18" spans="1:4" ht="11.25">
      <c r="A18" s="38"/>
      <c r="B18" s="38"/>
      <c r="C18" s="38"/>
      <c r="D18" s="38"/>
    </row>
    <row r="19" spans="1:4" ht="11.25">
      <c r="A19" s="38"/>
      <c r="B19" s="38"/>
      <c r="C19" s="38"/>
      <c r="D19" s="38"/>
    </row>
    <row r="20" spans="1:4" ht="11.25">
      <c r="A20" s="38"/>
      <c r="B20" s="38"/>
      <c r="C20" s="38"/>
      <c r="D20" s="38"/>
    </row>
    <row r="21" spans="1:4" ht="11.25">
      <c r="A21" s="38"/>
      <c r="B21" s="38"/>
      <c r="C21" s="38"/>
      <c r="D21" s="38"/>
    </row>
    <row r="22" spans="1:4" ht="11.25">
      <c r="A22" s="38"/>
      <c r="B22" s="38"/>
      <c r="C22" s="38"/>
      <c r="D22" s="38"/>
    </row>
    <row r="23" spans="1:4" ht="11.25">
      <c r="A23" s="38"/>
      <c r="B23" s="38"/>
      <c r="C23" s="38"/>
      <c r="D23" s="38"/>
    </row>
    <row r="24" spans="1:4" ht="11.25">
      <c r="A24" s="38"/>
      <c r="B24" s="38"/>
      <c r="C24" s="38"/>
      <c r="D24" s="38"/>
    </row>
    <row r="25" spans="1:4" ht="11.25">
      <c r="A25" s="38"/>
      <c r="B25" s="38"/>
      <c r="C25" s="38"/>
      <c r="D25" s="38"/>
    </row>
    <row r="26" spans="1:4" ht="11.25">
      <c r="A26" s="38"/>
      <c r="B26" s="38"/>
      <c r="C26" s="38"/>
      <c r="D26" s="38"/>
    </row>
    <row r="27" spans="1:4" ht="11.25">
      <c r="A27" s="38"/>
      <c r="B27" s="38"/>
      <c r="C27" s="38"/>
      <c r="D27" s="38"/>
    </row>
    <row r="28" spans="1:4" ht="11.25">
      <c r="A28" s="38"/>
      <c r="B28" s="38"/>
      <c r="C28" s="38"/>
      <c r="D28" s="38"/>
    </row>
    <row r="29" spans="1:4" ht="11.25">
      <c r="A29" s="38"/>
      <c r="B29" s="38"/>
      <c r="C29" s="38"/>
      <c r="D29" s="38"/>
    </row>
    <row r="30" spans="1:4" ht="11.25">
      <c r="A30" s="38"/>
      <c r="B30" s="38"/>
      <c r="C30" s="38"/>
      <c r="D30" s="3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35"/>
  <sheetViews>
    <sheetView zoomScaleNormal="100" workbookViewId="0">
      <pane xSplit="1" ySplit="4" topLeftCell="B5" activePane="bottomRight" state="frozen"/>
      <selection pane="topRight"/>
      <selection pane="bottomLeft"/>
      <selection pane="bottomRight" activeCell="B20" sqref="B20:C20"/>
    </sheetView>
  </sheetViews>
  <sheetFormatPr defaultColWidth="9.140625" defaultRowHeight="14.25"/>
  <cols>
    <col min="1" max="1" width="9.5703125" style="4" bestFit="1" customWidth="1"/>
    <col min="2" max="2" width="90.42578125" style="4" bestFit="1" customWidth="1"/>
    <col min="3" max="3" width="9.140625" style="4"/>
    <col min="4" max="16384" width="9.140625" style="5"/>
  </cols>
  <sheetData>
    <row r="1" spans="1:8">
      <c r="A1" s="2" t="s">
        <v>31</v>
      </c>
      <c r="B1" s="284" t="str">
        <f>'2. RC'!B1</f>
        <v>სს " პაშა ბანკი საქართველო"</v>
      </c>
    </row>
    <row r="2" spans="1:8">
      <c r="A2" s="2" t="s">
        <v>32</v>
      </c>
      <c r="B2" s="284" t="str">
        <f>'2. RC'!B2</f>
        <v>30.09.2018</v>
      </c>
    </row>
    <row r="4" spans="1:8" ht="16.5" customHeight="1" thickBot="1">
      <c r="A4" s="69" t="s">
        <v>81</v>
      </c>
      <c r="B4" s="70" t="s">
        <v>277</v>
      </c>
      <c r="C4" s="71"/>
    </row>
    <row r="5" spans="1:8">
      <c r="A5" s="72"/>
      <c r="B5" s="679" t="s">
        <v>82</v>
      </c>
      <c r="C5" s="680"/>
    </row>
    <row r="6" spans="1:8" ht="15.75">
      <c r="A6" s="73">
        <v>1</v>
      </c>
      <c r="B6" s="685" t="s">
        <v>391</v>
      </c>
      <c r="C6" s="686"/>
    </row>
    <row r="7" spans="1:8" ht="15.75">
      <c r="A7" s="73">
        <v>2</v>
      </c>
      <c r="B7" s="685" t="s">
        <v>553</v>
      </c>
      <c r="C7" s="686"/>
    </row>
    <row r="8" spans="1:8" ht="15.75">
      <c r="A8" s="73">
        <v>3</v>
      </c>
      <c r="B8" s="687" t="s">
        <v>554</v>
      </c>
      <c r="C8" s="688"/>
    </row>
    <row r="9" spans="1:8" ht="15.75">
      <c r="A9" s="73">
        <v>4</v>
      </c>
      <c r="B9" s="687" t="s">
        <v>390</v>
      </c>
      <c r="C9" s="688"/>
    </row>
    <row r="10" spans="1:8" ht="15.75">
      <c r="A10" s="73">
        <v>5</v>
      </c>
      <c r="B10" s="689" t="s">
        <v>555</v>
      </c>
      <c r="C10" s="690"/>
    </row>
    <row r="11" spans="1:8">
      <c r="A11" s="73">
        <v>6</v>
      </c>
      <c r="B11" s="74"/>
      <c r="C11" s="75"/>
    </row>
    <row r="12" spans="1:8">
      <c r="A12" s="73">
        <v>7</v>
      </c>
      <c r="B12" s="74"/>
      <c r="C12" s="75"/>
      <c r="H12" s="76"/>
    </row>
    <row r="13" spans="1:8">
      <c r="A13" s="73">
        <v>8</v>
      </c>
      <c r="B13" s="74"/>
      <c r="C13" s="75"/>
    </row>
    <row r="14" spans="1:8">
      <c r="A14" s="73">
        <v>9</v>
      </c>
      <c r="B14" s="74"/>
      <c r="C14" s="75"/>
    </row>
    <row r="15" spans="1:8">
      <c r="A15" s="73">
        <v>10</v>
      </c>
      <c r="B15" s="74"/>
      <c r="C15" s="75"/>
    </row>
    <row r="16" spans="1:8">
      <c r="A16" s="73"/>
      <c r="B16" s="681"/>
      <c r="C16" s="682"/>
    </row>
    <row r="17" spans="1:3">
      <c r="A17" s="73"/>
      <c r="B17" s="683" t="s">
        <v>83</v>
      </c>
      <c r="C17" s="684"/>
    </row>
    <row r="18" spans="1:3" ht="15.75">
      <c r="A18" s="73">
        <v>1</v>
      </c>
      <c r="B18" s="687" t="s">
        <v>556</v>
      </c>
      <c r="C18" s="691"/>
    </row>
    <row r="19" spans="1:3" ht="15.75">
      <c r="A19" s="73">
        <v>2</v>
      </c>
      <c r="B19" s="685" t="s">
        <v>557</v>
      </c>
      <c r="C19" s="686"/>
    </row>
    <row r="20" spans="1:3" ht="15.75">
      <c r="A20" s="73">
        <v>3</v>
      </c>
      <c r="B20" s="685" t="s">
        <v>558</v>
      </c>
      <c r="C20" s="686"/>
    </row>
    <row r="21" spans="1:3">
      <c r="A21" s="73">
        <v>4</v>
      </c>
      <c r="B21" s="74"/>
      <c r="C21" s="77"/>
    </row>
    <row r="22" spans="1:3">
      <c r="A22" s="73">
        <v>5</v>
      </c>
      <c r="B22" s="74"/>
      <c r="C22" s="77"/>
    </row>
    <row r="23" spans="1:3">
      <c r="A23" s="73">
        <v>6</v>
      </c>
      <c r="B23" s="74"/>
      <c r="C23" s="77"/>
    </row>
    <row r="24" spans="1:3">
      <c r="A24" s="73">
        <v>7</v>
      </c>
      <c r="B24" s="74"/>
      <c r="C24" s="77"/>
    </row>
    <row r="25" spans="1:3">
      <c r="A25" s="73">
        <v>8</v>
      </c>
      <c r="B25" s="74"/>
      <c r="C25" s="77"/>
    </row>
    <row r="26" spans="1:3">
      <c r="A26" s="73">
        <v>9</v>
      </c>
      <c r="B26" s="74"/>
      <c r="C26" s="77"/>
    </row>
    <row r="27" spans="1:3" ht="15.75" customHeight="1">
      <c r="A27" s="73">
        <v>10</v>
      </c>
      <c r="B27" s="74"/>
      <c r="C27" s="78"/>
    </row>
    <row r="28" spans="1:3" ht="15.75" customHeight="1">
      <c r="A28" s="73"/>
      <c r="B28" s="74"/>
      <c r="C28" s="78"/>
    </row>
    <row r="29" spans="1:3" ht="30" customHeight="1">
      <c r="A29" s="73"/>
      <c r="B29" s="683" t="s">
        <v>84</v>
      </c>
      <c r="C29" s="684"/>
    </row>
    <row r="30" spans="1:3" ht="15.75">
      <c r="A30" s="73">
        <v>1</v>
      </c>
      <c r="B30" s="327" t="s">
        <v>393</v>
      </c>
      <c r="C30" s="328">
        <v>1</v>
      </c>
    </row>
    <row r="31" spans="1:3" ht="15.75" customHeight="1">
      <c r="A31" s="73"/>
      <c r="B31" s="74"/>
      <c r="C31" s="75"/>
    </row>
    <row r="32" spans="1:3" ht="29.25" customHeight="1">
      <c r="A32" s="73"/>
      <c r="B32" s="683" t="s">
        <v>85</v>
      </c>
      <c r="C32" s="684"/>
    </row>
    <row r="33" spans="1:3" ht="15.75">
      <c r="A33" s="73">
        <v>1</v>
      </c>
      <c r="B33" s="327" t="s">
        <v>394</v>
      </c>
      <c r="C33" s="329">
        <v>0.1</v>
      </c>
    </row>
    <row r="34" spans="1:3" ht="15.75">
      <c r="A34" s="332">
        <v>2</v>
      </c>
      <c r="B34" s="327" t="s">
        <v>395</v>
      </c>
      <c r="C34" s="329">
        <v>0.45</v>
      </c>
    </row>
    <row r="35" spans="1:3" ht="16.5" thickBot="1">
      <c r="A35" s="79">
        <v>3</v>
      </c>
      <c r="B35" s="330" t="s">
        <v>396</v>
      </c>
      <c r="C35" s="331">
        <v>0.45</v>
      </c>
    </row>
  </sheetData>
  <mergeCells count="13">
    <mergeCell ref="B5:C5"/>
    <mergeCell ref="B16:C16"/>
    <mergeCell ref="B17:C17"/>
    <mergeCell ref="B32:C32"/>
    <mergeCell ref="B29:C29"/>
    <mergeCell ref="B6:C6"/>
    <mergeCell ref="B7:C7"/>
    <mergeCell ref="B8:C8"/>
    <mergeCell ref="B9:C9"/>
    <mergeCell ref="B10:C10"/>
    <mergeCell ref="B18:C18"/>
    <mergeCell ref="B19:C19"/>
    <mergeCell ref="B20:C2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90" zoomScaleNormal="90" workbookViewId="0">
      <pane xSplit="1" ySplit="5" topLeftCell="B6" activePane="bottomRight" state="frozen"/>
      <selection pane="topRight"/>
      <selection pane="bottomLeft"/>
      <selection pane="bottomRight" activeCell="C8" sqref="C8:D20"/>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272" t="s">
        <v>31</v>
      </c>
      <c r="B1" s="284" t="str">
        <f>'2. RC'!B1</f>
        <v>სს " პაშა ბანკი საქართველო"</v>
      </c>
      <c r="C1" s="93"/>
      <c r="D1" s="93"/>
      <c r="E1" s="93"/>
      <c r="F1" s="16"/>
    </row>
    <row r="2" spans="1:7" s="80" customFormat="1" ht="15.75" customHeight="1">
      <c r="A2" s="272" t="s">
        <v>32</v>
      </c>
      <c r="B2" s="284" t="str">
        <f>'2. RC'!B2</f>
        <v>30.09.2018</v>
      </c>
    </row>
    <row r="3" spans="1:7" s="80" customFormat="1" ht="15.75" customHeight="1">
      <c r="A3" s="272"/>
    </row>
    <row r="4" spans="1:7" s="80" customFormat="1" ht="15.75" customHeight="1" thickBot="1">
      <c r="A4" s="273" t="s">
        <v>211</v>
      </c>
      <c r="B4" s="696" t="s">
        <v>358</v>
      </c>
      <c r="C4" s="697"/>
      <c r="D4" s="697"/>
      <c r="E4" s="697"/>
    </row>
    <row r="5" spans="1:7" s="84" customFormat="1" ht="17.45" customHeight="1">
      <c r="A5" s="211"/>
      <c r="B5" s="212"/>
      <c r="C5" s="82" t="s">
        <v>0</v>
      </c>
      <c r="D5" s="82" t="s">
        <v>1</v>
      </c>
      <c r="E5" s="83" t="s">
        <v>2</v>
      </c>
    </row>
    <row r="6" spans="1:7" s="16" customFormat="1" ht="14.45" customHeight="1">
      <c r="A6" s="274"/>
      <c r="B6" s="692" t="s">
        <v>365</v>
      </c>
      <c r="C6" s="692" t="s">
        <v>95</v>
      </c>
      <c r="D6" s="694" t="s">
        <v>210</v>
      </c>
      <c r="E6" s="695"/>
      <c r="G6" s="5"/>
    </row>
    <row r="7" spans="1:7" s="16" customFormat="1" ht="99.6" customHeight="1">
      <c r="A7" s="274"/>
      <c r="B7" s="693"/>
      <c r="C7" s="692"/>
      <c r="D7" s="471" t="s">
        <v>209</v>
      </c>
      <c r="E7" s="481" t="s">
        <v>366</v>
      </c>
      <c r="G7" s="5"/>
    </row>
    <row r="8" spans="1:7">
      <c r="A8" s="275">
        <v>1</v>
      </c>
      <c r="B8" s="203" t="s">
        <v>36</v>
      </c>
      <c r="C8" s="333">
        <v>1483687.9790999999</v>
      </c>
      <c r="D8" s="333"/>
      <c r="E8" s="482">
        <f t="shared" ref="E8:E20" si="0">C8-D8</f>
        <v>1483687.9790999999</v>
      </c>
      <c r="F8" s="16"/>
    </row>
    <row r="9" spans="1:7">
      <c r="A9" s="275">
        <v>2</v>
      </c>
      <c r="B9" s="203" t="s">
        <v>37</v>
      </c>
      <c r="C9" s="333">
        <v>47185045.195199996</v>
      </c>
      <c r="D9" s="333"/>
      <c r="E9" s="482">
        <f t="shared" si="0"/>
        <v>47185045.195199996</v>
      </c>
      <c r="F9" s="16"/>
    </row>
    <row r="10" spans="1:7">
      <c r="A10" s="275">
        <v>3</v>
      </c>
      <c r="B10" s="203" t="s">
        <v>38</v>
      </c>
      <c r="C10" s="333">
        <v>68244781.143600002</v>
      </c>
      <c r="D10" s="333"/>
      <c r="E10" s="482">
        <f t="shared" si="0"/>
        <v>68244781.143600002</v>
      </c>
      <c r="F10" s="16"/>
    </row>
    <row r="11" spans="1:7">
      <c r="A11" s="275">
        <v>4</v>
      </c>
      <c r="B11" s="203" t="s">
        <v>39</v>
      </c>
      <c r="C11" s="333">
        <v>0</v>
      </c>
      <c r="D11" s="333"/>
      <c r="E11" s="482">
        <f t="shared" si="0"/>
        <v>0</v>
      </c>
      <c r="F11" s="16"/>
    </row>
    <row r="12" spans="1:7">
      <c r="A12" s="275">
        <v>5</v>
      </c>
      <c r="B12" s="203" t="s">
        <v>40</v>
      </c>
      <c r="C12" s="333">
        <v>45881020.209800005</v>
      </c>
      <c r="D12" s="334"/>
      <c r="E12" s="482">
        <f t="shared" si="0"/>
        <v>45881020.209800005</v>
      </c>
      <c r="F12" s="16"/>
    </row>
    <row r="13" spans="1:7">
      <c r="A13" s="275">
        <v>6.1</v>
      </c>
      <c r="B13" s="276" t="s">
        <v>41</v>
      </c>
      <c r="C13" s="333">
        <v>149992882.9262</v>
      </c>
      <c r="D13" s="333"/>
      <c r="E13" s="482">
        <f t="shared" si="0"/>
        <v>149992882.9262</v>
      </c>
      <c r="F13" s="16"/>
    </row>
    <row r="14" spans="1:7">
      <c r="A14" s="275">
        <v>6.2</v>
      </c>
      <c r="B14" s="277" t="s">
        <v>42</v>
      </c>
      <c r="C14" s="333">
        <v>-3356418.5761000002</v>
      </c>
      <c r="D14" s="333"/>
      <c r="E14" s="482">
        <f t="shared" si="0"/>
        <v>-3356418.5761000002</v>
      </c>
      <c r="F14" s="16"/>
    </row>
    <row r="15" spans="1:7">
      <c r="A15" s="275">
        <v>6</v>
      </c>
      <c r="B15" s="203" t="s">
        <v>43</v>
      </c>
      <c r="C15" s="333">
        <v>146636464.35009998</v>
      </c>
      <c r="D15" s="333"/>
      <c r="E15" s="482">
        <f t="shared" si="0"/>
        <v>146636464.35009998</v>
      </c>
      <c r="F15" s="16"/>
    </row>
    <row r="16" spans="1:7">
      <c r="A16" s="275">
        <v>7</v>
      </c>
      <c r="B16" s="203" t="s">
        <v>44</v>
      </c>
      <c r="C16" s="333">
        <v>2235697.5438999999</v>
      </c>
      <c r="D16" s="334"/>
      <c r="E16" s="482">
        <f t="shared" si="0"/>
        <v>2235697.5438999999</v>
      </c>
      <c r="F16" s="16"/>
    </row>
    <row r="17" spans="1:7">
      <c r="A17" s="275">
        <v>8</v>
      </c>
      <c r="B17" s="203" t="s">
        <v>208</v>
      </c>
      <c r="C17" s="333">
        <v>0</v>
      </c>
      <c r="D17" s="333"/>
      <c r="E17" s="482">
        <f t="shared" si="0"/>
        <v>0</v>
      </c>
      <c r="F17" s="278"/>
      <c r="G17" s="87"/>
    </row>
    <row r="18" spans="1:7">
      <c r="A18" s="275">
        <v>9</v>
      </c>
      <c r="B18" s="203" t="s">
        <v>45</v>
      </c>
      <c r="C18" s="333">
        <v>0</v>
      </c>
      <c r="D18" s="333"/>
      <c r="E18" s="482">
        <f t="shared" si="0"/>
        <v>0</v>
      </c>
      <c r="F18" s="16"/>
      <c r="G18" s="87"/>
    </row>
    <row r="19" spans="1:7">
      <c r="A19" s="275">
        <v>10</v>
      </c>
      <c r="B19" s="203" t="s">
        <v>46</v>
      </c>
      <c r="C19" s="333">
        <v>2957758.21</v>
      </c>
      <c r="D19" s="335">
        <v>2014713.37</v>
      </c>
      <c r="E19" s="482">
        <f t="shared" si="0"/>
        <v>943044.83999999985</v>
      </c>
      <c r="F19" s="16"/>
      <c r="G19" s="87"/>
    </row>
    <row r="20" spans="1:7">
      <c r="A20" s="275">
        <v>11</v>
      </c>
      <c r="B20" s="203" t="s">
        <v>47</v>
      </c>
      <c r="C20" s="333">
        <v>1515044.09</v>
      </c>
      <c r="D20" s="333"/>
      <c r="E20" s="482">
        <f t="shared" si="0"/>
        <v>1515044.09</v>
      </c>
      <c r="F20" s="16"/>
    </row>
    <row r="21" spans="1:7" ht="26.25" thickBot="1">
      <c r="A21" s="163"/>
      <c r="B21" s="279" t="s">
        <v>368</v>
      </c>
      <c r="C21" s="336">
        <f>SUM(C8:C12, C15:C20)</f>
        <v>316139498.72169995</v>
      </c>
      <c r="D21" s="336">
        <f>SUM(D8:D12, D15:D20)</f>
        <v>2014713.37</v>
      </c>
      <c r="E21" s="483">
        <f>SUM(E8:E12, E15:E20)</f>
        <v>314124785.35169995</v>
      </c>
    </row>
    <row r="22" spans="1:7">
      <c r="A22" s="5"/>
      <c r="B22" s="5"/>
      <c r="C22" s="5"/>
      <c r="D22" s="5"/>
      <c r="E22" s="5"/>
    </row>
    <row r="23" spans="1:7">
      <c r="A23" s="5"/>
      <c r="B23" s="5"/>
      <c r="C23" s="5"/>
      <c r="D23" s="5"/>
      <c r="E23" s="5"/>
    </row>
    <row r="25" spans="1:7" s="4" customFormat="1">
      <c r="B25" s="88"/>
      <c r="F25" s="5"/>
      <c r="G25" s="5"/>
    </row>
    <row r="26" spans="1:7" s="4" customFormat="1">
      <c r="B26" s="88"/>
      <c r="F26" s="5"/>
      <c r="G26" s="5"/>
    </row>
    <row r="27" spans="1:7" s="4" customFormat="1">
      <c r="B27" s="88"/>
      <c r="F27" s="5"/>
      <c r="G27" s="5"/>
    </row>
    <row r="28" spans="1:7" s="4" customFormat="1">
      <c r="B28" s="88"/>
      <c r="F28" s="5"/>
      <c r="G28" s="5"/>
    </row>
    <row r="29" spans="1:7" s="4" customFormat="1">
      <c r="B29" s="88"/>
      <c r="F29" s="5"/>
      <c r="G29" s="5"/>
    </row>
    <row r="30" spans="1:7" s="4" customFormat="1">
      <c r="B30" s="88"/>
      <c r="F30" s="5"/>
      <c r="G30" s="5"/>
    </row>
    <row r="31" spans="1:7" s="4" customFormat="1">
      <c r="B31" s="88"/>
      <c r="F31" s="5"/>
      <c r="G31" s="5"/>
    </row>
    <row r="32" spans="1:7" s="4" customFormat="1">
      <c r="B32" s="88"/>
      <c r="F32" s="5"/>
      <c r="G32" s="5"/>
    </row>
    <row r="33" spans="2:7" s="4" customFormat="1">
      <c r="B33" s="88"/>
      <c r="F33" s="5"/>
      <c r="G33" s="5"/>
    </row>
    <row r="34" spans="2:7" s="4" customFormat="1">
      <c r="B34" s="88"/>
      <c r="F34" s="5"/>
      <c r="G34" s="5"/>
    </row>
    <row r="35" spans="2:7" s="4" customFormat="1">
      <c r="B35" s="88"/>
      <c r="F35" s="5"/>
      <c r="G35" s="5"/>
    </row>
    <row r="36" spans="2:7" s="4" customFormat="1">
      <c r="B36" s="88"/>
      <c r="F36" s="5"/>
      <c r="G36" s="5"/>
    </row>
    <row r="37" spans="2:7" s="4" customFormat="1">
      <c r="B37" s="88"/>
      <c r="F37" s="5"/>
      <c r="G37" s="5"/>
    </row>
  </sheetData>
  <mergeCells count="4">
    <mergeCell ref="B6:B7"/>
    <mergeCell ref="C6:C7"/>
    <mergeCell ref="D6:E6"/>
    <mergeCell ref="B4:E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33"/>
  <sheetViews>
    <sheetView zoomScaleNormal="100" workbookViewId="0">
      <pane xSplit="1" ySplit="4" topLeftCell="B5" activePane="bottomRight" state="frozen"/>
      <selection pane="topRight"/>
      <selection pane="bottomLeft"/>
      <selection pane="bottomRight" activeCell="C9" sqref="C9:C12"/>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31</v>
      </c>
      <c r="B1" s="284" t="str">
        <f>'2. RC'!B1</f>
        <v>სს " პაშა ბანკი საქართველო"</v>
      </c>
    </row>
    <row r="2" spans="1:6" s="80" customFormat="1" ht="15.75" customHeight="1">
      <c r="A2" s="2" t="s">
        <v>32</v>
      </c>
      <c r="B2" s="284" t="str">
        <f>'2. RC'!B2</f>
        <v>30.09.2018</v>
      </c>
      <c r="C2" s="4"/>
      <c r="D2" s="4"/>
      <c r="E2" s="4"/>
      <c r="F2" s="4"/>
    </row>
    <row r="3" spans="1:6" s="80" customFormat="1" ht="15.75" customHeight="1">
      <c r="C3" s="4"/>
      <c r="D3" s="4"/>
      <c r="E3" s="4"/>
      <c r="F3" s="4"/>
    </row>
    <row r="4" spans="1:6" s="80" customFormat="1" ht="13.5" thickBot="1">
      <c r="A4" s="80" t="s">
        <v>86</v>
      </c>
      <c r="B4" s="280" t="s">
        <v>345</v>
      </c>
      <c r="C4" s="81" t="s">
        <v>74</v>
      </c>
      <c r="D4" s="4"/>
      <c r="E4" s="4"/>
      <c r="F4" s="4"/>
    </row>
    <row r="5" spans="1:6" ht="15">
      <c r="A5" s="217">
        <v>1</v>
      </c>
      <c r="B5" s="281" t="s">
        <v>367</v>
      </c>
      <c r="C5" s="337">
        <f>'7. LI1'!E21</f>
        <v>314124785.35169995</v>
      </c>
    </row>
    <row r="6" spans="1:6" s="218" customFormat="1" ht="15">
      <c r="A6" s="89">
        <v>2.1</v>
      </c>
      <c r="B6" s="214" t="s">
        <v>346</v>
      </c>
      <c r="C6" s="338">
        <v>56500038.449899994</v>
      </c>
    </row>
    <row r="7" spans="1:6" s="67" customFormat="1" ht="15" outlineLevel="1">
      <c r="A7" s="60">
        <v>2.2000000000000002</v>
      </c>
      <c r="B7" s="62" t="s">
        <v>347</v>
      </c>
      <c r="C7" s="339">
        <v>34300562.484499998</v>
      </c>
    </row>
    <row r="8" spans="1:6" s="67" customFormat="1" ht="25.5">
      <c r="A8" s="60">
        <v>3</v>
      </c>
      <c r="B8" s="215" t="s">
        <v>348</v>
      </c>
      <c r="C8" s="340">
        <f>SUM(C5:C7)</f>
        <v>404925386.28609991</v>
      </c>
    </row>
    <row r="9" spans="1:6" s="218" customFormat="1" ht="15">
      <c r="A9" s="89">
        <v>4</v>
      </c>
      <c r="B9" s="91" t="s">
        <v>89</v>
      </c>
      <c r="C9" s="341">
        <v>3329409.4561000001</v>
      </c>
    </row>
    <row r="10" spans="1:6" s="67" customFormat="1" ht="15" outlineLevel="1">
      <c r="A10" s="60">
        <v>5.0999999999999996</v>
      </c>
      <c r="B10" s="62" t="s">
        <v>349</v>
      </c>
      <c r="C10" s="339">
        <v>-24448702.62794999</v>
      </c>
    </row>
    <row r="11" spans="1:6" s="67" customFormat="1" ht="15" outlineLevel="1">
      <c r="A11" s="60">
        <v>5.2</v>
      </c>
      <c r="B11" s="62" t="s">
        <v>350</v>
      </c>
      <c r="C11" s="342">
        <v>-33614551.234809995</v>
      </c>
    </row>
    <row r="12" spans="1:6" s="67" customFormat="1" ht="15">
      <c r="A12" s="60">
        <v>6</v>
      </c>
      <c r="B12" s="213" t="s">
        <v>88</v>
      </c>
      <c r="C12" s="341"/>
    </row>
    <row r="13" spans="1:6" s="67" customFormat="1" ht="15.75" thickBot="1">
      <c r="A13" s="63">
        <v>7</v>
      </c>
      <c r="B13" s="216" t="s">
        <v>296</v>
      </c>
      <c r="C13" s="343">
        <f>SUM(C8:C12)</f>
        <v>350191541.87943989</v>
      </c>
    </row>
    <row r="15" spans="1:6">
      <c r="A15" s="233"/>
      <c r="B15" s="233"/>
    </row>
    <row r="16" spans="1:6">
      <c r="A16" s="233"/>
      <c r="B16" s="233"/>
    </row>
    <row r="17" spans="1:5" ht="15">
      <c r="A17" s="228"/>
      <c r="B17" s="229"/>
      <c r="C17" s="233"/>
      <c r="D17" s="233"/>
      <c r="E17" s="233"/>
    </row>
    <row r="18" spans="1:5" ht="15">
      <c r="A18" s="234"/>
      <c r="B18" s="235"/>
      <c r="C18" s="233"/>
      <c r="D18" s="233"/>
      <c r="E18" s="233"/>
    </row>
    <row r="19" spans="1:5">
      <c r="A19" s="236"/>
      <c r="B19" s="230"/>
      <c r="C19" s="233"/>
      <c r="D19" s="233"/>
      <c r="E19" s="233"/>
    </row>
    <row r="20" spans="1:5">
      <c r="A20" s="237"/>
      <c r="B20" s="231"/>
      <c r="C20" s="233"/>
      <c r="D20" s="233"/>
      <c r="E20" s="233"/>
    </row>
    <row r="21" spans="1:5">
      <c r="A21" s="237"/>
      <c r="B21" s="235"/>
      <c r="C21" s="233"/>
      <c r="D21" s="233"/>
      <c r="E21" s="233"/>
    </row>
    <row r="22" spans="1:5">
      <c r="A22" s="236"/>
      <c r="B22" s="232"/>
      <c r="C22" s="233"/>
      <c r="D22" s="233"/>
      <c r="E22" s="233"/>
    </row>
    <row r="23" spans="1:5">
      <c r="A23" s="237"/>
      <c r="B23" s="231"/>
      <c r="C23" s="233"/>
      <c r="D23" s="233"/>
      <c r="E23" s="233"/>
    </row>
    <row r="24" spans="1:5">
      <c r="A24" s="237"/>
      <c r="B24" s="231"/>
      <c r="C24" s="233"/>
      <c r="D24" s="233"/>
      <c r="E24" s="233"/>
    </row>
    <row r="25" spans="1:5">
      <c r="A25" s="237"/>
      <c r="B25" s="238"/>
      <c r="C25" s="233"/>
      <c r="D25" s="233"/>
      <c r="E25" s="233"/>
    </row>
    <row r="26" spans="1:5">
      <c r="A26" s="237"/>
      <c r="B26" s="235"/>
      <c r="C26" s="233"/>
      <c r="D26" s="233"/>
      <c r="E26" s="233"/>
    </row>
    <row r="27" spans="1:5">
      <c r="A27" s="233"/>
      <c r="B27" s="239"/>
      <c r="C27" s="233"/>
      <c r="D27" s="233"/>
      <c r="E27" s="233"/>
    </row>
    <row r="28" spans="1:5">
      <c r="A28" s="233"/>
      <c r="B28" s="239"/>
      <c r="C28" s="233"/>
      <c r="D28" s="233"/>
      <c r="E28" s="233"/>
    </row>
    <row r="29" spans="1:5">
      <c r="A29" s="233"/>
      <c r="B29" s="239"/>
      <c r="C29" s="233"/>
      <c r="D29" s="233"/>
      <c r="E29" s="233"/>
    </row>
    <row r="30" spans="1:5">
      <c r="A30" s="233"/>
      <c r="B30" s="239"/>
      <c r="C30" s="233"/>
      <c r="D30" s="233"/>
      <c r="E30" s="233"/>
    </row>
    <row r="31" spans="1:5">
      <c r="A31" s="233"/>
      <c r="B31" s="239"/>
      <c r="C31" s="233"/>
      <c r="D31" s="233"/>
      <c r="E31" s="233"/>
    </row>
    <row r="32" spans="1:5">
      <c r="A32" s="233"/>
      <c r="B32" s="239"/>
      <c r="C32" s="233"/>
      <c r="D32" s="233"/>
      <c r="E32" s="233"/>
    </row>
    <row r="33" spans="1:5">
      <c r="A33" s="233"/>
      <c r="B33" s="239"/>
      <c r="C33" s="233"/>
      <c r="D33" s="233"/>
      <c r="E33" s="233"/>
    </row>
  </sheetData>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sKnYL6JEOtAscHeAjbEgBP+Yxxk=</DigestValue>
    </Reference>
    <Reference URI="#idOfficeObject" Type="http://www.w3.org/2000/09/xmldsig#Object">
      <DigestMethod Algorithm="http://www.w3.org/2000/09/xmldsig#sha1"/>
      <DigestValue>5Wov1gsJxgYKXgFalq/R1XDbt4o=</DigestValue>
    </Reference>
    <Reference URI="#idSignedProperties" Type="http://uri.etsi.org/01903#SignedProperties">
      <Transforms>
        <Transform Algorithm="http://www.w3.org/TR/2001/REC-xml-c14n-20010315"/>
      </Transforms>
      <DigestMethod Algorithm="http://www.w3.org/2000/09/xmldsig#sha1"/>
      <DigestValue>aeO2RMnBT4OoCIvndo8R89cXH6A=</DigestValue>
    </Reference>
  </SignedInfo>
  <SignatureValue>S2lpHlOsl0XMKuvw74YbUwVWPMLbssuRnNcutKHZ2PZ7BdXoAR06q7mj6fV/5ZMjfezWNrv886GR
Nmhtlhz+uFt0S4cXivY3/mWTnYGmF9CRTIQiKx8EBgzrPjN41V7O3D7sIANPzkQUUsVEqCiJHmUL
2T2u4U2IhItIG3xmcMnJqescF9ubB8coIN9BKar+EWuTMz9wRXMnfEv7zJkJr7Yp6wy5CnGqM2VX
9nwH756tyE8ecDLjP2vU8Bt+sXGkeRj4QwaUE1dAqxd1ZO9YzgBF2DcBhmSPOcaAfDh77/paqHbA
SUaPDFmm+R4V9p8JjD1afCe1b0l/S43xSZYfow==</SignatureValue>
  <KeyInfo>
    <X509Data>
      <X509Certificate>MIIGRjCCBS6gAwIBAgIKesnavgACAAAc1TANBgkqhkiG9w0BAQsFADBKMRIwEAYKCZImiZPyLGQB
GRYCZ2UxEzARBgoJkiaJk/IsZAEZFgNuYmcxHzAdBgNVBAMTFk5CRyBDbGFzcyAyIElOVCBTdWIg
Q0EwHhcNMTcwMjE1MDcyMjU4WhcNMTkwMjE1MDcyMjU4WjBEMR8wHQYDVQQKExZKU0MgUGFzaGEg
QmFuayBHZW9yZ2lhMSEwHwYDVQQDExhCUEIgLSBNYXJnYXJpdGEgU3ZhbmlkemUwggEiMA0GCSqG
SIb3DQEBAQUAA4IBDwAwggEKAoIBAQDwVjBqqMrDMQLZ0bO0mzBu+mMPv7pJzrYDLxfHxgnywgWk
1XGO3jN74Ul6Hn9MtNoUuzSw1Tq9P9NY4Pn9ojwuHPzZq3SLAGltd4JIRYTcgvje3vwdRBvA9GA3
7U+wrirs2CPOE77gm1Zq7/FN+nLmUni/lNNgoz2rihTq9KwsBfrNaPXKYv56X3xU7WaEH5GLA9hH
fenpwZjnZb7c9jIdTYK9yrUIeMAiqFYVlQ4sLj8mnWoDGz37/02z7WPruDTk6KNNbZmpPYCe7cPf
6LBqUM8hcXaZFA5EuEbd/BtMMyLS1wTy0N7eQ6gO9bUDMnduD22MkYyJVOskQHWVNGHnAgMBAAGj
ggMyMIIDLjA8BgkrBgEEAYI3FQcELzAtBiUrBgEEAYI3FQjmsmCDjfVEhoGZCYO4oUqDvoRxBIPE
kTOEg4hdAgFkAgEdMB0GA1UdJQQWMBQGCCsGAQUFBwMCBggrBgEFBQcDBDALBgNVHQ8EBAMCB4Aw
JwYJKwYBBAGCNxUKBBowGDAKBggrBgEFBQcDAjAKBggrBgEFBQcDBDAdBgNVHQ4EFgQUbfepM37/
b04GOkuRptsSc+QhTg0wHwYDVR0jBBgwFoAUwy7SL/BMLxnCJ4L89i6sarBJz8EwggElBgNVHR8E
ggEcMIIBGDCCARSgggEQoIIBDIaBx2xkYXA6Ly8vQ049TkJHJTIwQ2xhc3MlMjAyJTIwSU5UJTIw
U3ViJTIwQ0EoMSksQ049bmJnLXN1YkNBLENOPUNEUCxDTj1QdWJsaWMlMjBLZXklMjBTZXJ2aWNl
cyxDTj1TZXJ2aWNlcyxDTj1Db25maWd1cmF0aW9uLERDPW5iZyxEQz1nZT9jZXJ0aWZpY2F0ZVJl
dm9jYXRpb25MaXN0P2Jhc2U/b2JqZWN0Q2xhc3M9Y1JMRGlzdHJpYnV0aW9uUG9pbnSGQGh0dHA6
Ly9jcmwubmJnLmdvdi5nZS9jYS9OQkclMjBDbGFzcyUyMDIlMjBJTlQlMjBTdWIlMjBDQSgxKS5j
cmwwggEuBggrBgEFBQcBAQSCASAwggEcMIG6BggrBgEFBQcwAoaBrWxkYXA6Ly8vQ049TkJHJTIw
Q2xhc3MlMjAyJTIwSU5UJTIwU3ViJTIwQ0EsQ049QUlBLENOPVB1YmxpYyUyMEtleSUyMFNlcnZp
Y2VzLENOPVNlcnZpY2VzLENOPUNvbmZpZ3VyYXRpb24sREM9bmJnLERDPWdlP2NBQ2VydGlmaWNh
dGU/YmFzZT9vYmplY3RDbGFzcz1jZXJ0aWZpY2F0aW9uQXV0aG9yaXR5MF0GCCsGAQUFBzAChlFo
dHRwOi8vY3JsLm5iZy5nb3YuZ2UvY2EvbmJnLXN1YkNBLm5iZy5nZV9OQkclMjBDbGFzcyUyMDIl
MjBJTlQlMjBTdWIlMjBDQSgyKS5jcnQwDQYJKoZIhvcNAQELBQADggEBABTEvO+NrMMxNXC2k7wb
wI8r5x+UyDjJ4GVk5NCn3IBFHQfugK3eBU1vbjCj3fvVxVzV4WoAnGFlH3rWXzqzLae/OQOZYRiZ
O7Ku/jwLFx1VXDsfIkl1lMJXJtNw3fnVIuVK2wrXxfOYdOYwHZNDxV0mirX1t/k01ofSwdI2gnto
ZRgLLYZTIdHGhC6d9nJzO9nLz3W0F31O8Mrldt9rzbz//JF9lDandyzVwobwgByBJbxtvny1sJnv
BmR7G2IUzKlMhifYkIUUjlZ7Syj+/ZkxFjXvHhhc+iv+fp06KlNxbQrpqHR3e3Pn7M8gaYosLLf1
AFjRWrPqBgNaViN4cJs=</X509Certificate>
    </X509Data>
  </KeyInfo>
  <Object xmlns:mdssi="http://schemas.openxmlformats.org/package/2006/digital-signature" Id="idPackageObject">
    <Manifest>
      <Reference URI="/xl/printerSettings/printerSettings1.bin?ContentType=application/vnd.openxmlformats-officedocument.spreadsheetml.printerSettings">
        <DigestMethod Algorithm="http://www.w3.org/2000/09/xmldsig#sha1"/>
        <DigestValue>ZjYF1rngT8+3SuHmWZ9lPAE7NMg=</DigestValue>
      </Reference>
      <Reference URI="/xl/worksheets/sheet9.xml?ContentType=application/vnd.openxmlformats-officedocument.spreadsheetml.worksheet+xml">
        <DigestMethod Algorithm="http://www.w3.org/2000/09/xmldsig#sha1"/>
        <DigestValue>Ip37VxWVBznXBYeYVRUAlrl6otk=</DigestValue>
      </Reference>
      <Reference URI="/xl/worksheets/sheet18.xml?ContentType=application/vnd.openxmlformats-officedocument.spreadsheetml.worksheet+xml">
        <DigestMethod Algorithm="http://www.w3.org/2000/09/xmldsig#sha1"/>
        <DigestValue>ad1gqd1gW529xnZZN6dMCYdeG5c=</DigestValue>
      </Reference>
      <Reference URI="/xl/worksheets/sheet16.xml?ContentType=application/vnd.openxmlformats-officedocument.spreadsheetml.worksheet+xml">
        <DigestMethod Algorithm="http://www.w3.org/2000/09/xmldsig#sha1"/>
        <DigestValue>FZCd5T0jH/soYCYWX5ZPoFSrfvk=</DigestValue>
      </Reference>
      <Reference URI="/xl/worksheets/sheet15.xml?ContentType=application/vnd.openxmlformats-officedocument.spreadsheetml.worksheet+xml">
        <DigestMethod Algorithm="http://www.w3.org/2000/09/xmldsig#sha1"/>
        <DigestValue>KIshXhpx6adF/hpfdLv6Ubatwm4=</DigestValue>
      </Reference>
      <Reference URI="/xl/printerSettings/printerSettings6.bin?ContentType=application/vnd.openxmlformats-officedocument.spreadsheetml.printerSettings">
        <DigestMethod Algorithm="http://www.w3.org/2000/09/xmldsig#sha1"/>
        <DigestValue>4uWAmxZMpFBE+/JDugAdMjuTKKw=</DigestValue>
      </Reference>
      <Reference URI="/xl/worksheets/sheet14.xml?ContentType=application/vnd.openxmlformats-officedocument.spreadsheetml.worksheet+xml">
        <DigestMethod Algorithm="http://www.w3.org/2000/09/xmldsig#sha1"/>
        <DigestValue>KB2ehQsT+RbdG9jM7zw8v5FVGf4=</DigestValue>
      </Reference>
      <Reference URI="/xl/printerSettings/printerSettings7.bin?ContentType=application/vnd.openxmlformats-officedocument.spreadsheetml.printerSettings">
        <DigestMethod Algorithm="http://www.w3.org/2000/09/xmldsig#sha1"/>
        <DigestValue>VbYQLSfWkJUSAVYpaQXZ1AdRGaQ=</DigestValue>
      </Reference>
      <Reference URI="/xl/externalLinks/externalLink1.xml?ContentType=application/vnd.openxmlformats-officedocument.spreadsheetml.externalLink+xml">
        <DigestMethod Algorithm="http://www.w3.org/2000/09/xmldsig#sha1"/>
        <DigestValue>5INcEJ1eQDgw22QA4kay85oIaqo=</DigestValue>
      </Reference>
      <Reference URI="/xl/printerSettings/printerSettings5.bin?ContentType=application/vnd.openxmlformats-officedocument.spreadsheetml.printerSettings">
        <DigestMethod Algorithm="http://www.w3.org/2000/09/xmldsig#sha1"/>
        <DigestValue>ZjYF1rngT8+3SuHmWZ9lPAE7NMg=</DigestValue>
      </Reference>
      <Reference URI="/xl/worksheets/sheet7.xml?ContentType=application/vnd.openxmlformats-officedocument.spreadsheetml.worksheet+xml">
        <DigestMethod Algorithm="http://www.w3.org/2000/09/xmldsig#sha1"/>
        <DigestValue>FgGCsShIL0kSlku13LFtTBS8eX4=</DigestValue>
      </Reference>
      <Reference URI="/xl/worksheets/sheet5.xml?ContentType=application/vnd.openxmlformats-officedocument.spreadsheetml.worksheet+xml">
        <DigestMethod Algorithm="http://www.w3.org/2000/09/xmldsig#sha1"/>
        <DigestValue>3ndqdrkgM3I4jqetVlF/MbhxrdA=</DigestValue>
      </Reference>
      <Reference URI="/xl/printerSettings/printerSettings2.bin?ContentType=application/vnd.openxmlformats-officedocument.spreadsheetml.printerSettings">
        <DigestMethod Algorithm="http://www.w3.org/2000/09/xmldsig#sha1"/>
        <DigestValue>ZjYF1rngT8+3SuHmWZ9lPAE7NMg=</DigestValue>
      </Reference>
      <Reference URI="/xl/printerSettings/printerSettings3.bin?ContentType=application/vnd.openxmlformats-officedocument.spreadsheetml.printerSettings">
        <DigestMethod Algorithm="http://www.w3.org/2000/09/xmldsig#sha1"/>
        <DigestValue>ZjYF1rngT8+3SuHmWZ9lPAE7NMg=</DigestValue>
      </Reference>
      <Reference URI="/xl/printerSettings/printerSettings4.bin?ContentType=application/vnd.openxmlformats-officedocument.spreadsheetml.printerSettings">
        <DigestMethod Algorithm="http://www.w3.org/2000/09/xmldsig#sha1"/>
        <DigestValue>R1y3o9cLyO8UBGdgC0fjZHPyBRw=</DigestValue>
      </Reference>
      <Reference URI="/xl/externalLinks/externalLink2.xml?ContentType=application/vnd.openxmlformats-officedocument.spreadsheetml.externalLink+xml">
        <DigestMethod Algorithm="http://www.w3.org/2000/09/xmldsig#sha1"/>
        <DigestValue>e4tpTd2JEeHxDbOXHYPqIzXdeNs=</DigestValue>
      </Reference>
      <Reference URI="/xl/externalLinks/externalLink5.xml?ContentType=application/vnd.openxmlformats-officedocument.spreadsheetml.externalLink+xml">
        <DigestMethod Algorithm="http://www.w3.org/2000/09/xmldsig#sha1"/>
        <DigestValue>QhugS1S28tuOnkKtxQIotaaiM+w=</DigestValue>
      </Reference>
      <Reference URI="/xl/worksheets/sheet6.xml?ContentType=application/vnd.openxmlformats-officedocument.spreadsheetml.worksheet+xml">
        <DigestMethod Algorithm="http://www.w3.org/2000/09/xmldsig#sha1"/>
        <DigestValue>nwqA54SvfPwP9PQIgyRDu27efwk=</DigestValue>
      </Reference>
      <Reference URI="/xl/externalLinks/externalLink3.xml?ContentType=application/vnd.openxmlformats-officedocument.spreadsheetml.externalLink+xml">
        <DigestMethod Algorithm="http://www.w3.org/2000/09/xmldsig#sha1"/>
        <DigestValue>e4tpTd2JEeHxDbOXHYPqIzXdeNs=</DigestValue>
      </Reference>
      <Reference URI="/xl/worksheets/sheet8.xml?ContentType=application/vnd.openxmlformats-officedocument.spreadsheetml.worksheet+xml">
        <DigestMethod Algorithm="http://www.w3.org/2000/09/xmldsig#sha1"/>
        <DigestValue>PCgdkA1A4tKnJ68Tk5OUZTtAQYI=</DigestValue>
      </Reference>
      <Reference URI="/xl/calcChain.xml?ContentType=application/vnd.openxmlformats-officedocument.spreadsheetml.calcChain+xml">
        <DigestMethod Algorithm="http://www.w3.org/2000/09/xmldsig#sha1"/>
        <DigestValue>nc5UgzPtkTy/4rhUMo7zoGSG39E=</DigestValue>
      </Reference>
      <Reference URI="/xl/worksheets/sheet13.xml?ContentType=application/vnd.openxmlformats-officedocument.spreadsheetml.worksheet+xml">
        <DigestMethod Algorithm="http://www.w3.org/2000/09/xmldsig#sha1"/>
        <DigestValue>0P8F7oadzEXqI4tJrOSFscPcNyg=</DigestValue>
      </Reference>
      <Reference URI="/xl/printerSettings/printerSettings12.bin?ContentType=application/vnd.openxmlformats-officedocument.spreadsheetml.printerSettings">
        <DigestMethod Algorithm="http://www.w3.org/2000/09/xmldsig#sha1"/>
        <DigestValue>smDEh4LSVjnZQOGrrBebJO6QavQ=</DigestValue>
      </Reference>
      <Reference URI="/xl/printerSettings/printerSettings10.bin?ContentType=application/vnd.openxmlformats-officedocument.spreadsheetml.printerSettings">
        <DigestMethod Algorithm="http://www.w3.org/2000/09/xmldsig#sha1"/>
        <DigestValue>ZjYF1rngT8+3SuHmWZ9lPAE7NMg=</DigestValue>
      </Reference>
      <Reference URI="/xl/worksheets/sheet3.xml?ContentType=application/vnd.openxmlformats-officedocument.spreadsheetml.worksheet+xml">
        <DigestMethod Algorithm="http://www.w3.org/2000/09/xmldsig#sha1"/>
        <DigestValue>1TNPAqRsN8etf2IIttzoH0kwwHI=</DigestValue>
      </Reference>
      <Reference URI="/xl/printerSettings/printerSettings9.bin?ContentType=application/vnd.openxmlformats-officedocument.spreadsheetml.printerSettings">
        <DigestMethod Algorithm="http://www.w3.org/2000/09/xmldsig#sha1"/>
        <DigestValue>VbYQLSfWkJUSAVYpaQXZ1AdRGaQ=</DigestValue>
      </Reference>
      <Reference URI="/xl/worksheets/sheet2.xml?ContentType=application/vnd.openxmlformats-officedocument.spreadsheetml.worksheet+xml">
        <DigestMethod Algorithm="http://www.w3.org/2000/09/xmldsig#sha1"/>
        <DigestValue>B0k0pLk1aV+iGPytmjjJl2aLzkE=</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worksheets/sheet4.xml?ContentType=application/vnd.openxmlformats-officedocument.spreadsheetml.worksheet+xml">
        <DigestMethod Algorithm="http://www.w3.org/2000/09/xmldsig#sha1"/>
        <DigestValue>vV1USuwP2fVC40lSN4hJg0x8PqE=</DigestValue>
      </Reference>
      <Reference URI="/xl/externalLinks/externalLink4.xml?ContentType=application/vnd.openxmlformats-officedocument.spreadsheetml.externalLink+xml">
        <DigestMethod Algorithm="http://www.w3.org/2000/09/xmldsig#sha1"/>
        <DigestValue>QhugS1S28tuOnkKtxQIotaaiM+w=</DigestValue>
      </Reference>
      <Reference URI="/xl/workbook.xml?ContentType=application/vnd.openxmlformats-officedocument.spreadsheetml.sheet.main+xml">
        <DigestMethod Algorithm="http://www.w3.org/2000/09/xmldsig#sha1"/>
        <DigestValue>QoOBEsEWAGSBvBKAig4XN3pCbsU=</DigestValue>
      </Reference>
      <Reference URI="/xl/drawings/drawing1.xml?ContentType=application/vnd.openxmlformats-officedocument.drawing+xml">
        <DigestMethod Algorithm="http://www.w3.org/2000/09/xmldsig#sha1"/>
        <DigestValue>FFUB9WE/dYHDyQLVe85RGsWG14k=</DigestValue>
      </Reference>
      <Reference URI="/xl/worksheets/sheet19.xml?ContentType=application/vnd.openxmlformats-officedocument.spreadsheetml.worksheet+xml">
        <DigestMethod Algorithm="http://www.w3.org/2000/09/xmldsig#sha1"/>
        <DigestValue>V2nS7SRlmX7ICYu8Ss48hcGM1WQ=</DigestValue>
      </Reference>
      <Reference URI="/xl/worksheets/sheet12.xml?ContentType=application/vnd.openxmlformats-officedocument.spreadsheetml.worksheet+xml">
        <DigestMethod Algorithm="http://www.w3.org/2000/09/xmldsig#sha1"/>
        <DigestValue>HXdl6IaMLSvKZG8sAJ4qpmxLK7g=</DigestValue>
      </Reference>
      <Reference URI="/xl/worksheets/sheet11.xml?ContentType=application/vnd.openxmlformats-officedocument.spreadsheetml.worksheet+xml">
        <DigestMethod Algorithm="http://www.w3.org/2000/09/xmldsig#sha1"/>
        <DigestValue>TO3/E3l2LB6Vv2E+Y5v9FI8T2/M=</DigestValue>
      </Reference>
      <Reference URI="/xl/worksheets/sheet10.xml?ContentType=application/vnd.openxmlformats-officedocument.spreadsheetml.worksheet+xml">
        <DigestMethod Algorithm="http://www.w3.org/2000/09/xmldsig#sha1"/>
        <DigestValue>HH5AeHDAobrwMaU4Qv1V1HksQMA=</DigestValue>
      </Reference>
      <Reference URI="/xl/worksheets/sheet17.xml?ContentType=application/vnd.openxmlformats-officedocument.spreadsheetml.worksheet+xml">
        <DigestMethod Algorithm="http://www.w3.org/2000/09/xmldsig#sha1"/>
        <DigestValue>+vx+GroTVgTiEQllkA3s6n5hqF4=</DigestValue>
      </Reference>
      <Reference URI="/xl/sharedStrings.xml?ContentType=application/vnd.openxmlformats-officedocument.spreadsheetml.sharedStrings+xml">
        <DigestMethod Algorithm="http://www.w3.org/2000/09/xmldsig#sha1"/>
        <DigestValue>dEp1xIPf78OG/f7pO/DyaGHdkxs=</DigestValue>
      </Reference>
      <Reference URI="/xl/printerSettings/printerSettings11.bin?ContentType=application/vnd.openxmlformats-officedocument.spreadsheetml.printerSettings">
        <DigestMethod Algorithm="http://www.w3.org/2000/09/xmldsig#sha1"/>
        <DigestValue>ZjYF1rngT8+3SuHmWZ9lPAE7NMg=</DigestValue>
      </Reference>
      <Reference URI="/xl/worksheets/sheet1.xml?ContentType=application/vnd.openxmlformats-officedocument.spreadsheetml.worksheet+xml">
        <DigestMethod Algorithm="http://www.w3.org/2000/09/xmldsig#sha1"/>
        <DigestValue>1Xr/uyLLa+p9Q5m5ShbCLsiMAkk=</DigestValue>
      </Reference>
      <Reference URI="/xl/styles.xml?ContentType=application/vnd.openxmlformats-officedocument.spreadsheetml.styles+xml">
        <DigestMethod Algorithm="http://www.w3.org/2000/09/xmldsig#sha1"/>
        <DigestValue>Vzm8LtpYKUbtXAwhVOoF1AWpK7I=</DigestValue>
      </Reference>
      <Reference URI="/xl/theme/theme1.xml?ContentType=application/vnd.openxmlformats-officedocument.theme+xml">
        <DigestMethod Algorithm="http://www.w3.org/2000/09/xmldsig#sha1"/>
        <DigestValue>9qmLS+LilE9mSl2hTMj5oHE8VR8=</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hmuw9fiwl1RfoX10tOvkZOpUHsw=</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6kSlzRwpJfJcIGuFlcVbFHTmaRc=</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externalLinks/_rels/externalLink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uIW7y3qbHJV0m6W98dq1n8+mlrE=</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externalLinks/_rels/externalLink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Iu6R4Z33WMksn/o4bBF3Rexo3tY=</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9w9FI5gkK0sLFSA54vbW5SfEkNk=</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FyrVmG+uJRh0iy48msHE1LxAotk=</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28"/>
            <mdssi:RelationshipReference SourceId="rId10"/>
            <mdssi:RelationshipReference SourceId="rId19"/>
            <mdssi:RelationshipReference SourceId="rId4"/>
            <mdssi:RelationshipReference SourceId="rId9"/>
            <mdssi:RelationshipReference SourceId="rId14"/>
            <mdssi:RelationshipReference SourceId="rId22"/>
            <mdssi:RelationshipReference SourceId="rId27"/>
          </Transform>
          <Transform Algorithm="http://www.w3.org/TR/2001/REC-xml-c14n-20010315"/>
        </Transforms>
        <DigestMethod Algorithm="http://www.w3.org/2000/09/xmldsig#sha1"/>
        <DigestValue>A5mLNjQ9ynL7rGVIZTVDmP3Mh/Q=</DigestValue>
      </Reference>
    </Manifest>
    <SignatureProperties>
      <SignatureProperty Id="idSignatureTime" Target="#idPackageSignature">
        <mdssi:SignatureTime>
          <mdssi:Format>YYYY-MM-DDThh:mm:ssTZD</mdssi:Format>
          <mdssi:Value>2018-10-29T06:28:28Z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2018-10-29T06:28:28Z</xd:SigningTime>
          <xd:SigningCertificate>
            <xd:Cert>
              <xd:CertDigest>
                <DigestMethod Algorithm="http://www.w3.org/2000/09/xmldsig#sha1"/>
                <DigestValue>oRTaHoIlDgHtX/xJU9V4LH4gucI=</DigestValue>
              </xd:CertDigest>
              <xd:IssuerSerial>
                <X509IssuerName>CN=NBG Class 2 INT Sub CA, DC=nbg, DC=ge</X509IssuerName>
                <X509SerialNumber>579852268504666769202389</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eA7AzGEwUWjpKa+d5Yh85R/yyVc=</DigestValue>
    </Reference>
    <Reference URI="#idOfficeObject" Type="http://www.w3.org/2000/09/xmldsig#Object">
      <DigestMethod Algorithm="http://www.w3.org/2000/09/xmldsig#sha1"/>
      <DigestValue>5Wov1gsJxgYKXgFalq/R1XDbt4o=</DigestValue>
    </Reference>
    <Reference URI="#idSignedProperties" Type="http://uri.etsi.org/01903#SignedProperties">
      <Transforms>
        <Transform Algorithm="http://www.w3.org/TR/2001/REC-xml-c14n-20010315"/>
      </Transforms>
      <DigestMethod Algorithm="http://www.w3.org/2000/09/xmldsig#sha1"/>
      <DigestValue>0p95WD1NvYsG7AEUztIYSJ2q3pg=</DigestValue>
    </Reference>
  </SignedInfo>
  <SignatureValue>eSx5yGLf1a1CDGTue5hK9pDE4D4lBPv1p43K68s2yrq3ohIqrvo6QgZ2+gjn7kqboXgdtJVvAUlw
lQfx7kfLz5Z9Api3ijGJmPEwiityyIcVhyIiEHXXUD+ppQLHIlYIouMrp06YSuma9Ub7/sszUzQp
aNiw/AxvKvgSYPtg2NW0B5nEuNthZxzO0qLY6zsIEhxEclqp1izxxNckjYz2Y/0E/LeboBXixOEt
dT1DWQz0lSP3E/LRktsct3vH9/AMooi9Se5/0LCP/McRnGWHmMYB4X9HDNU0gMPeNP7H5ohS7hw0
G73bD+LjF8ZuA3Y4LDkwOlXYAJTx86ZZlw5QMw==</SignatureValue>
  <KeyInfo>
    <X509Data>
      <X509Certificate>MIIGRDCCBSygAwIBAgIKesuBSgACAAAc1jANBgkqhkiG9w0BAQsFADBKMRIwEAYKCZImiZPyLGQB
GRYCZ2UxEzARBgoJkiaJk/IsZAEZFgNuYmcxHzAdBgNVBAMTFk5CRyBDbGFzcyAyIElOVCBTdWIg
Q0EwHhcNMTcwMjE1MDcyNDQ2WhcNMTkwMjE1MDcyNDQ2WjBCMR8wHQYDVQQKExZKU0MgUGFzaGEg
QmFuayBHZW9yZ2lhMR8wHQYDVQQDExZCUEIgLSBMZWxhIEdvZ2lhc2h2aWxpMIIBIjANBgkqhkiG
9w0BAQEFAAOCAQ8AMIIBCgKCAQEA8Hc+aRhWLz2Qk1D+GRP8opFNsSeOa1xEKhRTUlMKfFGzrZVt
CywOtfkaEViChSKY3P+4qBCM9AyWRrPGu1xyfJWUgYpYz6UkklEO3G54OgB+FtQ/CVfQ3A72rEoV
IlkhmTsFfvfobOyRC5JAANQ31L6jARKLVYViChfjhq4JHyUfLDJQC5ccAWtSiAJ165H7x1D50zrr
PYW3XJtKBjAHKKI5zVUb5PAjzkr4gnEApHrDVygDY1C7jdi5ThECs0fneFk0ZZrJ1Z2a7Vs/bCTC
y22HAFA1O5GsLLhEViB+CldQl+7KcDhsYlrY85mT1KJFWEcBZc5gqrpH6QexVDhIwwIDAQABo4ID
MjCCAy4wPAYJKwYBBAGCNxUHBC8wLQYlKwYBBAGCNxUI5rJgg431RIaBmQmDuKFKg76EcQSDxJEz
hIOIXQIBZAIBHTAdBgNVHSUEFjAUBggrBgEFBQcDAgYIKwYBBQUHAwQwCwYDVR0PBAQDAgeAMCcG
CSsGAQQBgjcVCgQaMBgwCgYIKwYBBQUHAwIwCgYIKwYBBQUHAwQwHQYDVR0OBBYEFN0sxcMFVeIs
O8LMk8ZJFVv/U2deMB8GA1UdIwQYMBaAFMMu0i/wTC8ZwieC/PYurGqwSc/BMIIBJQYDVR0fBIIB
HDCCARgwggEUoIIBEKCCAQyGgcdsZGFwOi8vL0NOPU5CRyUyMENsYXNzJTIwMiUyMElOVCUyMFN1
YiUyMENBKDEpLENOPW5iZy1zdWJDQSxDTj1DRFAsQ049UHVibGljJTIwS2V5JTIwU2VydmljZXMs
Q049U2VydmljZXMsQ049Q29uZmlndXJhdGlvbixEQz1uYmcsREM9Z2U/Y2VydGlmaWNhdGVSZXZv
Y2F0aW9uTGlzdD9iYXNlP29iamVjdENsYXNzPWNSTERpc3RyaWJ1dGlvblBvaW50hkBodHRwOi8v
Y3JsLm5iZy5nb3YuZ2UvY2EvTkJHJTIwQ2xhc3MlMjAyJTIwSU5UJTIwU3ViJTIwQ0EoMSkuY3Js
MIIBLgYIKwYBBQUHAQEEggEgMIIBHDCBugYIKwYBBQUHMAKGga1sZGFwOi8vL0NOPU5CRyUyMENs
YXNzJTIwMiUyMElOVCUyMFN1YiUyMENBLENOPUFJQSxDTj1QdWJsaWMlMjBLZXklMjBTZXJ2aWNl
cyxDTj1TZXJ2aWNlcyxDTj1Db25maWd1cmF0aW9uLERDPW5iZyxEQz1nZT9jQUNlcnRpZmljYXRl
P2Jhc2U/b2JqZWN0Q2xhc3M9Y2VydGlmaWNhdGlvbkF1dGhvcml0eTBdBggrBgEFBQcwAoZRaHR0
cDovL2NybC5uYmcuZ292LmdlL2NhL25iZy1zdWJDQS5uYmcuZ2VfTkJHJTIwQ2xhc3MlMjAyJTIw
SU5UJTIwU3ViJTIwQ0EoMikuY3J0MA0GCSqGSIb3DQEBCwUAA4IBAQAy4fNEzOSCHUgSguiaisUI
ieC0fZ3N+/QU5oyEz9uArgzZAEbY+qf33KdPPJ6u8GLpu5Tom59H1fKbSCBpLCWKrGWbWC35sAWU
0j22P8j0WBx/oMEkbWPTS6S28yvxOzPQb8XjxT63Elc9a5/iW3HhoLcrNUQ5/lUY9AHiAu+2aSxM
a1Z5d82lt17xhLhHB+Tr8PiXQuvlFdXF2t1P7q6nyOKr7EKaGkzX/erlnDr0ZbnXhIccxgnreopq
PzqoS4A0wCe5N936u96EE+fTvZWt1j6x5iES0S9/EuxeqBgpSrW+C1AWdr9Pdk4vD90729e16V/+
bFSelprjQatjI4s2</X509Certificate>
    </X509Data>
  </KeyInfo>
  <Object xmlns:mdssi="http://schemas.openxmlformats.org/package/2006/digital-signature" Id="idPackageObject">
    <Manifest>
      <Reference URI="/xl/printerSettings/printerSettings1.bin?ContentType=application/vnd.openxmlformats-officedocument.spreadsheetml.printerSettings">
        <DigestMethod Algorithm="http://www.w3.org/2000/09/xmldsig#sha1"/>
        <DigestValue>ZjYF1rngT8+3SuHmWZ9lPAE7NMg=</DigestValue>
      </Reference>
      <Reference URI="/xl/worksheets/sheet9.xml?ContentType=application/vnd.openxmlformats-officedocument.spreadsheetml.worksheet+xml">
        <DigestMethod Algorithm="http://www.w3.org/2000/09/xmldsig#sha1"/>
        <DigestValue>Ip37VxWVBznXBYeYVRUAlrl6otk=</DigestValue>
      </Reference>
      <Reference URI="/xl/worksheets/sheet18.xml?ContentType=application/vnd.openxmlformats-officedocument.spreadsheetml.worksheet+xml">
        <DigestMethod Algorithm="http://www.w3.org/2000/09/xmldsig#sha1"/>
        <DigestValue>ad1gqd1gW529xnZZN6dMCYdeG5c=</DigestValue>
      </Reference>
      <Reference URI="/xl/worksheets/sheet16.xml?ContentType=application/vnd.openxmlformats-officedocument.spreadsheetml.worksheet+xml">
        <DigestMethod Algorithm="http://www.w3.org/2000/09/xmldsig#sha1"/>
        <DigestValue>FZCd5T0jH/soYCYWX5ZPoFSrfvk=</DigestValue>
      </Reference>
      <Reference URI="/xl/worksheets/sheet15.xml?ContentType=application/vnd.openxmlformats-officedocument.spreadsheetml.worksheet+xml">
        <DigestMethod Algorithm="http://www.w3.org/2000/09/xmldsig#sha1"/>
        <DigestValue>KIshXhpx6adF/hpfdLv6Ubatwm4=</DigestValue>
      </Reference>
      <Reference URI="/xl/printerSettings/printerSettings6.bin?ContentType=application/vnd.openxmlformats-officedocument.spreadsheetml.printerSettings">
        <DigestMethod Algorithm="http://www.w3.org/2000/09/xmldsig#sha1"/>
        <DigestValue>4uWAmxZMpFBE+/JDugAdMjuTKKw=</DigestValue>
      </Reference>
      <Reference URI="/xl/worksheets/sheet14.xml?ContentType=application/vnd.openxmlformats-officedocument.spreadsheetml.worksheet+xml">
        <DigestMethod Algorithm="http://www.w3.org/2000/09/xmldsig#sha1"/>
        <DigestValue>KB2ehQsT+RbdG9jM7zw8v5FVGf4=</DigestValue>
      </Reference>
      <Reference URI="/xl/printerSettings/printerSettings7.bin?ContentType=application/vnd.openxmlformats-officedocument.spreadsheetml.printerSettings">
        <DigestMethod Algorithm="http://www.w3.org/2000/09/xmldsig#sha1"/>
        <DigestValue>VbYQLSfWkJUSAVYpaQXZ1AdRGaQ=</DigestValue>
      </Reference>
      <Reference URI="/xl/externalLinks/externalLink1.xml?ContentType=application/vnd.openxmlformats-officedocument.spreadsheetml.externalLink+xml">
        <DigestMethod Algorithm="http://www.w3.org/2000/09/xmldsig#sha1"/>
        <DigestValue>5INcEJ1eQDgw22QA4kay85oIaqo=</DigestValue>
      </Reference>
      <Reference URI="/xl/printerSettings/printerSettings5.bin?ContentType=application/vnd.openxmlformats-officedocument.spreadsheetml.printerSettings">
        <DigestMethod Algorithm="http://www.w3.org/2000/09/xmldsig#sha1"/>
        <DigestValue>ZjYF1rngT8+3SuHmWZ9lPAE7NMg=</DigestValue>
      </Reference>
      <Reference URI="/xl/worksheets/sheet7.xml?ContentType=application/vnd.openxmlformats-officedocument.spreadsheetml.worksheet+xml">
        <DigestMethod Algorithm="http://www.w3.org/2000/09/xmldsig#sha1"/>
        <DigestValue>FgGCsShIL0kSlku13LFtTBS8eX4=</DigestValue>
      </Reference>
      <Reference URI="/xl/worksheets/sheet5.xml?ContentType=application/vnd.openxmlformats-officedocument.spreadsheetml.worksheet+xml">
        <DigestMethod Algorithm="http://www.w3.org/2000/09/xmldsig#sha1"/>
        <DigestValue>3ndqdrkgM3I4jqetVlF/MbhxrdA=</DigestValue>
      </Reference>
      <Reference URI="/xl/printerSettings/printerSettings2.bin?ContentType=application/vnd.openxmlformats-officedocument.spreadsheetml.printerSettings">
        <DigestMethod Algorithm="http://www.w3.org/2000/09/xmldsig#sha1"/>
        <DigestValue>ZjYF1rngT8+3SuHmWZ9lPAE7NMg=</DigestValue>
      </Reference>
      <Reference URI="/xl/printerSettings/printerSettings3.bin?ContentType=application/vnd.openxmlformats-officedocument.spreadsheetml.printerSettings">
        <DigestMethod Algorithm="http://www.w3.org/2000/09/xmldsig#sha1"/>
        <DigestValue>ZjYF1rngT8+3SuHmWZ9lPAE7NMg=</DigestValue>
      </Reference>
      <Reference URI="/xl/printerSettings/printerSettings4.bin?ContentType=application/vnd.openxmlformats-officedocument.spreadsheetml.printerSettings">
        <DigestMethod Algorithm="http://www.w3.org/2000/09/xmldsig#sha1"/>
        <DigestValue>R1y3o9cLyO8UBGdgC0fjZHPyBRw=</DigestValue>
      </Reference>
      <Reference URI="/xl/externalLinks/externalLink2.xml?ContentType=application/vnd.openxmlformats-officedocument.spreadsheetml.externalLink+xml">
        <DigestMethod Algorithm="http://www.w3.org/2000/09/xmldsig#sha1"/>
        <DigestValue>e4tpTd2JEeHxDbOXHYPqIzXdeNs=</DigestValue>
      </Reference>
      <Reference URI="/xl/externalLinks/externalLink5.xml?ContentType=application/vnd.openxmlformats-officedocument.spreadsheetml.externalLink+xml">
        <DigestMethod Algorithm="http://www.w3.org/2000/09/xmldsig#sha1"/>
        <DigestValue>QhugS1S28tuOnkKtxQIotaaiM+w=</DigestValue>
      </Reference>
      <Reference URI="/xl/worksheets/sheet6.xml?ContentType=application/vnd.openxmlformats-officedocument.spreadsheetml.worksheet+xml">
        <DigestMethod Algorithm="http://www.w3.org/2000/09/xmldsig#sha1"/>
        <DigestValue>nwqA54SvfPwP9PQIgyRDu27efwk=</DigestValue>
      </Reference>
      <Reference URI="/xl/externalLinks/externalLink3.xml?ContentType=application/vnd.openxmlformats-officedocument.spreadsheetml.externalLink+xml">
        <DigestMethod Algorithm="http://www.w3.org/2000/09/xmldsig#sha1"/>
        <DigestValue>e4tpTd2JEeHxDbOXHYPqIzXdeNs=</DigestValue>
      </Reference>
      <Reference URI="/xl/worksheets/sheet8.xml?ContentType=application/vnd.openxmlformats-officedocument.spreadsheetml.worksheet+xml">
        <DigestMethod Algorithm="http://www.w3.org/2000/09/xmldsig#sha1"/>
        <DigestValue>PCgdkA1A4tKnJ68Tk5OUZTtAQYI=</DigestValue>
      </Reference>
      <Reference URI="/xl/calcChain.xml?ContentType=application/vnd.openxmlformats-officedocument.spreadsheetml.calcChain+xml">
        <DigestMethod Algorithm="http://www.w3.org/2000/09/xmldsig#sha1"/>
        <DigestValue>nc5UgzPtkTy/4rhUMo7zoGSG39E=</DigestValue>
      </Reference>
      <Reference URI="/xl/worksheets/sheet13.xml?ContentType=application/vnd.openxmlformats-officedocument.spreadsheetml.worksheet+xml">
        <DigestMethod Algorithm="http://www.w3.org/2000/09/xmldsig#sha1"/>
        <DigestValue>0P8F7oadzEXqI4tJrOSFscPcNyg=</DigestValue>
      </Reference>
      <Reference URI="/xl/printerSettings/printerSettings12.bin?ContentType=application/vnd.openxmlformats-officedocument.spreadsheetml.printerSettings">
        <DigestMethod Algorithm="http://www.w3.org/2000/09/xmldsig#sha1"/>
        <DigestValue>smDEh4LSVjnZQOGrrBebJO6QavQ=</DigestValue>
      </Reference>
      <Reference URI="/xl/printerSettings/printerSettings10.bin?ContentType=application/vnd.openxmlformats-officedocument.spreadsheetml.printerSettings">
        <DigestMethod Algorithm="http://www.w3.org/2000/09/xmldsig#sha1"/>
        <DigestValue>ZjYF1rngT8+3SuHmWZ9lPAE7NMg=</DigestValue>
      </Reference>
      <Reference URI="/xl/worksheets/sheet3.xml?ContentType=application/vnd.openxmlformats-officedocument.spreadsheetml.worksheet+xml">
        <DigestMethod Algorithm="http://www.w3.org/2000/09/xmldsig#sha1"/>
        <DigestValue>1TNPAqRsN8etf2IIttzoH0kwwHI=</DigestValue>
      </Reference>
      <Reference URI="/xl/printerSettings/printerSettings9.bin?ContentType=application/vnd.openxmlformats-officedocument.spreadsheetml.printerSettings">
        <DigestMethod Algorithm="http://www.w3.org/2000/09/xmldsig#sha1"/>
        <DigestValue>VbYQLSfWkJUSAVYpaQXZ1AdRGaQ=</DigestValue>
      </Reference>
      <Reference URI="/xl/worksheets/sheet2.xml?ContentType=application/vnd.openxmlformats-officedocument.spreadsheetml.worksheet+xml">
        <DigestMethod Algorithm="http://www.w3.org/2000/09/xmldsig#sha1"/>
        <DigestValue>B0k0pLk1aV+iGPytmjjJl2aLzkE=</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worksheets/sheet4.xml?ContentType=application/vnd.openxmlformats-officedocument.spreadsheetml.worksheet+xml">
        <DigestMethod Algorithm="http://www.w3.org/2000/09/xmldsig#sha1"/>
        <DigestValue>vV1USuwP2fVC40lSN4hJg0x8PqE=</DigestValue>
      </Reference>
      <Reference URI="/xl/externalLinks/externalLink4.xml?ContentType=application/vnd.openxmlformats-officedocument.spreadsheetml.externalLink+xml">
        <DigestMethod Algorithm="http://www.w3.org/2000/09/xmldsig#sha1"/>
        <DigestValue>QhugS1S28tuOnkKtxQIotaaiM+w=</DigestValue>
      </Reference>
      <Reference URI="/xl/workbook.xml?ContentType=application/vnd.openxmlformats-officedocument.spreadsheetml.sheet.main+xml">
        <DigestMethod Algorithm="http://www.w3.org/2000/09/xmldsig#sha1"/>
        <DigestValue>QoOBEsEWAGSBvBKAig4XN3pCbsU=</DigestValue>
      </Reference>
      <Reference URI="/xl/drawings/drawing1.xml?ContentType=application/vnd.openxmlformats-officedocument.drawing+xml">
        <DigestMethod Algorithm="http://www.w3.org/2000/09/xmldsig#sha1"/>
        <DigestValue>FFUB9WE/dYHDyQLVe85RGsWG14k=</DigestValue>
      </Reference>
      <Reference URI="/xl/worksheets/sheet19.xml?ContentType=application/vnd.openxmlformats-officedocument.spreadsheetml.worksheet+xml">
        <DigestMethod Algorithm="http://www.w3.org/2000/09/xmldsig#sha1"/>
        <DigestValue>V2nS7SRlmX7ICYu8Ss48hcGM1WQ=</DigestValue>
      </Reference>
      <Reference URI="/xl/worksheets/sheet12.xml?ContentType=application/vnd.openxmlformats-officedocument.spreadsheetml.worksheet+xml">
        <DigestMethod Algorithm="http://www.w3.org/2000/09/xmldsig#sha1"/>
        <DigestValue>HXdl6IaMLSvKZG8sAJ4qpmxLK7g=</DigestValue>
      </Reference>
      <Reference URI="/xl/worksheets/sheet11.xml?ContentType=application/vnd.openxmlformats-officedocument.spreadsheetml.worksheet+xml">
        <DigestMethod Algorithm="http://www.w3.org/2000/09/xmldsig#sha1"/>
        <DigestValue>TO3/E3l2LB6Vv2E+Y5v9FI8T2/M=</DigestValue>
      </Reference>
      <Reference URI="/xl/worksheets/sheet10.xml?ContentType=application/vnd.openxmlformats-officedocument.spreadsheetml.worksheet+xml">
        <DigestMethod Algorithm="http://www.w3.org/2000/09/xmldsig#sha1"/>
        <DigestValue>HH5AeHDAobrwMaU4Qv1V1HksQMA=</DigestValue>
      </Reference>
      <Reference URI="/xl/worksheets/sheet17.xml?ContentType=application/vnd.openxmlformats-officedocument.spreadsheetml.worksheet+xml">
        <DigestMethod Algorithm="http://www.w3.org/2000/09/xmldsig#sha1"/>
        <DigestValue>+vx+GroTVgTiEQllkA3s6n5hqF4=</DigestValue>
      </Reference>
      <Reference URI="/xl/sharedStrings.xml?ContentType=application/vnd.openxmlformats-officedocument.spreadsheetml.sharedStrings+xml">
        <DigestMethod Algorithm="http://www.w3.org/2000/09/xmldsig#sha1"/>
        <DigestValue>dEp1xIPf78OG/f7pO/DyaGHdkxs=</DigestValue>
      </Reference>
      <Reference URI="/xl/printerSettings/printerSettings11.bin?ContentType=application/vnd.openxmlformats-officedocument.spreadsheetml.printerSettings">
        <DigestMethod Algorithm="http://www.w3.org/2000/09/xmldsig#sha1"/>
        <DigestValue>ZjYF1rngT8+3SuHmWZ9lPAE7NMg=</DigestValue>
      </Reference>
      <Reference URI="/xl/worksheets/sheet1.xml?ContentType=application/vnd.openxmlformats-officedocument.spreadsheetml.worksheet+xml">
        <DigestMethod Algorithm="http://www.w3.org/2000/09/xmldsig#sha1"/>
        <DigestValue>1Xr/uyLLa+p9Q5m5ShbCLsiMAkk=</DigestValue>
      </Reference>
      <Reference URI="/xl/styles.xml?ContentType=application/vnd.openxmlformats-officedocument.spreadsheetml.styles+xml">
        <DigestMethod Algorithm="http://www.w3.org/2000/09/xmldsig#sha1"/>
        <DigestValue>Vzm8LtpYKUbtXAwhVOoF1AWpK7I=</DigestValue>
      </Reference>
      <Reference URI="/xl/theme/theme1.xml?ContentType=application/vnd.openxmlformats-officedocument.theme+xml">
        <DigestMethod Algorithm="http://www.w3.org/2000/09/xmldsig#sha1"/>
        <DigestValue>9qmLS+LilE9mSl2hTMj5oHE8VR8=</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hmuw9fiwl1RfoX10tOvkZOpUHsw=</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6kSlzRwpJfJcIGuFlcVbFHTmaRc=</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externalLinks/_rels/externalLink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uIW7y3qbHJV0m6W98dq1n8+mlrE=</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externalLinks/_rels/externalLink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Iu6R4Z33WMksn/o4bBF3Rexo3tY=</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9w9FI5gkK0sLFSA54vbW5SfEkNk=</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FyrVmG+uJRh0iy48msHE1LxAotk=</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28"/>
            <mdssi:RelationshipReference SourceId="rId10"/>
            <mdssi:RelationshipReference SourceId="rId19"/>
            <mdssi:RelationshipReference SourceId="rId4"/>
            <mdssi:RelationshipReference SourceId="rId9"/>
            <mdssi:RelationshipReference SourceId="rId14"/>
            <mdssi:RelationshipReference SourceId="rId22"/>
            <mdssi:RelationshipReference SourceId="rId27"/>
          </Transform>
          <Transform Algorithm="http://www.w3.org/TR/2001/REC-xml-c14n-20010315"/>
        </Transforms>
        <DigestMethod Algorithm="http://www.w3.org/2000/09/xmldsig#sha1"/>
        <DigestValue>A5mLNjQ9ynL7rGVIZTVDmP3Mh/Q=</DigestValue>
      </Reference>
    </Manifest>
    <SignatureProperties>
      <SignatureProperty Id="idSignatureTime" Target="#idPackageSignature">
        <mdssi:SignatureTime>
          <mdssi:Format>YYYY-MM-DDThh:mm:ssTZD</mdssi:Format>
          <mdssi:Value>2018-10-29T06:30:22Z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2018-10-29T06:30:22Z</xd:SigningTime>
          <xd:SigningCertificate>
            <xd:Cert>
              <xd:CertDigest>
                <DigestMethod Algorithm="http://www.w3.org/2000/09/xmldsig#sha1"/>
                <DigestValue>bXeVszmyKums/rJpaQrnkKSK0fc=</DigestValue>
              </xd:CertDigest>
              <xd:IssuerSerial>
                <X509IssuerName>CN=NBG Class 2 INT Sub CA, DC=nbg, DC=ge</X509IssuerName>
                <X509SerialNumber>579882716215847514283222</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 </vt:lpstr>
      <vt:lpstr>1. key ratios</vt:lpstr>
      <vt:lpstr>2. RC</vt:lpstr>
      <vt:lpstr>3. PL</vt:lpstr>
      <vt:lpstr>4. Off-Balance</vt:lpstr>
      <vt:lpstr>5. RWA </vt:lpstr>
      <vt:lpstr>6. Administrators-shareholders</vt:lpstr>
      <vt:lpstr>7. LI1</vt:lpstr>
      <vt:lpstr>8. LI2</vt:lpstr>
      <vt:lpstr>9. Capital</vt:lpstr>
      <vt:lpstr>9.1. Capital Requirements</vt:lpstr>
      <vt:lpstr>10. CC2</vt:lpstr>
      <vt:lpstr>11. CRWA</vt:lpstr>
      <vt:lpstr>12. CRM</vt:lpstr>
      <vt:lpstr>13. CRME</vt:lpstr>
      <vt:lpstr>14. LCR</vt:lpstr>
      <vt:lpstr>15. CCR </vt:lpstr>
      <vt:lpstr>Risk Weighted Risk Exposures</vt:lpstr>
      <vt:lpstr>Risk Weighted Risk ExposuresT1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2018-10-24T07:01:07Z</dcterms:modified>
</cp:coreProperties>
</file>