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2115" windowWidth="24015" windowHeight="6810" tabRatio="919"/>
  </bookViews>
  <sheets>
    <sheet name="Info " sheetId="82" r:id="rId1"/>
    <sheet name="1. key ratios" sheetId="84" r:id="rId2"/>
    <sheet name="2. RC" sheetId="83" r:id="rId3"/>
    <sheet name="3. PL" sheetId="85" r:id="rId4"/>
    <sheet name="4. Off-Balance" sheetId="75" r:id="rId5"/>
    <sheet name="5. RWA " sheetId="86" r:id="rId6"/>
    <sheet name="6. Administrators-shareholders" sheetId="52" r:id="rId7"/>
    <sheet name="7. LI1" sheetId="88" r:id="rId8"/>
    <sheet name="8. LI2" sheetId="73" r:id="rId9"/>
    <sheet name="9. Capital" sheetId="89" r:id="rId10"/>
    <sheet name="10. CC2" sheetId="69" r:id="rId11"/>
    <sheet name="11. CRWA" sheetId="90" r:id="rId12"/>
    <sheet name="12. CRM" sheetId="64" r:id="rId13"/>
    <sheet name="13. CRME" sheetId="91" r:id="rId14"/>
    <sheet name="14. LCR" sheetId="95" r:id="rId15"/>
    <sheet name="15. CCR " sheetId="92" r:id="rId16"/>
  </sheets>
  <externalReferences>
    <externalReference r:id="rId17"/>
    <externalReference r:id="rId18"/>
    <externalReference r:id="rId19"/>
  </externalReferences>
  <definedNames>
    <definedName name="_cur1">'[1]Appl (2)'!$F$2:$F$7200</definedName>
    <definedName name="_cur2">'[1]Appl (2)'!$H$2:$H$7200</definedName>
    <definedName name="_sum1">'[1]Appl (2)'!$E$2:$E$7200</definedName>
    <definedName name="_sum2">'[1]Appl (2)'!$G$2:$G$7200</definedName>
    <definedName name="ACC_BALACC" localSheetId="1">#REF!</definedName>
    <definedName name="ACC_BALACC" localSheetId="11">#REF!</definedName>
    <definedName name="ACC_BALACC" localSheetId="13">#REF!</definedName>
    <definedName name="ACC_BALACC" localSheetId="15">#REF!</definedName>
    <definedName name="ACC_BALACC" localSheetId="2">#REF!</definedName>
    <definedName name="ACC_BALACC" localSheetId="3">#REF!</definedName>
    <definedName name="ACC_BALACC" localSheetId="5">#REF!</definedName>
    <definedName name="ACC_BALACC" localSheetId="7">#REF!</definedName>
    <definedName name="ACC_BALACC" localSheetId="9">#REF!</definedName>
    <definedName name="ACC_BALACC" localSheetId="0">#REF!</definedName>
    <definedName name="ACC_BALACC">#REF!</definedName>
    <definedName name="ACC_CRS" localSheetId="1">#REF!</definedName>
    <definedName name="ACC_CRS" localSheetId="11">#REF!</definedName>
    <definedName name="ACC_CRS" localSheetId="13">#REF!</definedName>
    <definedName name="ACC_CRS" localSheetId="15">#REF!</definedName>
    <definedName name="ACC_CRS" localSheetId="2">#REF!</definedName>
    <definedName name="ACC_CRS" localSheetId="3">#REF!</definedName>
    <definedName name="ACC_CRS" localSheetId="4">#REF!</definedName>
    <definedName name="ACC_CRS" localSheetId="5">#REF!</definedName>
    <definedName name="ACC_CRS" localSheetId="7">#REF!</definedName>
    <definedName name="ACC_CRS" localSheetId="9">#REF!</definedName>
    <definedName name="ACC_CRS" localSheetId="0">#REF!</definedName>
    <definedName name="ACC_CRS">#REF!</definedName>
    <definedName name="ACC_DBS" localSheetId="1">#REF!</definedName>
    <definedName name="ACC_DBS" localSheetId="11">#REF!</definedName>
    <definedName name="ACC_DBS" localSheetId="13">#REF!</definedName>
    <definedName name="ACC_DBS" localSheetId="15">#REF!</definedName>
    <definedName name="ACC_DBS" localSheetId="2">#REF!</definedName>
    <definedName name="ACC_DBS" localSheetId="3">#REF!</definedName>
    <definedName name="ACC_DBS" localSheetId="4">#REF!</definedName>
    <definedName name="ACC_DBS" localSheetId="5">#REF!</definedName>
    <definedName name="ACC_DBS" localSheetId="7">#REF!</definedName>
    <definedName name="ACC_DBS" localSheetId="9">#REF!</definedName>
    <definedName name="ACC_DBS" localSheetId="0">#REF!</definedName>
    <definedName name="ACC_DBS">#REF!</definedName>
    <definedName name="ACC_ISO" localSheetId="1">#REF!</definedName>
    <definedName name="ACC_ISO" localSheetId="11">#REF!</definedName>
    <definedName name="ACC_ISO" localSheetId="13">#REF!</definedName>
    <definedName name="ACC_ISO" localSheetId="15">#REF!</definedName>
    <definedName name="ACC_ISO" localSheetId="2">#REF!</definedName>
    <definedName name="ACC_ISO" localSheetId="3">#REF!</definedName>
    <definedName name="ACC_ISO" localSheetId="4">#REF!</definedName>
    <definedName name="ACC_ISO" localSheetId="5">#REF!</definedName>
    <definedName name="ACC_ISO" localSheetId="7">#REF!</definedName>
    <definedName name="ACC_ISO" localSheetId="9">#REF!</definedName>
    <definedName name="ACC_ISO" localSheetId="0">#REF!</definedName>
    <definedName name="ACC_ISO">#REF!</definedName>
    <definedName name="ACC_SALDO" localSheetId="1">#REF!</definedName>
    <definedName name="ACC_SALDO" localSheetId="11">#REF!</definedName>
    <definedName name="ACC_SALDO" localSheetId="13">#REF!</definedName>
    <definedName name="ACC_SALDO" localSheetId="15">#REF!</definedName>
    <definedName name="ACC_SALDO" localSheetId="2">#REF!</definedName>
    <definedName name="ACC_SALDO" localSheetId="3">#REF!</definedName>
    <definedName name="ACC_SALDO" localSheetId="4">#REF!</definedName>
    <definedName name="ACC_SALDO" localSheetId="5">#REF!</definedName>
    <definedName name="ACC_SALDO" localSheetId="7">#REF!</definedName>
    <definedName name="ACC_SALDO" localSheetId="9">#REF!</definedName>
    <definedName name="ACC_SALDO" localSheetId="0">#REF!</definedName>
    <definedName name="ACC_SALDO">#REF!</definedName>
    <definedName name="BS_BALACC" localSheetId="1">#REF!</definedName>
    <definedName name="BS_BALACC" localSheetId="11">#REF!</definedName>
    <definedName name="BS_BALACC" localSheetId="13">#REF!</definedName>
    <definedName name="BS_BALACC" localSheetId="15">#REF!</definedName>
    <definedName name="BS_BALACC" localSheetId="2">#REF!</definedName>
    <definedName name="BS_BALACC" localSheetId="3">#REF!</definedName>
    <definedName name="BS_BALACC" localSheetId="4">#REF!</definedName>
    <definedName name="BS_BALACC" localSheetId="5">#REF!</definedName>
    <definedName name="BS_BALACC" localSheetId="7">#REF!</definedName>
    <definedName name="BS_BALACC" localSheetId="9">#REF!</definedName>
    <definedName name="BS_BALACC" localSheetId="0">#REF!</definedName>
    <definedName name="BS_BALACC">#REF!</definedName>
    <definedName name="BS_BALANCE" localSheetId="1">#REF!</definedName>
    <definedName name="BS_BALANCE" localSheetId="11">#REF!</definedName>
    <definedName name="BS_BALANCE" localSheetId="13">#REF!</definedName>
    <definedName name="BS_BALANCE" localSheetId="15">#REF!</definedName>
    <definedName name="BS_BALANCE" localSheetId="2">#REF!</definedName>
    <definedName name="BS_BALANCE" localSheetId="3">#REF!</definedName>
    <definedName name="BS_BALANCE" localSheetId="4">#REF!</definedName>
    <definedName name="BS_BALANCE" localSheetId="5">#REF!</definedName>
    <definedName name="BS_BALANCE" localSheetId="7">#REF!</definedName>
    <definedName name="BS_BALANCE" localSheetId="9">#REF!</definedName>
    <definedName name="BS_BALANCE" localSheetId="0">#REF!</definedName>
    <definedName name="BS_BALANCE">#REF!</definedName>
    <definedName name="BS_CR" localSheetId="1">#REF!</definedName>
    <definedName name="BS_CR" localSheetId="11">#REF!</definedName>
    <definedName name="BS_CR" localSheetId="13">#REF!</definedName>
    <definedName name="BS_CR" localSheetId="15">#REF!</definedName>
    <definedName name="BS_CR" localSheetId="2">#REF!</definedName>
    <definedName name="BS_CR" localSheetId="3">#REF!</definedName>
    <definedName name="BS_CR" localSheetId="4">#REF!</definedName>
    <definedName name="BS_CR" localSheetId="5">#REF!</definedName>
    <definedName name="BS_CR" localSheetId="7">#REF!</definedName>
    <definedName name="BS_CR" localSheetId="9">#REF!</definedName>
    <definedName name="BS_CR" localSheetId="0">#REF!</definedName>
    <definedName name="BS_CR">#REF!</definedName>
    <definedName name="BS_CR_EQU" localSheetId="1">#REF!</definedName>
    <definedName name="BS_CR_EQU" localSheetId="11">#REF!</definedName>
    <definedName name="BS_CR_EQU" localSheetId="13">#REF!</definedName>
    <definedName name="BS_CR_EQU" localSheetId="15">#REF!</definedName>
    <definedName name="BS_CR_EQU" localSheetId="2">#REF!</definedName>
    <definedName name="BS_CR_EQU" localSheetId="3">#REF!</definedName>
    <definedName name="BS_CR_EQU" localSheetId="4">#REF!</definedName>
    <definedName name="BS_CR_EQU" localSheetId="5">#REF!</definedName>
    <definedName name="BS_CR_EQU" localSheetId="7">#REF!</definedName>
    <definedName name="BS_CR_EQU" localSheetId="9">#REF!</definedName>
    <definedName name="BS_CR_EQU" localSheetId="0">#REF!</definedName>
    <definedName name="BS_CR_EQU">#REF!</definedName>
    <definedName name="BS_DB" localSheetId="1">#REF!</definedName>
    <definedName name="BS_DB" localSheetId="11">#REF!</definedName>
    <definedName name="BS_DB" localSheetId="13">#REF!</definedName>
    <definedName name="BS_DB" localSheetId="15">#REF!</definedName>
    <definedName name="BS_DB" localSheetId="2">#REF!</definedName>
    <definedName name="BS_DB" localSheetId="3">#REF!</definedName>
    <definedName name="BS_DB" localSheetId="4">#REF!</definedName>
    <definedName name="BS_DB" localSheetId="5">#REF!</definedName>
    <definedName name="BS_DB" localSheetId="7">#REF!</definedName>
    <definedName name="BS_DB" localSheetId="9">#REF!</definedName>
    <definedName name="BS_DB" localSheetId="0">#REF!</definedName>
    <definedName name="BS_DB">#REF!</definedName>
    <definedName name="BS_DB_EQU" localSheetId="1">#REF!</definedName>
    <definedName name="BS_DB_EQU" localSheetId="11">#REF!</definedName>
    <definedName name="BS_DB_EQU" localSheetId="13">#REF!</definedName>
    <definedName name="BS_DB_EQU" localSheetId="15">#REF!</definedName>
    <definedName name="BS_DB_EQU" localSheetId="2">#REF!</definedName>
    <definedName name="BS_DB_EQU" localSheetId="3">#REF!</definedName>
    <definedName name="BS_DB_EQU" localSheetId="4">#REF!</definedName>
    <definedName name="BS_DB_EQU" localSheetId="5">#REF!</definedName>
    <definedName name="BS_DB_EQU" localSheetId="7">#REF!</definedName>
    <definedName name="BS_DB_EQU" localSheetId="9">#REF!</definedName>
    <definedName name="BS_DB_EQU" localSheetId="0">#REF!</definedName>
    <definedName name="BS_DB_EQU">#REF!</definedName>
    <definedName name="BS_DT" localSheetId="1">#REF!</definedName>
    <definedName name="BS_DT" localSheetId="11">#REF!</definedName>
    <definedName name="BS_DT" localSheetId="13">#REF!</definedName>
    <definedName name="BS_DT" localSheetId="15">#REF!</definedName>
    <definedName name="BS_DT" localSheetId="2">#REF!</definedName>
    <definedName name="BS_DT" localSheetId="3">#REF!</definedName>
    <definedName name="BS_DT" localSheetId="4">#REF!</definedName>
    <definedName name="BS_DT" localSheetId="5">#REF!</definedName>
    <definedName name="BS_DT" localSheetId="7">#REF!</definedName>
    <definedName name="BS_DT" localSheetId="9">#REF!</definedName>
    <definedName name="BS_DT" localSheetId="0">#REF!</definedName>
    <definedName name="BS_DT">#REF!</definedName>
    <definedName name="BS_ISO" localSheetId="1">#REF!</definedName>
    <definedName name="BS_ISO" localSheetId="11">#REF!</definedName>
    <definedName name="BS_ISO" localSheetId="13">#REF!</definedName>
    <definedName name="BS_ISO" localSheetId="15">#REF!</definedName>
    <definedName name="BS_ISO" localSheetId="2">#REF!</definedName>
    <definedName name="BS_ISO" localSheetId="3">#REF!</definedName>
    <definedName name="BS_ISO" localSheetId="4">#REF!</definedName>
    <definedName name="BS_ISO" localSheetId="5">#REF!</definedName>
    <definedName name="BS_ISO" localSheetId="7">#REF!</definedName>
    <definedName name="BS_ISO" localSheetId="9">#REF!</definedName>
    <definedName name="BS_ISO" localSheetId="0">#REF!</definedName>
    <definedName name="BS_ISO">#REF!</definedName>
    <definedName name="CurrentDate" localSheetId="1">#REF!</definedName>
    <definedName name="CurrentDate" localSheetId="11">#REF!</definedName>
    <definedName name="CurrentDate" localSheetId="13">#REF!</definedName>
    <definedName name="CurrentDate" localSheetId="15">#REF!</definedName>
    <definedName name="CurrentDate" localSheetId="2">#REF!</definedName>
    <definedName name="CurrentDate" localSheetId="3">#REF!</definedName>
    <definedName name="CurrentDate" localSheetId="4">#REF!</definedName>
    <definedName name="CurrentDate" localSheetId="5">#REF!</definedName>
    <definedName name="CurrentDate" localSheetId="7">#REF!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1" i="84" l="1"/>
  <c r="E19" i="92" l="1"/>
  <c r="E18" i="92"/>
  <c r="E17" i="92"/>
  <c r="E16" i="92"/>
  <c r="E15" i="92"/>
  <c r="C14" i="92"/>
  <c r="E12" i="92"/>
  <c r="E11" i="92"/>
  <c r="E10" i="92"/>
  <c r="E9" i="92"/>
  <c r="E8" i="92"/>
  <c r="C7" i="92"/>
  <c r="C21" i="92" s="1"/>
  <c r="B2" i="92"/>
  <c r="B1" i="92"/>
  <c r="E22" i="91"/>
  <c r="D22" i="91"/>
  <c r="H20" i="91"/>
  <c r="H19" i="91"/>
  <c r="H18" i="91"/>
  <c r="H17" i="91"/>
  <c r="H16" i="91"/>
  <c r="H15" i="91"/>
  <c r="H14" i="91"/>
  <c r="H13" i="91"/>
  <c r="H12" i="91"/>
  <c r="H11" i="91"/>
  <c r="H10" i="91"/>
  <c r="H9" i="91"/>
  <c r="B2" i="91"/>
  <c r="B2" i="95" s="1"/>
  <c r="B1" i="91"/>
  <c r="B1" i="95" s="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B2" i="64"/>
  <c r="B1" i="64"/>
  <c r="R22" i="90"/>
  <c r="P22" i="90"/>
  <c r="N22" i="90"/>
  <c r="L22" i="90"/>
  <c r="J22" i="90"/>
  <c r="H22" i="90"/>
  <c r="F22" i="90"/>
  <c r="D22" i="90"/>
  <c r="S21" i="90"/>
  <c r="S20" i="90"/>
  <c r="S19" i="90"/>
  <c r="S18" i="90"/>
  <c r="S17" i="90"/>
  <c r="S16" i="90"/>
  <c r="S15" i="90"/>
  <c r="S14" i="90"/>
  <c r="S13" i="90"/>
  <c r="S12" i="90"/>
  <c r="S11" i="90"/>
  <c r="S10" i="90"/>
  <c r="S9" i="90"/>
  <c r="Q22" i="90"/>
  <c r="O22" i="90"/>
  <c r="M22" i="90"/>
  <c r="K22" i="90"/>
  <c r="I22" i="90"/>
  <c r="G22" i="90"/>
  <c r="E22" i="90"/>
  <c r="C22" i="90"/>
  <c r="B2" i="90"/>
  <c r="B1" i="90"/>
  <c r="B2" i="69"/>
  <c r="B1" i="69"/>
  <c r="C47" i="89"/>
  <c r="C43" i="89"/>
  <c r="C52" i="89" s="1"/>
  <c r="C35" i="89"/>
  <c r="C31" i="89"/>
  <c r="C30" i="89" s="1"/>
  <c r="C41" i="89" s="1"/>
  <c r="C12" i="89"/>
  <c r="C6" i="89"/>
  <c r="C28" i="89" s="1"/>
  <c r="B2" i="73"/>
  <c r="B1" i="73"/>
  <c r="D21" i="88"/>
  <c r="B2" i="88"/>
  <c r="B1" i="88"/>
  <c r="B2" i="52"/>
  <c r="B1" i="52"/>
  <c r="D6" i="86"/>
  <c r="D13" i="86" s="1"/>
  <c r="B2" i="86"/>
  <c r="B1" i="86"/>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B2" i="75"/>
  <c r="B1" i="75"/>
  <c r="H66" i="85"/>
  <c r="E66" i="85"/>
  <c r="H64" i="85"/>
  <c r="E64" i="85"/>
  <c r="G61" i="85"/>
  <c r="F61" i="85"/>
  <c r="H61" i="85" s="1"/>
  <c r="D61" i="85"/>
  <c r="C61" i="85"/>
  <c r="E61" i="85" s="1"/>
  <c r="H60" i="85"/>
  <c r="E60" i="85"/>
  <c r="H59" i="85"/>
  <c r="E59" i="85"/>
  <c r="H58" i="85"/>
  <c r="E58" i="85"/>
  <c r="G53" i="85"/>
  <c r="F53" i="85"/>
  <c r="H53" i="85" s="1"/>
  <c r="D53" i="85"/>
  <c r="C53" i="85"/>
  <c r="H52" i="85"/>
  <c r="E52" i="85"/>
  <c r="H51" i="85"/>
  <c r="E51" i="85"/>
  <c r="H50" i="85"/>
  <c r="E50" i="85"/>
  <c r="H49" i="85"/>
  <c r="E49" i="85"/>
  <c r="H48" i="85"/>
  <c r="E48" i="85"/>
  <c r="H47" i="85"/>
  <c r="E47" i="85"/>
  <c r="H44" i="85"/>
  <c r="E44" i="85"/>
  <c r="H43" i="85"/>
  <c r="E43" i="85"/>
  <c r="H42" i="85"/>
  <c r="E42" i="85"/>
  <c r="H41" i="85"/>
  <c r="E41" i="85"/>
  <c r="H40" i="85"/>
  <c r="E40" i="85"/>
  <c r="H39" i="85"/>
  <c r="E39" i="85"/>
  <c r="H38" i="85"/>
  <c r="E38" i="85"/>
  <c r="H37" i="85"/>
  <c r="E37" i="85"/>
  <c r="H36" i="85"/>
  <c r="E36" i="85"/>
  <c r="H35" i="85"/>
  <c r="E35" i="85"/>
  <c r="G34" i="85"/>
  <c r="G45" i="85" s="1"/>
  <c r="G54" i="85" s="1"/>
  <c r="F34" i="85"/>
  <c r="F45" i="85" s="1"/>
  <c r="D34" i="85"/>
  <c r="D45" i="85" s="1"/>
  <c r="D54" i="85" s="1"/>
  <c r="C34" i="85"/>
  <c r="C45" i="85" s="1"/>
  <c r="G30" i="85"/>
  <c r="F30" i="85"/>
  <c r="H30" i="85" s="1"/>
  <c r="D30" i="85"/>
  <c r="C30" i="85"/>
  <c r="H29" i="85"/>
  <c r="E29" i="85"/>
  <c r="H28" i="85"/>
  <c r="E28" i="85"/>
  <c r="H27" i="85"/>
  <c r="E27" i="85"/>
  <c r="H26" i="85"/>
  <c r="E26" i="85"/>
  <c r="H25" i="85"/>
  <c r="E25" i="85"/>
  <c r="H24" i="85"/>
  <c r="E24" i="85"/>
  <c r="H21" i="85"/>
  <c r="E21" i="85"/>
  <c r="H20" i="85"/>
  <c r="E20" i="85"/>
  <c r="H19" i="85"/>
  <c r="E19" i="85"/>
  <c r="H18" i="85"/>
  <c r="E18" i="85"/>
  <c r="H17" i="85"/>
  <c r="E17" i="85"/>
  <c r="H16" i="85"/>
  <c r="E16" i="85"/>
  <c r="H15" i="85"/>
  <c r="E15" i="85"/>
  <c r="H14" i="85"/>
  <c r="E14" i="85"/>
  <c r="H13" i="85"/>
  <c r="E13" i="85"/>
  <c r="H12" i="85"/>
  <c r="E12" i="85"/>
  <c r="H11" i="85"/>
  <c r="E11" i="85"/>
  <c r="H10" i="85"/>
  <c r="E10" i="85"/>
  <c r="G9" i="85"/>
  <c r="G22" i="85" s="1"/>
  <c r="G31" i="85" s="1"/>
  <c r="G56" i="85" s="1"/>
  <c r="F9" i="85"/>
  <c r="F22" i="85" s="1"/>
  <c r="D9" i="85"/>
  <c r="D22" i="85" s="1"/>
  <c r="D31" i="85" s="1"/>
  <c r="D56" i="85" s="1"/>
  <c r="D63" i="85" s="1"/>
  <c r="D65" i="85" s="1"/>
  <c r="D67" i="85" s="1"/>
  <c r="C9" i="85"/>
  <c r="C22" i="85" s="1"/>
  <c r="H8" i="85"/>
  <c r="E8" i="85"/>
  <c r="G40" i="83"/>
  <c r="F40" i="83"/>
  <c r="D40" i="83"/>
  <c r="C40" i="83"/>
  <c r="H39" i="83"/>
  <c r="E39" i="83"/>
  <c r="H38" i="83"/>
  <c r="E38" i="83"/>
  <c r="H37" i="83"/>
  <c r="E37" i="83"/>
  <c r="H36" i="83"/>
  <c r="E36" i="83"/>
  <c r="H35" i="83"/>
  <c r="E35" i="83"/>
  <c r="H34" i="83"/>
  <c r="E34" i="83"/>
  <c r="H33" i="83"/>
  <c r="H40" i="83" s="1"/>
  <c r="E33" i="83"/>
  <c r="C45" i="69" s="1"/>
  <c r="G31" i="83"/>
  <c r="F31" i="83"/>
  <c r="D31" i="83"/>
  <c r="C31" i="83"/>
  <c r="C41" i="83" s="1"/>
  <c r="H30" i="83"/>
  <c r="E30" i="83"/>
  <c r="H29" i="83"/>
  <c r="E29" i="83"/>
  <c r="H28" i="83"/>
  <c r="E28" i="83"/>
  <c r="H27" i="83"/>
  <c r="E27" i="83"/>
  <c r="H26" i="83"/>
  <c r="E26" i="83"/>
  <c r="H25" i="83"/>
  <c r="E25" i="83"/>
  <c r="H24" i="83"/>
  <c r="E24" i="83"/>
  <c r="H23" i="83"/>
  <c r="E23" i="83"/>
  <c r="H22" i="83"/>
  <c r="E22" i="83"/>
  <c r="C37" i="69" s="1"/>
  <c r="H19" i="83"/>
  <c r="E19" i="83"/>
  <c r="H18" i="83"/>
  <c r="E18" i="83"/>
  <c r="H17" i="83"/>
  <c r="E17" i="83"/>
  <c r="H16" i="83"/>
  <c r="E16" i="83"/>
  <c r="H15" i="83"/>
  <c r="E15" i="83"/>
  <c r="G14" i="83"/>
  <c r="G20" i="83" s="1"/>
  <c r="F14" i="83"/>
  <c r="F20" i="83" s="1"/>
  <c r="H20" i="83" s="1"/>
  <c r="D14" i="83"/>
  <c r="D20" i="83" s="1"/>
  <c r="C14" i="83"/>
  <c r="C20" i="83" s="1"/>
  <c r="H13" i="83"/>
  <c r="E13" i="83"/>
  <c r="H12" i="83"/>
  <c r="E12" i="83"/>
  <c r="H11" i="83"/>
  <c r="E11" i="83"/>
  <c r="H10" i="83"/>
  <c r="E10" i="83"/>
  <c r="H9" i="83"/>
  <c r="E9" i="83"/>
  <c r="H8" i="83"/>
  <c r="E8" i="83"/>
  <c r="H7" i="83"/>
  <c r="E7" i="83"/>
  <c r="G5" i="84"/>
  <c r="E5" i="84"/>
  <c r="B2" i="84"/>
  <c r="F5" i="84" s="1"/>
  <c r="V21" i="64" l="1"/>
  <c r="F41" i="83"/>
  <c r="C5" i="84"/>
  <c r="C5" i="86" s="1"/>
  <c r="G41" i="83"/>
  <c r="D41" i="83"/>
  <c r="G63" i="85"/>
  <c r="G65" i="85" s="1"/>
  <c r="G67" i="85" s="1"/>
  <c r="E14" i="92"/>
  <c r="E7" i="92"/>
  <c r="E21" i="92" s="1"/>
  <c r="F31" i="85"/>
  <c r="H22" i="85"/>
  <c r="F54" i="85"/>
  <c r="H54" i="85" s="1"/>
  <c r="H45" i="85"/>
  <c r="C15" i="69"/>
  <c r="C25" i="69" s="1"/>
  <c r="E20" i="83"/>
  <c r="H14" i="83"/>
  <c r="E41" i="83"/>
  <c r="H31" i="83"/>
  <c r="C31" i="85"/>
  <c r="E22" i="85"/>
  <c r="H9" i="85"/>
  <c r="E30" i="85"/>
  <c r="C54" i="85"/>
  <c r="E54" i="85" s="1"/>
  <c r="E45" i="85"/>
  <c r="H34" i="85"/>
  <c r="E53" i="85"/>
  <c r="D5" i="84"/>
  <c r="D5" i="86" s="1"/>
  <c r="E14" i="83"/>
  <c r="E31" i="83"/>
  <c r="E40" i="83"/>
  <c r="E9" i="85"/>
  <c r="E34" i="85"/>
  <c r="S8" i="90"/>
  <c r="S22" i="90" s="1"/>
  <c r="H41" i="83" l="1"/>
  <c r="C6" i="86"/>
  <c r="C13" i="86" s="1"/>
  <c r="C22" i="91"/>
  <c r="H8" i="91"/>
  <c r="H22" i="91" s="1"/>
  <c r="C56" i="85"/>
  <c r="E31" i="85"/>
  <c r="E21" i="88"/>
  <c r="C5" i="73" s="1"/>
  <c r="C8" i="73" s="1"/>
  <c r="C13" i="73" s="1"/>
  <c r="C21" i="88"/>
  <c r="F56" i="85"/>
  <c r="H31" i="85"/>
  <c r="F63" i="85" l="1"/>
  <c r="H56" i="85"/>
  <c r="F22" i="91"/>
  <c r="C63" i="85"/>
  <c r="E56" i="85"/>
  <c r="H21" i="91" l="1"/>
  <c r="G22" i="91"/>
  <c r="F65" i="85"/>
  <c r="H63" i="85"/>
  <c r="C65" i="85"/>
  <c r="E63" i="85"/>
  <c r="C67" i="85" l="1"/>
  <c r="E67" i="85" s="1"/>
  <c r="E65" i="85"/>
  <c r="F67" i="85"/>
  <c r="H67" i="85" s="1"/>
  <c r="H65" i="85"/>
</calcChain>
</file>

<file path=xl/sharedStrings.xml><?xml version="1.0" encoding="utf-8"?>
<sst xmlns="http://schemas.openxmlformats.org/spreadsheetml/2006/main" count="645" uniqueCount="441">
  <si>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</si>
  <si>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</si>
  <si>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</si>
  <si>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</si>
  <si>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</si>
  <si>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</si>
  <si>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</si>
  <si>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</si>
  <si>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</si>
  <si>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</si>
  <si>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</si>
  <si>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</si>
  <si>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</si>
  <si>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</si>
  <si>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</si>
  <si>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</si>
  <si>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</si>
  <si>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</si>
  <si>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</si>
  <si>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</si>
  <si>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</si>
  <si>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</si>
  <si>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</si>
  <si>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</si>
  <si>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</si>
  <si>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</si>
  <si>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</si>
  <si>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</si>
  <si>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Currency induced credit risk (CICR)</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</si>
  <si>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</si>
  <si>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</si>
  <si>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</si>
  <si>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</si>
  <si>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</si>
  <si>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</si>
  <si>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</si>
  <si>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</si>
  <si>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</si>
  <si>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</si>
  <si>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</si>
  <si>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</si>
  <si>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</si>
  <si>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</si>
  <si>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</si>
  <si>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</si>
  <si>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</si>
  <si>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</si>
  <si>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</si>
  <si>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</si>
  <si>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</si>
  <si>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</si>
  <si>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</si>
  <si>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</si>
  <si>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</si>
  <si>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</si>
  <si>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</si>
  <si>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</si>
  <si>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</si>
  <si>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</si>
  <si>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</si>
  <si>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</si>
  <si>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</si>
  <si>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</si>
  <si>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</si>
  <si>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</si>
  <si>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</si>
  <si>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</si>
  <si>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</si>
  <si>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</si>
  <si>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</si>
  <si>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</si>
  <si>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</si>
  <si>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</si>
  <si>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</si>
  <si>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</si>
  <si>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</si>
  <si>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</si>
  <si>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</si>
  <si>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</si>
  <si>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</si>
  <si>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</si>
  <si>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</si>
  <si>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</si>
  <si>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</si>
  <si>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</si>
  <si>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</si>
  <si>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</si>
  <si>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</si>
  <si>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other adjustments</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</si>
  <si>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</si>
  <si>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</si>
  <si>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</si>
  <si>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</si>
  <si>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</si>
  <si>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</si>
  <si>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</si>
  <si>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</si>
  <si>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</si>
  <si>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</si>
  <si>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</si>
  <si>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</si>
  <si>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</si>
  <si>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</si>
  <si>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</si>
  <si>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</si>
  <si>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</si>
  <si>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</si>
  <si>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</si>
  <si>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</si>
  <si>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</si>
  <si>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</si>
  <si>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</si>
  <si>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</si>
  <si>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</si>
  <si>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</si>
  <si>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</si>
  <si>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</si>
  <si>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</si>
  <si>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</si>
  <si>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</si>
  <si>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</si>
  <si>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</si>
  <si>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</si>
  <si>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</si>
  <si>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</si>
  <si>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</si>
  <si>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</si>
  <si>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</si>
  <si>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</si>
  <si>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</si>
  <si>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</si>
  <si>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</si>
  <si>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</si>
  <si>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</si>
  <si>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</si>
  <si>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</si>
  <si>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</si>
  <si>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</si>
  <si>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Total regulatory capital ratio ( ≥ 10.5 %)</t>
  </si>
  <si>
    <t xml:space="preserve">Tier 1 ratio ( ≥ 8.5 %) </t>
  </si>
  <si>
    <t>Based on Basel III framework</t>
  </si>
  <si>
    <t>Capital ratios as a percentage of RWA</t>
  </si>
  <si>
    <t>Risk-weighted assets (amounts, GEL)</t>
  </si>
  <si>
    <t>Total regulatory capital</t>
  </si>
  <si>
    <t>Tier 1</t>
  </si>
  <si>
    <t>Common Equity Tier 1 (CET1)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</si>
  <si>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</si>
  <si>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</si>
  <si>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</si>
  <si>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</si>
  <si>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</si>
  <si>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</si>
  <si>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</si>
  <si>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</si>
  <si>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</si>
  <si>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</si>
  <si>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</si>
  <si>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</si>
  <si>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</si>
  <si>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</si>
  <si>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</si>
  <si>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</si>
  <si>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</si>
  <si>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</si>
  <si>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</si>
  <si>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</si>
  <si>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</si>
  <si>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</si>
  <si>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</si>
  <si>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</si>
  <si>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</si>
  <si>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</si>
  <si>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</si>
  <si>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</si>
  <si>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</si>
  <si>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</si>
  <si>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</si>
  <si>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</si>
  <si>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</si>
  <si>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</si>
  <si>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</si>
  <si>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</si>
  <si>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</si>
  <si>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</si>
  <si>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</si>
  <si>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</si>
  <si>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</si>
  <si>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</si>
  <si>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</si>
  <si>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</si>
  <si>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</si>
  <si>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</si>
  <si>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</si>
  <si>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</si>
  <si>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</si>
  <si>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</si>
  <si>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</si>
  <si>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</si>
  <si>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</si>
  <si>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</si>
  <si>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</si>
  <si>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</si>
  <si>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</si>
  <si>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</si>
  <si>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</si>
  <si>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</si>
  <si>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Balance sheet items</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</si>
  <si>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</si>
  <si>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</si>
  <si>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</si>
  <si>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</si>
  <si>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</si>
  <si>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</si>
  <si>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</si>
  <si>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</si>
  <si>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</si>
  <si>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</si>
  <si>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</si>
  <si>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</si>
  <si>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</si>
  <si>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</si>
  <si>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</si>
  <si>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</si>
  <si>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</si>
  <si>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</si>
  <si>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</si>
  <si>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</si>
  <si>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</si>
  <si>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</si>
  <si>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</si>
  <si>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</si>
  <si>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</si>
  <si>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</si>
  <si>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</si>
  <si>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</si>
  <si>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</si>
  <si>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</si>
  <si>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</si>
  <si>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</si>
  <si>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</si>
  <si>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</si>
  <si>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</si>
  <si>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</si>
  <si>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</si>
  <si>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</si>
  <si>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</si>
  <si>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</si>
  <si>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</si>
  <si>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</si>
  <si>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</si>
  <si>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</si>
  <si>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</si>
  <si>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</si>
  <si>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</si>
  <si>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</si>
  <si>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</si>
  <si>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</si>
  <si>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</si>
  <si>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</si>
  <si>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</si>
  <si>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</si>
  <si>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</si>
  <si>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</si>
  <si>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</si>
  <si>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</si>
  <si>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</si>
  <si>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</si>
  <si>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</si>
  <si>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</si>
  <si>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</si>
  <si>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</si>
  <si>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</si>
  <si>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</si>
  <si>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</si>
  <si>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</si>
  <si>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Risk-weighted assets (RWA) (Based on Basel III framework)</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</si>
  <si>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</si>
  <si>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</si>
  <si>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</si>
  <si>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</si>
  <si>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</si>
  <si>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Common equity Tier 1 ratio ( ≥ 7.0 %)</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</si>
  <si>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</si>
  <si>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</si>
  <si>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</si>
  <si>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</si>
  <si>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</si>
  <si>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</si>
  <si>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</si>
  <si>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</si>
  <si>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</si>
  <si>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</si>
  <si>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</si>
  <si>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</si>
  <si>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</si>
  <si>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</si>
  <si>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</si>
  <si>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</si>
  <si>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</si>
  <si>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</si>
  <si>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</si>
  <si>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</si>
  <si>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</si>
  <si>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</si>
  <si>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</si>
  <si>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</si>
  <si>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</si>
  <si>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</si>
  <si>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</si>
  <si>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</si>
  <si>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</si>
  <si>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</si>
  <si>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</si>
  <si>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</si>
  <si>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</si>
  <si>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</si>
  <si>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</si>
  <si>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</si>
  <si>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</si>
  <si>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</si>
  <si>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</si>
  <si>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</si>
  <si>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</si>
  <si>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</si>
  <si>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</si>
  <si>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</si>
  <si>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</si>
  <si>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</si>
  <si>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</si>
  <si>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</si>
  <si>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</si>
  <si>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</si>
  <si>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</si>
  <si>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</si>
  <si>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</si>
  <si>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</si>
  <si>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</si>
  <si>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</si>
  <si>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</si>
  <si>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</si>
  <si>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</si>
  <si>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</si>
  <si>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</si>
  <si>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</si>
  <si>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</si>
  <si>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</si>
  <si>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</si>
  <si>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</si>
  <si>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</si>
  <si>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</si>
  <si>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</si>
  <si>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</si>
  <si>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</si>
  <si>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</si>
  <si>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</si>
  <si>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</si>
  <si>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</si>
  <si>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</si>
  <si>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</si>
  <si>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</si>
  <si>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</si>
  <si>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</si>
  <si>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</si>
  <si>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</si>
  <si>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</si>
  <si>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</si>
  <si>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</si>
  <si>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</si>
  <si>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</si>
  <si>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</si>
  <si>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</si>
  <si>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</si>
  <si>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</si>
  <si>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</si>
  <si>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</si>
  <si>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</si>
  <si>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</si>
  <si>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</si>
  <si>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</si>
  <si>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</si>
  <si>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</si>
  <si>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</si>
  <si>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</si>
  <si>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</si>
  <si>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</si>
  <si>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NN of the President of the National Bank of Georgia on “Disclosure requirements for commercial banks within Pillar 3” and other relevant decrees and regulations of NBG. </t>
  </si>
  <si>
    <t>Contingent Liabilities and Commitments</t>
  </si>
  <si>
    <t>Credit Risk Weighted Exposures 
(On-balance items and off-balance items after credit conversion factor)</t>
  </si>
  <si>
    <t>Standardized approach - Effect of credit risk mitigation</t>
  </si>
  <si>
    <t>PASHA Bank Georgia JSC</t>
  </si>
  <si>
    <t>Farid Mammadov</t>
  </si>
  <si>
    <t>Shahin Mammadov</t>
  </si>
  <si>
    <t>www.pashabank.ge</t>
  </si>
  <si>
    <t>Taleh Kazimov</t>
  </si>
  <si>
    <t>Jalal Gasimov</t>
  </si>
  <si>
    <t>Hikmet Cenk Eynehan</t>
  </si>
  <si>
    <t>Chingiz Abdullayev</t>
  </si>
  <si>
    <t>George Japaridze</t>
  </si>
  <si>
    <t>PASHA Bank OJSC</t>
  </si>
  <si>
    <t xml:space="preserve">Mr. Arif Pashayev </t>
  </si>
  <si>
    <t>Mrs. Arzu Aliyeva</t>
  </si>
  <si>
    <t>Mrs. Leyla Aliyeva</t>
  </si>
  <si>
    <t>6.1.1</t>
  </si>
  <si>
    <t>Of which reserve Loan</t>
  </si>
  <si>
    <t>6.2.1</t>
  </si>
  <si>
    <t xml:space="preserve">Of which loan loss general resserve  </t>
  </si>
  <si>
    <t>table 9 (Capital), N39</t>
  </si>
  <si>
    <t xml:space="preserve">Of which off balance sheet items  general reserve </t>
  </si>
  <si>
    <t>table 9 (Capital), N 2</t>
  </si>
  <si>
    <t>table 9 (Capital), N 6</t>
  </si>
  <si>
    <t>Liquidity Coverage Ratio**</t>
  </si>
  <si>
    <t>Total HQLA</t>
  </si>
  <si>
    <t>Net cash outflow</t>
  </si>
  <si>
    <t>LCR ratio (%)</t>
  </si>
  <si>
    <t>Liquidity Coverage Ratio</t>
  </si>
  <si>
    <t>High-quality liquid assets</t>
  </si>
  <si>
    <t>Cash outflows</t>
  </si>
  <si>
    <t>Retail deposits</t>
  </si>
  <si>
    <t>Unsecured wholesale funding</t>
  </si>
  <si>
    <t>Secured wholesale funding</t>
  </si>
  <si>
    <t>Outflows related to off-balance sheet obligations and net short position of derivative exposures</t>
  </si>
  <si>
    <t>TOTAL CASH OUTFLOWS</t>
  </si>
  <si>
    <t>Cash inflows</t>
  </si>
  <si>
    <t>Secured lending (eg reverse repos)</t>
  </si>
  <si>
    <t>Other cash inflows</t>
  </si>
  <si>
    <t>TOTAL CASH INFLOWS</t>
  </si>
  <si>
    <t>Total value according to Basel methodology (with limits)</t>
  </si>
  <si>
    <t>Liquidity coverage ratio (%)</t>
  </si>
  <si>
    <t>** These includes Minimum capital requirements (4.5%, 6%, 8%) and Capital Conservation Buffer (2.5%) according to article 8 of the regulation on Capital Adequacy Requirements for Commercial Banks.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</si>
  <si>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</si>
  <si>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Total unweighted value (daily average**)</t>
  </si>
  <si>
    <t>Total weighted values according to NBG's methodology* (daily average**)</t>
  </si>
  <si>
    <t>Total weighted values according to Basel methodology (daily average**)</t>
  </si>
  <si>
    <t>Other contractual funding obligations</t>
  </si>
  <si>
    <t>Other contingent funding obligations</t>
  </si>
  <si>
    <t>Inflows from fully performing exposures</t>
  </si>
  <si>
    <t>Total value according to NBG's methodology* (with limits)</t>
  </si>
  <si>
    <t>* Commercial banks are required to comply with the limits by coefficients calculated according to NBG's methodology. The numbers calculated within Basel framework are given for illustratory purposes.</t>
  </si>
  <si>
    <t>Arda Yusuf Arkun</t>
  </si>
  <si>
    <t>30.06.2018</t>
  </si>
  <si>
    <t xml:space="preserve">JSC Pasha Bank Georgia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</si>
</sst>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name val="Helv"/>
    </font>
    <font>
      <sz val="1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sz val="10"/>
      <name val="Calibri"/>
      <family val="2"/>
      <charset val="204"/>
      <scheme val="minor"/>
    </font>
    <font>
      <b/>
      <sz val="10"/>
      <name val="Calibri"/>
      <family val="2"/>
      <charset val="204"/>
      <scheme val="minor"/>
    </font>
    <font>
      <sz val="10"/>
      <name val="Arial"/>
      <family val="2"/>
    </font>
    <font>
      <sz val="10"/>
      <color theme="1"/>
      <name val="Times New Roman"/>
      <family val="1"/>
    </font>
    <font>
      <sz val="10"/>
      <color theme="1"/>
      <name val="Segoe UI"/>
      <family val="2"/>
    </font>
    <font>
      <sz val="10"/>
      <color theme="1"/>
      <name val="Sylfaen"/>
      <family val="1"/>
    </font>
    <font>
      <b/>
      <sz val="10"/>
      <color theme="1"/>
      <name val="Sylfaen"/>
      <family val="1"/>
    </font>
    <font>
      <i/>
      <sz val="10"/>
      <color theme="1"/>
      <name val="Sylfaen"/>
      <family val="1"/>
    </font>
    <font>
      <sz val="11"/>
      <name val="Calibri"/>
      <family val="2"/>
      <scheme val="minor"/>
    </font>
    <font>
      <b/>
      <sz val="10"/>
      <name val="Sylfaen"/>
      <family val="1"/>
    </font>
    <font>
      <sz val="10"/>
      <color rgb="FF333333"/>
      <name val="Arial"/>
      <family val="2"/>
    </font>
    <font>
      <i/>
      <sz val="10"/>
      <color theme="1"/>
      <name val="Calibri"/>
      <family val="2"/>
      <scheme val="minor"/>
    </font>
    <font>
      <sz val="10"/>
      <name val="Arial"/>
      <family val="2"/>
    </font>
  </fonts>
  <fills count="79">
    <fill>
      <patternFill patternType="none"/>
    </fill>
    <fill>
      <patternFill patternType="gray125"/>
    </fill>
    <fill>
      <patternFill patternType="solid">
        <fgColor rgb="FFFFFFFF"/>
      </patternFill>
    </fill>
    <fill>
      <patternFill patternType="solid">
        <fgColor theme="0"/>
      </patternFill>
    </fill>
    <fill>
      <patternFill patternType="solid">
        <fgColor rgb="FF5F5F5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5117038483843"/>
        <bgColor indexed="65"/>
      </patternFill>
    </fill>
    <fill>
      <patternFill patternType="solid">
        <fgColor theme="4" tint="0.59999389629810485"/>
        <bgColor indexed="65"/>
      </patternFill>
    </fill>
    <fill>
      <patternFill patternType="solid">
        <fgColor theme="4" tint="0.39994506668294322"/>
        <bgColor indexed="65"/>
      </patternFill>
    </fill>
    <fill>
      <patternFill patternType="solid">
        <fgColor theme="5"/>
      </patternFill>
    </fill>
    <fill>
      <patternFill patternType="solid">
        <fgColor theme="5" tint="0.79995117038483843"/>
        <bgColor indexed="65"/>
      </patternFill>
    </fill>
    <fill>
      <patternFill patternType="solid">
        <fgColor theme="5" tint="0.59999389629810485"/>
        <bgColor indexed="65"/>
      </patternFill>
    </fill>
    <fill>
      <patternFill patternType="solid">
        <fgColor theme="5" tint="0.39994506668294322"/>
        <bgColor indexed="65"/>
      </patternFill>
    </fill>
    <fill>
      <patternFill patternType="solid">
        <fgColor theme="6"/>
      </patternFill>
    </fill>
    <fill>
      <patternFill patternType="solid">
        <fgColor theme="6" tint="0.79995117038483843"/>
        <bgColor indexed="65"/>
      </patternFill>
    </fill>
    <fill>
      <patternFill patternType="solid">
        <fgColor theme="6" tint="0.59999389629810485"/>
        <bgColor indexed="65"/>
      </patternFill>
    </fill>
    <fill>
      <patternFill patternType="solid">
        <fgColor theme="6" tint="0.39994506668294322"/>
        <bgColor indexed="65"/>
      </patternFill>
    </fill>
    <fill>
      <patternFill patternType="solid">
        <fgColor theme="7"/>
      </patternFill>
    </fill>
    <fill>
      <patternFill patternType="solid">
        <fgColor theme="7" tint="0.79995117038483843"/>
        <bgColor indexed="65"/>
      </patternFill>
    </fill>
    <fill>
      <patternFill patternType="solid">
        <fgColor theme="7" tint="0.59999389629810485"/>
        <bgColor indexed="65"/>
      </patternFill>
    </fill>
    <fill>
      <patternFill patternType="solid">
        <fgColor theme="7" tint="0.39994506668294322"/>
        <bgColor indexed="65"/>
      </patternFill>
    </fill>
    <fill>
      <patternFill patternType="solid">
        <fgColor theme="8"/>
      </patternFill>
    </fill>
    <fill>
      <patternFill patternType="solid">
        <fgColor theme="8" tint="0.79995117038483843"/>
        <bgColor indexed="65"/>
      </patternFill>
    </fill>
    <fill>
      <patternFill patternType="solid">
        <fgColor theme="8" tint="0.59999389629810485"/>
        <bgColor indexed="65"/>
      </patternFill>
    </fill>
    <fill>
      <patternFill patternType="solid">
        <fgColor theme="8" tint="0.39994506668294322"/>
        <bgColor indexed="65"/>
      </patternFill>
    </fill>
    <fill>
      <patternFill patternType="solid">
        <fgColor theme="9"/>
      </patternFill>
    </fill>
    <fill>
      <patternFill patternType="solid">
        <fgColor theme="9" tint="0.79995117038483843"/>
        <bgColor indexed="65"/>
      </patternFill>
    </fill>
    <fill>
      <patternFill patternType="solid">
        <fgColor theme="9" tint="0.59999389629810485"/>
        <bgColor indexed="65"/>
      </patternFill>
    </fill>
    <fill>
      <patternFill patternType="solid">
        <fgColor theme="9" tint="0.39994506668294322"/>
        <bgColor indexed="65"/>
      </patternFill>
    </fill>
    <fill>
      <patternFill patternType="solid">
        <fgColor theme="2"/>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patternFill>
    </fill>
    <fill>
      <patternFill patternType="solid">
        <fgColor indexed="9"/>
      </patternFill>
    </fill>
    <fill>
      <patternFill patternType="solid">
        <fgColor indexed="47"/>
      </patternFill>
    </fill>
    <fill>
      <patternFill patternType="solid">
        <fgColor indexed="13"/>
      </patternFill>
    </fill>
    <fill>
      <patternFill patternType="solid">
        <fgColor indexed="43"/>
      </patternFill>
    </fill>
    <fill>
      <patternFill patternType="solid">
        <fgColor indexed="26"/>
      </patternFill>
    </fill>
    <fill>
      <patternFill patternType="solid">
        <fgColor indexed="42"/>
      </patternFill>
    </fill>
    <fill>
      <patternFill patternType="solid">
        <fgColor theme="6" tint="0.59999389629810485"/>
        <bgColor indexed="65"/>
      </patternFill>
    </fill>
    <fill>
      <patternFill patternType="solid">
        <fgColor theme="0"/>
      </patternFill>
    </fill>
    <fill>
      <patternFill patternType="lightGray">
        <fgColor indexed="22"/>
        <bgColor theme="1" tint="0.499984740745262"/>
      </patternFill>
    </fill>
  </fills>
  <borders count="93">
    <border>
      <left/>
      <right/>
      <top/>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auto="1"/>
      </left>
      <right style="thin">
        <color theme="6" tint="-0.499984740745262"/>
      </right>
      <top style="thin">
        <color auto="1"/>
      </top>
      <bottom style="thin">
        <color auto="1"/>
      </bottom>
      <diagonal/>
    </border>
    <border>
      <left style="thin">
        <color theme="6" tint="-0.499984740745262"/>
      </left>
      <right style="thin">
        <color theme="6" tint="-0.499984740745262"/>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theme="6" tint="-0.499984740745262"/>
      </right>
      <top style="thin">
        <color auto="1"/>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auto="1"/>
      </top>
      <bottom style="double">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auto="1"/>
      </left>
      <right style="hair">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theme="6" tint="-0.499984740745262"/>
      </left>
      <right style="medium">
        <color auto="1"/>
      </right>
      <top style="thin">
        <color auto="1"/>
      </top>
      <bottom style="thin">
        <color auto="1"/>
      </bottom>
      <diagonal/>
    </border>
    <border>
      <left style="thin">
        <color auto="1"/>
      </left>
      <right style="thin">
        <color theme="6" tint="-0.499984740745262"/>
      </right>
      <top style="thin">
        <color auto="1"/>
      </top>
      <bottom style="medium">
        <color auto="1"/>
      </bottom>
      <diagonal/>
    </border>
    <border>
      <left style="thin">
        <color theme="6" tint="-0.499984740745262"/>
      </left>
      <right style="thin">
        <color theme="6" tint="-0.499984740745262"/>
      </right>
      <top style="thin">
        <color auto="1"/>
      </top>
      <bottom style="medium">
        <color auto="1"/>
      </bottom>
      <diagonal/>
    </border>
    <border>
      <left style="thin">
        <color theme="6" tint="-0.499984740745262"/>
      </left>
      <right style="medium">
        <color auto="1"/>
      </right>
      <top style="thin">
        <color auto="1"/>
      </top>
      <bottom style="medium">
        <color auto="1"/>
      </bottom>
      <diagonal/>
    </border>
    <border>
      <left style="thin">
        <color theme="6" tint="-0.499984740745262"/>
      </left>
      <right style="medium">
        <color auto="1"/>
      </right>
      <top/>
      <bottom style="thin">
        <color theme="6" tint="-0.499984740745262"/>
      </bottom>
      <diagonal/>
    </border>
    <border>
      <left style="thin">
        <color theme="6" tint="-0.499984740745262"/>
      </left>
      <right style="medium">
        <color auto="1"/>
      </right>
      <top style="thin">
        <color theme="6" tint="-0.499984740745262"/>
      </top>
      <bottom style="thin">
        <color theme="6" tint="-0.499984740745262"/>
      </bottom>
      <diagonal/>
    </border>
    <border>
      <left style="thin">
        <color auto="1"/>
      </left>
      <right/>
      <top style="medium">
        <color auto="1"/>
      </top>
      <bottom/>
      <diagonal/>
    </border>
    <border>
      <left style="thin">
        <color theme="6" tint="-0.499984740745262"/>
      </left>
      <right style="medium">
        <color auto="1"/>
      </right>
      <top style="thin">
        <color auto="1"/>
      </top>
      <bottom style="thin">
        <color theme="6" tint="-0.499984740745262"/>
      </bottom>
      <diagonal/>
    </border>
    <border>
      <left style="thin">
        <color theme="6" tint="-0.499984740745262"/>
      </left>
      <right style="medium">
        <color auto="1"/>
      </right>
      <top style="thin">
        <color theme="6" tint="-0.499984740745262"/>
      </top>
      <bottom/>
      <diagonal/>
    </border>
    <border>
      <left style="medium">
        <color auto="1"/>
      </left>
      <right/>
      <top/>
      <bottom/>
      <diagonal/>
    </border>
    <border>
      <left style="thin">
        <color auto="1"/>
      </left>
      <right style="medium">
        <color auto="1"/>
      </right>
      <top/>
      <bottom style="thin">
        <color auto="1"/>
      </bottom>
      <diagonal/>
    </border>
    <border>
      <left/>
      <right/>
      <top style="thin">
        <color auto="1"/>
      </top>
      <bottom/>
      <diagonal/>
    </border>
    <border>
      <left style="thin">
        <color auto="1"/>
      </left>
      <right/>
      <top style="thin">
        <color auto="1"/>
      </top>
      <bottom/>
      <diagonal/>
    </border>
    <border>
      <left style="medium">
        <color auto="1"/>
      </left>
      <right style="thin">
        <color auto="1"/>
      </right>
      <top/>
      <bottom style="thin">
        <color auto="1"/>
      </bottom>
      <diagonal/>
    </border>
    <border>
      <left style="thin">
        <color auto="1"/>
      </left>
      <right/>
      <top/>
      <bottom style="medium">
        <color auto="1"/>
      </bottom>
      <diagonal/>
    </border>
    <border>
      <left/>
      <right style="thin">
        <color auto="1"/>
      </right>
      <top/>
      <bottom/>
      <diagonal/>
    </border>
    <border>
      <left style="medium">
        <color auto="1"/>
      </left>
      <right/>
      <top style="medium">
        <color auto="1"/>
      </top>
      <bottom style="thin">
        <color auto="1"/>
      </bottom>
      <diagonal/>
    </border>
    <border>
      <left style="thin">
        <color auto="1"/>
      </left>
      <right/>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diagonal/>
    </border>
    <border>
      <left style="thin">
        <color theme="6" tint="-0.499984740745262"/>
      </left>
      <right/>
      <top style="thin">
        <color theme="6" tint="-0.499984740745262"/>
      </top>
      <bottom/>
      <diagonal/>
    </border>
    <border>
      <left/>
      <right style="medium">
        <color auto="1"/>
      </right>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style="thin">
        <color indexed="64"/>
      </top>
      <bottom style="medium">
        <color indexed="64"/>
      </bottom>
      <diagonal/>
    </border>
  </borders>
  <cellStyleXfs count="20970">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8" applyNumberFormat="0" applyAlignment="0" applyProtection="0"/>
    <xf numFmtId="0" fontId="22" fillId="9" borderId="32"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9"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2"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2"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2"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2"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2"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2"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2"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4" fillId="65" borderId="39" applyNumberFormat="0" applyAlignment="0" applyProtection="0"/>
    <xf numFmtId="0" fontId="25" fillId="10" borderId="35"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0" fontId="25" fillId="10" borderId="35"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protection locked="0"/>
    </xf>
    <xf numFmtId="43" fontId="10" fillId="0" borderId="0" applyFont="0" applyFill="0" applyBorder="0" applyAlignment="0" applyProtection="0"/>
    <xf numFmtId="43" fontId="2" fillId="0" borderId="0">
      <protection locked="0"/>
    </xf>
    <xf numFmtId="43" fontId="10" fillId="0" borderId="0" applyFont="0" applyFill="0" applyBorder="0" applyAlignment="0" applyProtection="0"/>
    <xf numFmtId="43" fontId="2" fillId="0" borderId="0">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1" applyNumberFormat="0" applyFill="0" applyAlignment="0" applyProtection="0"/>
    <xf numFmtId="169" fontId="38" fillId="0" borderId="41" applyNumberFormat="0" applyFill="0" applyAlignment="0" applyProtection="0"/>
    <xf numFmtId="0"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169" fontId="39" fillId="0" borderId="42" applyNumberFormat="0" applyFill="0" applyAlignment="0" applyProtection="0"/>
    <xf numFmtId="0"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169"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8" applyNumberFormat="0" applyAlignment="0" applyProtection="0"/>
    <xf numFmtId="0" fontId="50" fillId="8" borderId="32"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9"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2"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2"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2"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2"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2"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2"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2"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0" fontId="49" fillId="43" borderId="38"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4" applyNumberFormat="0" applyFill="0" applyAlignment="0" applyProtection="0"/>
    <xf numFmtId="0" fontId="53" fillId="0" borderId="3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0" fontId="52" fillId="0" borderId="4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2"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5"/>
    <xf numFmtId="169" fontId="9" fillId="0" borderId="45"/>
    <xf numFmtId="168" fontId="9"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9"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7" applyNumberFormat="0" applyAlignment="0" applyProtection="0"/>
    <xf numFmtId="0" fontId="67" fillId="9" borderId="33"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9"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3"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3"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3"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3"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3"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3"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3"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9"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8" fillId="0" borderId="49"/>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01" fillId="0" borderId="0"/>
    <xf numFmtId="0" fontId="1" fillId="0" borderId="0"/>
    <xf numFmtId="0" fontId="1" fillId="0" borderId="0"/>
    <xf numFmtId="9" fontId="1" fillId="0" borderId="0" applyFont="0" applyFill="0" applyBorder="0" applyAlignment="0" applyProtection="0"/>
    <xf numFmtId="0" fontId="111" fillId="0" borderId="0"/>
    <xf numFmtId="177" fontId="1" fillId="0" borderId="0" applyFont="0" applyFill="0" applyBorder="0" applyAlignment="0" applyProtection="0"/>
    <xf numFmtId="43" fontId="1" fillId="0" borderId="0" applyFont="0" applyFill="0" applyBorder="0" applyAlignment="0" applyProtection="0"/>
  </cellStyleXfs>
  <cellXfs count="523">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9" xfId="0" applyFont="1" applyBorder="1" applyAlignment="1">
      <alignment horizontal="right" vertical="center" wrapText="1"/>
    </xf>
    <xf numFmtId="0" fontId="2" fillId="0" borderId="17" xfId="0" applyFont="1" applyBorder="1" applyAlignment="1">
      <alignment vertical="center" wrapText="1"/>
    </xf>
    <xf numFmtId="0" fontId="2" fillId="0" borderId="19" xfId="0" applyFont="1" applyFill="1" applyBorder="1" applyAlignment="1">
      <alignment horizontal="center" vertical="center" wrapText="1"/>
    </xf>
    <xf numFmtId="0" fontId="2" fillId="0" borderId="3" xfId="0" applyFont="1" applyBorder="1" applyAlignment="1">
      <alignment vertical="center" wrapText="1"/>
    </xf>
    <xf numFmtId="0" fontId="2" fillId="0" borderId="19" xfId="0" applyFont="1" applyFill="1" applyBorder="1" applyAlignment="1">
      <alignment horizontal="right" vertical="center" wrapText="1"/>
    </xf>
    <xf numFmtId="0" fontId="85" fillId="0" borderId="0" xfId="0" applyFont="1" applyFill="1"/>
    <xf numFmtId="0" fontId="2" fillId="2" borderId="19" xfId="0" applyFont="1" applyFill="1" applyBorder="1" applyAlignment="1">
      <alignment horizontal="right" vertical="center"/>
    </xf>
    <xf numFmtId="0" fontId="2" fillId="2" borderId="22" xfId="0" applyFont="1" applyFill="1" applyBorder="1" applyAlignment="1">
      <alignment horizontal="right" vertical="center"/>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6" xfId="0" applyFont="1" applyFill="1" applyBorder="1" applyAlignment="1" applyProtection="1">
      <alignment horizontal="center" vertical="center"/>
    </xf>
    <xf numFmtId="0" fontId="2" fillId="0" borderId="17" xfId="0" applyFont="1" applyFill="1" applyBorder="1" applyProtection="1"/>
    <xf numFmtId="0" fontId="2" fillId="0" borderId="19"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2" xfId="0" applyFont="1" applyFill="1" applyBorder="1" applyAlignment="1" applyProtection="1">
      <alignment horizontal="left" indent="1"/>
    </xf>
    <xf numFmtId="0" fontId="45" fillId="0" borderId="69" xfId="0" applyFont="1" applyFill="1" applyBorder="1" applyAlignment="1" applyProtection="1"/>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6" xfId="0" applyFont="1" applyFill="1" applyBorder="1" applyAlignment="1">
      <alignment horizontal="left" vertical="center" indent="1"/>
    </xf>
    <xf numFmtId="0" fontId="2" fillId="0" borderId="17" xfId="0" applyFont="1" applyFill="1" applyBorder="1" applyAlignment="1">
      <alignment horizontal="left" vertical="center"/>
    </xf>
    <xf numFmtId="0" fontId="2" fillId="0" borderId="19"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left" indent="1"/>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2" xfId="0" applyFont="1" applyFill="1" applyBorder="1" applyAlignment="1">
      <alignment horizontal="left" vertical="center" indent="1"/>
    </xf>
    <xf numFmtId="0" fontId="45" fillId="0" borderId="23"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19" xfId="0" applyFont="1" applyBorder="1" applyAlignment="1">
      <alignment horizontal="center" vertical="center" wrapText="1"/>
    </xf>
    <xf numFmtId="0" fontId="84" fillId="0" borderId="3" xfId="0" applyFont="1" applyBorder="1" applyAlignment="1">
      <alignment vertical="center" wrapText="1"/>
    </xf>
    <xf numFmtId="0" fontId="84" fillId="0" borderId="3" xfId="0" applyFont="1" applyFill="1" applyBorder="1" applyAlignment="1">
      <alignment vertical="center" wrapText="1"/>
    </xf>
    <xf numFmtId="0" fontId="84" fillId="0" borderId="22" xfId="0" applyFont="1" applyBorder="1" applyAlignment="1">
      <alignment horizontal="center" vertical="center" wrapText="1"/>
    </xf>
    <xf numFmtId="0" fontId="86" fillId="0" borderId="23"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6" xfId="0" applyFont="1" applyBorder="1"/>
    <xf numFmtId="0" fontId="2" fillId="0" borderId="19" xfId="0" applyFont="1" applyBorder="1" applyAlignment="1">
      <alignment vertical="center"/>
    </xf>
    <xf numFmtId="0" fontId="2" fillId="0" borderId="8" xfId="0" applyFont="1" applyBorder="1" applyAlignment="1">
      <alignment wrapText="1"/>
    </xf>
    <xf numFmtId="0" fontId="84" fillId="0" borderId="21" xfId="0" applyFont="1" applyBorder="1" applyAlignment="1"/>
    <xf numFmtId="0" fontId="85" fillId="0" borderId="0" xfId="0" applyFont="1" applyAlignment="1">
      <alignment wrapText="1"/>
    </xf>
    <xf numFmtId="0" fontId="2" fillId="0" borderId="21" xfId="0" applyFont="1" applyBorder="1" applyAlignment="1"/>
    <xf numFmtId="0" fontId="2" fillId="0" borderId="21" xfId="0" applyFont="1" applyBorder="1" applyAlignment="1">
      <alignment wrapText="1"/>
    </xf>
    <xf numFmtId="0" fontId="2" fillId="0" borderId="22" xfId="0" applyFont="1" applyBorder="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7" xfId="11" applyFont="1" applyFill="1" applyBorder="1" applyAlignment="1" applyProtection="1">
      <alignment horizontal="center" vertical="center"/>
    </xf>
    <xf numFmtId="0" fontId="45" fillId="0" borderId="18"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19"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19"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6"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8" xfId="2" applyNumberFormat="1" applyFont="1" applyFill="1" applyBorder="1" applyAlignment="1" applyProtection="1">
      <alignment horizontal="center" vertical="center"/>
      <protection locked="0"/>
    </xf>
    <xf numFmtId="0" fontId="2" fillId="0" borderId="19"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9"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2" xfId="9" applyFont="1" applyFill="1" applyBorder="1" applyAlignment="1" applyProtection="1">
      <alignment horizontal="center" vertical="center" wrapText="1"/>
      <protection locked="0"/>
    </xf>
    <xf numFmtId="0" fontId="45" fillId="36" borderId="23"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1"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1" xfId="0" applyFont="1" applyBorder="1" applyAlignment="1">
      <alignment wrapText="1"/>
    </xf>
    <xf numFmtId="167" fontId="84" fillId="0" borderId="62"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0" xfId="0" applyNumberFormat="1" applyFont="1" applyBorder="1" applyAlignment="1">
      <alignment horizontal="center"/>
    </xf>
    <xf numFmtId="167" fontId="87" fillId="0" borderId="60"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0" xfId="0" applyNumberFormat="1" applyFont="1" applyFill="1" applyBorder="1" applyAlignment="1">
      <alignment horizontal="center"/>
    </xf>
    <xf numFmtId="0" fontId="84" fillId="0" borderId="12" xfId="0" applyFont="1" applyBorder="1" applyAlignment="1">
      <alignment wrapText="1"/>
    </xf>
    <xf numFmtId="0" fontId="86" fillId="36" borderId="14" xfId="0" applyFont="1" applyFill="1" applyBorder="1" applyAlignment="1">
      <alignment wrapText="1"/>
    </xf>
    <xf numFmtId="167" fontId="86" fillId="36" borderId="55" xfId="0" applyNumberFormat="1" applyFont="1" applyFill="1" applyBorder="1" applyAlignment="1">
      <alignment horizontal="center"/>
    </xf>
    <xf numFmtId="167" fontId="89" fillId="0" borderId="0" xfId="0" applyNumberFormat="1" applyFont="1" applyFill="1" applyBorder="1" applyAlignment="1">
      <alignment horizontal="center"/>
    </xf>
    <xf numFmtId="0" fontId="87" fillId="0" borderId="12" xfId="0" applyFont="1" applyBorder="1" applyAlignment="1">
      <alignment horizontal="right" wrapText="1"/>
    </xf>
    <xf numFmtId="0" fontId="84" fillId="0" borderId="22" xfId="0" applyFont="1" applyBorder="1" applyAlignment="1">
      <alignment horizontal="center"/>
    </xf>
    <xf numFmtId="0" fontId="86" fillId="36" borderId="56" xfId="0" applyFont="1" applyFill="1" applyBorder="1" applyAlignment="1">
      <alignment wrapText="1"/>
    </xf>
    <xf numFmtId="167" fontId="86" fillId="36" borderId="58" xfId="0" applyNumberFormat="1" applyFont="1" applyFill="1" applyBorder="1" applyAlignment="1">
      <alignment horizontal="center"/>
    </xf>
    <xf numFmtId="0" fontId="84" fillId="0" borderId="19"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2" xfId="9" applyFont="1" applyFill="1" applyBorder="1" applyAlignment="1" applyProtection="1">
      <alignment horizontal="left" vertical="center"/>
      <protection locked="0"/>
    </xf>
    <xf numFmtId="0" fontId="45" fillId="3" borderId="23" xfId="16" applyFont="1" applyFill="1" applyBorder="1" applyAlignment="1" applyProtection="1">
      <protection locked="0"/>
    </xf>
    <xf numFmtId="193" fontId="84" fillId="36" borderId="23" xfId="0" applyNumberFormat="1" applyFont="1" applyFill="1" applyBorder="1"/>
    <xf numFmtId="0" fontId="86" fillId="0" borderId="0" xfId="0" applyFont="1" applyAlignment="1">
      <alignment horizontal="center"/>
    </xf>
    <xf numFmtId="0" fontId="84" fillId="0" borderId="16" xfId="0" applyFont="1" applyBorder="1"/>
    <xf numFmtId="0" fontId="84" fillId="0" borderId="18" xfId="0" applyFont="1" applyBorder="1"/>
    <xf numFmtId="0" fontId="84" fillId="0" borderId="20" xfId="0" applyFont="1" applyBorder="1" applyAlignment="1">
      <alignment horizontal="center" vertical="center"/>
    </xf>
    <xf numFmtId="164" fontId="2" fillId="3" borderId="19"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0" xfId="1" applyNumberFormat="1" applyFont="1" applyFill="1" applyBorder="1" applyAlignment="1" applyProtection="1">
      <alignment horizontal="center" vertical="center" wrapText="1"/>
      <protection locked="0"/>
    </xf>
    <xf numFmtId="0" fontId="2" fillId="3" borderId="19" xfId="5" applyFont="1" applyFill="1" applyBorder="1" applyAlignment="1" applyProtection="1">
      <alignment horizontal="right" vertical="center"/>
      <protection locked="0"/>
    </xf>
    <xf numFmtId="193" fontId="84" fillId="0" borderId="19" xfId="0" applyNumberFormat="1" applyFont="1" applyBorder="1" applyAlignment="1"/>
    <xf numFmtId="193" fontId="84" fillId="0" borderId="20" xfId="0" applyNumberFormat="1" applyFont="1" applyBorder="1" applyAlignment="1"/>
    <xf numFmtId="193" fontId="84" fillId="36" borderId="51" xfId="0" applyNumberFormat="1" applyFont="1" applyFill="1" applyBorder="1" applyAlignment="1"/>
    <xf numFmtId="0" fontId="45" fillId="3" borderId="24" xfId="16" applyFont="1" applyFill="1" applyBorder="1" applyAlignment="1" applyProtection="1">
      <protection locked="0"/>
    </xf>
    <xf numFmtId="193" fontId="84" fillId="36" borderId="22" xfId="0" applyNumberFormat="1" applyFont="1" applyFill="1" applyBorder="1"/>
    <xf numFmtId="193" fontId="84" fillId="36" borderId="24" xfId="0" applyNumberFormat="1" applyFont="1" applyFill="1" applyBorder="1"/>
    <xf numFmtId="193" fontId="84" fillId="36" borderId="52" xfId="0" applyNumberFormat="1" applyFont="1" applyFill="1" applyBorder="1"/>
    <xf numFmtId="0" fontId="84" fillId="0" borderId="0" xfId="0" applyFont="1" applyBorder="1" applyAlignment="1">
      <alignment vertical="center"/>
    </xf>
    <xf numFmtId="0" fontId="84" fillId="0" borderId="17" xfId="0" applyFont="1" applyBorder="1"/>
    <xf numFmtId="0" fontId="88" fillId="0" borderId="0" xfId="0" applyFont="1" applyAlignment="1">
      <alignment wrapText="1"/>
    </xf>
    <xf numFmtId="0" fontId="84" fillId="0" borderId="19" xfId="0" applyFont="1" applyBorder="1"/>
    <xf numFmtId="0" fontId="84" fillId="0" borderId="3" xfId="0" applyFont="1" applyBorder="1"/>
    <xf numFmtId="0" fontId="84" fillId="0" borderId="64" xfId="0" applyFont="1" applyBorder="1" applyAlignment="1">
      <alignment wrapText="1"/>
    </xf>
    <xf numFmtId="0" fontId="84" fillId="0" borderId="22" xfId="0" applyFont="1" applyBorder="1"/>
    <xf numFmtId="0" fontId="86" fillId="0" borderId="23" xfId="0" applyFont="1" applyBorder="1"/>
    <xf numFmtId="0" fontId="84" fillId="0" borderId="53" xfId="0" applyFont="1" applyBorder="1" applyAlignment="1">
      <alignment horizontal="center"/>
    </xf>
    <xf numFmtId="0" fontId="84" fillId="0" borderId="54" xfId="0" applyFont="1" applyBorder="1" applyAlignment="1">
      <alignment horizontal="center"/>
    </xf>
    <xf numFmtId="0" fontId="84" fillId="0" borderId="17" xfId="0" applyFont="1" applyBorder="1" applyAlignment="1">
      <alignment horizontal="center"/>
    </xf>
    <xf numFmtId="0" fontId="84" fillId="0" borderId="18" xfId="0" applyFont="1" applyBorder="1" applyAlignment="1">
      <alignment horizontal="center"/>
    </xf>
    <xf numFmtId="0" fontId="88" fillId="0" borderId="0" xfId="0" applyFont="1" applyAlignment="1">
      <alignment horizontal="center"/>
    </xf>
    <xf numFmtId="0" fontId="2" fillId="3" borderId="19"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Fill="1" applyBorder="1" applyAlignment="1">
      <alignment horizontal="left" vertical="center" wrapText="1"/>
    </xf>
    <xf numFmtId="0" fontId="90" fillId="0" borderId="3" xfId="11" applyFont="1" applyFill="1" applyBorder="1" applyAlignment="1">
      <alignment wrapText="1"/>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19"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2" xfId="0" applyFont="1" applyFill="1" applyBorder="1" applyAlignment="1">
      <alignment horizontal="center" vertical="center"/>
    </xf>
    <xf numFmtId="0" fontId="45" fillId="0" borderId="25"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3" xfId="20960" applyFont="1" applyFill="1" applyBorder="1" applyAlignment="1" applyProtection="1">
      <alignment horizontal="left" wrapText="1" indent="1"/>
    </xf>
    <xf numFmtId="0" fontId="84" fillId="0" borderId="3" xfId="20960" applyFont="1" applyFill="1" applyBorder="1" applyAlignment="1" applyProtection="1">
      <alignment horizontal="left" wrapText="1" indent="1"/>
    </xf>
    <xf numFmtId="0" fontId="2" fillId="0" borderId="3" xfId="20960" applyFont="1" applyFill="1" applyBorder="1" applyAlignment="1" applyProtection="1">
      <alignment horizontal="left" wrapText="1" indent="1"/>
    </xf>
    <xf numFmtId="0" fontId="2" fillId="3" borderId="2" xfId="20960" applyFont="1" applyFill="1" applyBorder="1" applyAlignment="1" applyProtection="1">
      <alignment horizontal="right" indent="1"/>
    </xf>
    <xf numFmtId="0" fontId="2" fillId="0" borderId="2" xfId="20960" applyFont="1" applyFill="1" applyBorder="1" applyAlignment="1" applyProtection="1">
      <alignment horizontal="left" wrapText="1" indent="1"/>
    </xf>
    <xf numFmtId="0" fontId="93" fillId="0" borderId="0" xfId="0" applyFont="1" applyBorder="1" applyAlignment="1">
      <alignment wrapText="1"/>
    </xf>
    <xf numFmtId="0" fontId="2" fillId="3" borderId="3" xfId="20960" applyFont="1" applyFill="1" applyBorder="1" applyAlignment="1" applyProtection="1"/>
    <xf numFmtId="0" fontId="84" fillId="0" borderId="3" xfId="0" applyFont="1" applyFill="1" applyBorder="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65" fillId="0" borderId="3" xfId="0" applyFont="1" applyFill="1" applyBorder="1" applyAlignment="1">
      <alignment horizontal="center" vertical="center" wrapText="1"/>
    </xf>
    <xf numFmtId="0" fontId="2" fillId="0" borderId="23"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14" fontId="2" fillId="3" borderId="7" xfId="8" quotePrefix="1" applyNumberFormat="1" applyFont="1" applyFill="1" applyBorder="1" applyAlignment="1" applyProtection="1">
      <alignment horizontal="left"/>
      <protection locked="0"/>
    </xf>
    <xf numFmtId="0" fontId="2" fillId="0" borderId="16" xfId="11" applyFont="1" applyFill="1" applyBorder="1" applyAlignment="1" applyProtection="1">
      <alignment vertical="center"/>
    </xf>
    <xf numFmtId="0" fontId="2" fillId="0" borderId="17"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3" xfId="0" applyFont="1" applyFill="1" applyBorder="1" applyAlignment="1">
      <alignment wrapText="1"/>
    </xf>
    <xf numFmtId="0" fontId="84" fillId="0" borderId="16"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6" xfId="0" applyFont="1" applyBorder="1" applyAlignment="1">
      <alignment horizontal="center" vertical="center" wrapText="1"/>
    </xf>
    <xf numFmtId="0" fontId="84" fillId="0" borderId="17"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6" fillId="0" borderId="3" xfId="17" applyFill="1" applyBorder="1" applyAlignment="1" applyProtection="1">
      <alignment horizontal="left" vertical="center"/>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0"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3" xfId="0" applyFont="1" applyBorder="1"/>
    <xf numFmtId="0" fontId="3" fillId="0" borderId="54" xfId="0" applyFont="1" applyBorder="1"/>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97" fillId="0" borderId="0" xfId="0" applyFont="1"/>
    <xf numFmtId="0" fontId="3" fillId="0" borderId="64" xfId="0" applyFont="1" applyBorder="1"/>
    <xf numFmtId="193" fontId="84" fillId="0" borderId="21" xfId="0" applyNumberFormat="1" applyFont="1" applyBorder="1" applyAlignment="1"/>
    <xf numFmtId="0" fontId="3" fillId="0" borderId="0" xfId="0" applyFont="1"/>
    <xf numFmtId="0" fontId="3" fillId="0" borderId="17" xfId="0" applyFont="1" applyBorder="1" applyAlignment="1">
      <alignment wrapText="1"/>
    </xf>
    <xf numFmtId="0" fontId="3" fillId="0" borderId="26" xfId="0" applyFont="1" applyBorder="1" applyAlignment="1">
      <alignment wrapText="1"/>
    </xf>
    <xf numFmtId="0" fontId="3" fillId="0" borderId="18"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36" borderId="23" xfId="0" applyNumberFormat="1" applyFont="1" applyFill="1" applyBorder="1"/>
    <xf numFmtId="9" fontId="3" fillId="0" borderId="20" xfId="20962" applyFont="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0" xfId="0" applyFont="1" applyFill="1" applyBorder="1" applyAlignment="1">
      <alignment vertical="center" wrapText="1"/>
    </xf>
    <xf numFmtId="0" fontId="84" fillId="0" borderId="19" xfId="0" applyFont="1" applyFill="1" applyBorder="1"/>
    <xf numFmtId="0" fontId="84" fillId="0" borderId="19" xfId="0" applyFont="1" applyFill="1" applyBorder="1" applyAlignment="1">
      <alignment horizontal="center"/>
    </xf>
    <xf numFmtId="0" fontId="84" fillId="0" borderId="3" xfId="0" applyFont="1" applyFill="1" applyBorder="1" applyAlignment="1">
      <alignment horizontal="left" indent="1"/>
    </xf>
    <xf numFmtId="0" fontId="87" fillId="0" borderId="3" xfId="0" applyFont="1" applyFill="1" applyBorder="1" applyAlignment="1">
      <alignment horizontal="left" indent="1"/>
    </xf>
    <xf numFmtId="167" fontId="85" fillId="0" borderId="0" xfId="0" applyNumberFormat="1" applyFont="1" applyFill="1"/>
    <xf numFmtId="193" fontId="86" fillId="36" borderId="23"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8" xfId="0" applyFont="1" applyFill="1" applyBorder="1" applyAlignment="1">
      <alignment wrapText="1"/>
    </xf>
    <xf numFmtId="0" fontId="2" fillId="0" borderId="3" xfId="0" applyFont="1" applyBorder="1"/>
    <xf numFmtId="0" fontId="6" fillId="0" borderId="3" xfId="17" applyBorder="1" applyAlignment="1" applyProtection="1"/>
    <xf numFmtId="0" fontId="96" fillId="0" borderId="0" xfId="0" applyFont="1" applyFill="1"/>
    <xf numFmtId="193" fontId="94" fillId="0" borderId="3" xfId="7" applyNumberFormat="1" applyFont="1" applyFill="1" applyBorder="1" applyAlignment="1" applyProtection="1">
      <alignment horizontal="right"/>
    </xf>
    <xf numFmtId="193" fontId="94" fillId="36" borderId="3" xfId="7" applyNumberFormat="1" applyFont="1" applyFill="1" applyBorder="1" applyAlignment="1" applyProtection="1">
      <alignment horizontal="right"/>
    </xf>
    <xf numFmtId="193" fontId="94" fillId="0" borderId="10" xfId="0" applyNumberFormat="1" applyFont="1" applyFill="1" applyBorder="1" applyAlignment="1" applyProtection="1">
      <alignment horizontal="right"/>
    </xf>
    <xf numFmtId="193" fontId="94" fillId="0" borderId="3" xfId="0" applyNumberFormat="1" applyFont="1" applyFill="1" applyBorder="1" applyAlignment="1" applyProtection="1">
      <alignment horizontal="right"/>
    </xf>
    <xf numFmtId="193" fontId="94" fillId="36" borderId="20" xfId="0" applyNumberFormat="1" applyFont="1" applyFill="1" applyBorder="1" applyAlignment="1" applyProtection="1">
      <alignment horizontal="right"/>
    </xf>
    <xf numFmtId="193" fontId="94" fillId="0" borderId="3" xfId="7" applyNumberFormat="1" applyFont="1" applyFill="1" applyBorder="1" applyAlignment="1" applyProtection="1">
      <alignment horizontal="right"/>
      <protection locked="0"/>
    </xf>
    <xf numFmtId="193" fontId="94" fillId="0" borderId="10" xfId="0" applyNumberFormat="1" applyFont="1" applyFill="1" applyBorder="1" applyAlignment="1" applyProtection="1">
      <alignment horizontal="right"/>
      <protection locked="0"/>
    </xf>
    <xf numFmtId="193" fontId="94" fillId="0" borderId="3" xfId="0" applyNumberFormat="1" applyFont="1" applyFill="1" applyBorder="1" applyAlignment="1" applyProtection="1">
      <alignment horizontal="right"/>
      <protection locked="0"/>
    </xf>
    <xf numFmtId="193" fontId="94" fillId="0" borderId="20" xfId="0" applyNumberFormat="1" applyFont="1" applyFill="1" applyBorder="1" applyAlignment="1" applyProtection="1">
      <alignment horizontal="right"/>
    </xf>
    <xf numFmtId="193" fontId="94" fillId="36" borderId="23" xfId="7" applyNumberFormat="1" applyFont="1" applyFill="1" applyBorder="1" applyAlignment="1" applyProtection="1">
      <alignment horizontal="right"/>
    </xf>
    <xf numFmtId="193" fontId="94" fillId="36" borderId="24" xfId="0" applyNumberFormat="1" applyFont="1" applyFill="1" applyBorder="1" applyAlignment="1" applyProtection="1">
      <alignment horizontal="right"/>
    </xf>
    <xf numFmtId="0" fontId="96" fillId="0" borderId="0" xfId="0" applyFont="1"/>
    <xf numFmtId="38" fontId="99" fillId="0" borderId="3" xfId="0" applyNumberFormat="1" applyFont="1" applyFill="1" applyBorder="1" applyAlignment="1" applyProtection="1">
      <alignment horizontal="right"/>
      <protection locked="0"/>
    </xf>
    <xf numFmtId="38" fontId="99" fillId="0" borderId="20" xfId="0" applyNumberFormat="1" applyFont="1" applyFill="1" applyBorder="1" applyAlignment="1" applyProtection="1">
      <alignment horizontal="right"/>
      <protection locked="0"/>
    </xf>
    <xf numFmtId="193" fontId="99" fillId="0" borderId="3" xfId="0" applyNumberFormat="1" applyFont="1" applyFill="1" applyBorder="1" applyAlignment="1" applyProtection="1">
      <alignment horizontal="right"/>
      <protection locked="0"/>
    </xf>
    <xf numFmtId="193" fontId="94" fillId="36" borderId="20" xfId="7" applyNumberFormat="1" applyFont="1" applyFill="1" applyBorder="1" applyAlignment="1" applyProtection="1">
      <alignment horizontal="right"/>
    </xf>
    <xf numFmtId="193" fontId="99" fillId="36" borderId="3" xfId="0" applyNumberFormat="1" applyFont="1" applyFill="1" applyBorder="1" applyAlignment="1">
      <alignment horizontal="right"/>
    </xf>
    <xf numFmtId="193" fontId="94" fillId="0" borderId="20" xfId="7" applyNumberFormat="1" applyFont="1" applyFill="1" applyBorder="1" applyAlignment="1" applyProtection="1">
      <alignment horizontal="right"/>
    </xf>
    <xf numFmtId="193" fontId="100" fillId="0" borderId="3" xfId="0" applyNumberFormat="1" applyFont="1" applyFill="1" applyBorder="1" applyAlignment="1">
      <alignment horizontal="center"/>
    </xf>
    <xf numFmtId="193" fontId="100" fillId="0" borderId="20" xfId="0" applyNumberFormat="1" applyFont="1" applyFill="1" applyBorder="1" applyAlignment="1">
      <alignment horizontal="center"/>
    </xf>
    <xf numFmtId="193" fontId="99" fillId="36" borderId="3" xfId="0" applyNumberFormat="1" applyFont="1" applyFill="1" applyBorder="1" applyAlignment="1" applyProtection="1">
      <alignment horizontal="right"/>
    </xf>
    <xf numFmtId="193" fontId="99" fillId="0" borderId="20" xfId="0" applyNumberFormat="1" applyFont="1" applyFill="1" applyBorder="1" applyAlignment="1" applyProtection="1">
      <alignment horizontal="right"/>
      <protection locked="0"/>
    </xf>
    <xf numFmtId="193" fontId="99" fillId="0" borderId="3" xfId="0" applyNumberFormat="1" applyFont="1" applyFill="1" applyBorder="1" applyAlignment="1" applyProtection="1">
      <alignment horizontal="left" indent="1"/>
      <protection locked="0"/>
    </xf>
    <xf numFmtId="193" fontId="94" fillId="36" borderId="3" xfId="7" applyNumberFormat="1" applyFont="1" applyFill="1" applyBorder="1" applyAlignment="1" applyProtection="1"/>
    <xf numFmtId="193" fontId="99" fillId="0" borderId="3" xfId="0" applyNumberFormat="1" applyFont="1" applyFill="1" applyBorder="1" applyAlignment="1" applyProtection="1">
      <protection locked="0"/>
    </xf>
    <xf numFmtId="193" fontId="94" fillId="36" borderId="20" xfId="7" applyNumberFormat="1" applyFont="1" applyFill="1" applyBorder="1" applyAlignment="1" applyProtection="1"/>
    <xf numFmtId="193" fontId="99" fillId="0" borderId="3" xfId="0" applyNumberFormat="1" applyFont="1" applyFill="1" applyBorder="1" applyAlignment="1" applyProtection="1">
      <alignment horizontal="right" vertical="center"/>
      <protection locked="0"/>
    </xf>
    <xf numFmtId="193" fontId="99" fillId="36" borderId="23" xfId="0" applyNumberFormat="1" applyFont="1" applyFill="1" applyBorder="1" applyAlignment="1">
      <alignment horizontal="right"/>
    </xf>
    <xf numFmtId="193" fontId="94" fillId="36" borderId="24" xfId="7" applyNumberFormat="1" applyFont="1" applyFill="1" applyBorder="1" applyAlignment="1" applyProtection="1">
      <alignment horizontal="right"/>
    </xf>
    <xf numFmtId="193" fontId="94" fillId="36" borderId="3" xfId="0" applyNumberFormat="1" applyFont="1" applyFill="1" applyBorder="1" applyAlignment="1" applyProtection="1">
      <alignment horizontal="right"/>
    </xf>
    <xf numFmtId="38" fontId="99" fillId="0" borderId="45" xfId="0" applyNumberFormat="1" applyFont="1" applyFill="1" applyBorder="1" applyAlignment="1" applyProtection="1">
      <alignment horizontal="right"/>
      <protection locked="0"/>
    </xf>
    <xf numFmtId="38" fontId="99" fillId="0" borderId="3" xfId="20963" applyNumberFormat="1" applyFont="1" applyFill="1" applyBorder="1" applyAlignment="1" applyProtection="1">
      <alignment horizontal="right"/>
      <protection locked="0"/>
    </xf>
    <xf numFmtId="38" fontId="99" fillId="0" borderId="45" xfId="20963" applyNumberFormat="1" applyFont="1" applyFill="1" applyBorder="1" applyAlignment="1" applyProtection="1">
      <alignment horizontal="right"/>
      <protection locked="0"/>
    </xf>
    <xf numFmtId="193" fontId="94" fillId="0" borderId="23" xfId="0" applyNumberFormat="1" applyFont="1" applyFill="1" applyBorder="1" applyAlignment="1" applyProtection="1">
      <alignment horizontal="right"/>
    </xf>
    <xf numFmtId="193" fontId="94" fillId="36" borderId="23" xfId="0" applyNumberFormat="1" applyFont="1" applyFill="1" applyBorder="1" applyAlignment="1" applyProtection="1">
      <alignment horizontal="right"/>
    </xf>
    <xf numFmtId="3" fontId="102" fillId="36" borderId="3" xfId="0" applyNumberFormat="1" applyFont="1" applyFill="1" applyBorder="1" applyAlignment="1">
      <alignment vertical="center" wrapText="1"/>
    </xf>
    <xf numFmtId="3" fontId="102" fillId="36" borderId="20" xfId="0" applyNumberFormat="1" applyFont="1" applyFill="1" applyBorder="1" applyAlignment="1">
      <alignment vertical="center" wrapText="1"/>
    </xf>
    <xf numFmtId="3" fontId="102" fillId="0" borderId="3" xfId="0" applyNumberFormat="1" applyFont="1" applyBorder="1" applyAlignment="1">
      <alignment vertical="center" wrapText="1"/>
    </xf>
    <xf numFmtId="3" fontId="102" fillId="0" borderId="20" xfId="0" applyNumberFormat="1" applyFont="1" applyBorder="1" applyAlignment="1">
      <alignment vertical="center" wrapText="1"/>
    </xf>
    <xf numFmtId="3" fontId="102" fillId="0" borderId="3" xfId="0" applyNumberFormat="1" applyFont="1" applyFill="1" applyBorder="1" applyAlignment="1">
      <alignment vertical="center" wrapText="1"/>
    </xf>
    <xf numFmtId="3" fontId="102" fillId="36" borderId="23" xfId="0" applyNumberFormat="1" applyFont="1" applyFill="1" applyBorder="1" applyAlignment="1">
      <alignment vertical="center" wrapText="1"/>
    </xf>
    <xf numFmtId="3" fontId="102" fillId="36" borderId="24" xfId="0" applyNumberFormat="1" applyFont="1" applyFill="1" applyBorder="1" applyAlignment="1">
      <alignment vertical="center" wrapText="1"/>
    </xf>
    <xf numFmtId="0" fontId="103" fillId="0" borderId="7" xfId="0" applyFont="1" applyBorder="1" applyAlignment="1">
      <alignment horizontal="center" vertical="center" wrapText="1"/>
    </xf>
    <xf numFmtId="14" fontId="103" fillId="0" borderId="7" xfId="0" applyNumberFormat="1" applyFont="1" applyBorder="1" applyAlignment="1">
      <alignment horizontal="center" vertical="center" wrapText="1"/>
    </xf>
    <xf numFmtId="0" fontId="94" fillId="0" borderId="3" xfId="12672" applyFont="1" applyFill="1" applyBorder="1" applyProtection="1">
      <protection locked="0"/>
    </xf>
    <xf numFmtId="9" fontId="3" fillId="0" borderId="21" xfId="20962" applyFont="1" applyBorder="1" applyAlignment="1"/>
    <xf numFmtId="10" fontId="94" fillId="0" borderId="20" xfId="20962" applyNumberFormat="1" applyFont="1" applyBorder="1"/>
    <xf numFmtId="0" fontId="94" fillId="0" borderId="23" xfId="12672" applyFont="1" applyFill="1" applyBorder="1" applyProtection="1">
      <protection locked="0"/>
    </xf>
    <xf numFmtId="10" fontId="94" fillId="0" borderId="24" xfId="20962" applyNumberFormat="1" applyFont="1" applyBorder="1"/>
    <xf numFmtId="0" fontId="2" fillId="0" borderId="79" xfId="0" applyFont="1" applyBorder="1" applyAlignment="1">
      <alignment vertical="center"/>
    </xf>
    <xf numFmtId="193" fontId="3" fillId="0" borderId="3" xfId="0" applyNumberFormat="1" applyFont="1" applyBorder="1" applyAlignment="1">
      <alignment horizontal="center" vertical="center"/>
    </xf>
    <xf numFmtId="3" fontId="99" fillId="0" borderId="45" xfId="15" applyNumberFormat="1" applyFont="1" applyFill="1" applyBorder="1" applyAlignment="1" applyProtection="1">
      <alignment horizontal="right"/>
      <protection locked="0"/>
    </xf>
    <xf numFmtId="167" fontId="3" fillId="0" borderId="3" xfId="0" applyNumberFormat="1" applyFont="1" applyFill="1" applyBorder="1" applyAlignment="1">
      <alignment horizontal="center" vertical="center"/>
    </xf>
    <xf numFmtId="167" fontId="4" fillId="36" borderId="23" xfId="0" applyNumberFormat="1" applyFont="1" applyFill="1" applyBorder="1" applyAlignment="1">
      <alignment horizontal="center" vertical="center"/>
    </xf>
    <xf numFmtId="193" fontId="0" fillId="36" borderId="18" xfId="0" applyNumberFormat="1" applyFill="1" applyBorder="1" applyAlignment="1">
      <alignment horizontal="center" vertical="center"/>
    </xf>
    <xf numFmtId="3" fontId="0" fillId="0" borderId="3" xfId="0" applyNumberFormat="1" applyBorder="1" applyAlignment="1"/>
    <xf numFmtId="3" fontId="0" fillId="0" borderId="3" xfId="0" applyNumberFormat="1" applyBorder="1" applyAlignment="1">
      <alignment wrapText="1"/>
    </xf>
    <xf numFmtId="193" fontId="0" fillId="36" borderId="20" xfId="0" applyNumberFormat="1" applyFill="1" applyBorder="1" applyAlignment="1">
      <alignment horizontal="center" vertical="center" wrapText="1"/>
    </xf>
    <xf numFmtId="193" fontId="0" fillId="0" borderId="20" xfId="0" applyNumberFormat="1" applyBorder="1" applyAlignment="1">
      <alignment wrapText="1"/>
    </xf>
    <xf numFmtId="3" fontId="0" fillId="0" borderId="3" xfId="0" quotePrefix="1" applyNumberFormat="1" applyBorder="1" applyAlignment="1">
      <alignment wrapText="1"/>
    </xf>
    <xf numFmtId="193" fontId="0" fillId="36" borderId="24" xfId="0" applyNumberFormat="1" applyFill="1" applyBorder="1" applyAlignment="1">
      <alignment horizontal="center" vertical="center" wrapText="1"/>
    </xf>
    <xf numFmtId="193" fontId="96" fillId="36" borderId="20" xfId="2" applyNumberFormat="1" applyFont="1" applyFill="1" applyBorder="1" applyAlignment="1" applyProtection="1">
      <alignment vertical="top"/>
    </xf>
    <xf numFmtId="193" fontId="96" fillId="77" borderId="20" xfId="2" applyNumberFormat="1" applyFont="1" applyFill="1" applyBorder="1" applyAlignment="1" applyProtection="1">
      <alignment vertical="top"/>
      <protection locked="0"/>
    </xf>
    <xf numFmtId="193" fontId="96" fillId="36" borderId="20" xfId="2" applyNumberFormat="1" applyFont="1" applyFill="1" applyBorder="1" applyAlignment="1" applyProtection="1">
      <alignment vertical="top" wrapText="1"/>
    </xf>
    <xf numFmtId="193" fontId="96" fillId="77" borderId="20" xfId="2" applyNumberFormat="1" applyFont="1" applyFill="1" applyBorder="1" applyAlignment="1" applyProtection="1">
      <alignment vertical="top" wrapText="1"/>
      <protection locked="0"/>
    </xf>
    <xf numFmtId="193" fontId="96" fillId="0" borderId="20" xfId="2" applyNumberFormat="1" applyFont="1" applyFill="1" applyBorder="1" applyAlignment="1" applyProtection="1">
      <alignment vertical="top" wrapText="1"/>
      <protection locked="0"/>
    </xf>
    <xf numFmtId="193" fontId="96" fillId="3" borderId="20" xfId="2" applyNumberFormat="1" applyFont="1" applyFill="1" applyBorder="1" applyAlignment="1" applyProtection="1">
      <alignment vertical="top" wrapText="1"/>
      <protection locked="0"/>
    </xf>
    <xf numFmtId="193" fontId="96" fillId="36" borderId="20" xfId="2" applyNumberFormat="1" applyFont="1" applyFill="1" applyBorder="1" applyAlignment="1" applyProtection="1">
      <alignment vertical="top" wrapText="1"/>
      <protection locked="0"/>
    </xf>
    <xf numFmtId="193" fontId="96" fillId="36" borderId="24" xfId="2" applyNumberFormat="1" applyFont="1" applyFill="1" applyBorder="1" applyAlignment="1" applyProtection="1">
      <alignment vertical="top" wrapText="1"/>
    </xf>
    <xf numFmtId="0" fontId="0" fillId="0" borderId="3" xfId="0" applyBorder="1" applyAlignment="1">
      <alignment horizontal="center"/>
    </xf>
    <xf numFmtId="0" fontId="0" fillId="0" borderId="3" xfId="0" quotePrefix="1" applyBorder="1" applyAlignment="1">
      <alignment horizontal="center"/>
    </xf>
    <xf numFmtId="0" fontId="0" fillId="0" borderId="0" xfId="0" quotePrefix="1" applyAlignment="1">
      <alignment horizontal="center"/>
    </xf>
    <xf numFmtId="193" fontId="104" fillId="36" borderId="13" xfId="0" applyNumberFormat="1" applyFont="1" applyFill="1" applyBorder="1" applyAlignment="1">
      <alignment vertical="center"/>
    </xf>
    <xf numFmtId="193" fontId="105" fillId="36" borderId="15" xfId="0" applyNumberFormat="1" applyFont="1" applyFill="1" applyBorder="1" applyAlignment="1">
      <alignment vertical="center"/>
    </xf>
    <xf numFmtId="193" fontId="106" fillId="0" borderId="80" xfId="0" applyNumberFormat="1" applyFont="1" applyBorder="1" applyAlignment="1">
      <alignment vertical="center"/>
    </xf>
    <xf numFmtId="193" fontId="104" fillId="0" borderId="13" xfId="0" applyNumberFormat="1" applyFont="1" applyBorder="1" applyAlignment="1">
      <alignment horizontal="center" vertical="center"/>
    </xf>
    <xf numFmtId="193" fontId="105" fillId="36" borderId="57" xfId="0" applyNumberFormat="1" applyFont="1" applyFill="1" applyBorder="1" applyAlignment="1">
      <alignment vertical="center"/>
    </xf>
    <xf numFmtId="0" fontId="106" fillId="0" borderId="11" xfId="0" applyFont="1" applyBorder="1" applyAlignment="1">
      <alignment horizontal="right" wrapText="1"/>
    </xf>
    <xf numFmtId="0" fontId="104" fillId="0" borderId="19" xfId="0" applyFont="1" applyBorder="1" applyAlignment="1">
      <alignment horizontal="center"/>
    </xf>
    <xf numFmtId="167" fontId="104" fillId="0" borderId="60" xfId="0" applyNumberFormat="1" applyFont="1" applyBorder="1" applyAlignment="1">
      <alignment horizontal="center"/>
    </xf>
    <xf numFmtId="167" fontId="104" fillId="0" borderId="63" xfId="0" applyNumberFormat="1" applyFont="1" applyBorder="1" applyAlignment="1">
      <alignment horizontal="center"/>
    </xf>
    <xf numFmtId="167" fontId="104" fillId="0" borderId="59" xfId="0" applyNumberFormat="1" applyFont="1" applyBorder="1" applyAlignment="1">
      <alignment horizontal="center"/>
    </xf>
    <xf numFmtId="167" fontId="104" fillId="0" borderId="63" xfId="0" applyNumberFormat="1" applyFont="1" applyFill="1" applyBorder="1" applyAlignment="1">
      <alignment horizontal="center"/>
    </xf>
    <xf numFmtId="38" fontId="3" fillId="0" borderId="3" xfId="0" quotePrefix="1" applyNumberFormat="1" applyFont="1" applyBorder="1"/>
    <xf numFmtId="193" fontId="3" fillId="0" borderId="3" xfId="0" applyNumberFormat="1" applyFont="1" applyBorder="1" applyAlignment="1"/>
    <xf numFmtId="3" fontId="3" fillId="0" borderId="3" xfId="0" quotePrefix="1" applyNumberFormat="1" applyFont="1" applyBorder="1"/>
    <xf numFmtId="193" fontId="3" fillId="0" borderId="8" xfId="0" applyNumberFormat="1" applyFont="1" applyBorder="1" applyAlignment="1"/>
    <xf numFmtId="0" fontId="3" fillId="0" borderId="3" xfId="0" quotePrefix="1" applyFont="1" applyBorder="1"/>
    <xf numFmtId="167" fontId="3" fillId="0" borderId="20" xfId="0" applyNumberFormat="1" applyFont="1" applyBorder="1" applyAlignment="1"/>
    <xf numFmtId="3" fontId="3" fillId="0" borderId="3" xfId="0" applyNumberFormat="1" applyFont="1" applyBorder="1"/>
    <xf numFmtId="0" fontId="3" fillId="36" borderId="24" xfId="0" applyFont="1" applyFill="1" applyBorder="1"/>
    <xf numFmtId="193" fontId="3" fillId="0" borderId="3" xfId="0" quotePrefix="1" applyNumberFormat="1" applyFont="1" applyBorder="1"/>
    <xf numFmtId="3" fontId="107" fillId="0" borderId="3" xfId="8" quotePrefix="1" applyNumberFormat="1" applyFont="1" applyFill="1" applyBorder="1" applyAlignment="1" applyProtection="1">
      <alignment horizontal="right" wrapText="1"/>
      <protection locked="0"/>
    </xf>
    <xf numFmtId="193" fontId="94" fillId="36" borderId="3" xfId="5" applyNumberFormat="1" applyFont="1" applyFill="1" applyBorder="1" applyProtection="1">
      <protection locked="0"/>
    </xf>
    <xf numFmtId="0" fontId="94" fillId="3" borderId="3" xfId="5" applyFont="1" applyFill="1" applyBorder="1" applyProtection="1">
      <protection locked="0"/>
    </xf>
    <xf numFmtId="193" fontId="94" fillId="36" borderId="3" xfId="1" applyNumberFormat="1" applyFont="1" applyFill="1" applyBorder="1" applyProtection="1">
      <protection locked="0"/>
    </xf>
    <xf numFmtId="193" fontId="94" fillId="3" borderId="3" xfId="5" applyNumberFormat="1" applyFont="1" applyFill="1" applyBorder="1" applyProtection="1">
      <protection locked="0"/>
    </xf>
    <xf numFmtId="3" fontId="94" fillId="36" borderId="20" xfId="5" applyNumberFormat="1" applyFont="1" applyFill="1" applyBorder="1" applyProtection="1">
      <protection locked="0"/>
    </xf>
    <xf numFmtId="165" fontId="94" fillId="3" borderId="3" xfId="8" applyNumberFormat="1" applyFont="1" applyFill="1" applyBorder="1" applyAlignment="1" applyProtection="1">
      <alignment horizontal="right" wrapText="1"/>
      <protection locked="0"/>
    </xf>
    <xf numFmtId="165" fontId="94" fillId="4" borderId="3" xfId="8" applyNumberFormat="1" applyFont="1" applyFill="1" applyBorder="1" applyAlignment="1" applyProtection="1">
      <alignment horizontal="right" wrapText="1"/>
      <protection locked="0"/>
    </xf>
    <xf numFmtId="193" fontId="94" fillId="0" borderId="3" xfId="1" applyNumberFormat="1" applyFont="1" applyFill="1" applyBorder="1" applyProtection="1">
      <protection locked="0"/>
    </xf>
    <xf numFmtId="193" fontId="108" fillId="36" borderId="23" xfId="16" applyNumberFormat="1" applyFont="1" applyFill="1" applyBorder="1" applyAlignment="1" applyProtection="1">
      <protection locked="0"/>
    </xf>
    <xf numFmtId="3" fontId="108" fillId="36" borderId="23" xfId="16" applyNumberFormat="1" applyFont="1" applyFill="1" applyBorder="1" applyAlignment="1" applyProtection="1">
      <protection locked="0"/>
    </xf>
    <xf numFmtId="193" fontId="108" fillId="36" borderId="23" xfId="1" applyNumberFormat="1" applyFont="1" applyFill="1" applyBorder="1" applyAlignment="1" applyProtection="1">
      <protection locked="0"/>
    </xf>
    <xf numFmtId="193" fontId="94" fillId="3" borderId="23" xfId="5" applyNumberFormat="1" applyFont="1" applyFill="1" applyBorder="1" applyProtection="1">
      <protection locked="0"/>
    </xf>
    <xf numFmtId="164" fontId="108" fillId="36" borderId="24" xfId="1" applyNumberFormat="1" applyFont="1" applyFill="1" applyBorder="1" applyAlignment="1" applyProtection="1">
      <protection locked="0"/>
    </xf>
    <xf numFmtId="0" fontId="86" fillId="0" borderId="3" xfId="0" applyFont="1" applyFill="1" applyBorder="1" applyAlignment="1">
      <alignment horizontal="center" vertical="center" wrapText="1"/>
    </xf>
    <xf numFmtId="169" fontId="9" fillId="37" borderId="0" xfId="20" applyBorder="1"/>
    <xf numFmtId="169" fontId="9" fillId="37" borderId="81" xfId="20" applyBorder="1"/>
    <xf numFmtId="0" fontId="2" fillId="0" borderId="0" xfId="0" applyFont="1" applyAlignment="1">
      <alignment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0" xfId="0" applyNumberFormat="1" applyFont="1" applyFill="1" applyBorder="1" applyAlignment="1" applyProtection="1">
      <alignment vertical="center" wrapText="1"/>
      <protection locked="0"/>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6" fillId="0" borderId="0" xfId="0" applyFont="1" applyAlignment="1">
      <alignment wrapText="1"/>
    </xf>
    <xf numFmtId="0" fontId="86" fillId="0" borderId="20" xfId="0" applyFont="1" applyFill="1" applyBorder="1" applyAlignment="1">
      <alignment horizontal="center" vertical="center" wrapText="1"/>
    </xf>
    <xf numFmtId="193" fontId="3" fillId="0" borderId="20" xfId="0" applyNumberFormat="1" applyFont="1" applyBorder="1" applyAlignment="1">
      <alignment horizontal="center" vertical="center"/>
    </xf>
    <xf numFmtId="167" fontId="4" fillId="36" borderId="24" xfId="0" applyNumberFormat="1" applyFont="1" applyFill="1" applyBorder="1" applyAlignment="1">
      <alignment horizontal="center" vertical="center"/>
    </xf>
    <xf numFmtId="0" fontId="3" fillId="0" borderId="0" xfId="0" applyFont="1" applyFill="1"/>
    <xf numFmtId="0" fontId="4" fillId="0" borderId="0" xfId="0" applyFont="1" applyFill="1" applyAlignment="1">
      <alignment horizontal="center"/>
    </xf>
    <xf numFmtId="0" fontId="110" fillId="3" borderId="83" xfId="0" applyFont="1" applyFill="1" applyBorder="1" applyAlignment="1">
      <alignment horizontal="left"/>
    </xf>
    <xf numFmtId="0" fontId="110" fillId="3" borderId="66" xfId="0" applyFont="1" applyFill="1" applyBorder="1" applyAlignment="1">
      <alignment horizontal="left"/>
    </xf>
    <xf numFmtId="0" fontId="4" fillId="3" borderId="84" xfId="0" applyFont="1" applyFill="1" applyBorder="1" applyAlignment="1">
      <alignment vertical="center"/>
    </xf>
    <xf numFmtId="0" fontId="3" fillId="3" borderId="9" xfId="0" applyFont="1" applyFill="1" applyBorder="1" applyAlignment="1">
      <alignment vertical="center"/>
    </xf>
    <xf numFmtId="0" fontId="3" fillId="3" borderId="21" xfId="0" applyFont="1" applyFill="1" applyBorder="1" applyAlignment="1">
      <alignment vertical="center"/>
    </xf>
    <xf numFmtId="0" fontId="3" fillId="0" borderId="68" xfId="0" applyFont="1" applyFill="1" applyBorder="1" applyAlignment="1">
      <alignment horizontal="center" vertical="center"/>
    </xf>
    <xf numFmtId="0" fontId="3" fillId="0" borderId="7" xfId="0" applyFont="1" applyFill="1" applyBorder="1" applyAlignment="1">
      <alignment vertical="center"/>
    </xf>
    <xf numFmtId="0" fontId="3" fillId="0" borderId="19" xfId="0" applyFont="1" applyFill="1" applyBorder="1" applyAlignment="1">
      <alignment horizontal="center" vertical="center"/>
    </xf>
    <xf numFmtId="0" fontId="3" fillId="0" borderId="3" xfId="0" applyFont="1" applyFill="1" applyBorder="1" applyAlignment="1">
      <alignment vertical="center"/>
    </xf>
    <xf numFmtId="0" fontId="4" fillId="0" borderId="3" xfId="0" applyFont="1" applyFill="1" applyBorder="1" applyAlignment="1">
      <alignment vertical="center"/>
    </xf>
    <xf numFmtId="0" fontId="3" fillId="0" borderId="22" xfId="0" applyFont="1" applyFill="1" applyBorder="1" applyAlignment="1">
      <alignment horizontal="center" vertical="center"/>
    </xf>
    <xf numFmtId="0" fontId="4" fillId="0" borderId="23" xfId="0" applyFont="1" applyFill="1" applyBorder="1" applyAlignment="1">
      <alignment vertical="center"/>
    </xf>
    <xf numFmtId="0" fontId="3" fillId="3" borderId="64" xfId="0" applyFont="1" applyFill="1" applyBorder="1" applyAlignment="1">
      <alignment horizontal="center" vertical="center"/>
    </xf>
    <xf numFmtId="0" fontId="3" fillId="3" borderId="0" xfId="0"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vertical="center"/>
    </xf>
    <xf numFmtId="169" fontId="9" fillId="37" borderId="54" xfId="20" applyBorder="1"/>
    <xf numFmtId="0" fontId="3" fillId="0" borderId="79" xfId="0" applyFont="1" applyFill="1" applyBorder="1" applyAlignment="1">
      <alignment horizontal="center" vertical="center"/>
    </xf>
    <xf numFmtId="0" fontId="3" fillId="0" borderId="2" xfId="0" applyFont="1" applyFill="1" applyBorder="1" applyAlignment="1">
      <alignment vertical="center"/>
    </xf>
    <xf numFmtId="169" fontId="9" fillId="37" borderId="86" xfId="20" applyBorder="1"/>
    <xf numFmtId="169" fontId="9" fillId="37" borderId="87" xfId="20" applyBorder="1"/>
    <xf numFmtId="169" fontId="9" fillId="37" borderId="25" xfId="20" applyBorder="1"/>
    <xf numFmtId="0" fontId="3" fillId="0" borderId="88" xfId="0" applyFont="1" applyFill="1" applyBorder="1" applyAlignment="1">
      <alignment horizontal="center" vertical="center"/>
    </xf>
    <xf numFmtId="0" fontId="3" fillId="0" borderId="89" xfId="0" applyFont="1" applyFill="1" applyBorder="1" applyAlignment="1">
      <alignment vertical="center"/>
    </xf>
    <xf numFmtId="169" fontId="9" fillId="37" borderId="30" xfId="20" applyBorder="1"/>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0" xfId="20962" applyNumberFormat="1" applyFont="1" applyBorder="1" applyAlignment="1" applyProtection="1">
      <alignment vertical="center" wrapText="1"/>
      <protection locked="0"/>
    </xf>
    <xf numFmtId="10" fontId="9" fillId="37" borderId="0" xfId="20962" applyNumberFormat="1" applyFont="1" applyFill="1" applyBorder="1"/>
    <xf numFmtId="10" fontId="9" fillId="37" borderId="81" xfId="20962" applyNumberFormat="1" applyFont="1" applyFill="1" applyBorder="1"/>
    <xf numFmtId="10" fontId="2" fillId="2" borderId="3" xfId="20962" applyNumberFormat="1" applyFont="1" applyFill="1" applyBorder="1" applyAlignment="1" applyProtection="1">
      <alignment vertical="center"/>
      <protection locked="0"/>
    </xf>
    <xf numFmtId="10" fontId="109" fillId="2" borderId="3" xfId="20962" applyNumberFormat="1" applyFont="1" applyFill="1" applyBorder="1" applyAlignment="1" applyProtection="1">
      <alignment vertical="center"/>
      <protection locked="0"/>
    </xf>
    <xf numFmtId="10" fontId="109" fillId="2" borderId="20" xfId="20962" applyNumberFormat="1" applyFont="1" applyFill="1" applyBorder="1" applyAlignment="1" applyProtection="1">
      <alignment vertical="center"/>
      <protection locked="0"/>
    </xf>
    <xf numFmtId="0" fontId="2" fillId="0" borderId="16" xfId="0" applyFont="1" applyBorder="1" applyAlignment="1">
      <alignment horizontal="right" vertical="center" wrapText="1"/>
    </xf>
    <xf numFmtId="0" fontId="96" fillId="0" borderId="54" xfId="0" applyFont="1" applyFill="1" applyBorder="1"/>
    <xf numFmtId="14" fontId="96" fillId="0" borderId="54" xfId="0" applyNumberFormat="1" applyFont="1" applyFill="1" applyBorder="1"/>
    <xf numFmtId="14" fontId="96" fillId="0" borderId="28" xfId="0" applyNumberFormat="1" applyFont="1" applyFill="1" applyBorder="1"/>
    <xf numFmtId="0" fontId="2" fillId="0" borderId="64" xfId="0" applyFont="1" applyBorder="1"/>
    <xf numFmtId="9" fontId="3" fillId="36" borderId="24" xfId="20962" applyFont="1" applyFill="1" applyBorder="1"/>
    <xf numFmtId="193" fontId="96" fillId="0" borderId="3" xfId="0" applyNumberFormat="1" applyFont="1" applyFill="1" applyBorder="1" applyAlignment="1" applyProtection="1">
      <alignment vertical="center" wrapText="1"/>
      <protection locked="0"/>
    </xf>
    <xf numFmtId="169" fontId="9" fillId="78" borderId="3" xfId="20" applyFill="1" applyBorder="1"/>
    <xf numFmtId="10" fontId="94" fillId="2" borderId="92" xfId="20962" applyNumberFormat="1" applyFont="1" applyFill="1" applyBorder="1" applyAlignment="1" applyProtection="1">
      <alignment vertical="center"/>
      <protection locked="0"/>
    </xf>
    <xf numFmtId="169" fontId="9" fillId="78" borderId="92" xfId="20" applyFill="1" applyBorder="1"/>
    <xf numFmtId="10" fontId="3" fillId="0" borderId="90" xfId="20962" applyNumberFormat="1" applyFont="1" applyFill="1" applyBorder="1" applyAlignment="1">
      <alignment vertical="center"/>
    </xf>
    <xf numFmtId="10" fontId="3" fillId="0" borderId="91" xfId="20962" applyNumberFormat="1" applyFont="1" applyFill="1" applyBorder="1" applyAlignment="1">
      <alignment vertical="center"/>
    </xf>
    <xf numFmtId="1" fontId="3" fillId="0" borderId="3" xfId="0" applyNumberFormat="1" applyFont="1" applyFill="1" applyBorder="1" applyAlignment="1">
      <alignment vertical="center"/>
    </xf>
    <xf numFmtId="1" fontId="3" fillId="0" borderId="8" xfId="0" applyNumberFormat="1" applyFont="1" applyFill="1" applyBorder="1" applyAlignment="1">
      <alignment vertical="center"/>
    </xf>
    <xf numFmtId="1" fontId="3" fillId="0" borderId="20" xfId="0" applyNumberFormat="1" applyFont="1" applyFill="1" applyBorder="1" applyAlignment="1">
      <alignment vertical="center"/>
    </xf>
    <xf numFmtId="1" fontId="3" fillId="3" borderId="9" xfId="0" applyNumberFormat="1" applyFont="1" applyFill="1" applyBorder="1" applyAlignment="1">
      <alignment vertical="center"/>
    </xf>
    <xf numFmtId="1" fontId="3" fillId="3" borderId="21" xfId="0" applyNumberFormat="1" applyFont="1" applyFill="1" applyBorder="1" applyAlignment="1">
      <alignment vertical="center"/>
    </xf>
    <xf numFmtId="1" fontId="3" fillId="0" borderId="23" xfId="0" applyNumberFormat="1" applyFont="1" applyFill="1" applyBorder="1" applyAlignment="1">
      <alignment vertical="center"/>
    </xf>
    <xf numFmtId="1" fontId="3" fillId="0" borderId="86" xfId="0" applyNumberFormat="1" applyFont="1" applyFill="1" applyBorder="1" applyAlignment="1">
      <alignment vertical="center"/>
    </xf>
    <xf numFmtId="1" fontId="3" fillId="0" borderId="24" xfId="0" applyNumberFormat="1" applyFont="1" applyFill="1" applyBorder="1" applyAlignment="1">
      <alignment vertical="center"/>
    </xf>
    <xf numFmtId="1" fontId="3" fillId="0" borderId="85" xfId="0" applyNumberFormat="1" applyFont="1" applyFill="1" applyBorder="1" applyAlignment="1">
      <alignment vertical="center"/>
    </xf>
    <xf numFmtId="1" fontId="3" fillId="0" borderId="65" xfId="0" applyNumberFormat="1" applyFont="1" applyFill="1" applyBorder="1" applyAlignment="1">
      <alignment vertical="center"/>
    </xf>
    <xf numFmtId="1" fontId="3" fillId="0" borderId="26" xfId="0" applyNumberFormat="1" applyFont="1" applyFill="1" applyBorder="1" applyAlignment="1">
      <alignment vertical="center"/>
    </xf>
    <xf numFmtId="1" fontId="3" fillId="0" borderId="18" xfId="0" applyNumberFormat="1" applyFont="1" applyFill="1" applyBorder="1" applyAlignment="1">
      <alignment vertical="center"/>
    </xf>
    <xf numFmtId="1" fontId="3" fillId="0" borderId="67" xfId="0" applyNumberFormat="1" applyFont="1" applyFill="1" applyBorder="1" applyAlignment="1">
      <alignment vertical="center"/>
    </xf>
    <xf numFmtId="1" fontId="3" fillId="0" borderId="73" xfId="0" applyNumberFormat="1" applyFont="1" applyFill="1" applyBorder="1" applyAlignment="1">
      <alignment vertical="center"/>
    </xf>
    <xf numFmtId="0" fontId="93" fillId="0" borderId="67" xfId="0" applyFont="1" applyBorder="1" applyAlignment="1">
      <alignment horizontal="left" wrapText="1"/>
    </xf>
    <xf numFmtId="0" fontId="93" fillId="0" borderId="66" xfId="0" applyFont="1" applyBorder="1" applyAlignment="1">
      <alignment horizontal="left" wrapText="1"/>
    </xf>
    <xf numFmtId="0" fontId="2" fillId="0" borderId="26" xfId="0" applyFont="1" applyFill="1" applyBorder="1" applyAlignment="1" applyProtection="1">
      <alignment horizontal="center"/>
    </xf>
    <xf numFmtId="0" fontId="2" fillId="0" borderId="27" xfId="0" applyFont="1" applyFill="1" applyBorder="1" applyAlignment="1" applyProtection="1">
      <alignment horizontal="center"/>
    </xf>
    <xf numFmtId="0" fontId="2" fillId="0" borderId="29" xfId="0" applyFont="1" applyFill="1" applyBorder="1" applyAlignment="1" applyProtection="1">
      <alignment horizontal="center"/>
    </xf>
    <xf numFmtId="0" fontId="2" fillId="0" borderId="28" xfId="0" applyFont="1" applyFill="1" applyBorder="1" applyAlignment="1" applyProtection="1">
      <alignment horizontal="center"/>
    </xf>
    <xf numFmtId="0" fontId="86" fillId="0" borderId="4" xfId="0" applyFont="1" applyBorder="1" applyAlignment="1">
      <alignment horizontal="center" vertical="center"/>
    </xf>
    <xf numFmtId="0" fontId="86" fillId="0" borderId="68"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2" fillId="0" borderId="3" xfId="0" applyFont="1" applyBorder="1" applyAlignment="1">
      <alignment wrapText="1"/>
    </xf>
    <xf numFmtId="0" fontId="84" fillId="0" borderId="20" xfId="0" applyFont="1" applyBorder="1" applyAlignment="1"/>
    <xf numFmtId="0" fontId="45" fillId="0" borderId="3" xfId="0" applyFont="1" applyBorder="1" applyAlignment="1">
      <alignment horizontal="center" vertical="center" wrapText="1"/>
    </xf>
    <xf numFmtId="0" fontId="45" fillId="0" borderId="20" xfId="0" applyFont="1" applyBorder="1" applyAlignment="1">
      <alignment horizontal="center" vertical="center" wrapText="1"/>
    </xf>
    <xf numFmtId="0" fontId="94" fillId="0" borderId="8" xfId="12672" applyFont="1" applyBorder="1" applyAlignment="1">
      <alignment wrapText="1"/>
    </xf>
    <xf numFmtId="0" fontId="94" fillId="0" borderId="21" xfId="12672" applyFont="1" applyBorder="1" applyAlignment="1">
      <alignment wrapText="1"/>
    </xf>
    <xf numFmtId="0" fontId="94" fillId="0" borderId="3" xfId="0" applyFont="1" applyBorder="1" applyAlignment="1">
      <alignment wrapText="1"/>
    </xf>
    <xf numFmtId="0" fontId="94" fillId="0" borderId="20" xfId="0" applyFont="1" applyBorder="1"/>
    <xf numFmtId="0" fontId="94" fillId="0" borderId="8" xfId="0" applyFont="1" applyBorder="1" applyAlignment="1">
      <alignment wrapText="1"/>
    </xf>
    <xf numFmtId="0" fontId="94" fillId="0" borderId="21" xfId="0" applyFont="1" applyBorder="1" applyAlignment="1">
      <alignment wrapText="1"/>
    </xf>
    <xf numFmtId="0" fontId="94" fillId="0" borderId="20" xfId="0" applyFont="1" applyBorder="1" applyAlignment="1"/>
    <xf numFmtId="0" fontId="86" fillId="0" borderId="3" xfId="0" applyFont="1" applyFill="1" applyBorder="1" applyAlignment="1">
      <alignment horizontal="center" vertical="center" wrapText="1"/>
    </xf>
    <xf numFmtId="0" fontId="84" fillId="0" borderId="3" xfId="0" applyFont="1" applyFill="1" applyBorder="1" applyAlignment="1">
      <alignment horizontal="center" vertical="center" wrapText="1"/>
    </xf>
    <xf numFmtId="0" fontId="45" fillId="0" borderId="3" xfId="11" applyFont="1" applyFill="1" applyBorder="1" applyAlignment="1" applyProtection="1">
      <alignment horizontal="center" vertical="center" wrapText="1"/>
    </xf>
    <xf numFmtId="0" fontId="45" fillId="0" borderId="20" xfId="11" applyFont="1" applyFill="1" applyBorder="1" applyAlignment="1" applyProtection="1">
      <alignment horizontal="center" vertical="center" wrapText="1"/>
    </xf>
    <xf numFmtId="0" fontId="45" fillId="0" borderId="72"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3" xfId="13" applyFont="1" applyFill="1" applyBorder="1" applyAlignment="1" applyProtection="1">
      <alignment horizontal="center" vertical="center" wrapText="1"/>
      <protection locked="0"/>
    </xf>
    <xf numFmtId="0" fontId="98" fillId="3" borderId="65"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1"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164" fontId="45" fillId="0" borderId="74" xfId="1" applyNumberFormat="1" applyFont="1" applyFill="1" applyBorder="1" applyAlignment="1" applyProtection="1">
      <alignment horizontal="center" vertical="center" wrapText="1"/>
      <protection locked="0"/>
    </xf>
    <xf numFmtId="164" fontId="45" fillId="0" borderId="75" xfId="1" applyNumberFormat="1" applyFont="1" applyFill="1" applyBorder="1" applyAlignment="1" applyProtection="1">
      <alignment horizontal="center" vertical="center" wrapText="1"/>
      <protection locked="0"/>
    </xf>
    <xf numFmtId="0" fontId="3" fillId="0" borderId="73"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86" fillId="0" borderId="76" xfId="0" applyFont="1" applyBorder="1" applyAlignment="1">
      <alignment horizontal="center"/>
    </xf>
    <xf numFmtId="0" fontId="86" fillId="0" borderId="77"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10" fillId="0" borderId="53" xfId="0" applyFont="1" applyFill="1" applyBorder="1" applyAlignment="1">
      <alignment horizontal="left" vertical="center"/>
    </xf>
    <xf numFmtId="0" fontId="110" fillId="0" borderId="54" xfId="0" applyFont="1" applyFill="1" applyBorder="1" applyAlignment="1">
      <alignment horizontal="left" vertical="center"/>
    </xf>
    <xf numFmtId="0" fontId="3" fillId="0" borderId="54"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61" xfId="0" applyFont="1" applyFill="1" applyBorder="1" applyAlignment="1">
      <alignment horizontal="center" vertical="center" wrapText="1"/>
    </xf>
  </cellXfs>
  <cellStyles count="20970">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0 2 2" xfId="20968"/>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20969"/>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4"/>
    <cellStyle name="Normal 122" xfId="20960"/>
    <cellStyle name="Normal 123" xfId="20963"/>
    <cellStyle name="Normal 124" xfId="20967"/>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0965"/>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20966"/>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390525</xdr:rowOff>
    </xdr:to>
    <xdr:sp macro="" textlink="" fPublished="1">
      <xdr:nvSpPr>
        <xdr:cNvPr id="1025" name="Straight Connector 3"/>
        <xdr:cNvSpPr/>
      </xdr:nvSpPr>
      <xdr:spPr>
        <a:prstGeom prst="line">
          <a:avLst/>
        </a:prstGeom>
        <a:ln w="9525">
          <a:solidFill>
            <a:schemeClr val="dk1"/>
          </a:solidFill>
        </a:ln>
      </xdr:spPr>
      <xdr:style>
        <a:lnRef idx="1">
          <a:schemeClr val="accent1"/>
        </a:lnRef>
        <a:fillRef idx="0">
          <a:schemeClr val="accent1"/>
        </a:fillRef>
        <a:effectRef idx="0">
          <a:schemeClr val="accent1"/>
        </a:effectRef>
        <a:fontRef idx="minor">
          <a:schemeClr val="dk1"/>
        </a:fontRef>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na.kumsiashvili/Downloads/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ash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5"/>
  <sheetViews>
    <sheetView tabSelected="1" zoomScaleNormal="100" workbookViewId="0">
      <selection activeCell="C2" sqref="C2"/>
    </sheetView>
  </sheetViews>
  <sheetFormatPr defaultColWidth="9.140625" defaultRowHeight="14.25"/>
  <cols>
    <col min="1" max="1" width="10.28515625" style="4" customWidth="1"/>
    <col min="2" max="2" width="134.7109375" style="5" bestFit="1" customWidth="1"/>
    <col min="3" max="3" width="39.42578125" style="5" customWidth="1"/>
    <col min="4" max="6" width="9.140625" style="5"/>
    <col min="7" max="7" width="25" style="5" customWidth="1"/>
    <col min="8" max="16384" width="9.140625" style="5"/>
  </cols>
  <sheetData>
    <row r="1" spans="1:3" ht="15">
      <c r="A1" s="161"/>
      <c r="B1" s="194" t="s">
        <v>355</v>
      </c>
      <c r="C1" s="161"/>
    </row>
    <row r="2" spans="1:3">
      <c r="A2" s="195">
        <v>1</v>
      </c>
      <c r="B2" s="196" t="s">
        <v>356</v>
      </c>
      <c r="C2" s="282" t="s">
        <v>389</v>
      </c>
    </row>
    <row r="3" spans="1:3">
      <c r="A3" s="195">
        <v>2</v>
      </c>
      <c r="B3" s="197" t="s">
        <v>352</v>
      </c>
      <c r="C3" s="85" t="s">
        <v>390</v>
      </c>
    </row>
    <row r="4" spans="1:3">
      <c r="A4" s="195">
        <v>3</v>
      </c>
      <c r="B4" s="198" t="s">
        <v>357</v>
      </c>
      <c r="C4" s="85" t="s">
        <v>438</v>
      </c>
    </row>
    <row r="5" spans="1:3">
      <c r="A5" s="199">
        <v>4</v>
      </c>
      <c r="B5" s="200" t="s">
        <v>353</v>
      </c>
      <c r="C5" s="283" t="s">
        <v>392</v>
      </c>
    </row>
    <row r="6" spans="1:3" s="201" customFormat="1" ht="45.75" customHeight="1">
      <c r="A6" s="465" t="s">
        <v>385</v>
      </c>
      <c r="B6" s="466"/>
      <c r="C6" s="466"/>
    </row>
    <row r="7" spans="1:3" ht="15">
      <c r="A7" s="202" t="s">
        <v>30</v>
      </c>
      <c r="B7" s="194" t="s">
        <v>354</v>
      </c>
    </row>
    <row r="8" spans="1:3">
      <c r="A8" s="161">
        <v>1</v>
      </c>
      <c r="B8" s="245" t="s">
        <v>20</v>
      </c>
    </row>
    <row r="9" spans="1:3">
      <c r="A9" s="161">
        <v>2</v>
      </c>
      <c r="B9" s="246" t="s">
        <v>21</v>
      </c>
    </row>
    <row r="10" spans="1:3">
      <c r="A10" s="161">
        <v>3</v>
      </c>
      <c r="B10" s="246" t="s">
        <v>22</v>
      </c>
    </row>
    <row r="11" spans="1:3">
      <c r="A11" s="161">
        <v>4</v>
      </c>
      <c r="B11" s="246" t="s">
        <v>23</v>
      </c>
      <c r="C11" s="90"/>
    </row>
    <row r="12" spans="1:3">
      <c r="A12" s="161">
        <v>5</v>
      </c>
      <c r="B12" s="246" t="s">
        <v>24</v>
      </c>
    </row>
    <row r="13" spans="1:3">
      <c r="A13" s="161">
        <v>6</v>
      </c>
      <c r="B13" s="247" t="s">
        <v>364</v>
      </c>
    </row>
    <row r="14" spans="1:3">
      <c r="A14" s="161">
        <v>7</v>
      </c>
      <c r="B14" s="246" t="s">
        <v>358</v>
      </c>
    </row>
    <row r="15" spans="1:3">
      <c r="A15" s="161">
        <v>8</v>
      </c>
      <c r="B15" s="246" t="s">
        <v>359</v>
      </c>
    </row>
    <row r="16" spans="1:3">
      <c r="A16" s="161">
        <v>9</v>
      </c>
      <c r="B16" s="246" t="s">
        <v>25</v>
      </c>
    </row>
    <row r="17" spans="1:2">
      <c r="A17" s="161">
        <v>10</v>
      </c>
      <c r="B17" s="246" t="s">
        <v>26</v>
      </c>
    </row>
    <row r="18" spans="1:2">
      <c r="A18" s="161">
        <v>11</v>
      </c>
      <c r="B18" s="247" t="s">
        <v>360</v>
      </c>
    </row>
    <row r="19" spans="1:2">
      <c r="A19" s="161">
        <v>12</v>
      </c>
      <c r="B19" s="247" t="s">
        <v>27</v>
      </c>
    </row>
    <row r="20" spans="1:2">
      <c r="A20" s="161">
        <v>13</v>
      </c>
      <c r="B20" s="248" t="s">
        <v>361</v>
      </c>
    </row>
    <row r="21" spans="1:2">
      <c r="A21" s="161">
        <v>14</v>
      </c>
      <c r="B21" s="247" t="s">
        <v>28</v>
      </c>
    </row>
    <row r="22" spans="1:2">
      <c r="A22" s="203">
        <v>15</v>
      </c>
      <c r="B22" s="247" t="s">
        <v>29</v>
      </c>
    </row>
    <row r="23" spans="1:2">
      <c r="A23" s="93"/>
      <c r="B23" s="16"/>
    </row>
    <row r="24" spans="1:2">
      <c r="A24" s="93"/>
      <c r="B24" s="16"/>
    </row>
    <row r="25" spans="1:2">
      <c r="A25" s="93"/>
      <c r="B25" s="16"/>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7" location="'10. CC2'!A1" display="Reconciliation of regulatory capital to balance sheet "/>
    <hyperlink ref="B18" location="'11. CRWA '!A1" display="Credit risk weighted risk exposures"/>
    <hyperlink ref="B19" location="'12. CRM'!A1" display="Credit risk mitigation"/>
    <hyperlink ref="B20" location="'13. CRME '!A1" display="Standardized approach: Credit risk, effect of credit risk mitigation"/>
    <hyperlink ref="B21" location="'14. CICR'!A1" display="Currency induced credit risk (CICR)"/>
    <hyperlink ref="B22" location="'15. CCR '!A1" display="Counterparty credit risk"/>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55"/>
  <sheetViews>
    <sheetView zoomScale="90" zoomScaleNormal="90" workbookViewId="0">
      <pane xSplit="1" ySplit="5" topLeftCell="B6" activePane="bottomRight" state="frozen"/>
      <selection pane="topRight"/>
      <selection pane="bottomLeft"/>
      <selection pane="bottomRight" activeCell="B1" sqref="B1"/>
    </sheetView>
  </sheetViews>
  <sheetFormatPr defaultColWidth="9.140625" defaultRowHeight="12.75"/>
  <cols>
    <col min="1" max="1" width="9.5703125" style="93" bestFit="1" customWidth="1"/>
    <col min="2" max="2" width="132.42578125" style="4" customWidth="1"/>
    <col min="3" max="3" width="18.42578125" style="4" customWidth="1"/>
    <col min="4" max="16384" width="9.140625" style="4"/>
  </cols>
  <sheetData>
    <row r="1" spans="1:3">
      <c r="A1" s="2" t="s">
        <v>31</v>
      </c>
      <c r="B1" s="282" t="s">
        <v>440</v>
      </c>
    </row>
    <row r="2" spans="1:3" s="80" customFormat="1" ht="15.75" customHeight="1">
      <c r="A2" s="80" t="s">
        <v>32</v>
      </c>
      <c r="B2" s="284" t="s">
        <v>439</v>
      </c>
    </row>
    <row r="3" spans="1:3" s="80" customFormat="1" ht="15.75" customHeight="1"/>
    <row r="4" spans="1:3" ht="13.5" thickBot="1">
      <c r="A4" s="93" t="s">
        <v>255</v>
      </c>
      <c r="B4" s="142" t="s">
        <v>254</v>
      </c>
    </row>
    <row r="5" spans="1:3">
      <c r="A5" s="94" t="s">
        <v>6</v>
      </c>
      <c r="B5" s="95"/>
      <c r="C5" s="96" t="s">
        <v>74</v>
      </c>
    </row>
    <row r="6" spans="1:3">
      <c r="A6" s="97">
        <v>1</v>
      </c>
      <c r="B6" s="98" t="s">
        <v>253</v>
      </c>
      <c r="C6" s="346">
        <f>SUM(C7:C11)</f>
        <v>107208944.58</v>
      </c>
    </row>
    <row r="7" spans="1:3">
      <c r="A7" s="97">
        <v>2</v>
      </c>
      <c r="B7" s="99" t="s">
        <v>252</v>
      </c>
      <c r="C7" s="347">
        <v>103000000</v>
      </c>
    </row>
    <row r="8" spans="1:3">
      <c r="A8" s="97">
        <v>3</v>
      </c>
      <c r="B8" s="100" t="s">
        <v>251</v>
      </c>
      <c r="C8" s="347"/>
    </row>
    <row r="9" spans="1:3">
      <c r="A9" s="97">
        <v>4</v>
      </c>
      <c r="B9" s="100" t="s">
        <v>250</v>
      </c>
      <c r="C9" s="347"/>
    </row>
    <row r="10" spans="1:3">
      <c r="A10" s="97">
        <v>5</v>
      </c>
      <c r="B10" s="100" t="s">
        <v>249</v>
      </c>
      <c r="C10" s="347"/>
    </row>
    <row r="11" spans="1:3">
      <c r="A11" s="97">
        <v>6</v>
      </c>
      <c r="B11" s="101" t="s">
        <v>248</v>
      </c>
      <c r="C11" s="347">
        <v>4208944.58</v>
      </c>
    </row>
    <row r="12" spans="1:3" s="67" customFormat="1">
      <c r="A12" s="97">
        <v>7</v>
      </c>
      <c r="B12" s="98" t="s">
        <v>247</v>
      </c>
      <c r="C12" s="348">
        <f>SUM(C13:C27)</f>
        <v>2111787.63</v>
      </c>
    </row>
    <row r="13" spans="1:3" s="67" customFormat="1">
      <c r="A13" s="97">
        <v>8</v>
      </c>
      <c r="B13" s="102" t="s">
        <v>246</v>
      </c>
      <c r="C13" s="349"/>
    </row>
    <row r="14" spans="1:3" s="67" customFormat="1" ht="25.5">
      <c r="A14" s="97">
        <v>9</v>
      </c>
      <c r="B14" s="103" t="s">
        <v>245</v>
      </c>
      <c r="C14" s="349"/>
    </row>
    <row r="15" spans="1:3" s="67" customFormat="1">
      <c r="A15" s="97">
        <v>10</v>
      </c>
      <c r="B15" s="104" t="s">
        <v>244</v>
      </c>
      <c r="C15" s="349">
        <v>2111787.63</v>
      </c>
    </row>
    <row r="16" spans="1:3" s="67" customFormat="1">
      <c r="A16" s="97">
        <v>11</v>
      </c>
      <c r="B16" s="105" t="s">
        <v>243</v>
      </c>
      <c r="C16" s="349"/>
    </row>
    <row r="17" spans="1:3" s="67" customFormat="1">
      <c r="A17" s="97">
        <v>12</v>
      </c>
      <c r="B17" s="104" t="s">
        <v>242</v>
      </c>
      <c r="C17" s="349"/>
    </row>
    <row r="18" spans="1:3" s="67" customFormat="1">
      <c r="A18" s="97">
        <v>13</v>
      </c>
      <c r="B18" s="104" t="s">
        <v>241</v>
      </c>
      <c r="C18" s="349"/>
    </row>
    <row r="19" spans="1:3" s="67" customFormat="1">
      <c r="A19" s="97">
        <v>14</v>
      </c>
      <c r="B19" s="104" t="s">
        <v>240</v>
      </c>
      <c r="C19" s="349"/>
    </row>
    <row r="20" spans="1:3" s="67" customFormat="1">
      <c r="A20" s="97">
        <v>15</v>
      </c>
      <c r="B20" s="104" t="s">
        <v>239</v>
      </c>
      <c r="C20" s="349"/>
    </row>
    <row r="21" spans="1:3" s="67" customFormat="1" ht="25.5">
      <c r="A21" s="97">
        <v>16</v>
      </c>
      <c r="B21" s="103" t="s">
        <v>238</v>
      </c>
      <c r="C21" s="349"/>
    </row>
    <row r="22" spans="1:3" s="67" customFormat="1">
      <c r="A22" s="97">
        <v>17</v>
      </c>
      <c r="B22" s="106" t="s">
        <v>237</v>
      </c>
      <c r="C22" s="350">
        <v>0</v>
      </c>
    </row>
    <row r="23" spans="1:3" s="67" customFormat="1">
      <c r="A23" s="97">
        <v>18</v>
      </c>
      <c r="B23" s="103" t="s">
        <v>236</v>
      </c>
      <c r="C23" s="349"/>
    </row>
    <row r="24" spans="1:3" s="67" customFormat="1" ht="25.5">
      <c r="A24" s="97">
        <v>19</v>
      </c>
      <c r="B24" s="103" t="s">
        <v>213</v>
      </c>
      <c r="C24" s="349"/>
    </row>
    <row r="25" spans="1:3" s="67" customFormat="1">
      <c r="A25" s="97">
        <v>20</v>
      </c>
      <c r="B25" s="107" t="s">
        <v>235</v>
      </c>
      <c r="C25" s="349"/>
    </row>
    <row r="26" spans="1:3" s="67" customFormat="1">
      <c r="A26" s="97">
        <v>21</v>
      </c>
      <c r="B26" s="107" t="s">
        <v>234</v>
      </c>
      <c r="C26" s="349"/>
    </row>
    <row r="27" spans="1:3" s="67" customFormat="1">
      <c r="A27" s="97">
        <v>22</v>
      </c>
      <c r="B27" s="107" t="s">
        <v>233</v>
      </c>
      <c r="C27" s="349"/>
    </row>
    <row r="28" spans="1:3" s="67" customFormat="1">
      <c r="A28" s="97">
        <v>23</v>
      </c>
      <c r="B28" s="108" t="s">
        <v>232</v>
      </c>
      <c r="C28" s="348">
        <f>C6-C12</f>
        <v>105097156.95</v>
      </c>
    </row>
    <row r="29" spans="1:3" s="67" customFormat="1">
      <c r="A29" s="109"/>
      <c r="B29" s="110"/>
      <c r="C29" s="351"/>
    </row>
    <row r="30" spans="1:3" s="67" customFormat="1">
      <c r="A30" s="109">
        <v>24</v>
      </c>
      <c r="B30" s="108" t="s">
        <v>231</v>
      </c>
      <c r="C30" s="348">
        <f>C31+C34</f>
        <v>0</v>
      </c>
    </row>
    <row r="31" spans="1:3" s="67" customFormat="1">
      <c r="A31" s="109">
        <v>25</v>
      </c>
      <c r="B31" s="100" t="s">
        <v>230</v>
      </c>
      <c r="C31" s="352">
        <f>C32+C33</f>
        <v>0</v>
      </c>
    </row>
    <row r="32" spans="1:3" s="67" customFormat="1">
      <c r="A32" s="109">
        <v>26</v>
      </c>
      <c r="B32" s="111" t="s">
        <v>313</v>
      </c>
      <c r="C32" s="351"/>
    </row>
    <row r="33" spans="1:3" s="67" customFormat="1">
      <c r="A33" s="109">
        <v>27</v>
      </c>
      <c r="B33" s="111" t="s">
        <v>229</v>
      </c>
      <c r="C33" s="351"/>
    </row>
    <row r="34" spans="1:3" s="67" customFormat="1">
      <c r="A34" s="109">
        <v>28</v>
      </c>
      <c r="B34" s="100" t="s">
        <v>228</v>
      </c>
      <c r="C34" s="351"/>
    </row>
    <row r="35" spans="1:3" s="67" customFormat="1">
      <c r="A35" s="109">
        <v>29</v>
      </c>
      <c r="B35" s="108" t="s">
        <v>227</v>
      </c>
      <c r="C35" s="348">
        <f>SUM(C36:C40)</f>
        <v>0</v>
      </c>
    </row>
    <row r="36" spans="1:3" s="67" customFormat="1">
      <c r="A36" s="109">
        <v>30</v>
      </c>
      <c r="B36" s="103" t="s">
        <v>226</v>
      </c>
      <c r="C36" s="351"/>
    </row>
    <row r="37" spans="1:3" s="67" customFormat="1">
      <c r="A37" s="109">
        <v>31</v>
      </c>
      <c r="B37" s="104" t="s">
        <v>225</v>
      </c>
      <c r="C37" s="351"/>
    </row>
    <row r="38" spans="1:3" s="67" customFormat="1" ht="25.5">
      <c r="A38" s="109">
        <v>32</v>
      </c>
      <c r="B38" s="103" t="s">
        <v>224</v>
      </c>
      <c r="C38" s="351"/>
    </row>
    <row r="39" spans="1:3" s="67" customFormat="1" ht="25.5">
      <c r="A39" s="109">
        <v>33</v>
      </c>
      <c r="B39" s="103" t="s">
        <v>213</v>
      </c>
      <c r="C39" s="351"/>
    </row>
    <row r="40" spans="1:3" s="67" customFormat="1">
      <c r="A40" s="109">
        <v>34</v>
      </c>
      <c r="B40" s="107" t="s">
        <v>223</v>
      </c>
      <c r="C40" s="351"/>
    </row>
    <row r="41" spans="1:3" s="67" customFormat="1">
      <c r="A41" s="109">
        <v>35</v>
      </c>
      <c r="B41" s="108" t="s">
        <v>222</v>
      </c>
      <c r="C41" s="348">
        <f>C30-C35</f>
        <v>0</v>
      </c>
    </row>
    <row r="42" spans="1:3" s="67" customFormat="1">
      <c r="A42" s="109"/>
      <c r="B42" s="110"/>
      <c r="C42" s="351"/>
    </row>
    <row r="43" spans="1:3" s="67" customFormat="1">
      <c r="A43" s="109">
        <v>36</v>
      </c>
      <c r="B43" s="112" t="s">
        <v>221</v>
      </c>
      <c r="C43" s="348">
        <f>SUM(C44:C46)</f>
        <v>3561774.5227999999</v>
      </c>
    </row>
    <row r="44" spans="1:3" s="67" customFormat="1">
      <c r="A44" s="109">
        <v>37</v>
      </c>
      <c r="B44" s="100" t="s">
        <v>220</v>
      </c>
      <c r="C44" s="349"/>
    </row>
    <row r="45" spans="1:3" s="67" customFormat="1">
      <c r="A45" s="109">
        <v>38</v>
      </c>
      <c r="B45" s="100" t="s">
        <v>219</v>
      </c>
      <c r="C45" s="349"/>
    </row>
    <row r="46" spans="1:3" s="67" customFormat="1">
      <c r="A46" s="109">
        <v>39</v>
      </c>
      <c r="B46" s="100" t="s">
        <v>218</v>
      </c>
      <c r="C46" s="349">
        <v>3561774.5227999999</v>
      </c>
    </row>
    <row r="47" spans="1:3" s="67" customFormat="1">
      <c r="A47" s="109">
        <v>40</v>
      </c>
      <c r="B47" s="112" t="s">
        <v>217</v>
      </c>
      <c r="C47" s="348">
        <f>SUM(C48:C51)</f>
        <v>0</v>
      </c>
    </row>
    <row r="48" spans="1:3" s="67" customFormat="1">
      <c r="A48" s="109">
        <v>41</v>
      </c>
      <c r="B48" s="103" t="s">
        <v>216</v>
      </c>
      <c r="C48" s="351"/>
    </row>
    <row r="49" spans="1:3" s="67" customFormat="1">
      <c r="A49" s="109">
        <v>42</v>
      </c>
      <c r="B49" s="104" t="s">
        <v>215</v>
      </c>
      <c r="C49" s="351"/>
    </row>
    <row r="50" spans="1:3" s="67" customFormat="1">
      <c r="A50" s="109">
        <v>43</v>
      </c>
      <c r="B50" s="103" t="s">
        <v>214</v>
      </c>
      <c r="C50" s="351"/>
    </row>
    <row r="51" spans="1:3" s="67" customFormat="1" ht="25.5">
      <c r="A51" s="109">
        <v>44</v>
      </c>
      <c r="B51" s="103" t="s">
        <v>213</v>
      </c>
      <c r="C51" s="351"/>
    </row>
    <row r="52" spans="1:3" s="67" customFormat="1" ht="13.5" thickBot="1">
      <c r="A52" s="113">
        <v>45</v>
      </c>
      <c r="B52" s="114" t="s">
        <v>212</v>
      </c>
      <c r="C52" s="353">
        <f>C43-C47</f>
        <v>3561774.5227999999</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pane="topRight"/>
      <selection pane="bottomLeft"/>
      <selection pane="bottomRight" activeCell="C34" sqref="C34"/>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31</v>
      </c>
      <c r="B1" s="284" t="str">
        <f>'2. RC'!B1</f>
        <v xml:space="preserve">JSC Pasha Bank Georgia </v>
      </c>
      <c r="E1" s="4"/>
      <c r="F1" s="4"/>
    </row>
    <row r="2" spans="1:6" s="80" customFormat="1" ht="15.75" customHeight="1">
      <c r="A2" s="2" t="s">
        <v>32</v>
      </c>
      <c r="B2" s="284" t="str">
        <f>'2. RC'!B2</f>
        <v>30.06.2018</v>
      </c>
    </row>
    <row r="3" spans="1:6" s="80" customFormat="1" ht="15.75" customHeight="1">
      <c r="A3" s="115"/>
    </row>
    <row r="4" spans="1:6" s="80" customFormat="1" ht="15.75" customHeight="1" thickBot="1">
      <c r="A4" s="80" t="s">
        <v>87</v>
      </c>
      <c r="B4" s="219" t="s">
        <v>297</v>
      </c>
      <c r="D4" s="40" t="s">
        <v>74</v>
      </c>
    </row>
    <row r="5" spans="1:6" ht="25.5">
      <c r="A5" s="116" t="s">
        <v>6</v>
      </c>
      <c r="B5" s="251" t="s">
        <v>351</v>
      </c>
      <c r="C5" s="117" t="s">
        <v>95</v>
      </c>
      <c r="D5" s="118" t="s">
        <v>96</v>
      </c>
    </row>
    <row r="6" spans="1:6" ht="15">
      <c r="A6" s="86">
        <v>1</v>
      </c>
      <c r="B6" s="119" t="s">
        <v>36</v>
      </c>
      <c r="C6" s="354">
        <v>768360.94219999993</v>
      </c>
      <c r="D6" s="120"/>
      <c r="E6" s="121"/>
    </row>
    <row r="7" spans="1:6" ht="15">
      <c r="A7" s="86">
        <v>2</v>
      </c>
      <c r="B7" s="122" t="s">
        <v>37</v>
      </c>
      <c r="C7" s="355">
        <v>37970237.457000002</v>
      </c>
      <c r="D7" s="123"/>
      <c r="E7" s="121"/>
    </row>
    <row r="8" spans="1:6" ht="15">
      <c r="A8" s="86">
        <v>3</v>
      </c>
      <c r="B8" s="122" t="s">
        <v>38</v>
      </c>
      <c r="C8" s="354">
        <v>60227085.805900007</v>
      </c>
      <c r="D8" s="123"/>
      <c r="E8" s="121"/>
    </row>
    <row r="9" spans="1:6" ht="15">
      <c r="A9" s="86">
        <v>4</v>
      </c>
      <c r="B9" s="122" t="s">
        <v>39</v>
      </c>
      <c r="C9" s="354">
        <v>0</v>
      </c>
      <c r="D9" s="123"/>
      <c r="E9" s="121"/>
    </row>
    <row r="10" spans="1:6" ht="15">
      <c r="A10" s="86">
        <v>5</v>
      </c>
      <c r="B10" s="122" t="s">
        <v>40</v>
      </c>
      <c r="C10" s="354">
        <v>44166183.890699998</v>
      </c>
      <c r="D10" s="123"/>
      <c r="E10" s="121"/>
    </row>
    <row r="11" spans="1:6" ht="15">
      <c r="A11" s="86">
        <v>6.1</v>
      </c>
      <c r="B11" s="220" t="s">
        <v>41</v>
      </c>
      <c r="C11" s="354">
        <v>140839854.72490001</v>
      </c>
      <c r="D11" s="124"/>
      <c r="E11" s="125"/>
    </row>
    <row r="12" spans="1:6" ht="15.75">
      <c r="A12" s="86" t="s">
        <v>402</v>
      </c>
      <c r="B12" s="362" t="s">
        <v>403</v>
      </c>
      <c r="C12" s="356">
        <v>0</v>
      </c>
      <c r="D12" s="124"/>
      <c r="E12" s="125"/>
    </row>
    <row r="13" spans="1:6" ht="15">
      <c r="A13" s="86">
        <v>6.2</v>
      </c>
      <c r="B13" s="221" t="s">
        <v>42</v>
      </c>
      <c r="C13" s="355">
        <v>-3149358.0120999999</v>
      </c>
      <c r="D13" s="124"/>
      <c r="E13" s="121"/>
    </row>
    <row r="14" spans="1:6" ht="15.75">
      <c r="A14" s="363" t="s">
        <v>404</v>
      </c>
      <c r="B14" s="362" t="s">
        <v>405</v>
      </c>
      <c r="C14" s="356">
        <v>2989557.449</v>
      </c>
      <c r="D14" s="124" t="s">
        <v>406</v>
      </c>
      <c r="E14" s="121"/>
    </row>
    <row r="15" spans="1:6" ht="15">
      <c r="A15" s="86">
        <v>6</v>
      </c>
      <c r="B15" s="122" t="s">
        <v>43</v>
      </c>
      <c r="C15" s="357">
        <f>C13+C11</f>
        <v>137690496.7128</v>
      </c>
      <c r="D15" s="124"/>
      <c r="E15" s="121"/>
    </row>
    <row r="16" spans="1:6" ht="15.75">
      <c r="A16" s="86">
        <v>7</v>
      </c>
      <c r="B16" s="122" t="s">
        <v>44</v>
      </c>
      <c r="C16" s="355">
        <v>1433209.2074000002</v>
      </c>
      <c r="D16" s="364"/>
      <c r="E16" s="121"/>
    </row>
    <row r="17" spans="1:5" ht="15.75">
      <c r="A17" s="86">
        <v>8</v>
      </c>
      <c r="B17" s="249" t="s">
        <v>208</v>
      </c>
      <c r="C17" s="354">
        <v>0</v>
      </c>
      <c r="D17" s="364"/>
      <c r="E17" s="121"/>
    </row>
    <row r="18" spans="1:5" ht="15.75">
      <c r="A18" s="86">
        <v>9</v>
      </c>
      <c r="B18" s="122" t="s">
        <v>45</v>
      </c>
      <c r="C18" s="354">
        <v>0</v>
      </c>
      <c r="D18" s="364"/>
      <c r="E18" s="121"/>
    </row>
    <row r="19" spans="1:5" ht="15.75">
      <c r="A19" s="86">
        <v>9.1</v>
      </c>
      <c r="B19" s="126" t="s">
        <v>90</v>
      </c>
      <c r="C19" s="354"/>
      <c r="D19" s="364"/>
      <c r="E19" s="121"/>
    </row>
    <row r="20" spans="1:5" ht="15.75">
      <c r="A20" s="86">
        <v>9.1999999999999993</v>
      </c>
      <c r="B20" s="126" t="s">
        <v>91</v>
      </c>
      <c r="C20" s="354"/>
      <c r="D20" s="364"/>
      <c r="E20" s="121"/>
    </row>
    <row r="21" spans="1:5" ht="15.75">
      <c r="A21" s="86">
        <v>9.3000000000000007</v>
      </c>
      <c r="B21" s="222" t="s">
        <v>278</v>
      </c>
      <c r="C21" s="354"/>
      <c r="D21" s="364"/>
      <c r="E21" s="121"/>
    </row>
    <row r="22" spans="1:5" ht="15.75">
      <c r="A22" s="86">
        <v>10</v>
      </c>
      <c r="B22" s="122" t="s">
        <v>46</v>
      </c>
      <c r="C22" s="354">
        <v>3060380.77</v>
      </c>
      <c r="D22" s="364"/>
      <c r="E22" s="121"/>
    </row>
    <row r="23" spans="1:5" ht="15">
      <c r="A23" s="86">
        <v>10.1</v>
      </c>
      <c r="B23" s="126" t="s">
        <v>92</v>
      </c>
      <c r="C23" s="355">
        <v>2111787.63</v>
      </c>
      <c r="D23" s="127" t="s">
        <v>94</v>
      </c>
      <c r="E23" s="131"/>
    </row>
    <row r="24" spans="1:5" ht="15.75">
      <c r="A24" s="86">
        <v>11</v>
      </c>
      <c r="B24" s="128" t="s">
        <v>47</v>
      </c>
      <c r="C24" s="354">
        <v>6589035.9418000001</v>
      </c>
      <c r="D24" s="365"/>
      <c r="E24" s="121"/>
    </row>
    <row r="25" spans="1:5" ht="15">
      <c r="A25" s="86">
        <v>12</v>
      </c>
      <c r="B25" s="129" t="s">
        <v>48</v>
      </c>
      <c r="C25" s="358">
        <f>SUM(C6:C10,C15:C18,C22,C24)</f>
        <v>291904990.72779995</v>
      </c>
      <c r="D25" s="130"/>
      <c r="E25" s="121"/>
    </row>
    <row r="26" spans="1:5" ht="15.75">
      <c r="A26" s="86">
        <v>13</v>
      </c>
      <c r="B26" s="122" t="s">
        <v>50</v>
      </c>
      <c r="C26" s="354">
        <v>107056290.20879999</v>
      </c>
      <c r="D26" s="366"/>
      <c r="E26" s="121"/>
    </row>
    <row r="27" spans="1:5" ht="15.75">
      <c r="A27" s="86">
        <v>14</v>
      </c>
      <c r="B27" s="122" t="s">
        <v>51</v>
      </c>
      <c r="C27" s="354">
        <v>31216749.755000003</v>
      </c>
      <c r="D27" s="364"/>
      <c r="E27" s="121"/>
    </row>
    <row r="28" spans="1:5" ht="15.75">
      <c r="A28" s="86">
        <v>15</v>
      </c>
      <c r="B28" s="122" t="s">
        <v>52</v>
      </c>
      <c r="C28" s="354">
        <v>0</v>
      </c>
      <c r="D28" s="364"/>
      <c r="E28" s="121"/>
    </row>
    <row r="29" spans="1:5" ht="15.75">
      <c r="A29" s="86">
        <v>16</v>
      </c>
      <c r="B29" s="122" t="s">
        <v>53</v>
      </c>
      <c r="C29" s="354">
        <v>34603669.537500001</v>
      </c>
      <c r="D29" s="364"/>
      <c r="E29" s="121"/>
    </row>
    <row r="30" spans="1:5" ht="15.75">
      <c r="A30" s="86">
        <v>17</v>
      </c>
      <c r="B30" s="122" t="s">
        <v>54</v>
      </c>
      <c r="C30" s="354">
        <v>0</v>
      </c>
      <c r="D30" s="364"/>
      <c r="E30" s="121"/>
    </row>
    <row r="31" spans="1:5" ht="15.75">
      <c r="A31" s="86">
        <v>18</v>
      </c>
      <c r="B31" s="122" t="s">
        <v>55</v>
      </c>
      <c r="C31" s="354">
        <v>8311103.6761999996</v>
      </c>
      <c r="D31" s="364"/>
      <c r="E31" s="121"/>
    </row>
    <row r="32" spans="1:5" ht="15.75">
      <c r="A32" s="86">
        <v>19</v>
      </c>
      <c r="B32" s="122" t="s">
        <v>56</v>
      </c>
      <c r="C32" s="354">
        <v>1292647.7135999999</v>
      </c>
      <c r="D32" s="364"/>
      <c r="E32" s="121"/>
    </row>
    <row r="33" spans="1:5" ht="15.75">
      <c r="A33" s="86">
        <v>20</v>
      </c>
      <c r="B33" s="122" t="s">
        <v>57</v>
      </c>
      <c r="C33" s="354">
        <v>2215585.2719000001</v>
      </c>
      <c r="D33" s="367"/>
      <c r="E33" s="121"/>
    </row>
    <row r="34" spans="1:5" ht="15.75">
      <c r="A34" s="86">
        <v>20.100000000000001</v>
      </c>
      <c r="B34" s="362" t="s">
        <v>407</v>
      </c>
      <c r="C34" s="356">
        <v>572217.07380000001</v>
      </c>
      <c r="D34" s="124" t="s">
        <v>406</v>
      </c>
      <c r="E34" s="131"/>
    </row>
    <row r="35" spans="1:5" ht="15.75">
      <c r="A35" s="86">
        <v>21</v>
      </c>
      <c r="B35" s="128" t="s">
        <v>58</v>
      </c>
      <c r="C35" s="354">
        <v>0</v>
      </c>
      <c r="D35" s="364"/>
      <c r="E35" s="121"/>
    </row>
    <row r="36" spans="1:5" ht="15.75">
      <c r="A36" s="86">
        <v>21.1</v>
      </c>
      <c r="B36" s="132" t="s">
        <v>93</v>
      </c>
      <c r="C36" s="359"/>
      <c r="D36" s="364"/>
      <c r="E36" s="121"/>
    </row>
    <row r="37" spans="1:5" ht="15">
      <c r="A37" s="86">
        <v>22</v>
      </c>
      <c r="B37" s="129" t="s">
        <v>59</v>
      </c>
      <c r="C37" s="358">
        <f>SUM(C26:C33)</f>
        <v>184696046.16299999</v>
      </c>
      <c r="D37" s="130"/>
      <c r="E37" s="121"/>
    </row>
    <row r="38" spans="1:5" ht="15.75">
      <c r="A38" s="86">
        <v>23</v>
      </c>
      <c r="B38" s="128" t="s">
        <v>61</v>
      </c>
      <c r="C38" s="360">
        <v>103000000</v>
      </c>
      <c r="D38" s="364" t="s">
        <v>408</v>
      </c>
      <c r="E38" s="121"/>
    </row>
    <row r="39" spans="1:5" ht="15.75">
      <c r="A39" s="86">
        <v>24</v>
      </c>
      <c r="B39" s="128" t="s">
        <v>62</v>
      </c>
      <c r="C39" s="360">
        <v>0</v>
      </c>
      <c r="D39" s="364"/>
      <c r="E39" s="121"/>
    </row>
    <row r="40" spans="1:5" ht="15.75">
      <c r="A40" s="86">
        <v>25</v>
      </c>
      <c r="B40" s="128" t="s">
        <v>63</v>
      </c>
      <c r="C40" s="360">
        <v>0</v>
      </c>
      <c r="D40" s="364"/>
      <c r="E40" s="121"/>
    </row>
    <row r="41" spans="1:5" ht="15.75">
      <c r="A41" s="86">
        <v>26</v>
      </c>
      <c r="B41" s="128" t="s">
        <v>64</v>
      </c>
      <c r="C41" s="360">
        <v>0</v>
      </c>
      <c r="D41" s="364"/>
      <c r="E41" s="121"/>
    </row>
    <row r="42" spans="1:5" ht="15.75">
      <c r="A42" s="86">
        <v>27</v>
      </c>
      <c r="B42" s="128" t="s">
        <v>65</v>
      </c>
      <c r="C42" s="360">
        <v>0</v>
      </c>
      <c r="D42" s="364"/>
      <c r="E42" s="131"/>
    </row>
    <row r="43" spans="1:5" ht="15.75">
      <c r="A43" s="86">
        <v>28</v>
      </c>
      <c r="B43" s="128" t="s">
        <v>66</v>
      </c>
      <c r="C43" s="360">
        <v>4208944.58</v>
      </c>
      <c r="D43" s="364" t="s">
        <v>409</v>
      </c>
    </row>
    <row r="44" spans="1:5" ht="15.75">
      <c r="A44" s="86">
        <v>29</v>
      </c>
      <c r="B44" s="128" t="s">
        <v>67</v>
      </c>
      <c r="C44" s="360">
        <v>0</v>
      </c>
      <c r="D44" s="364"/>
    </row>
    <row r="45" spans="1:5" ht="15.75" thickBot="1">
      <c r="A45" s="133">
        <v>30</v>
      </c>
      <c r="B45" s="134" t="s">
        <v>276</v>
      </c>
      <c r="C45" s="361">
        <f>SUM(C38:C44)</f>
        <v>107208944.58</v>
      </c>
      <c r="D45" s="135"/>
    </row>
  </sheetData>
  <dataValidations count="1">
    <dataValidation operator="lessThanOrEqual" allowBlank="1" showInputMessage="1" showErrorMessage="1" errorTitle="Should be negative number" error="Should be whole negative number or 0" sqref="C12"/>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70" zoomScaleNormal="70" workbookViewId="0">
      <pane xSplit="1" ySplit="4" topLeftCell="B5" activePane="bottomRight" state="frozen"/>
      <selection pane="topRight"/>
      <selection pane="bottomLeft"/>
      <selection pane="bottomRight" activeCell="Q23" sqref="Q23"/>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8" bestFit="1" customWidth="1"/>
    <col min="17" max="17" width="14.7109375" style="38" customWidth="1"/>
    <col min="18" max="18" width="13" style="38" bestFit="1" customWidth="1"/>
    <col min="19" max="19" width="34.85546875" style="38" customWidth="1"/>
    <col min="20" max="16384" width="9.140625" style="38"/>
  </cols>
  <sheetData>
    <row r="1" spans="1:19">
      <c r="A1" s="2" t="s">
        <v>31</v>
      </c>
      <c r="B1" s="284" t="str">
        <f>'2. RC'!B1</f>
        <v xml:space="preserve">JSC Pasha Bank Georgia </v>
      </c>
    </row>
    <row r="2" spans="1:19">
      <c r="A2" s="2" t="s">
        <v>32</v>
      </c>
      <c r="B2" s="284" t="str">
        <f>'2. RC'!B2</f>
        <v>30.06.2018</v>
      </c>
    </row>
    <row r="4" spans="1:19" ht="26.25" thickBot="1">
      <c r="A4" s="4" t="s">
        <v>258</v>
      </c>
      <c r="B4" s="271" t="s">
        <v>387</v>
      </c>
    </row>
    <row r="5" spans="1:19" s="259" customFormat="1">
      <c r="A5" s="254"/>
      <c r="B5" s="255"/>
      <c r="C5" s="256" t="s">
        <v>0</v>
      </c>
      <c r="D5" s="256" t="s">
        <v>1</v>
      </c>
      <c r="E5" s="256" t="s">
        <v>2</v>
      </c>
      <c r="F5" s="256" t="s">
        <v>3</v>
      </c>
      <c r="G5" s="256" t="s">
        <v>4</v>
      </c>
      <c r="H5" s="256" t="s">
        <v>5</v>
      </c>
      <c r="I5" s="256" t="s">
        <v>8</v>
      </c>
      <c r="J5" s="256" t="s">
        <v>9</v>
      </c>
      <c r="K5" s="256" t="s">
        <v>10</v>
      </c>
      <c r="L5" s="256" t="s">
        <v>11</v>
      </c>
      <c r="M5" s="256" t="s">
        <v>12</v>
      </c>
      <c r="N5" s="256" t="s">
        <v>13</v>
      </c>
      <c r="O5" s="256" t="s">
        <v>369</v>
      </c>
      <c r="P5" s="256" t="s">
        <v>370</v>
      </c>
      <c r="Q5" s="256" t="s">
        <v>371</v>
      </c>
      <c r="R5" s="257" t="s">
        <v>372</v>
      </c>
      <c r="S5" s="258" t="s">
        <v>373</v>
      </c>
    </row>
    <row r="6" spans="1:19" s="259" customFormat="1" ht="99" customHeight="1">
      <c r="A6" s="260"/>
      <c r="B6" s="498" t="s">
        <v>374</v>
      </c>
      <c r="C6" s="494">
        <v>0</v>
      </c>
      <c r="D6" s="495"/>
      <c r="E6" s="494">
        <v>0.2</v>
      </c>
      <c r="F6" s="495"/>
      <c r="G6" s="494">
        <v>0.35</v>
      </c>
      <c r="H6" s="495"/>
      <c r="I6" s="494">
        <v>0.5</v>
      </c>
      <c r="J6" s="495"/>
      <c r="K6" s="494">
        <v>0.75</v>
      </c>
      <c r="L6" s="495"/>
      <c r="M6" s="494">
        <v>1</v>
      </c>
      <c r="N6" s="495"/>
      <c r="O6" s="494">
        <v>1.5</v>
      </c>
      <c r="P6" s="495"/>
      <c r="Q6" s="494">
        <v>2.5</v>
      </c>
      <c r="R6" s="495"/>
      <c r="S6" s="496" t="s">
        <v>257</v>
      </c>
    </row>
    <row r="7" spans="1:19" s="259" customFormat="1" ht="30.75" customHeight="1">
      <c r="A7" s="260"/>
      <c r="B7" s="499"/>
      <c r="C7" s="250" t="s">
        <v>260</v>
      </c>
      <c r="D7" s="250" t="s">
        <v>259</v>
      </c>
      <c r="E7" s="250" t="s">
        <v>260</v>
      </c>
      <c r="F7" s="250" t="s">
        <v>259</v>
      </c>
      <c r="G7" s="250" t="s">
        <v>260</v>
      </c>
      <c r="H7" s="250" t="s">
        <v>259</v>
      </c>
      <c r="I7" s="250" t="s">
        <v>260</v>
      </c>
      <c r="J7" s="250" t="s">
        <v>259</v>
      </c>
      <c r="K7" s="250" t="s">
        <v>260</v>
      </c>
      <c r="L7" s="250" t="s">
        <v>259</v>
      </c>
      <c r="M7" s="250" t="s">
        <v>260</v>
      </c>
      <c r="N7" s="250" t="s">
        <v>259</v>
      </c>
      <c r="O7" s="250" t="s">
        <v>260</v>
      </c>
      <c r="P7" s="250" t="s">
        <v>259</v>
      </c>
      <c r="Q7" s="250" t="s">
        <v>260</v>
      </c>
      <c r="R7" s="250" t="s">
        <v>259</v>
      </c>
      <c r="S7" s="497"/>
    </row>
    <row r="8" spans="1:19" s="138" customFormat="1">
      <c r="A8" s="136">
        <v>1</v>
      </c>
      <c r="B8" s="1" t="s">
        <v>98</v>
      </c>
      <c r="C8" s="368">
        <v>6960429.75</v>
      </c>
      <c r="D8" s="369"/>
      <c r="E8" s="370">
        <v>0</v>
      </c>
      <c r="F8" s="371"/>
      <c r="G8" s="370">
        <v>0</v>
      </c>
      <c r="H8" s="369"/>
      <c r="I8" s="370">
        <v>0</v>
      </c>
      <c r="J8" s="369"/>
      <c r="K8" s="370">
        <v>0</v>
      </c>
      <c r="L8" s="369"/>
      <c r="M8" s="368">
        <v>31009671.181299999</v>
      </c>
      <c r="N8" s="372"/>
      <c r="O8" s="370">
        <v>0</v>
      </c>
      <c r="P8" s="369"/>
      <c r="Q8" s="370">
        <v>0</v>
      </c>
      <c r="R8" s="369"/>
      <c r="S8" s="373">
        <f t="shared" ref="S8:S21" si="0">$C$6*SUM(C8:D8)+$E$6*SUM(E8:F8)+$G$6*SUM(G8:H8)+$I$6*SUM(I8:J8)+$K$6*SUM(K8:L8)+$M$6*SUM(M8:N8)+$O$6*SUM(O8:P8)+$Q$6*SUM(Q8:R8)</f>
        <v>31009671.181299999</v>
      </c>
    </row>
    <row r="9" spans="1:19" s="138" customFormat="1">
      <c r="A9" s="136">
        <v>2</v>
      </c>
      <c r="B9" s="1" t="s">
        <v>99</v>
      </c>
      <c r="C9" s="374">
        <v>0</v>
      </c>
      <c r="D9" s="369"/>
      <c r="E9" s="370">
        <v>0</v>
      </c>
      <c r="F9" s="371"/>
      <c r="G9" s="370">
        <v>0</v>
      </c>
      <c r="H9" s="369"/>
      <c r="I9" s="370">
        <v>0</v>
      </c>
      <c r="J9" s="369"/>
      <c r="K9" s="370">
        <v>0</v>
      </c>
      <c r="L9" s="369"/>
      <c r="M9" s="368">
        <v>0</v>
      </c>
      <c r="N9" s="369"/>
      <c r="O9" s="370">
        <v>0</v>
      </c>
      <c r="P9" s="369"/>
      <c r="Q9" s="370">
        <v>0</v>
      </c>
      <c r="R9" s="369"/>
      <c r="S9" s="373">
        <f t="shared" si="0"/>
        <v>0</v>
      </c>
    </row>
    <row r="10" spans="1:19" s="138" customFormat="1">
      <c r="A10" s="136">
        <v>3</v>
      </c>
      <c r="B10" s="1" t="s">
        <v>279</v>
      </c>
      <c r="C10" s="374">
        <v>0</v>
      </c>
      <c r="D10" s="369"/>
      <c r="E10" s="370">
        <v>0</v>
      </c>
      <c r="F10" s="371"/>
      <c r="G10" s="370">
        <v>0</v>
      </c>
      <c r="H10" s="369"/>
      <c r="I10" s="370">
        <v>0</v>
      </c>
      <c r="J10" s="369"/>
      <c r="K10" s="370">
        <v>0</v>
      </c>
      <c r="L10" s="369"/>
      <c r="M10" s="368">
        <v>0</v>
      </c>
      <c r="N10" s="369"/>
      <c r="O10" s="370">
        <v>0</v>
      </c>
      <c r="P10" s="369"/>
      <c r="Q10" s="370">
        <v>0</v>
      </c>
      <c r="R10" s="369"/>
      <c r="S10" s="373">
        <f t="shared" si="0"/>
        <v>0</v>
      </c>
    </row>
    <row r="11" spans="1:19" s="138" customFormat="1">
      <c r="A11" s="136">
        <v>4</v>
      </c>
      <c r="B11" s="1" t="s">
        <v>100</v>
      </c>
      <c r="C11" s="374">
        <v>0</v>
      </c>
      <c r="D11" s="369"/>
      <c r="E11" s="370">
        <v>0</v>
      </c>
      <c r="F11" s="371"/>
      <c r="G11" s="370">
        <v>0</v>
      </c>
      <c r="H11" s="369"/>
      <c r="I11" s="370">
        <v>0</v>
      </c>
      <c r="J11" s="369"/>
      <c r="K11" s="370">
        <v>0</v>
      </c>
      <c r="L11" s="369"/>
      <c r="M11" s="368">
        <v>0</v>
      </c>
      <c r="N11" s="369"/>
      <c r="O11" s="370">
        <v>0</v>
      </c>
      <c r="P11" s="369"/>
      <c r="Q11" s="370">
        <v>0</v>
      </c>
      <c r="R11" s="369"/>
      <c r="S11" s="373">
        <f t="shared" si="0"/>
        <v>0</v>
      </c>
    </row>
    <row r="12" spans="1:19" s="138" customFormat="1">
      <c r="A12" s="136">
        <v>5</v>
      </c>
      <c r="B12" s="1" t="s">
        <v>101</v>
      </c>
      <c r="C12" s="374">
        <v>0</v>
      </c>
      <c r="D12" s="369"/>
      <c r="E12" s="370">
        <v>0</v>
      </c>
      <c r="F12" s="371"/>
      <c r="G12" s="370">
        <v>0</v>
      </c>
      <c r="H12" s="369"/>
      <c r="I12" s="370">
        <v>0</v>
      </c>
      <c r="J12" s="369"/>
      <c r="K12" s="370">
        <v>0</v>
      </c>
      <c r="L12" s="369"/>
      <c r="M12" s="368">
        <v>0</v>
      </c>
      <c r="N12" s="369"/>
      <c r="O12" s="370">
        <v>0</v>
      </c>
      <c r="P12" s="369"/>
      <c r="Q12" s="370">
        <v>0</v>
      </c>
      <c r="R12" s="369"/>
      <c r="S12" s="373">
        <f t="shared" si="0"/>
        <v>0</v>
      </c>
    </row>
    <row r="13" spans="1:19" s="138" customFormat="1">
      <c r="A13" s="136">
        <v>6</v>
      </c>
      <c r="B13" s="1" t="s">
        <v>102</v>
      </c>
      <c r="C13" s="374">
        <v>0</v>
      </c>
      <c r="D13" s="372"/>
      <c r="E13" s="370">
        <v>12372498.0791</v>
      </c>
      <c r="F13" s="372"/>
      <c r="G13" s="370">
        <v>0</v>
      </c>
      <c r="H13" s="372"/>
      <c r="I13" s="370">
        <v>26240309.726</v>
      </c>
      <c r="J13" s="372"/>
      <c r="K13" s="370">
        <v>0</v>
      </c>
      <c r="L13" s="372"/>
      <c r="M13" s="368">
        <v>47305896.259999998</v>
      </c>
      <c r="N13" s="372"/>
      <c r="O13" s="370">
        <v>0</v>
      </c>
      <c r="P13" s="372"/>
      <c r="Q13" s="370">
        <v>0</v>
      </c>
      <c r="R13" s="372"/>
      <c r="S13" s="373">
        <f t="shared" si="0"/>
        <v>62900550.738820001</v>
      </c>
    </row>
    <row r="14" spans="1:19" s="138" customFormat="1">
      <c r="A14" s="136">
        <v>7</v>
      </c>
      <c r="B14" s="1" t="s">
        <v>103</v>
      </c>
      <c r="C14" s="374">
        <v>0</v>
      </c>
      <c r="D14" s="372"/>
      <c r="E14" s="370">
        <v>0</v>
      </c>
      <c r="F14" s="372"/>
      <c r="G14" s="370">
        <v>0</v>
      </c>
      <c r="H14" s="372"/>
      <c r="I14" s="370">
        <v>0</v>
      </c>
      <c r="J14" s="372"/>
      <c r="K14" s="370">
        <v>0</v>
      </c>
      <c r="L14" s="372"/>
      <c r="M14" s="368">
        <v>165738879.04949999</v>
      </c>
      <c r="N14" s="372">
        <v>22334750.1906</v>
      </c>
      <c r="O14" s="370">
        <v>0</v>
      </c>
      <c r="P14" s="372"/>
      <c r="Q14" s="370">
        <v>0</v>
      </c>
      <c r="R14" s="372"/>
      <c r="S14" s="373">
        <f t="shared" si="0"/>
        <v>188073629.2401</v>
      </c>
    </row>
    <row r="15" spans="1:19" s="138" customFormat="1">
      <c r="A15" s="136">
        <v>8</v>
      </c>
      <c r="B15" s="1" t="s">
        <v>104</v>
      </c>
      <c r="C15" s="374">
        <v>0</v>
      </c>
      <c r="D15" s="372"/>
      <c r="E15" s="370">
        <v>0</v>
      </c>
      <c r="F15" s="372"/>
      <c r="G15" s="370">
        <v>0</v>
      </c>
      <c r="H15" s="372"/>
      <c r="I15" s="370">
        <v>0</v>
      </c>
      <c r="J15" s="372"/>
      <c r="K15" s="370">
        <v>691744.92</v>
      </c>
      <c r="L15" s="372"/>
      <c r="M15" s="368">
        <v>0</v>
      </c>
      <c r="N15" s="372">
        <v>174937.75599999999</v>
      </c>
      <c r="O15" s="370">
        <v>0</v>
      </c>
      <c r="P15" s="372"/>
      <c r="Q15" s="370">
        <v>0</v>
      </c>
      <c r="R15" s="372"/>
      <c r="S15" s="373">
        <f t="shared" si="0"/>
        <v>693746.446</v>
      </c>
    </row>
    <row r="16" spans="1:19" s="138" customFormat="1">
      <c r="A16" s="136">
        <v>9</v>
      </c>
      <c r="B16" s="1" t="s">
        <v>105</v>
      </c>
      <c r="C16" s="374">
        <v>0</v>
      </c>
      <c r="D16" s="369"/>
      <c r="E16" s="370">
        <v>0</v>
      </c>
      <c r="F16" s="371"/>
      <c r="G16" s="370">
        <v>0</v>
      </c>
      <c r="H16" s="369"/>
      <c r="I16" s="370">
        <v>0</v>
      </c>
      <c r="J16" s="369"/>
      <c r="K16" s="370">
        <v>0</v>
      </c>
      <c r="L16" s="369"/>
      <c r="M16" s="368">
        <v>0</v>
      </c>
      <c r="N16" s="369"/>
      <c r="O16" s="370">
        <v>0</v>
      </c>
      <c r="P16" s="369"/>
      <c r="Q16" s="370">
        <v>0</v>
      </c>
      <c r="R16" s="369"/>
      <c r="S16" s="373">
        <f t="shared" si="0"/>
        <v>0</v>
      </c>
    </row>
    <row r="17" spans="1:19" s="138" customFormat="1">
      <c r="A17" s="136">
        <v>10</v>
      </c>
      <c r="B17" s="1" t="s">
        <v>106</v>
      </c>
      <c r="C17" s="374">
        <v>0</v>
      </c>
      <c r="D17" s="369"/>
      <c r="E17" s="370">
        <v>0</v>
      </c>
      <c r="F17" s="371"/>
      <c r="G17" s="370">
        <v>0</v>
      </c>
      <c r="H17" s="369"/>
      <c r="I17" s="370">
        <v>0</v>
      </c>
      <c r="J17" s="369"/>
      <c r="K17" s="370">
        <v>0</v>
      </c>
      <c r="L17" s="369"/>
      <c r="M17" s="368">
        <v>0</v>
      </c>
      <c r="N17" s="369"/>
      <c r="O17" s="370">
        <v>0</v>
      </c>
      <c r="P17" s="369"/>
      <c r="Q17" s="370">
        <v>0</v>
      </c>
      <c r="R17" s="369"/>
      <c r="S17" s="373">
        <f t="shared" si="0"/>
        <v>0</v>
      </c>
    </row>
    <row r="18" spans="1:19" s="138" customFormat="1">
      <c r="A18" s="136">
        <v>11</v>
      </c>
      <c r="B18" s="1" t="s">
        <v>107</v>
      </c>
      <c r="C18" s="374">
        <v>0</v>
      </c>
      <c r="D18" s="369"/>
      <c r="E18" s="370">
        <v>0</v>
      </c>
      <c r="F18" s="371"/>
      <c r="G18" s="370">
        <v>0</v>
      </c>
      <c r="H18" s="369"/>
      <c r="I18" s="370">
        <v>0</v>
      </c>
      <c r="J18" s="369"/>
      <c r="K18" s="370">
        <v>0</v>
      </c>
      <c r="L18" s="369"/>
      <c r="M18" s="368">
        <v>0</v>
      </c>
      <c r="N18" s="369"/>
      <c r="O18" s="370">
        <v>0</v>
      </c>
      <c r="P18" s="369"/>
      <c r="Q18" s="370">
        <v>0</v>
      </c>
      <c r="R18" s="369"/>
      <c r="S18" s="373">
        <f t="shared" si="0"/>
        <v>0</v>
      </c>
    </row>
    <row r="19" spans="1:19" s="138" customFormat="1">
      <c r="A19" s="136">
        <v>12</v>
      </c>
      <c r="B19" s="1" t="s">
        <v>108</v>
      </c>
      <c r="C19" s="374">
        <v>0</v>
      </c>
      <c r="D19" s="369"/>
      <c r="E19" s="370">
        <v>0</v>
      </c>
      <c r="F19" s="371"/>
      <c r="G19" s="370">
        <v>0</v>
      </c>
      <c r="H19" s="369"/>
      <c r="I19" s="370">
        <v>0</v>
      </c>
      <c r="J19" s="369"/>
      <c r="K19" s="370">
        <v>0</v>
      </c>
      <c r="L19" s="369"/>
      <c r="M19" s="368">
        <v>0</v>
      </c>
      <c r="N19" s="369"/>
      <c r="O19" s="370">
        <v>0</v>
      </c>
      <c r="P19" s="369"/>
      <c r="Q19" s="370">
        <v>0</v>
      </c>
      <c r="R19" s="369"/>
      <c r="S19" s="373">
        <f t="shared" si="0"/>
        <v>0</v>
      </c>
    </row>
    <row r="20" spans="1:19" s="138" customFormat="1">
      <c r="A20" s="136">
        <v>13</v>
      </c>
      <c r="B20" s="1" t="s">
        <v>256</v>
      </c>
      <c r="C20" s="374">
        <v>0</v>
      </c>
      <c r="D20" s="369"/>
      <c r="E20" s="370">
        <v>0</v>
      </c>
      <c r="F20" s="371"/>
      <c r="G20" s="370">
        <v>0</v>
      </c>
      <c r="H20" s="369"/>
      <c r="I20" s="370">
        <v>0</v>
      </c>
      <c r="J20" s="369"/>
      <c r="K20" s="370">
        <v>0</v>
      </c>
      <c r="L20" s="369"/>
      <c r="M20" s="368">
        <v>0</v>
      </c>
      <c r="N20" s="369"/>
      <c r="O20" s="370">
        <v>0</v>
      </c>
      <c r="P20" s="369"/>
      <c r="Q20" s="370">
        <v>0</v>
      </c>
      <c r="R20" s="369"/>
      <c r="S20" s="373">
        <f t="shared" si="0"/>
        <v>0</v>
      </c>
    </row>
    <row r="21" spans="1:19" s="138" customFormat="1">
      <c r="A21" s="136">
        <v>14</v>
      </c>
      <c r="B21" s="1" t="s">
        <v>110</v>
      </c>
      <c r="C21" s="374">
        <v>768360.94220000005</v>
      </c>
      <c r="D21" s="369"/>
      <c r="E21" s="370">
        <v>0</v>
      </c>
      <c r="F21" s="371"/>
      <c r="G21" s="370">
        <v>0</v>
      </c>
      <c r="H21" s="369"/>
      <c r="I21" s="370">
        <v>0</v>
      </c>
      <c r="J21" s="369"/>
      <c r="K21" s="370">
        <v>0</v>
      </c>
      <c r="L21" s="369"/>
      <c r="M21" s="368">
        <v>1955043.8418000001</v>
      </c>
      <c r="N21" s="369"/>
      <c r="O21" s="370">
        <v>0</v>
      </c>
      <c r="P21" s="369"/>
      <c r="Q21" s="370">
        <v>0</v>
      </c>
      <c r="R21" s="369"/>
      <c r="S21" s="373">
        <f t="shared" si="0"/>
        <v>1955043.8418000001</v>
      </c>
    </row>
    <row r="22" spans="1:19" ht="13.5" thickBot="1">
      <c r="A22" s="139"/>
      <c r="B22" s="140" t="s">
        <v>111</v>
      </c>
      <c r="C22" s="269">
        <f t="shared" ref="C22:S22" si="1">SUM(C8:C21)</f>
        <v>7728790.6922000004</v>
      </c>
      <c r="D22" s="269">
        <f t="shared" si="1"/>
        <v>0</v>
      </c>
      <c r="E22" s="269">
        <f t="shared" si="1"/>
        <v>12372498.0791</v>
      </c>
      <c r="F22" s="269">
        <f t="shared" si="1"/>
        <v>0</v>
      </c>
      <c r="G22" s="269">
        <f t="shared" si="1"/>
        <v>0</v>
      </c>
      <c r="H22" s="269">
        <f t="shared" si="1"/>
        <v>0</v>
      </c>
      <c r="I22" s="269">
        <f t="shared" si="1"/>
        <v>26240309.726</v>
      </c>
      <c r="J22" s="269">
        <f t="shared" si="1"/>
        <v>0</v>
      </c>
      <c r="K22" s="269">
        <f t="shared" si="1"/>
        <v>691744.92</v>
      </c>
      <c r="L22" s="269">
        <f t="shared" si="1"/>
        <v>0</v>
      </c>
      <c r="M22" s="269">
        <f t="shared" si="1"/>
        <v>246009490.3326</v>
      </c>
      <c r="N22" s="269">
        <f t="shared" si="1"/>
        <v>22509687.946600001</v>
      </c>
      <c r="O22" s="269">
        <f t="shared" si="1"/>
        <v>0</v>
      </c>
      <c r="P22" s="269">
        <f t="shared" si="1"/>
        <v>0</v>
      </c>
      <c r="Q22" s="269">
        <f t="shared" si="1"/>
        <v>0</v>
      </c>
      <c r="R22" s="269">
        <f t="shared" si="1"/>
        <v>0</v>
      </c>
      <c r="S22" s="375">
        <f t="shared" si="1"/>
        <v>284632641.44801998</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V10" activePane="bottomRight" state="frozen"/>
      <selection pane="topRight"/>
      <selection pane="bottomLeft"/>
      <selection pane="bottomRight" activeCell="U42" sqref="U42"/>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8"/>
  </cols>
  <sheetData>
    <row r="1" spans="1:22">
      <c r="A1" s="2" t="s">
        <v>31</v>
      </c>
      <c r="B1" s="284" t="str">
        <f>'2. RC'!B1</f>
        <v xml:space="preserve">JSC Pasha Bank Georgia </v>
      </c>
    </row>
    <row r="2" spans="1:22">
      <c r="A2" s="2" t="s">
        <v>32</v>
      </c>
      <c r="B2" s="284" t="str">
        <f>'2. RC'!B2</f>
        <v>30.06.2018</v>
      </c>
    </row>
    <row r="4" spans="1:22" ht="13.5" thickBot="1">
      <c r="A4" s="4" t="s">
        <v>377</v>
      </c>
      <c r="B4" s="142" t="s">
        <v>97</v>
      </c>
      <c r="V4" s="40" t="s">
        <v>74</v>
      </c>
    </row>
    <row r="5" spans="1:22" ht="12.75" customHeight="1">
      <c r="A5" s="143"/>
      <c r="B5" s="144"/>
      <c r="C5" s="500" t="s">
        <v>288</v>
      </c>
      <c r="D5" s="501"/>
      <c r="E5" s="501"/>
      <c r="F5" s="501"/>
      <c r="G5" s="501"/>
      <c r="H5" s="501"/>
      <c r="I5" s="501"/>
      <c r="J5" s="501"/>
      <c r="K5" s="501"/>
      <c r="L5" s="502"/>
      <c r="M5" s="503" t="s">
        <v>289</v>
      </c>
      <c r="N5" s="504"/>
      <c r="O5" s="504"/>
      <c r="P5" s="504"/>
      <c r="Q5" s="504"/>
      <c r="R5" s="504"/>
      <c r="S5" s="505"/>
      <c r="T5" s="508" t="s">
        <v>375</v>
      </c>
      <c r="U5" s="508" t="s">
        <v>376</v>
      </c>
      <c r="V5" s="506" t="s">
        <v>123</v>
      </c>
    </row>
    <row r="6" spans="1:22" s="92" customFormat="1" ht="102">
      <c r="A6" s="89"/>
      <c r="B6" s="145"/>
      <c r="C6" s="146" t="s">
        <v>112</v>
      </c>
      <c r="D6" s="225" t="s">
        <v>113</v>
      </c>
      <c r="E6" s="172" t="s">
        <v>291</v>
      </c>
      <c r="F6" s="172" t="s">
        <v>292</v>
      </c>
      <c r="G6" s="225" t="s">
        <v>295</v>
      </c>
      <c r="H6" s="225" t="s">
        <v>290</v>
      </c>
      <c r="I6" s="225" t="s">
        <v>114</v>
      </c>
      <c r="J6" s="225" t="s">
        <v>115</v>
      </c>
      <c r="K6" s="147" t="s">
        <v>116</v>
      </c>
      <c r="L6" s="148" t="s">
        <v>117</v>
      </c>
      <c r="M6" s="146" t="s">
        <v>293</v>
      </c>
      <c r="N6" s="147" t="s">
        <v>118</v>
      </c>
      <c r="O6" s="147" t="s">
        <v>119</v>
      </c>
      <c r="P6" s="147" t="s">
        <v>120</v>
      </c>
      <c r="Q6" s="147" t="s">
        <v>121</v>
      </c>
      <c r="R6" s="147" t="s">
        <v>122</v>
      </c>
      <c r="S6" s="252" t="s">
        <v>294</v>
      </c>
      <c r="T6" s="509"/>
      <c r="U6" s="509"/>
      <c r="V6" s="507"/>
    </row>
    <row r="7" spans="1:22" s="138" customFormat="1">
      <c r="A7" s="149">
        <v>1</v>
      </c>
      <c r="B7" s="1" t="s">
        <v>98</v>
      </c>
      <c r="C7" s="150"/>
      <c r="D7" s="137"/>
      <c r="E7" s="137"/>
      <c r="F7" s="137"/>
      <c r="G7" s="137"/>
      <c r="H7" s="137"/>
      <c r="I7" s="137"/>
      <c r="J7" s="137"/>
      <c r="K7" s="137"/>
      <c r="L7" s="151"/>
      <c r="M7" s="150"/>
      <c r="N7" s="137"/>
      <c r="O7" s="137"/>
      <c r="P7" s="137"/>
      <c r="Q7" s="137"/>
      <c r="R7" s="137"/>
      <c r="S7" s="151"/>
      <c r="T7" s="261"/>
      <c r="U7" s="261"/>
      <c r="V7" s="152">
        <f t="shared" ref="V7:V20" si="0">SUM(C7:S7)</f>
        <v>0</v>
      </c>
    </row>
    <row r="8" spans="1:22" s="138" customFormat="1">
      <c r="A8" s="149">
        <v>2</v>
      </c>
      <c r="B8" s="1" t="s">
        <v>99</v>
      </c>
      <c r="C8" s="150"/>
      <c r="D8" s="137"/>
      <c r="E8" s="137"/>
      <c r="F8" s="137"/>
      <c r="G8" s="137"/>
      <c r="H8" s="137"/>
      <c r="I8" s="137"/>
      <c r="J8" s="137"/>
      <c r="K8" s="137"/>
      <c r="L8" s="151"/>
      <c r="M8" s="150"/>
      <c r="N8" s="137"/>
      <c r="O8" s="137"/>
      <c r="P8" s="137"/>
      <c r="Q8" s="137"/>
      <c r="R8" s="137"/>
      <c r="S8" s="151"/>
      <c r="T8" s="261"/>
      <c r="U8" s="261"/>
      <c r="V8" s="152">
        <f t="shared" si="0"/>
        <v>0</v>
      </c>
    </row>
    <row r="9" spans="1:22" s="138" customFormat="1">
      <c r="A9" s="149">
        <v>3</v>
      </c>
      <c r="B9" s="1" t="s">
        <v>280</v>
      </c>
      <c r="C9" s="150"/>
      <c r="D9" s="137"/>
      <c r="E9" s="137"/>
      <c r="F9" s="137"/>
      <c r="G9" s="137"/>
      <c r="H9" s="137"/>
      <c r="I9" s="137"/>
      <c r="J9" s="137"/>
      <c r="K9" s="137"/>
      <c r="L9" s="151"/>
      <c r="M9" s="150"/>
      <c r="N9" s="137"/>
      <c r="O9" s="137"/>
      <c r="P9" s="137"/>
      <c r="Q9" s="137"/>
      <c r="R9" s="137"/>
      <c r="S9" s="151"/>
      <c r="T9" s="261"/>
      <c r="U9" s="261"/>
      <c r="V9" s="152">
        <f t="shared" si="0"/>
        <v>0</v>
      </c>
    </row>
    <row r="10" spans="1:22" s="138" customFormat="1">
      <c r="A10" s="149">
        <v>4</v>
      </c>
      <c r="B10" s="1" t="s">
        <v>100</v>
      </c>
      <c r="C10" s="150"/>
      <c r="D10" s="137"/>
      <c r="E10" s="137"/>
      <c r="F10" s="137"/>
      <c r="G10" s="137"/>
      <c r="H10" s="137"/>
      <c r="I10" s="137"/>
      <c r="J10" s="137"/>
      <c r="K10" s="137"/>
      <c r="L10" s="151"/>
      <c r="M10" s="150"/>
      <c r="N10" s="137"/>
      <c r="O10" s="137"/>
      <c r="P10" s="137"/>
      <c r="Q10" s="137"/>
      <c r="R10" s="137"/>
      <c r="S10" s="151"/>
      <c r="T10" s="261"/>
      <c r="U10" s="261"/>
      <c r="V10" s="152">
        <f t="shared" si="0"/>
        <v>0</v>
      </c>
    </row>
    <row r="11" spans="1:22" s="138" customFormat="1">
      <c r="A11" s="149">
        <v>5</v>
      </c>
      <c r="B11" s="1" t="s">
        <v>101</v>
      </c>
      <c r="C11" s="150"/>
      <c r="D11" s="137"/>
      <c r="E11" s="137"/>
      <c r="F11" s="137"/>
      <c r="G11" s="137"/>
      <c r="H11" s="137"/>
      <c r="I11" s="137"/>
      <c r="J11" s="137"/>
      <c r="K11" s="137"/>
      <c r="L11" s="151"/>
      <c r="M11" s="150"/>
      <c r="N11" s="137"/>
      <c r="O11" s="137"/>
      <c r="P11" s="137"/>
      <c r="Q11" s="137"/>
      <c r="R11" s="137"/>
      <c r="S11" s="151"/>
      <c r="T11" s="261"/>
      <c r="U11" s="261"/>
      <c r="V11" s="152">
        <f t="shared" si="0"/>
        <v>0</v>
      </c>
    </row>
    <row r="12" spans="1:22" s="138" customFormat="1">
      <c r="A12" s="149">
        <v>6</v>
      </c>
      <c r="B12" s="1" t="s">
        <v>102</v>
      </c>
      <c r="C12" s="150"/>
      <c r="D12" s="137"/>
      <c r="E12" s="137"/>
      <c r="F12" s="137"/>
      <c r="G12" s="137"/>
      <c r="H12" s="137"/>
      <c r="I12" s="137"/>
      <c r="J12" s="137"/>
      <c r="K12" s="137"/>
      <c r="L12" s="151"/>
      <c r="M12" s="150"/>
      <c r="N12" s="137"/>
      <c r="O12" s="137"/>
      <c r="P12" s="137"/>
      <c r="Q12" s="137"/>
      <c r="R12" s="137"/>
      <c r="S12" s="151"/>
      <c r="T12" s="261"/>
      <c r="U12" s="261"/>
      <c r="V12" s="152">
        <f t="shared" si="0"/>
        <v>0</v>
      </c>
    </row>
    <row r="13" spans="1:22" s="138" customFormat="1">
      <c r="A13" s="149">
        <v>7</v>
      </c>
      <c r="B13" s="1" t="s">
        <v>103</v>
      </c>
      <c r="C13" s="150"/>
      <c r="D13" s="137"/>
      <c r="E13" s="137"/>
      <c r="F13" s="137"/>
      <c r="G13" s="137"/>
      <c r="H13" s="137"/>
      <c r="I13" s="137"/>
      <c r="J13" s="137"/>
      <c r="K13" s="137"/>
      <c r="L13" s="151"/>
      <c r="M13" s="150"/>
      <c r="N13" s="137"/>
      <c r="O13" s="137"/>
      <c r="P13" s="137"/>
      <c r="Q13" s="137"/>
      <c r="R13" s="137"/>
      <c r="S13" s="151"/>
      <c r="T13" s="261"/>
      <c r="U13" s="261"/>
      <c r="V13" s="152">
        <f t="shared" si="0"/>
        <v>0</v>
      </c>
    </row>
    <row r="14" spans="1:22" s="138" customFormat="1">
      <c r="A14" s="149">
        <v>8</v>
      </c>
      <c r="B14" s="1" t="s">
        <v>104</v>
      </c>
      <c r="C14" s="150"/>
      <c r="D14" s="137"/>
      <c r="E14" s="137"/>
      <c r="F14" s="137"/>
      <c r="G14" s="137"/>
      <c r="H14" s="137"/>
      <c r="I14" s="137"/>
      <c r="J14" s="137"/>
      <c r="K14" s="137"/>
      <c r="L14" s="151"/>
      <c r="M14" s="150"/>
      <c r="N14" s="137"/>
      <c r="O14" s="137"/>
      <c r="P14" s="137"/>
      <c r="Q14" s="137"/>
      <c r="R14" s="137"/>
      <c r="S14" s="151"/>
      <c r="T14" s="261"/>
      <c r="U14" s="261"/>
      <c r="V14" s="152">
        <f t="shared" si="0"/>
        <v>0</v>
      </c>
    </row>
    <row r="15" spans="1:22" s="138" customFormat="1">
      <c r="A15" s="149">
        <v>9</v>
      </c>
      <c r="B15" s="1" t="s">
        <v>105</v>
      </c>
      <c r="C15" s="150"/>
      <c r="D15" s="137"/>
      <c r="E15" s="137"/>
      <c r="F15" s="137"/>
      <c r="G15" s="137"/>
      <c r="H15" s="137"/>
      <c r="I15" s="137"/>
      <c r="J15" s="137"/>
      <c r="K15" s="137"/>
      <c r="L15" s="151"/>
      <c r="M15" s="150"/>
      <c r="N15" s="137"/>
      <c r="O15" s="137"/>
      <c r="P15" s="137"/>
      <c r="Q15" s="137"/>
      <c r="R15" s="137"/>
      <c r="S15" s="151"/>
      <c r="T15" s="261"/>
      <c r="U15" s="261"/>
      <c r="V15" s="152">
        <f t="shared" si="0"/>
        <v>0</v>
      </c>
    </row>
    <row r="16" spans="1:22" s="138" customFormat="1">
      <c r="A16" s="149">
        <v>10</v>
      </c>
      <c r="B16" s="1" t="s">
        <v>106</v>
      </c>
      <c r="C16" s="150"/>
      <c r="D16" s="137"/>
      <c r="E16" s="137"/>
      <c r="F16" s="137"/>
      <c r="G16" s="137"/>
      <c r="H16" s="137"/>
      <c r="I16" s="137"/>
      <c r="J16" s="137"/>
      <c r="K16" s="137"/>
      <c r="L16" s="151"/>
      <c r="M16" s="150"/>
      <c r="N16" s="137"/>
      <c r="O16" s="137"/>
      <c r="P16" s="137"/>
      <c r="Q16" s="137"/>
      <c r="R16" s="137"/>
      <c r="S16" s="151"/>
      <c r="T16" s="261"/>
      <c r="U16" s="261"/>
      <c r="V16" s="152">
        <f t="shared" si="0"/>
        <v>0</v>
      </c>
    </row>
    <row r="17" spans="1:22" s="138" customFormat="1">
      <c r="A17" s="149">
        <v>11</v>
      </c>
      <c r="B17" s="1" t="s">
        <v>107</v>
      </c>
      <c r="C17" s="150"/>
      <c r="D17" s="137"/>
      <c r="E17" s="137"/>
      <c r="F17" s="137"/>
      <c r="G17" s="137"/>
      <c r="H17" s="137"/>
      <c r="I17" s="137"/>
      <c r="J17" s="137"/>
      <c r="K17" s="137"/>
      <c r="L17" s="151"/>
      <c r="M17" s="150"/>
      <c r="N17" s="137"/>
      <c r="O17" s="137"/>
      <c r="P17" s="137"/>
      <c r="Q17" s="137"/>
      <c r="R17" s="137"/>
      <c r="S17" s="151"/>
      <c r="T17" s="261"/>
      <c r="U17" s="261"/>
      <c r="V17" s="152">
        <f t="shared" si="0"/>
        <v>0</v>
      </c>
    </row>
    <row r="18" spans="1:22" s="138" customFormat="1">
      <c r="A18" s="149">
        <v>12</v>
      </c>
      <c r="B18" s="1" t="s">
        <v>108</v>
      </c>
      <c r="C18" s="150"/>
      <c r="D18" s="137"/>
      <c r="E18" s="137"/>
      <c r="F18" s="137"/>
      <c r="G18" s="137"/>
      <c r="H18" s="137"/>
      <c r="I18" s="137"/>
      <c r="J18" s="137"/>
      <c r="K18" s="137"/>
      <c r="L18" s="151"/>
      <c r="M18" s="150"/>
      <c r="N18" s="137"/>
      <c r="O18" s="137"/>
      <c r="P18" s="137"/>
      <c r="Q18" s="137"/>
      <c r="R18" s="137"/>
      <c r="S18" s="151"/>
      <c r="T18" s="261"/>
      <c r="U18" s="261"/>
      <c r="V18" s="152">
        <f t="shared" si="0"/>
        <v>0</v>
      </c>
    </row>
    <row r="19" spans="1:22" s="138" customFormat="1">
      <c r="A19" s="149">
        <v>13</v>
      </c>
      <c r="B19" s="1" t="s">
        <v>109</v>
      </c>
      <c r="C19" s="150"/>
      <c r="D19" s="137"/>
      <c r="E19" s="137"/>
      <c r="F19" s="137"/>
      <c r="G19" s="137"/>
      <c r="H19" s="137"/>
      <c r="I19" s="137"/>
      <c r="J19" s="137"/>
      <c r="K19" s="137"/>
      <c r="L19" s="151"/>
      <c r="M19" s="150"/>
      <c r="N19" s="137"/>
      <c r="O19" s="137"/>
      <c r="P19" s="137"/>
      <c r="Q19" s="137"/>
      <c r="R19" s="137"/>
      <c r="S19" s="151"/>
      <c r="T19" s="261"/>
      <c r="U19" s="261"/>
      <c r="V19" s="152">
        <f t="shared" si="0"/>
        <v>0</v>
      </c>
    </row>
    <row r="20" spans="1:22" s="138" customFormat="1">
      <c r="A20" s="149">
        <v>14</v>
      </c>
      <c r="B20" s="1" t="s">
        <v>110</v>
      </c>
      <c r="C20" s="150"/>
      <c r="D20" s="137"/>
      <c r="E20" s="137"/>
      <c r="F20" s="137"/>
      <c r="G20" s="137"/>
      <c r="H20" s="137"/>
      <c r="I20" s="137"/>
      <c r="J20" s="137"/>
      <c r="K20" s="137"/>
      <c r="L20" s="151"/>
      <c r="M20" s="150"/>
      <c r="N20" s="137"/>
      <c r="O20" s="137"/>
      <c r="P20" s="137"/>
      <c r="Q20" s="137"/>
      <c r="R20" s="137"/>
      <c r="S20" s="151"/>
      <c r="T20" s="261"/>
      <c r="U20" s="261"/>
      <c r="V20" s="152">
        <f t="shared" si="0"/>
        <v>0</v>
      </c>
    </row>
    <row r="21" spans="1:22" ht="13.5" thickBot="1">
      <c r="A21" s="139"/>
      <c r="B21" s="153" t="s">
        <v>111</v>
      </c>
      <c r="C21" s="154">
        <f t="shared" ref="C21:V21" si="1">SUM(C7:C20)</f>
        <v>0</v>
      </c>
      <c r="D21" s="141">
        <f t="shared" si="1"/>
        <v>0</v>
      </c>
      <c r="E21" s="141">
        <f t="shared" si="1"/>
        <v>0</v>
      </c>
      <c r="F21" s="141">
        <f t="shared" si="1"/>
        <v>0</v>
      </c>
      <c r="G21" s="141">
        <f t="shared" si="1"/>
        <v>0</v>
      </c>
      <c r="H21" s="141">
        <f t="shared" si="1"/>
        <v>0</v>
      </c>
      <c r="I21" s="141">
        <f t="shared" si="1"/>
        <v>0</v>
      </c>
      <c r="J21" s="141">
        <f t="shared" si="1"/>
        <v>0</v>
      </c>
      <c r="K21" s="141">
        <f t="shared" si="1"/>
        <v>0</v>
      </c>
      <c r="L21" s="155">
        <f t="shared" si="1"/>
        <v>0</v>
      </c>
      <c r="M21" s="154">
        <f t="shared" si="1"/>
        <v>0</v>
      </c>
      <c r="N21" s="141">
        <f t="shared" si="1"/>
        <v>0</v>
      </c>
      <c r="O21" s="141">
        <f t="shared" si="1"/>
        <v>0</v>
      </c>
      <c r="P21" s="141">
        <f t="shared" si="1"/>
        <v>0</v>
      </c>
      <c r="Q21" s="141">
        <f t="shared" si="1"/>
        <v>0</v>
      </c>
      <c r="R21" s="141">
        <f t="shared" si="1"/>
        <v>0</v>
      </c>
      <c r="S21" s="155">
        <f t="shared" si="1"/>
        <v>0</v>
      </c>
      <c r="T21" s="155">
        <f t="shared" si="1"/>
        <v>0</v>
      </c>
      <c r="U21" s="155">
        <f t="shared" si="1"/>
        <v>0</v>
      </c>
      <c r="V21" s="156">
        <f t="shared" si="1"/>
        <v>0</v>
      </c>
    </row>
    <row r="24" spans="1:22">
      <c r="A24" s="7"/>
      <c r="B24" s="7"/>
      <c r="C24" s="65"/>
      <c r="D24" s="65"/>
      <c r="E24" s="65"/>
    </row>
    <row r="25" spans="1:22">
      <c r="A25" s="157"/>
      <c r="B25" s="157"/>
      <c r="C25" s="7"/>
      <c r="D25" s="65"/>
      <c r="E25" s="65"/>
    </row>
    <row r="26" spans="1:22">
      <c r="A26" s="157"/>
      <c r="B26" s="66"/>
      <c r="C26" s="7"/>
      <c r="D26" s="65"/>
      <c r="E26" s="65"/>
    </row>
    <row r="27" spans="1:22">
      <c r="A27" s="157"/>
      <c r="B27" s="157"/>
      <c r="C27" s="7"/>
      <c r="D27" s="65"/>
      <c r="E27" s="65"/>
    </row>
    <row r="28" spans="1:22">
      <c r="A28" s="157"/>
      <c r="B28" s="66"/>
      <c r="C28" s="7"/>
      <c r="D28" s="65"/>
      <c r="E28" s="6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2"/>
  <sheetViews>
    <sheetView zoomScaleNormal="100" workbookViewId="0">
      <pane xSplit="1" ySplit="7" topLeftCell="B8" activePane="bottomRight" state="frozen"/>
      <selection pane="topRight"/>
      <selection pane="bottomLeft"/>
      <selection pane="bottomRight" activeCell="I27" sqref="I27"/>
    </sheetView>
  </sheetViews>
  <sheetFormatPr defaultColWidth="9.140625" defaultRowHeight="12.75"/>
  <cols>
    <col min="1" max="1" width="10.5703125" style="4" bestFit="1" customWidth="1"/>
    <col min="2" max="2" width="101.85546875" style="4" customWidth="1"/>
    <col min="3" max="3" width="13.7109375" style="262" customWidth="1"/>
    <col min="4" max="4" width="14.85546875" style="262" bestFit="1" customWidth="1"/>
    <col min="5" max="5" width="17.7109375" style="262" customWidth="1"/>
    <col min="6" max="6" width="15.85546875" style="262" customWidth="1"/>
    <col min="7" max="7" width="17.42578125" style="262" customWidth="1"/>
    <col min="8" max="8" width="15.28515625" style="262" customWidth="1"/>
    <col min="9" max="16384" width="9.140625" style="38"/>
  </cols>
  <sheetData>
    <row r="1" spans="1:9">
      <c r="A1" s="2" t="s">
        <v>31</v>
      </c>
      <c r="B1" s="284" t="str">
        <f>'2. RC'!B1</f>
        <v xml:space="preserve">JSC Pasha Bank Georgia </v>
      </c>
    </row>
    <row r="2" spans="1:9">
      <c r="A2" s="2" t="s">
        <v>32</v>
      </c>
      <c r="B2" s="284" t="str">
        <f>'2. RC'!B2</f>
        <v>30.06.2018</v>
      </c>
    </row>
    <row r="4" spans="1:9" ht="13.5" thickBot="1">
      <c r="A4" s="2" t="s">
        <v>262</v>
      </c>
      <c r="B4" s="142" t="s">
        <v>388</v>
      </c>
    </row>
    <row r="5" spans="1:9">
      <c r="A5" s="143"/>
      <c r="B5" s="158"/>
      <c r="C5" s="263" t="s">
        <v>0</v>
      </c>
      <c r="D5" s="263" t="s">
        <v>1</v>
      </c>
      <c r="E5" s="263" t="s">
        <v>2</v>
      </c>
      <c r="F5" s="263" t="s">
        <v>3</v>
      </c>
      <c r="G5" s="264" t="s">
        <v>4</v>
      </c>
      <c r="H5" s="265" t="s">
        <v>5</v>
      </c>
      <c r="I5" s="159"/>
    </row>
    <row r="6" spans="1:9" s="159" customFormat="1" ht="12.75" customHeight="1">
      <c r="A6" s="160"/>
      <c r="B6" s="512" t="s">
        <v>261</v>
      </c>
      <c r="C6" s="514" t="s">
        <v>379</v>
      </c>
      <c r="D6" s="516" t="s">
        <v>378</v>
      </c>
      <c r="E6" s="517"/>
      <c r="F6" s="514" t="s">
        <v>383</v>
      </c>
      <c r="G6" s="514" t="s">
        <v>384</v>
      </c>
      <c r="H6" s="510" t="s">
        <v>382</v>
      </c>
    </row>
    <row r="7" spans="1:9" ht="38.25">
      <c r="A7" s="162"/>
      <c r="B7" s="513"/>
      <c r="C7" s="515"/>
      <c r="D7" s="266" t="s">
        <v>381</v>
      </c>
      <c r="E7" s="266" t="s">
        <v>380</v>
      </c>
      <c r="F7" s="515"/>
      <c r="G7" s="515"/>
      <c r="H7" s="511"/>
      <c r="I7" s="159"/>
    </row>
    <row r="8" spans="1:9">
      <c r="A8" s="160">
        <v>1</v>
      </c>
      <c r="B8" s="1" t="s">
        <v>98</v>
      </c>
      <c r="C8" s="267">
        <v>37970100.931299999</v>
      </c>
      <c r="D8" s="268"/>
      <c r="E8" s="267"/>
      <c r="F8" s="376">
        <v>31009671.181299999</v>
      </c>
      <c r="G8" s="376">
        <v>31009671.181299999</v>
      </c>
      <c r="H8" s="270">
        <f t="shared" ref="H8:H21" si="0">G8/(C8+E8)</f>
        <v>0.81668656181363242</v>
      </c>
    </row>
    <row r="9" spans="1:9" ht="15" customHeight="1">
      <c r="A9" s="160">
        <v>2</v>
      </c>
      <c r="B9" s="1" t="s">
        <v>99</v>
      </c>
      <c r="C9" s="376">
        <v>0</v>
      </c>
      <c r="D9" s="268"/>
      <c r="E9" s="267"/>
      <c r="F9" s="376">
        <v>0</v>
      </c>
      <c r="G9" s="376">
        <v>0</v>
      </c>
      <c r="H9" s="270" t="e">
        <f t="shared" si="0"/>
        <v>#DIV/0!</v>
      </c>
    </row>
    <row r="10" spans="1:9">
      <c r="A10" s="160">
        <v>3</v>
      </c>
      <c r="B10" s="1" t="s">
        <v>280</v>
      </c>
      <c r="C10" s="376">
        <v>0</v>
      </c>
      <c r="D10" s="268"/>
      <c r="E10" s="267"/>
      <c r="F10" s="376">
        <v>0</v>
      </c>
      <c r="G10" s="376">
        <v>0</v>
      </c>
      <c r="H10" s="270" t="e">
        <f t="shared" si="0"/>
        <v>#DIV/0!</v>
      </c>
    </row>
    <row r="11" spans="1:9">
      <c r="A11" s="160">
        <v>4</v>
      </c>
      <c r="B11" s="1" t="s">
        <v>100</v>
      </c>
      <c r="C11" s="376">
        <v>0</v>
      </c>
      <c r="D11" s="268"/>
      <c r="E11" s="267"/>
      <c r="F11" s="376">
        <v>0</v>
      </c>
      <c r="G11" s="376">
        <v>0</v>
      </c>
      <c r="H11" s="270" t="e">
        <f t="shared" si="0"/>
        <v>#DIV/0!</v>
      </c>
    </row>
    <row r="12" spans="1:9">
      <c r="A12" s="160">
        <v>5</v>
      </c>
      <c r="B12" s="1" t="s">
        <v>101</v>
      </c>
      <c r="C12" s="376">
        <v>0</v>
      </c>
      <c r="D12" s="268"/>
      <c r="E12" s="267"/>
      <c r="F12" s="376">
        <v>0</v>
      </c>
      <c r="G12" s="376">
        <v>0</v>
      </c>
      <c r="H12" s="270" t="e">
        <f t="shared" si="0"/>
        <v>#DIV/0!</v>
      </c>
    </row>
    <row r="13" spans="1:9">
      <c r="A13" s="160">
        <v>6</v>
      </c>
      <c r="B13" s="1" t="s">
        <v>102</v>
      </c>
      <c r="C13" s="376">
        <v>85918704.065099999</v>
      </c>
      <c r="D13" s="268"/>
      <c r="E13" s="267"/>
      <c r="F13" s="376">
        <v>62900550.738820001</v>
      </c>
      <c r="G13" s="376">
        <v>62900550.738820001</v>
      </c>
      <c r="H13" s="270">
        <f t="shared" si="0"/>
        <v>0.73209380219655895</v>
      </c>
    </row>
    <row r="14" spans="1:9">
      <c r="A14" s="160">
        <v>7</v>
      </c>
      <c r="B14" s="1" t="s">
        <v>103</v>
      </c>
      <c r="C14" s="376">
        <v>165738879.04949999</v>
      </c>
      <c r="D14" s="268">
        <v>44707515.701099999</v>
      </c>
      <c r="E14" s="267">
        <v>22334750.1906</v>
      </c>
      <c r="F14" s="376">
        <v>188073629.2401</v>
      </c>
      <c r="G14" s="376">
        <v>188073629.2401</v>
      </c>
      <c r="H14" s="270">
        <f t="shared" si="0"/>
        <v>1</v>
      </c>
    </row>
    <row r="15" spans="1:9">
      <c r="A15" s="160">
        <v>8</v>
      </c>
      <c r="B15" s="1" t="s">
        <v>104</v>
      </c>
      <c r="C15" s="376">
        <v>691744.92</v>
      </c>
      <c r="D15" s="268">
        <v>874688.78</v>
      </c>
      <c r="E15" s="267">
        <v>174937.75599999999</v>
      </c>
      <c r="F15" s="376">
        <v>693746.446</v>
      </c>
      <c r="G15" s="376">
        <v>693746.446</v>
      </c>
      <c r="H15" s="270">
        <f t="shared" si="0"/>
        <v>0.80046188208335667</v>
      </c>
    </row>
    <row r="16" spans="1:9">
      <c r="A16" s="160">
        <v>9</v>
      </c>
      <c r="B16" s="1" t="s">
        <v>105</v>
      </c>
      <c r="C16" s="376">
        <v>0</v>
      </c>
      <c r="D16" s="268"/>
      <c r="E16" s="267"/>
      <c r="F16" s="376">
        <v>0</v>
      </c>
      <c r="G16" s="376">
        <v>0</v>
      </c>
      <c r="H16" s="270" t="e">
        <f t="shared" si="0"/>
        <v>#DIV/0!</v>
      </c>
    </row>
    <row r="17" spans="1:8">
      <c r="A17" s="160">
        <v>10</v>
      </c>
      <c r="B17" s="1" t="s">
        <v>106</v>
      </c>
      <c r="C17" s="376">
        <v>0</v>
      </c>
      <c r="D17" s="268"/>
      <c r="E17" s="267"/>
      <c r="F17" s="376">
        <v>0</v>
      </c>
      <c r="G17" s="376">
        <v>0</v>
      </c>
      <c r="H17" s="270" t="e">
        <f t="shared" si="0"/>
        <v>#DIV/0!</v>
      </c>
    </row>
    <row r="18" spans="1:8">
      <c r="A18" s="160">
        <v>11</v>
      </c>
      <c r="B18" s="1" t="s">
        <v>107</v>
      </c>
      <c r="C18" s="376">
        <v>0</v>
      </c>
      <c r="D18" s="268"/>
      <c r="E18" s="267"/>
      <c r="F18" s="376">
        <v>0</v>
      </c>
      <c r="G18" s="376">
        <v>0</v>
      </c>
      <c r="H18" s="270" t="e">
        <f t="shared" si="0"/>
        <v>#DIV/0!</v>
      </c>
    </row>
    <row r="19" spans="1:8">
      <c r="A19" s="160">
        <v>12</v>
      </c>
      <c r="B19" s="1" t="s">
        <v>108</v>
      </c>
      <c r="C19" s="376">
        <v>0</v>
      </c>
      <c r="D19" s="268"/>
      <c r="E19" s="267"/>
      <c r="F19" s="376">
        <v>0</v>
      </c>
      <c r="G19" s="376">
        <v>0</v>
      </c>
      <c r="H19" s="270" t="e">
        <f t="shared" si="0"/>
        <v>#DIV/0!</v>
      </c>
    </row>
    <row r="20" spans="1:8">
      <c r="A20" s="160">
        <v>13</v>
      </c>
      <c r="B20" s="1" t="s">
        <v>256</v>
      </c>
      <c r="C20" s="376">
        <v>0</v>
      </c>
      <c r="D20" s="268"/>
      <c r="E20" s="267"/>
      <c r="F20" s="376">
        <v>0</v>
      </c>
      <c r="G20" s="376">
        <v>0</v>
      </c>
      <c r="H20" s="270" t="e">
        <f t="shared" si="0"/>
        <v>#DIV/0!</v>
      </c>
    </row>
    <row r="21" spans="1:8">
      <c r="A21" s="160">
        <v>14</v>
      </c>
      <c r="B21" s="1" t="s">
        <v>110</v>
      </c>
      <c r="C21" s="376">
        <v>2723404.784</v>
      </c>
      <c r="D21" s="268"/>
      <c r="E21" s="267"/>
      <c r="F21" s="376">
        <v>1955043.8418000001</v>
      </c>
      <c r="G21" s="376">
        <v>1955043.8418000001</v>
      </c>
      <c r="H21" s="270">
        <f t="shared" si="0"/>
        <v>0.71786752130490494</v>
      </c>
    </row>
    <row r="22" spans="1:8" ht="13.5" thickBot="1">
      <c r="A22" s="163"/>
      <c r="B22" s="164" t="s">
        <v>111</v>
      </c>
      <c r="C22" s="269">
        <f t="shared" ref="C22:H22" si="1">SUM(C8:C21)</f>
        <v>293042833.74989998</v>
      </c>
      <c r="D22" s="269">
        <f t="shared" si="1"/>
        <v>45582204.4811</v>
      </c>
      <c r="E22" s="269">
        <f t="shared" si="1"/>
        <v>22509687.946600001</v>
      </c>
      <c r="F22" s="269">
        <f t="shared" si="1"/>
        <v>284632641.44801998</v>
      </c>
      <c r="G22" s="269">
        <f t="shared" si="1"/>
        <v>284632641.44801998</v>
      </c>
      <c r="H22" s="444" t="e">
        <f t="shared" si="1"/>
        <v>#DIV/0!</v>
      </c>
    </row>
  </sheetData>
  <mergeCells count="6">
    <mergeCell ref="H6:H7"/>
    <mergeCell ref="B6:B7"/>
    <mergeCell ref="C6:C7"/>
    <mergeCell ref="D6:E6"/>
    <mergeCell ref="F6:F7"/>
    <mergeCell ref="G6:G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7"/>
  <sheetViews>
    <sheetView workbookViewId="0">
      <selection activeCell="F33" sqref="F33"/>
    </sheetView>
  </sheetViews>
  <sheetFormatPr defaultColWidth="9.140625" defaultRowHeight="12.75"/>
  <cols>
    <col min="1" max="1" width="10.5703125" style="262" bestFit="1" customWidth="1"/>
    <col min="2" max="2" width="104.140625" style="262" customWidth="1"/>
    <col min="3" max="11" width="12.7109375" style="262" customWidth="1"/>
    <col min="12" max="16384" width="9.140625" style="262"/>
  </cols>
  <sheetData>
    <row r="1" spans="1:11">
      <c r="A1" s="262" t="s">
        <v>31</v>
      </c>
      <c r="B1" s="262" t="str">
        <f>'13. CRME'!B1</f>
        <v xml:space="preserve">JSC Pasha Bank Georgia </v>
      </c>
    </row>
    <row r="2" spans="1:11">
      <c r="A2" s="262" t="s">
        <v>32</v>
      </c>
      <c r="B2" s="262" t="str">
        <f>'13. CRME'!B2</f>
        <v>30.06.2018</v>
      </c>
      <c r="C2" s="404"/>
      <c r="D2" s="404"/>
    </row>
    <row r="3" spans="1:11">
      <c r="B3" s="404"/>
      <c r="C3" s="404"/>
      <c r="D3" s="404"/>
    </row>
    <row r="4" spans="1:11" ht="13.5" thickBot="1">
      <c r="A4" s="262" t="s">
        <v>258</v>
      </c>
      <c r="B4" s="405" t="s">
        <v>414</v>
      </c>
      <c r="C4" s="404"/>
      <c r="D4" s="404"/>
    </row>
    <row r="5" spans="1:11" ht="12.75" customHeight="1">
      <c r="A5" s="518"/>
      <c r="B5" s="519"/>
      <c r="C5" s="520" t="s">
        <v>430</v>
      </c>
      <c r="D5" s="520"/>
      <c r="E5" s="520"/>
      <c r="F5" s="520" t="s">
        <v>431</v>
      </c>
      <c r="G5" s="520"/>
      <c r="H5" s="520"/>
      <c r="I5" s="520" t="s">
        <v>432</v>
      </c>
      <c r="J5" s="520"/>
      <c r="K5" s="521"/>
    </row>
    <row r="6" spans="1:11">
      <c r="A6" s="406"/>
      <c r="B6" s="407"/>
      <c r="C6" s="45" t="s">
        <v>70</v>
      </c>
      <c r="D6" s="45" t="s">
        <v>71</v>
      </c>
      <c r="E6" s="45" t="s">
        <v>72</v>
      </c>
      <c r="F6" s="45" t="s">
        <v>70</v>
      </c>
      <c r="G6" s="45" t="s">
        <v>71</v>
      </c>
      <c r="H6" s="45" t="s">
        <v>72</v>
      </c>
      <c r="I6" s="45" t="s">
        <v>70</v>
      </c>
      <c r="J6" s="45" t="s">
        <v>71</v>
      </c>
      <c r="K6" s="45" t="s">
        <v>72</v>
      </c>
    </row>
    <row r="7" spans="1:11">
      <c r="A7" s="408" t="s">
        <v>415</v>
      </c>
      <c r="B7" s="409"/>
      <c r="C7" s="409"/>
      <c r="D7" s="409"/>
      <c r="E7" s="409"/>
      <c r="F7" s="409"/>
      <c r="G7" s="409"/>
      <c r="H7" s="409"/>
      <c r="I7" s="409"/>
      <c r="J7" s="409"/>
      <c r="K7" s="410"/>
    </row>
    <row r="8" spans="1:11">
      <c r="A8" s="411">
        <v>1</v>
      </c>
      <c r="B8" s="412" t="s">
        <v>411</v>
      </c>
      <c r="C8" s="392"/>
      <c r="D8" s="392"/>
      <c r="E8" s="392"/>
      <c r="F8" s="459">
        <v>16082515.005555548</v>
      </c>
      <c r="G8" s="459">
        <v>48249012.193777785</v>
      </c>
      <c r="H8" s="459">
        <v>64331527.199333385</v>
      </c>
      <c r="I8" s="459">
        <v>9540547.694777783</v>
      </c>
      <c r="J8" s="459">
        <v>29731753.121555556</v>
      </c>
      <c r="K8" s="460">
        <v>39272300.816333346</v>
      </c>
    </row>
    <row r="9" spans="1:11">
      <c r="A9" s="408" t="s">
        <v>416</v>
      </c>
      <c r="B9" s="409"/>
      <c r="C9" s="409"/>
      <c r="D9" s="409"/>
      <c r="E9" s="409"/>
      <c r="F9" s="409"/>
      <c r="G9" s="409"/>
      <c r="H9" s="409"/>
      <c r="I9" s="409"/>
      <c r="J9" s="409"/>
      <c r="K9" s="410"/>
    </row>
    <row r="10" spans="1:11">
      <c r="A10" s="413">
        <v>2</v>
      </c>
      <c r="B10" s="414" t="s">
        <v>417</v>
      </c>
      <c r="C10" s="451">
        <v>812347.1354444446</v>
      </c>
      <c r="D10" s="452">
        <v>12765269.31133333</v>
      </c>
      <c r="E10" s="452">
        <v>13574235.327777775</v>
      </c>
      <c r="F10" s="452">
        <v>89722.536587222217</v>
      </c>
      <c r="G10" s="452">
        <v>5473998.0597211085</v>
      </c>
      <c r="H10" s="452">
        <v>5563720.5963083338</v>
      </c>
      <c r="I10" s="452">
        <v>19884.393405555558</v>
      </c>
      <c r="J10" s="452">
        <v>1152506.4736000004</v>
      </c>
      <c r="K10" s="453">
        <v>1172390.8670055559</v>
      </c>
    </row>
    <row r="11" spans="1:11">
      <c r="A11" s="413">
        <v>3</v>
      </c>
      <c r="B11" s="414" t="s">
        <v>418</v>
      </c>
      <c r="C11" s="451">
        <v>13047036.932581104</v>
      </c>
      <c r="D11" s="452">
        <v>133774656.69989434</v>
      </c>
      <c r="E11" s="452">
        <v>146821693.63247558</v>
      </c>
      <c r="F11" s="452">
        <v>10091301.054833332</v>
      </c>
      <c r="G11" s="452">
        <v>25889885.362336099</v>
      </c>
      <c r="H11" s="452">
        <v>35981186.417169459</v>
      </c>
      <c r="I11" s="452">
        <v>9793603.6682999991</v>
      </c>
      <c r="J11" s="452">
        <v>23855523.357677773</v>
      </c>
      <c r="K11" s="453">
        <v>33649127.025977761</v>
      </c>
    </row>
    <row r="12" spans="1:11">
      <c r="A12" s="413">
        <v>4</v>
      </c>
      <c r="B12" s="414" t="s">
        <v>419</v>
      </c>
      <c r="C12" s="451">
        <v>5324171.3968722224</v>
      </c>
      <c r="D12" s="452">
        <v>521417.55642222217</v>
      </c>
      <c r="E12" s="452">
        <v>5845588.9532944439</v>
      </c>
      <c r="F12" s="452">
        <v>0</v>
      </c>
      <c r="G12" s="452">
        <v>0</v>
      </c>
      <c r="H12" s="452">
        <v>0</v>
      </c>
      <c r="I12" s="452">
        <v>0</v>
      </c>
      <c r="J12" s="452">
        <v>0</v>
      </c>
      <c r="K12" s="453">
        <v>0</v>
      </c>
    </row>
    <row r="13" spans="1:11">
      <c r="A13" s="413">
        <v>5</v>
      </c>
      <c r="B13" s="414" t="s">
        <v>420</v>
      </c>
      <c r="C13" s="451">
        <v>13642000.825888889</v>
      </c>
      <c r="D13" s="452">
        <v>46947900.269222222</v>
      </c>
      <c r="E13" s="452">
        <v>60589901.095111102</v>
      </c>
      <c r="F13" s="452">
        <v>2782134.4391199974</v>
      </c>
      <c r="G13" s="452">
        <v>26905474.665277787</v>
      </c>
      <c r="H13" s="452">
        <v>29687609.104397789</v>
      </c>
      <c r="I13" s="452">
        <v>994672.01243333321</v>
      </c>
      <c r="J13" s="452">
        <v>23603279.494055551</v>
      </c>
      <c r="K13" s="453">
        <v>24597951.506488886</v>
      </c>
    </row>
    <row r="14" spans="1:11">
      <c r="A14" s="413">
        <v>6</v>
      </c>
      <c r="B14" s="414" t="s">
        <v>433</v>
      </c>
      <c r="C14" s="451">
        <v>72520.744777777771</v>
      </c>
      <c r="D14" s="452">
        <v>586402.66833333333</v>
      </c>
      <c r="E14" s="452">
        <v>658923.41311111103</v>
      </c>
      <c r="F14" s="452">
        <v>0</v>
      </c>
      <c r="G14" s="452">
        <v>0</v>
      </c>
      <c r="H14" s="452">
        <v>0</v>
      </c>
      <c r="I14" s="452">
        <v>0</v>
      </c>
      <c r="J14" s="452">
        <v>0</v>
      </c>
      <c r="K14" s="453">
        <v>0</v>
      </c>
    </row>
    <row r="15" spans="1:11">
      <c r="A15" s="413">
        <v>7</v>
      </c>
      <c r="B15" s="414" t="s">
        <v>434</v>
      </c>
      <c r="C15" s="451">
        <v>1231239.0998888889</v>
      </c>
      <c r="D15" s="452">
        <v>1933191.2924444454</v>
      </c>
      <c r="E15" s="452">
        <v>3164430.392333332</v>
      </c>
      <c r="F15" s="452">
        <v>1152713.7787777781</v>
      </c>
      <c r="G15" s="452">
        <v>731462.3902222222</v>
      </c>
      <c r="H15" s="452">
        <v>1884176.1689999998</v>
      </c>
      <c r="I15" s="452">
        <v>1152713.7787777781</v>
      </c>
      <c r="J15" s="452">
        <v>731462.3902222222</v>
      </c>
      <c r="K15" s="453">
        <v>1884176.1689999998</v>
      </c>
    </row>
    <row r="16" spans="1:11">
      <c r="A16" s="413">
        <v>8</v>
      </c>
      <c r="B16" s="415" t="s">
        <v>421</v>
      </c>
      <c r="C16" s="451">
        <v>34129316.135453328</v>
      </c>
      <c r="D16" s="452">
        <v>196528837.79764989</v>
      </c>
      <c r="E16" s="452">
        <v>230654772.81410336</v>
      </c>
      <c r="F16" s="452">
        <v>14115871.80931833</v>
      </c>
      <c r="G16" s="452">
        <v>59000820.477557212</v>
      </c>
      <c r="H16" s="452">
        <v>73116692.286875576</v>
      </c>
      <c r="I16" s="452">
        <v>11960873.852916665</v>
      </c>
      <c r="J16" s="452">
        <v>49342771.715555549</v>
      </c>
      <c r="K16" s="453">
        <v>61303645.568472207</v>
      </c>
    </row>
    <row r="17" spans="1:11">
      <c r="A17" s="408" t="s">
        <v>422</v>
      </c>
      <c r="B17" s="409"/>
      <c r="C17" s="454"/>
      <c r="D17" s="454"/>
      <c r="E17" s="454"/>
      <c r="F17" s="454"/>
      <c r="G17" s="454"/>
      <c r="H17" s="454"/>
      <c r="I17" s="454"/>
      <c r="J17" s="454"/>
      <c r="K17" s="455"/>
    </row>
    <row r="18" spans="1:11">
      <c r="A18" s="413">
        <v>9</v>
      </c>
      <c r="B18" s="414" t="s">
        <v>423</v>
      </c>
      <c r="C18" s="451">
        <v>13702.908666666666</v>
      </c>
      <c r="D18" s="452">
        <v>1172.4648888888889</v>
      </c>
      <c r="E18" s="452">
        <v>14875.373555555554</v>
      </c>
      <c r="F18" s="452">
        <v>0</v>
      </c>
      <c r="G18" s="452">
        <v>0</v>
      </c>
      <c r="H18" s="452">
        <v>0</v>
      </c>
      <c r="I18" s="452">
        <v>0</v>
      </c>
      <c r="J18" s="452">
        <v>0</v>
      </c>
      <c r="K18" s="453">
        <v>0</v>
      </c>
    </row>
    <row r="19" spans="1:11">
      <c r="A19" s="413">
        <v>10</v>
      </c>
      <c r="B19" s="414" t="s">
        <v>435</v>
      </c>
      <c r="C19" s="451">
        <v>69277218.897666678</v>
      </c>
      <c r="D19" s="452">
        <v>103177137.13511109</v>
      </c>
      <c r="E19" s="452">
        <v>172454356.03277782</v>
      </c>
      <c r="F19" s="452">
        <v>7115021.5528333336</v>
      </c>
      <c r="G19" s="452">
        <v>4277795.6417777799</v>
      </c>
      <c r="H19" s="452">
        <v>11392817.194611108</v>
      </c>
      <c r="I19" s="452">
        <v>13687238.657944441</v>
      </c>
      <c r="J19" s="452">
        <v>31595191.51233333</v>
      </c>
      <c r="K19" s="453">
        <v>45282430.170277789</v>
      </c>
    </row>
    <row r="20" spans="1:11">
      <c r="A20" s="413">
        <v>11</v>
      </c>
      <c r="B20" s="414" t="s">
        <v>424</v>
      </c>
      <c r="C20" s="451">
        <v>26595776.82077777</v>
      </c>
      <c r="D20" s="452">
        <v>47898262.981444441</v>
      </c>
      <c r="E20" s="452">
        <v>74494039.802222222</v>
      </c>
      <c r="F20" s="452">
        <v>7439174.6733333403</v>
      </c>
      <c r="G20" s="452">
        <v>23515876.955666665</v>
      </c>
      <c r="H20" s="452">
        <v>30955051.629000008</v>
      </c>
      <c r="I20" s="452">
        <v>7439174.6733333403</v>
      </c>
      <c r="J20" s="452">
        <v>23515876.955666665</v>
      </c>
      <c r="K20" s="453">
        <v>30955051.629000008</v>
      </c>
    </row>
    <row r="21" spans="1:11" ht="13.5" thickBot="1">
      <c r="A21" s="416">
        <v>12</v>
      </c>
      <c r="B21" s="417" t="s">
        <v>425</v>
      </c>
      <c r="C21" s="456">
        <v>95886698.627111122</v>
      </c>
      <c r="D21" s="457">
        <v>151076572.58144441</v>
      </c>
      <c r="E21" s="456">
        <v>246963271.20855558</v>
      </c>
      <c r="F21" s="457">
        <v>14554196.226166673</v>
      </c>
      <c r="G21" s="457">
        <v>27793672.597444445</v>
      </c>
      <c r="H21" s="457">
        <v>42347868.823611118</v>
      </c>
      <c r="I21" s="457">
        <v>21126413.33127778</v>
      </c>
      <c r="J21" s="457">
        <v>55111068.467999995</v>
      </c>
      <c r="K21" s="458">
        <v>76237481.799277797</v>
      </c>
    </row>
    <row r="22" spans="1:11" ht="13.5" customHeight="1" thickBot="1">
      <c r="A22" s="418"/>
      <c r="B22" s="419"/>
      <c r="C22" s="419"/>
      <c r="D22" s="419"/>
      <c r="E22" s="419"/>
      <c r="F22" s="522" t="s">
        <v>436</v>
      </c>
      <c r="G22" s="520"/>
      <c r="H22" s="520"/>
      <c r="I22" s="522" t="s">
        <v>426</v>
      </c>
      <c r="J22" s="520"/>
      <c r="K22" s="521"/>
    </row>
    <row r="23" spans="1:11">
      <c r="A23" s="420">
        <v>13</v>
      </c>
      <c r="B23" s="421" t="s">
        <v>411</v>
      </c>
      <c r="C23" s="422"/>
      <c r="D23" s="422"/>
      <c r="E23" s="422"/>
      <c r="F23" s="461">
        <v>16082515.005555548</v>
      </c>
      <c r="G23" s="461">
        <v>48249012.193777785</v>
      </c>
      <c r="H23" s="461">
        <v>64331527.199333385</v>
      </c>
      <c r="I23" s="461">
        <v>9540547.694777783</v>
      </c>
      <c r="J23" s="461">
        <v>29731753.121555556</v>
      </c>
      <c r="K23" s="462">
        <v>39272300.816333346</v>
      </c>
    </row>
    <row r="24" spans="1:11" ht="13.5" thickBot="1">
      <c r="A24" s="423">
        <v>14</v>
      </c>
      <c r="B24" s="424" t="s">
        <v>412</v>
      </c>
      <c r="C24" s="425"/>
      <c r="D24" s="426"/>
      <c r="E24" s="427"/>
      <c r="F24" s="463">
        <v>3528967.9523295825</v>
      </c>
      <c r="G24" s="463">
        <v>31207147.880112767</v>
      </c>
      <c r="H24" s="463">
        <v>30768823.463264458</v>
      </c>
      <c r="I24" s="463">
        <v>2990218.4632291663</v>
      </c>
      <c r="J24" s="463">
        <v>12335692.928888887</v>
      </c>
      <c r="K24" s="464">
        <v>15325911.392118052</v>
      </c>
    </row>
    <row r="25" spans="1:11" ht="13.5" thickBot="1">
      <c r="A25" s="428">
        <v>15</v>
      </c>
      <c r="B25" s="429" t="s">
        <v>427</v>
      </c>
      <c r="C25" s="430"/>
      <c r="D25" s="430"/>
      <c r="E25" s="430"/>
      <c r="F25" s="449">
        <v>3.0478900494333345</v>
      </c>
      <c r="G25" s="449">
        <v>1.7272960330145986</v>
      </c>
      <c r="H25" s="449">
        <v>2.2802221290337514</v>
      </c>
      <c r="I25" s="449">
        <v>3.1140747384097764</v>
      </c>
      <c r="J25" s="449">
        <v>2.4662001447098145</v>
      </c>
      <c r="K25" s="450">
        <v>2.6176378117847166</v>
      </c>
    </row>
    <row r="27" spans="1:11" ht="25.5">
      <c r="B27" s="394" t="s">
        <v>437</v>
      </c>
    </row>
  </sheetData>
  <mergeCells count="6">
    <mergeCell ref="A5:B5"/>
    <mergeCell ref="C5:E5"/>
    <mergeCell ref="F5:H5"/>
    <mergeCell ref="I5:K5"/>
    <mergeCell ref="F22:H22"/>
    <mergeCell ref="I22:K2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selection pane="bottomLeft"/>
      <selection pane="bottomRight" activeCell="H37" sqref="H37"/>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8"/>
  </cols>
  <sheetData>
    <row r="1" spans="1:14">
      <c r="A1" s="4" t="s">
        <v>31</v>
      </c>
      <c r="B1" s="284" t="str">
        <f>'2. RC'!B1</f>
        <v xml:space="preserve">JSC Pasha Bank Georgia </v>
      </c>
    </row>
    <row r="2" spans="1:14" ht="14.25" customHeight="1">
      <c r="A2" s="4" t="s">
        <v>32</v>
      </c>
      <c r="B2" s="284" t="str">
        <f>'2. RC'!B2</f>
        <v>30.06.2018</v>
      </c>
    </row>
    <row r="3" spans="1:14" ht="14.25" customHeight="1"/>
    <row r="4" spans="1:14" ht="13.5" thickBot="1">
      <c r="A4" s="4" t="s">
        <v>274</v>
      </c>
      <c r="B4" s="224" t="s">
        <v>29</v>
      </c>
    </row>
    <row r="5" spans="1:14" s="169" customFormat="1">
      <c r="A5" s="165"/>
      <c r="B5" s="166"/>
      <c r="C5" s="167" t="s">
        <v>0</v>
      </c>
      <c r="D5" s="167" t="s">
        <v>1</v>
      </c>
      <c r="E5" s="167" t="s">
        <v>2</v>
      </c>
      <c r="F5" s="167" t="s">
        <v>3</v>
      </c>
      <c r="G5" s="167" t="s">
        <v>4</v>
      </c>
      <c r="H5" s="167" t="s">
        <v>5</v>
      </c>
      <c r="I5" s="167" t="s">
        <v>8</v>
      </c>
      <c r="J5" s="167" t="s">
        <v>9</v>
      </c>
      <c r="K5" s="167" t="s">
        <v>10</v>
      </c>
      <c r="L5" s="167" t="s">
        <v>11</v>
      </c>
      <c r="M5" s="167" t="s">
        <v>12</v>
      </c>
      <c r="N5" s="168" t="s">
        <v>13</v>
      </c>
    </row>
    <row r="6" spans="1:14" ht="25.5">
      <c r="A6" s="170"/>
      <c r="B6" s="171"/>
      <c r="C6" s="172" t="s">
        <v>273</v>
      </c>
      <c r="D6" s="173" t="s">
        <v>272</v>
      </c>
      <c r="E6" s="174" t="s">
        <v>271</v>
      </c>
      <c r="F6" s="175">
        <v>0</v>
      </c>
      <c r="G6" s="175">
        <v>0.2</v>
      </c>
      <c r="H6" s="175">
        <v>0.35</v>
      </c>
      <c r="I6" s="175">
        <v>0.5</v>
      </c>
      <c r="J6" s="175">
        <v>0.75</v>
      </c>
      <c r="K6" s="175">
        <v>1</v>
      </c>
      <c r="L6" s="175">
        <v>1.5</v>
      </c>
      <c r="M6" s="175">
        <v>2.5</v>
      </c>
      <c r="N6" s="223" t="s">
        <v>287</v>
      </c>
    </row>
    <row r="7" spans="1:14" ht="15.75">
      <c r="A7" s="176">
        <v>1</v>
      </c>
      <c r="B7" s="177" t="s">
        <v>270</v>
      </c>
      <c r="C7" s="378">
        <f>SUM(C8:C13)</f>
        <v>15466018.710000001</v>
      </c>
      <c r="D7" s="379"/>
      <c r="E7" s="380">
        <f>SUM(E8:E12)</f>
        <v>309320.37420000002</v>
      </c>
      <c r="F7" s="381"/>
      <c r="G7" s="381"/>
      <c r="H7" s="381"/>
      <c r="I7" s="381"/>
      <c r="J7" s="381"/>
      <c r="K7" s="381"/>
      <c r="L7" s="381"/>
      <c r="M7" s="381"/>
      <c r="N7" s="382"/>
    </row>
    <row r="8" spans="1:14" ht="15.75">
      <c r="A8" s="176">
        <v>1.1000000000000001</v>
      </c>
      <c r="B8" s="178" t="s">
        <v>268</v>
      </c>
      <c r="C8" s="377">
        <v>15466018.710000001</v>
      </c>
      <c r="D8" s="383">
        <v>0.02</v>
      </c>
      <c r="E8" s="380">
        <f>C8*D8</f>
        <v>309320.37420000002</v>
      </c>
      <c r="F8" s="381">
        <v>0</v>
      </c>
      <c r="G8" s="381">
        <v>0</v>
      </c>
      <c r="H8" s="381">
        <v>0</v>
      </c>
      <c r="I8" s="381">
        <v>0</v>
      </c>
      <c r="J8" s="381">
        <v>0</v>
      </c>
      <c r="K8" s="381">
        <v>309320.37420000002</v>
      </c>
      <c r="L8" s="381">
        <v>0</v>
      </c>
      <c r="M8" s="381">
        <v>0</v>
      </c>
      <c r="N8" s="382"/>
    </row>
    <row r="9" spans="1:14" ht="15.75">
      <c r="A9" s="176">
        <v>1.2</v>
      </c>
      <c r="B9" s="178" t="s">
        <v>267</v>
      </c>
      <c r="C9" s="377">
        <v>0</v>
      </c>
      <c r="D9" s="383">
        <v>0.05</v>
      </c>
      <c r="E9" s="380">
        <f>C9*D9</f>
        <v>0</v>
      </c>
      <c r="F9" s="381">
        <v>0</v>
      </c>
      <c r="G9" s="381">
        <v>0</v>
      </c>
      <c r="H9" s="381">
        <v>0</v>
      </c>
      <c r="I9" s="381">
        <v>0</v>
      </c>
      <c r="J9" s="381">
        <v>0</v>
      </c>
      <c r="K9" s="381">
        <v>0</v>
      </c>
      <c r="L9" s="381">
        <v>0</v>
      </c>
      <c r="M9" s="381">
        <v>0</v>
      </c>
      <c r="N9" s="382"/>
    </row>
    <row r="10" spans="1:14" ht="15.75">
      <c r="A10" s="176">
        <v>1.3</v>
      </c>
      <c r="B10" s="178" t="s">
        <v>266</v>
      </c>
      <c r="C10" s="377">
        <v>0</v>
      </c>
      <c r="D10" s="383">
        <v>0.08</v>
      </c>
      <c r="E10" s="380">
        <f>C10*D10</f>
        <v>0</v>
      </c>
      <c r="F10" s="381">
        <v>0</v>
      </c>
      <c r="G10" s="381">
        <v>0</v>
      </c>
      <c r="H10" s="381">
        <v>0</v>
      </c>
      <c r="I10" s="381">
        <v>0</v>
      </c>
      <c r="J10" s="381">
        <v>0</v>
      </c>
      <c r="K10" s="381">
        <v>0</v>
      </c>
      <c r="L10" s="381">
        <v>0</v>
      </c>
      <c r="M10" s="381">
        <v>0</v>
      </c>
      <c r="N10" s="382"/>
    </row>
    <row r="11" spans="1:14" ht="15.75">
      <c r="A11" s="176">
        <v>1.4</v>
      </c>
      <c r="B11" s="178" t="s">
        <v>265</v>
      </c>
      <c r="C11" s="377">
        <v>0</v>
      </c>
      <c r="D11" s="383">
        <v>0.11</v>
      </c>
      <c r="E11" s="380">
        <f>C11*D11</f>
        <v>0</v>
      </c>
      <c r="F11" s="381">
        <v>0</v>
      </c>
      <c r="G11" s="381">
        <v>0</v>
      </c>
      <c r="H11" s="381">
        <v>0</v>
      </c>
      <c r="I11" s="381">
        <v>0</v>
      </c>
      <c r="J11" s="381">
        <v>0</v>
      </c>
      <c r="K11" s="381">
        <v>0</v>
      </c>
      <c r="L11" s="381">
        <v>0</v>
      </c>
      <c r="M11" s="381">
        <v>0</v>
      </c>
      <c r="N11" s="382"/>
    </row>
    <row r="12" spans="1:14" ht="15.75">
      <c r="A12" s="176">
        <v>1.5</v>
      </c>
      <c r="B12" s="178" t="s">
        <v>264</v>
      </c>
      <c r="C12" s="377">
        <v>0</v>
      </c>
      <c r="D12" s="383">
        <v>0.14000000000000001</v>
      </c>
      <c r="E12" s="380">
        <f>C12*D12</f>
        <v>0</v>
      </c>
      <c r="F12" s="381">
        <v>0</v>
      </c>
      <c r="G12" s="381">
        <v>0</v>
      </c>
      <c r="H12" s="381">
        <v>0</v>
      </c>
      <c r="I12" s="381">
        <v>0</v>
      </c>
      <c r="J12" s="381">
        <v>0</v>
      </c>
      <c r="K12" s="381">
        <v>0</v>
      </c>
      <c r="L12" s="381">
        <v>0</v>
      </c>
      <c r="M12" s="381">
        <v>0</v>
      </c>
      <c r="N12" s="382"/>
    </row>
    <row r="13" spans="1:14" ht="15.75">
      <c r="A13" s="176">
        <v>1.6</v>
      </c>
      <c r="B13" s="179" t="s">
        <v>263</v>
      </c>
      <c r="C13" s="377">
        <v>0</v>
      </c>
      <c r="D13" s="384"/>
      <c r="E13" s="381"/>
      <c r="F13" s="381"/>
      <c r="G13" s="381"/>
      <c r="H13" s="381"/>
      <c r="I13" s="381"/>
      <c r="J13" s="381"/>
      <c r="K13" s="381"/>
      <c r="L13" s="381"/>
      <c r="M13" s="381"/>
      <c r="N13" s="382"/>
    </row>
    <row r="14" spans="1:14" ht="15.75">
      <c r="A14" s="176">
        <v>2</v>
      </c>
      <c r="B14" s="180" t="s">
        <v>269</v>
      </c>
      <c r="C14" s="378">
        <f>SUM(C15:C20)</f>
        <v>0</v>
      </c>
      <c r="D14" s="379"/>
      <c r="E14" s="380">
        <f>SUM(E15:E19)</f>
        <v>0</v>
      </c>
      <c r="F14" s="381"/>
      <c r="G14" s="381"/>
      <c r="H14" s="381"/>
      <c r="I14" s="381"/>
      <c r="J14" s="381"/>
      <c r="K14" s="381"/>
      <c r="L14" s="381"/>
      <c r="M14" s="381"/>
      <c r="N14" s="382"/>
    </row>
    <row r="15" spans="1:14" ht="15.75">
      <c r="A15" s="176">
        <v>2.1</v>
      </c>
      <c r="B15" s="179" t="s">
        <v>268</v>
      </c>
      <c r="C15" s="377">
        <v>0</v>
      </c>
      <c r="D15" s="383">
        <v>5.0000000000000001E-3</v>
      </c>
      <c r="E15" s="380">
        <f>D15*C15</f>
        <v>0</v>
      </c>
      <c r="F15" s="381">
        <v>0</v>
      </c>
      <c r="G15" s="381">
        <v>0</v>
      </c>
      <c r="H15" s="381">
        <v>0</v>
      </c>
      <c r="I15" s="381">
        <v>0</v>
      </c>
      <c r="J15" s="381">
        <v>0</v>
      </c>
      <c r="K15" s="381">
        <v>0</v>
      </c>
      <c r="L15" s="381">
        <v>0</v>
      </c>
      <c r="M15" s="381">
        <v>0</v>
      </c>
      <c r="N15" s="382"/>
    </row>
    <row r="16" spans="1:14" ht="15.75">
      <c r="A16" s="176">
        <v>2.2000000000000002</v>
      </c>
      <c r="B16" s="179" t="s">
        <v>267</v>
      </c>
      <c r="C16" s="377">
        <v>0</v>
      </c>
      <c r="D16" s="383">
        <v>0.01</v>
      </c>
      <c r="E16" s="380">
        <f>D16*C16</f>
        <v>0</v>
      </c>
      <c r="F16" s="381">
        <v>0</v>
      </c>
      <c r="G16" s="381">
        <v>0</v>
      </c>
      <c r="H16" s="381">
        <v>0</v>
      </c>
      <c r="I16" s="381">
        <v>0</v>
      </c>
      <c r="J16" s="381">
        <v>0</v>
      </c>
      <c r="K16" s="381">
        <v>0</v>
      </c>
      <c r="L16" s="381">
        <v>0</v>
      </c>
      <c r="M16" s="381">
        <v>0</v>
      </c>
      <c r="N16" s="382"/>
    </row>
    <row r="17" spans="1:14" ht="15.75">
      <c r="A17" s="176">
        <v>2.2999999999999998</v>
      </c>
      <c r="B17" s="179" t="s">
        <v>266</v>
      </c>
      <c r="C17" s="377">
        <v>0</v>
      </c>
      <c r="D17" s="383">
        <v>0.02</v>
      </c>
      <c r="E17" s="380">
        <f>D17*C17</f>
        <v>0</v>
      </c>
      <c r="F17" s="381">
        <v>0</v>
      </c>
      <c r="G17" s="381">
        <v>0</v>
      </c>
      <c r="H17" s="381">
        <v>0</v>
      </c>
      <c r="I17" s="381">
        <v>0</v>
      </c>
      <c r="J17" s="381">
        <v>0</v>
      </c>
      <c r="K17" s="381">
        <v>0</v>
      </c>
      <c r="L17" s="381">
        <v>0</v>
      </c>
      <c r="M17" s="381">
        <v>0</v>
      </c>
      <c r="N17" s="382"/>
    </row>
    <row r="18" spans="1:14" ht="15.75">
      <c r="A18" s="176">
        <v>2.4</v>
      </c>
      <c r="B18" s="179" t="s">
        <v>265</v>
      </c>
      <c r="C18" s="377">
        <v>0</v>
      </c>
      <c r="D18" s="383">
        <v>0.03</v>
      </c>
      <c r="E18" s="380">
        <f>D18*C18</f>
        <v>0</v>
      </c>
      <c r="F18" s="381">
        <v>0</v>
      </c>
      <c r="G18" s="381">
        <v>0</v>
      </c>
      <c r="H18" s="381">
        <v>0</v>
      </c>
      <c r="I18" s="381">
        <v>0</v>
      </c>
      <c r="J18" s="381">
        <v>0</v>
      </c>
      <c r="K18" s="381">
        <v>0</v>
      </c>
      <c r="L18" s="381">
        <v>0</v>
      </c>
      <c r="M18" s="381">
        <v>0</v>
      </c>
      <c r="N18" s="382"/>
    </row>
    <row r="19" spans="1:14" ht="15.75">
      <c r="A19" s="176">
        <v>2.5</v>
      </c>
      <c r="B19" s="179" t="s">
        <v>264</v>
      </c>
      <c r="C19" s="377">
        <v>0</v>
      </c>
      <c r="D19" s="383">
        <v>0.04</v>
      </c>
      <c r="E19" s="380">
        <f>D19*C19</f>
        <v>0</v>
      </c>
      <c r="F19" s="381">
        <v>0</v>
      </c>
      <c r="G19" s="381">
        <v>0</v>
      </c>
      <c r="H19" s="381">
        <v>0</v>
      </c>
      <c r="I19" s="381">
        <v>0</v>
      </c>
      <c r="J19" s="381">
        <v>0</v>
      </c>
      <c r="K19" s="381">
        <v>0</v>
      </c>
      <c r="L19" s="381">
        <v>0</v>
      </c>
      <c r="M19" s="381">
        <v>0</v>
      </c>
      <c r="N19" s="382"/>
    </row>
    <row r="20" spans="1:14" ht="15.75">
      <c r="A20" s="176">
        <v>2.6</v>
      </c>
      <c r="B20" s="179" t="s">
        <v>263</v>
      </c>
      <c r="C20" s="377">
        <v>0</v>
      </c>
      <c r="D20" s="384"/>
      <c r="E20" s="385"/>
      <c r="F20" s="381">
        <v>0</v>
      </c>
      <c r="G20" s="381">
        <v>0</v>
      </c>
      <c r="H20" s="381">
        <v>0</v>
      </c>
      <c r="I20" s="381">
        <v>0</v>
      </c>
      <c r="J20" s="381">
        <v>0</v>
      </c>
      <c r="K20" s="381">
        <v>0</v>
      </c>
      <c r="L20" s="381">
        <v>0</v>
      </c>
      <c r="M20" s="381">
        <v>0</v>
      </c>
      <c r="N20" s="382"/>
    </row>
    <row r="21" spans="1:14" ht="16.5" thickBot="1">
      <c r="A21" s="181"/>
      <c r="B21" s="182" t="s">
        <v>111</v>
      </c>
      <c r="C21" s="386">
        <f>C7+C14</f>
        <v>15466018.710000001</v>
      </c>
      <c r="D21" s="387"/>
      <c r="E21" s="388">
        <f>SUM(E7+E14)</f>
        <v>309320.37420000002</v>
      </c>
      <c r="F21" s="389"/>
      <c r="G21" s="389"/>
      <c r="H21" s="389"/>
      <c r="I21" s="389"/>
      <c r="J21" s="389"/>
      <c r="K21" s="389"/>
      <c r="L21" s="389"/>
      <c r="M21" s="389"/>
      <c r="N21" s="390"/>
    </row>
    <row r="22" spans="1:14">
      <c r="E22" s="183"/>
      <c r="F22" s="183"/>
      <c r="G22" s="183"/>
      <c r="H22" s="183"/>
      <c r="I22" s="183"/>
      <c r="J22" s="183"/>
      <c r="K22" s="183"/>
      <c r="L22" s="183"/>
      <c r="M22" s="18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6" activePane="bottomRight" state="frozen"/>
      <selection pane="topRight"/>
      <selection pane="bottomLeft"/>
      <selection pane="bottomRight" activeCell="B2" sqref="B2"/>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140625" style="5"/>
  </cols>
  <sheetData>
    <row r="1" spans="1:8">
      <c r="A1" s="2" t="s">
        <v>31</v>
      </c>
      <c r="B1" s="284" t="str">
        <f>'2. RC'!B1</f>
        <v xml:space="preserve">JSC Pasha Bank Georgia </v>
      </c>
    </row>
    <row r="2" spans="1:8">
      <c r="A2" s="2" t="s">
        <v>32</v>
      </c>
      <c r="B2" s="284" t="str">
        <f>'2. RC'!B2</f>
        <v>30.06.2018</v>
      </c>
      <c r="C2" s="6"/>
      <c r="D2" s="7"/>
      <c r="E2" s="7"/>
      <c r="F2" s="7"/>
      <c r="G2" s="7"/>
      <c r="H2" s="8"/>
    </row>
    <row r="3" spans="1:8">
      <c r="A3" s="2"/>
      <c r="B3" s="6"/>
      <c r="C3" s="6"/>
      <c r="D3" s="7"/>
      <c r="E3" s="7"/>
      <c r="F3" s="7"/>
      <c r="G3" s="7"/>
      <c r="H3" s="8"/>
    </row>
    <row r="4" spans="1:8" ht="15" thickBot="1">
      <c r="A4" s="9" t="s">
        <v>148</v>
      </c>
      <c r="B4" s="10" t="s">
        <v>147</v>
      </c>
      <c r="C4" s="10"/>
      <c r="D4" s="10"/>
      <c r="E4" s="10"/>
      <c r="F4" s="10"/>
      <c r="G4" s="10"/>
      <c r="H4" s="8"/>
    </row>
    <row r="5" spans="1:8">
      <c r="A5" s="439" t="s">
        <v>6</v>
      </c>
      <c r="B5" s="12"/>
      <c r="C5" s="440" t="str">
        <f>MID($B$2,4,2)/3&amp;"Q"&amp;RIGHT($B$2,4)</f>
        <v>2Q2018</v>
      </c>
      <c r="D5" s="441" t="str">
        <f>MONTH(EDATE(DATE(RIGHT($B$2,4),MID($B$2,4,2),LEFT($B$2,2)),-3))/3&amp;"Q"&amp;YEAR(EDATE(DATE(RIGHT($B$2,4),MID($B$2,4,2),LEFT($B$2,2)),-3))</f>
        <v>1Q2018</v>
      </c>
      <c r="E5" s="441" t="str">
        <f>MONTH(EDATE(DATE(RIGHT($B$2,4),MID($B$2,4,2),LEFT($B$2,2)),-6))/3&amp;"Q"&amp;YEAR(EDATE(DATE(RIGHT($B$2,4),MID($B$2,4,2),LEFT($B$2,2)),-6))</f>
        <v>4Q2017</v>
      </c>
      <c r="F5" s="441" t="str">
        <f>MONTH(EDATE(DATE(RIGHT($B$2,4),MID($B$2,4,2),LEFT($B$2,2)),-9))/3&amp;"Q"&amp;YEAR(EDATE(DATE(RIGHT($B$2,4),MID($B$2,4,2),LEFT($B$2,2)),-9))</f>
        <v>3Q2017</v>
      </c>
      <c r="G5" s="442" t="str">
        <f>MONTH(EDATE(DATE(RIGHT($B$2,4),MID($B$2,4,2),LEFT($B$2,2)),-12))/3&amp;"Q"&amp;YEAR(EDATE(DATE(RIGHT($B$2,4),MID($B$2,4,2),LEFT($B$2,2)),-12))</f>
        <v>2Q2017</v>
      </c>
    </row>
    <row r="6" spans="1:8">
      <c r="A6" s="443"/>
      <c r="B6" s="204" t="s">
        <v>146</v>
      </c>
      <c r="C6" s="392"/>
      <c r="D6" s="392"/>
      <c r="E6" s="392"/>
      <c r="F6" s="392"/>
      <c r="G6" s="393"/>
    </row>
    <row r="7" spans="1:8">
      <c r="A7" s="13"/>
      <c r="B7" s="205" t="s">
        <v>140</v>
      </c>
      <c r="C7" s="392"/>
      <c r="D7" s="392"/>
      <c r="E7" s="392"/>
      <c r="F7" s="392"/>
      <c r="G7" s="393"/>
    </row>
    <row r="8" spans="1:8">
      <c r="A8" s="11">
        <v>1</v>
      </c>
      <c r="B8" s="14" t="s">
        <v>145</v>
      </c>
      <c r="C8" s="395">
        <v>105097156.95</v>
      </c>
      <c r="D8" s="396">
        <v>104015563.3</v>
      </c>
      <c r="E8" s="396">
        <v>99202513.879999995</v>
      </c>
      <c r="F8" s="396">
        <v>99530551.870000005</v>
      </c>
      <c r="G8" s="397">
        <v>97950858.359999999</v>
      </c>
    </row>
    <row r="9" spans="1:8">
      <c r="A9" s="11">
        <v>2</v>
      </c>
      <c r="B9" s="14" t="s">
        <v>144</v>
      </c>
      <c r="C9" s="395">
        <v>105097156.95</v>
      </c>
      <c r="D9" s="396">
        <v>104015563.3</v>
      </c>
      <c r="E9" s="396">
        <v>99202513.879999995</v>
      </c>
      <c r="F9" s="396">
        <v>99530551.870000005</v>
      </c>
      <c r="G9" s="397">
        <v>97950858.359999999</v>
      </c>
    </row>
    <row r="10" spans="1:8">
      <c r="A10" s="11">
        <v>3</v>
      </c>
      <c r="B10" s="14" t="s">
        <v>143</v>
      </c>
      <c r="C10" s="395">
        <v>108658931.4728</v>
      </c>
      <c r="D10" s="396">
        <v>107558140.36319999</v>
      </c>
      <c r="E10" s="396">
        <v>102158275.09280001</v>
      </c>
      <c r="F10" s="396">
        <v>102360399.2088</v>
      </c>
      <c r="G10" s="397">
        <v>100680956.4376</v>
      </c>
    </row>
    <row r="11" spans="1:8">
      <c r="A11" s="13"/>
      <c r="B11" s="204" t="s">
        <v>142</v>
      </c>
      <c r="C11" s="392"/>
      <c r="D11" s="392"/>
      <c r="E11" s="392"/>
      <c r="F11" s="392"/>
      <c r="G11" s="393"/>
    </row>
    <row r="12" spans="1:8" ht="15" customHeight="1">
      <c r="A12" s="11">
        <v>4</v>
      </c>
      <c r="B12" s="14" t="s">
        <v>275</v>
      </c>
      <c r="C12" s="398">
        <v>321413597.67460001</v>
      </c>
      <c r="D12" s="396">
        <v>283406165.05396897</v>
      </c>
      <c r="E12" s="396">
        <v>283322297.64723098</v>
      </c>
      <c r="F12" s="396">
        <v>308422862.31276602</v>
      </c>
      <c r="G12" s="397">
        <v>293837246.57061428</v>
      </c>
    </row>
    <row r="13" spans="1:8">
      <c r="A13" s="13"/>
      <c r="B13" s="204" t="s">
        <v>141</v>
      </c>
      <c r="C13" s="392"/>
      <c r="D13" s="392"/>
      <c r="E13" s="392"/>
      <c r="F13" s="392"/>
      <c r="G13" s="393"/>
    </row>
    <row r="14" spans="1:8" s="16" customFormat="1">
      <c r="A14" s="15"/>
      <c r="B14" s="205" t="s">
        <v>140</v>
      </c>
      <c r="C14" s="399"/>
      <c r="D14" s="396"/>
      <c r="E14" s="396"/>
      <c r="F14" s="396"/>
      <c r="G14" s="397"/>
    </row>
    <row r="15" spans="1:8">
      <c r="A15" s="11">
        <v>5</v>
      </c>
      <c r="B15" s="14" t="s">
        <v>281</v>
      </c>
      <c r="C15" s="431">
        <v>0.32700000000000001</v>
      </c>
      <c r="D15" s="432">
        <v>0.36699999999999999</v>
      </c>
      <c r="E15" s="432">
        <v>0.38440000000000002</v>
      </c>
      <c r="F15" s="432">
        <v>0.39889999999999998</v>
      </c>
      <c r="G15" s="433">
        <v>0.44340000000000002</v>
      </c>
    </row>
    <row r="16" spans="1:8" ht="15" customHeight="1">
      <c r="A16" s="11">
        <v>6</v>
      </c>
      <c r="B16" s="14" t="s">
        <v>139</v>
      </c>
      <c r="C16" s="431">
        <v>0.32700000000000001</v>
      </c>
      <c r="D16" s="432">
        <v>0.36699999999999999</v>
      </c>
      <c r="E16" s="432">
        <v>0.38440000000000002</v>
      </c>
      <c r="F16" s="432">
        <v>0.39889999999999998</v>
      </c>
      <c r="G16" s="433">
        <v>0.44340000000000002</v>
      </c>
    </row>
    <row r="17" spans="1:7">
      <c r="A17" s="11">
        <v>7</v>
      </c>
      <c r="B17" s="14" t="s">
        <v>138</v>
      </c>
      <c r="C17" s="431">
        <v>0.33810000000000001</v>
      </c>
      <c r="D17" s="432">
        <v>0.3795</v>
      </c>
      <c r="E17" s="432">
        <v>0.39579999999999999</v>
      </c>
      <c r="F17" s="432">
        <v>0.4103</v>
      </c>
      <c r="G17" s="433">
        <v>0.45579999999999998</v>
      </c>
    </row>
    <row r="18" spans="1:7">
      <c r="A18" s="13"/>
      <c r="B18" s="206" t="s">
        <v>137</v>
      </c>
      <c r="C18" s="434"/>
      <c r="D18" s="434"/>
      <c r="E18" s="434"/>
      <c r="F18" s="434"/>
      <c r="G18" s="435"/>
    </row>
    <row r="19" spans="1:7" ht="15" customHeight="1">
      <c r="A19" s="17">
        <v>8</v>
      </c>
      <c r="B19" s="14" t="s">
        <v>136</v>
      </c>
      <c r="C19" s="436">
        <v>6.9400000000000003E-2</v>
      </c>
      <c r="D19" s="437">
        <v>6.4899999999999999E-2</v>
      </c>
      <c r="E19" s="437">
        <v>7.2800000000000004E-2</v>
      </c>
      <c r="F19" s="437">
        <v>7.5600000000000001E-2</v>
      </c>
      <c r="G19" s="438">
        <v>7.5200000000000003E-2</v>
      </c>
    </row>
    <row r="20" spans="1:7">
      <c r="A20" s="17">
        <v>9</v>
      </c>
      <c r="B20" s="14" t="s">
        <v>135</v>
      </c>
      <c r="C20" s="436">
        <v>1.66E-2</v>
      </c>
      <c r="D20" s="437">
        <v>1.6400000000000001E-2</v>
      </c>
      <c r="E20" s="437">
        <v>1.5800000000000002E-2</v>
      </c>
      <c r="F20" s="437">
        <v>1.6400000000000001E-2</v>
      </c>
      <c r="G20" s="438">
        <v>1.78E-2</v>
      </c>
    </row>
    <row r="21" spans="1:7">
      <c r="A21" s="17">
        <v>10</v>
      </c>
      <c r="B21" s="14" t="s">
        <v>134</v>
      </c>
      <c r="C21" s="436">
        <v>2.7900000000000001E-2</v>
      </c>
      <c r="D21" s="437">
        <v>2.9000000000000001E-2</v>
      </c>
      <c r="E21" s="437">
        <v>1.6299999999999999E-2</v>
      </c>
      <c r="F21" s="437">
        <v>2.1999999999999999E-2</v>
      </c>
      <c r="G21" s="438">
        <v>2.01E-2</v>
      </c>
    </row>
    <row r="22" spans="1:7">
      <c r="A22" s="17">
        <v>11</v>
      </c>
      <c r="B22" s="14" t="s">
        <v>133</v>
      </c>
      <c r="C22" s="436">
        <v>5.28E-2</v>
      </c>
      <c r="D22" s="437">
        <v>4.8500000000000001E-2</v>
      </c>
      <c r="E22" s="437">
        <v>5.7000000000000002E-2</v>
      </c>
      <c r="F22" s="437">
        <v>5.9200000000000003E-2</v>
      </c>
      <c r="G22" s="438">
        <v>5.74E-2</v>
      </c>
    </row>
    <row r="23" spans="1:7">
      <c r="A23" s="17">
        <v>12</v>
      </c>
      <c r="B23" s="14" t="s">
        <v>282</v>
      </c>
      <c r="C23" s="436">
        <v>1.4500000000000001E-2</v>
      </c>
      <c r="D23" s="437">
        <v>1.29E-2</v>
      </c>
      <c r="E23" s="437">
        <v>1.5699999999999999E-2</v>
      </c>
      <c r="F23" s="437">
        <v>2.1899999999999999E-2</v>
      </c>
      <c r="G23" s="438">
        <v>1.9099999999999999E-2</v>
      </c>
    </row>
    <row r="24" spans="1:7">
      <c r="A24" s="17">
        <v>13</v>
      </c>
      <c r="B24" s="14" t="s">
        <v>283</v>
      </c>
      <c r="C24" s="436">
        <v>3.7600000000000001E-2</v>
      </c>
      <c r="D24" s="437">
        <v>3.2899999999999999E-2</v>
      </c>
      <c r="E24" s="437">
        <v>3.8600000000000002E-2</v>
      </c>
      <c r="F24" s="437">
        <v>5.3199999999999997E-2</v>
      </c>
      <c r="G24" s="438">
        <v>4.7699999999999999E-2</v>
      </c>
    </row>
    <row r="25" spans="1:7">
      <c r="A25" s="13"/>
      <c r="B25" s="206" t="s">
        <v>362</v>
      </c>
      <c r="C25" s="434"/>
      <c r="D25" s="434"/>
      <c r="E25" s="434"/>
      <c r="F25" s="434"/>
      <c r="G25" s="435"/>
    </row>
    <row r="26" spans="1:7">
      <c r="A26" s="17">
        <v>14</v>
      </c>
      <c r="B26" s="14" t="s">
        <v>132</v>
      </c>
      <c r="C26" s="436">
        <v>4.0000000000000002E-4</v>
      </c>
      <c r="D26" s="437">
        <v>5.0000000000000001E-4</v>
      </c>
      <c r="E26" s="437">
        <v>5.9999999999999995E-4</v>
      </c>
      <c r="F26" s="437">
        <v>5.9999999999999995E-4</v>
      </c>
      <c r="G26" s="438">
        <v>5.9999999999999995E-4</v>
      </c>
    </row>
    <row r="27" spans="1:7" ht="15" customHeight="1">
      <c r="A27" s="17">
        <v>15</v>
      </c>
      <c r="B27" s="14" t="s">
        <v>131</v>
      </c>
      <c r="C27" s="436">
        <v>2.24E-2</v>
      </c>
      <c r="D27" s="437">
        <v>2.2100000000000002E-2</v>
      </c>
      <c r="E27" s="437">
        <v>2.2200000000000001E-2</v>
      </c>
      <c r="F27" s="437">
        <v>2.23E-2</v>
      </c>
      <c r="G27" s="438">
        <v>2.29E-2</v>
      </c>
    </row>
    <row r="28" spans="1:7">
      <c r="A28" s="17">
        <v>16</v>
      </c>
      <c r="B28" s="14" t="s">
        <v>130</v>
      </c>
      <c r="C28" s="436">
        <v>0.54200000000000004</v>
      </c>
      <c r="D28" s="437">
        <v>0.52259999999999995</v>
      </c>
      <c r="E28" s="437">
        <v>0.48270000000000002</v>
      </c>
      <c r="F28" s="437">
        <v>0.48509999999999998</v>
      </c>
      <c r="G28" s="438">
        <v>0.4042</v>
      </c>
    </row>
    <row r="29" spans="1:7" ht="15" customHeight="1">
      <c r="A29" s="17">
        <v>17</v>
      </c>
      <c r="B29" s="14" t="s">
        <v>129</v>
      </c>
      <c r="C29" s="436">
        <v>0.57240000000000002</v>
      </c>
      <c r="D29" s="437">
        <v>0.5726</v>
      </c>
      <c r="E29" s="437">
        <v>0.54820000000000002</v>
      </c>
      <c r="F29" s="437">
        <v>0.56740000000000002</v>
      </c>
      <c r="G29" s="438">
        <v>0.49220000000000003</v>
      </c>
    </row>
    <row r="30" spans="1:7">
      <c r="A30" s="17">
        <v>18</v>
      </c>
      <c r="B30" s="14" t="s">
        <v>128</v>
      </c>
      <c r="C30" s="436">
        <v>0.2601</v>
      </c>
      <c r="D30" s="437">
        <v>0.1716</v>
      </c>
      <c r="E30" s="437">
        <v>0.16370000000000001</v>
      </c>
      <c r="F30" s="437">
        <v>0.16450000000000001</v>
      </c>
      <c r="G30" s="438">
        <v>0.26450000000000001</v>
      </c>
    </row>
    <row r="31" spans="1:7" ht="15" customHeight="1">
      <c r="A31" s="13"/>
      <c r="B31" s="206" t="s">
        <v>363</v>
      </c>
      <c r="C31" s="434"/>
      <c r="D31" s="434"/>
      <c r="E31" s="434"/>
      <c r="F31" s="434"/>
      <c r="G31" s="435"/>
    </row>
    <row r="32" spans="1:7">
      <c r="A32" s="17">
        <v>19</v>
      </c>
      <c r="B32" s="14" t="s">
        <v>127</v>
      </c>
      <c r="C32" s="436">
        <v>0.20480000000000001</v>
      </c>
      <c r="D32" s="437">
        <v>0.1666</v>
      </c>
      <c r="E32" s="437">
        <v>0.25430000000000003</v>
      </c>
      <c r="F32" s="437">
        <v>0.18759999999999999</v>
      </c>
      <c r="G32" s="438">
        <v>0.11799999999999999</v>
      </c>
    </row>
    <row r="33" spans="1:7" ht="15" customHeight="1">
      <c r="A33" s="17">
        <v>20</v>
      </c>
      <c r="B33" s="14" t="s">
        <v>126</v>
      </c>
      <c r="C33" s="436">
        <v>0.88049999999999995</v>
      </c>
      <c r="D33" s="437">
        <v>0.86880000000000002</v>
      </c>
      <c r="E33" s="437">
        <v>0.87870000000000004</v>
      </c>
      <c r="F33" s="437">
        <v>0.93610000000000004</v>
      </c>
      <c r="G33" s="438">
        <v>0.8861</v>
      </c>
    </row>
    <row r="34" spans="1:7">
      <c r="A34" s="17">
        <v>21</v>
      </c>
      <c r="B34" s="14" t="s">
        <v>125</v>
      </c>
      <c r="C34" s="436">
        <v>0.1069</v>
      </c>
      <c r="D34" s="437">
        <v>7.3499999999999996E-2</v>
      </c>
      <c r="E34" s="437">
        <v>7.0699999999999999E-2</v>
      </c>
      <c r="F34" s="437">
        <v>3.9E-2</v>
      </c>
      <c r="G34" s="438">
        <v>3.5999999999999997E-2</v>
      </c>
    </row>
    <row r="35" spans="1:7">
      <c r="A35" s="13"/>
      <c r="B35" s="206" t="s">
        <v>410</v>
      </c>
      <c r="C35" s="434"/>
      <c r="D35" s="434"/>
      <c r="E35" s="434"/>
      <c r="F35" s="434"/>
      <c r="G35" s="435"/>
    </row>
    <row r="36" spans="1:7">
      <c r="A36" s="17">
        <v>22</v>
      </c>
      <c r="B36" s="14" t="s">
        <v>411</v>
      </c>
      <c r="C36" s="445">
        <v>64331527.199333385</v>
      </c>
      <c r="D36" s="445">
        <v>78025741.869444415</v>
      </c>
      <c r="E36" s="445">
        <v>66612789.339999996</v>
      </c>
      <c r="F36" s="446"/>
      <c r="G36" s="446"/>
    </row>
    <row r="37" spans="1:7">
      <c r="A37" s="17">
        <v>23</v>
      </c>
      <c r="B37" s="14" t="s">
        <v>412</v>
      </c>
      <c r="C37" s="445">
        <v>30768823.463264458</v>
      </c>
      <c r="D37" s="445">
        <v>43752907.897407219</v>
      </c>
      <c r="E37" s="445">
        <v>38281362.771550007</v>
      </c>
      <c r="F37" s="446"/>
      <c r="G37" s="446"/>
    </row>
    <row r="38" spans="1:7" ht="15.75" thickBot="1">
      <c r="A38" s="18">
        <v>24</v>
      </c>
      <c r="B38" s="207" t="s">
        <v>413</v>
      </c>
      <c r="C38" s="447">
        <v>2.2802221290337514</v>
      </c>
      <c r="D38" s="447">
        <v>1.8159523757249967</v>
      </c>
      <c r="E38" s="447">
        <v>1.7400840648626379</v>
      </c>
      <c r="F38" s="448"/>
      <c r="G38" s="448"/>
    </row>
    <row r="39" spans="1:7">
      <c r="A39" s="19"/>
    </row>
    <row r="40" spans="1:7">
      <c r="B40" s="394"/>
    </row>
    <row r="41" spans="1:7" ht="38.25">
      <c r="B41" s="394" t="s">
        <v>428</v>
      </c>
    </row>
    <row r="42" spans="1:7" ht="51">
      <c r="B42" s="394" t="s">
        <v>429</v>
      </c>
    </row>
    <row r="43" spans="1:7">
      <c r="B43" s="40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selection pane="bottomLeft"/>
      <selection pane="bottomRight" activeCell="B1" sqref="B1"/>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31</v>
      </c>
      <c r="B1" s="282" t="s">
        <v>440</v>
      </c>
    </row>
    <row r="2" spans="1:8">
      <c r="A2" s="2" t="s">
        <v>32</v>
      </c>
      <c r="B2" s="4" t="s">
        <v>439</v>
      </c>
    </row>
    <row r="3" spans="1:8">
      <c r="A3" s="2"/>
    </row>
    <row r="4" spans="1:8" ht="15" thickBot="1">
      <c r="A4" s="20" t="s">
        <v>33</v>
      </c>
      <c r="B4" s="21" t="s">
        <v>34</v>
      </c>
      <c r="C4" s="20"/>
      <c r="D4" s="22"/>
      <c r="E4" s="22"/>
      <c r="F4" s="23"/>
      <c r="G4" s="23"/>
      <c r="H4" s="24" t="s">
        <v>74</v>
      </c>
    </row>
    <row r="5" spans="1:8">
      <c r="A5" s="25"/>
      <c r="B5" s="26"/>
      <c r="C5" s="467" t="s">
        <v>69</v>
      </c>
      <c r="D5" s="468"/>
      <c r="E5" s="469"/>
      <c r="F5" s="467" t="s">
        <v>73</v>
      </c>
      <c r="G5" s="468"/>
      <c r="H5" s="470"/>
    </row>
    <row r="6" spans="1:8">
      <c r="A6" s="27" t="s">
        <v>6</v>
      </c>
      <c r="B6" s="28" t="s">
        <v>35</v>
      </c>
      <c r="C6" s="29" t="s">
        <v>70</v>
      </c>
      <c r="D6" s="29" t="s">
        <v>71</v>
      </c>
      <c r="E6" s="29" t="s">
        <v>72</v>
      </c>
      <c r="F6" s="29" t="s">
        <v>70</v>
      </c>
      <c r="G6" s="29" t="s">
        <v>71</v>
      </c>
      <c r="H6" s="30" t="s">
        <v>72</v>
      </c>
    </row>
    <row r="7" spans="1:8" ht="15.75">
      <c r="A7" s="27">
        <v>1</v>
      </c>
      <c r="B7" s="31" t="s">
        <v>36</v>
      </c>
      <c r="C7" s="285">
        <v>296697.81</v>
      </c>
      <c r="D7" s="285">
        <v>471663.13219999999</v>
      </c>
      <c r="E7" s="286">
        <f t="shared" ref="E7:E20" si="0">C7+D7</f>
        <v>768360.94219999993</v>
      </c>
      <c r="F7" s="287">
        <v>330257.91999999998</v>
      </c>
      <c r="G7" s="288">
        <v>301681.6176</v>
      </c>
      <c r="H7" s="289">
        <f t="shared" ref="H7:H20" si="1">F7+G7</f>
        <v>631939.53759999992</v>
      </c>
    </row>
    <row r="8" spans="1:8" ht="15.75">
      <c r="A8" s="27">
        <v>2</v>
      </c>
      <c r="B8" s="31" t="s">
        <v>37</v>
      </c>
      <c r="C8" s="285">
        <v>6960429.75</v>
      </c>
      <c r="D8" s="285">
        <v>31009807.706999999</v>
      </c>
      <c r="E8" s="286">
        <f t="shared" si="0"/>
        <v>37970237.457000002</v>
      </c>
      <c r="F8" s="287">
        <v>179494</v>
      </c>
      <c r="G8" s="288">
        <v>16767628.272</v>
      </c>
      <c r="H8" s="289">
        <f t="shared" si="1"/>
        <v>16947122.272</v>
      </c>
    </row>
    <row r="9" spans="1:8" ht="15.75">
      <c r="A9" s="27">
        <v>3</v>
      </c>
      <c r="B9" s="31" t="s">
        <v>38</v>
      </c>
      <c r="C9" s="285">
        <v>26496041.690000001</v>
      </c>
      <c r="D9" s="285">
        <v>33731044.115900002</v>
      </c>
      <c r="E9" s="286">
        <f t="shared" si="0"/>
        <v>60227085.805900007</v>
      </c>
      <c r="F9" s="287">
        <v>14059221.960000001</v>
      </c>
      <c r="G9" s="288">
        <v>28423129.244600002</v>
      </c>
      <c r="H9" s="289">
        <f t="shared" si="1"/>
        <v>42482351.204600006</v>
      </c>
    </row>
    <row r="10" spans="1:8" ht="15.75">
      <c r="A10" s="27">
        <v>4</v>
      </c>
      <c r="B10" s="31" t="s">
        <v>39</v>
      </c>
      <c r="C10" s="285">
        <v>0</v>
      </c>
      <c r="D10" s="285">
        <v>0</v>
      </c>
      <c r="E10" s="286">
        <f t="shared" si="0"/>
        <v>0</v>
      </c>
      <c r="F10" s="287">
        <v>0</v>
      </c>
      <c r="G10" s="288">
        <v>0</v>
      </c>
      <c r="H10" s="289">
        <f t="shared" si="1"/>
        <v>0</v>
      </c>
    </row>
    <row r="11" spans="1:8" ht="15.75">
      <c r="A11" s="27">
        <v>5</v>
      </c>
      <c r="B11" s="31" t="s">
        <v>40</v>
      </c>
      <c r="C11" s="285">
        <v>18463200</v>
      </c>
      <c r="D11" s="285">
        <v>25702983.890700001</v>
      </c>
      <c r="E11" s="286">
        <f t="shared" si="0"/>
        <v>44166183.890699998</v>
      </c>
      <c r="F11" s="287">
        <v>34247281.579999998</v>
      </c>
      <c r="G11" s="288">
        <v>26962431.579300001</v>
      </c>
      <c r="H11" s="289">
        <f t="shared" si="1"/>
        <v>61209713.159299999</v>
      </c>
    </row>
    <row r="12" spans="1:8" ht="15.75">
      <c r="A12" s="27">
        <v>6.1</v>
      </c>
      <c r="B12" s="32" t="s">
        <v>41</v>
      </c>
      <c r="C12" s="285">
        <v>64504428.57</v>
      </c>
      <c r="D12" s="285">
        <v>76335426.154899999</v>
      </c>
      <c r="E12" s="286">
        <f t="shared" si="0"/>
        <v>140839854.72490001</v>
      </c>
      <c r="F12" s="287">
        <v>72364428.420000002</v>
      </c>
      <c r="G12" s="288">
        <v>49085601.546800002</v>
      </c>
      <c r="H12" s="289">
        <f t="shared" si="1"/>
        <v>121450029.9668</v>
      </c>
    </row>
    <row r="13" spans="1:8" ht="15.75">
      <c r="A13" s="27">
        <v>6.2</v>
      </c>
      <c r="B13" s="32" t="s">
        <v>42</v>
      </c>
      <c r="C13" s="285">
        <v>-1622649.4890000001</v>
      </c>
      <c r="D13" s="285">
        <v>-1526708.5231000001</v>
      </c>
      <c r="E13" s="286">
        <f t="shared" si="0"/>
        <v>-3149358.0120999999</v>
      </c>
      <c r="F13" s="287">
        <v>-1515849.486</v>
      </c>
      <c r="G13" s="288">
        <v>-1264232.254</v>
      </c>
      <c r="H13" s="289">
        <f t="shared" si="1"/>
        <v>-2780081.74</v>
      </c>
    </row>
    <row r="14" spans="1:8" ht="15.75">
      <c r="A14" s="27">
        <v>6</v>
      </c>
      <c r="B14" s="31" t="s">
        <v>43</v>
      </c>
      <c r="C14" s="286">
        <f>C12+C13</f>
        <v>62881779.081</v>
      </c>
      <c r="D14" s="286">
        <f>D12+D13</f>
        <v>74808717.631799996</v>
      </c>
      <c r="E14" s="286">
        <f t="shared" si="0"/>
        <v>137690496.7128</v>
      </c>
      <c r="F14" s="286">
        <f>F12+F13</f>
        <v>70848578.934</v>
      </c>
      <c r="G14" s="286">
        <f>G12+G13</f>
        <v>47821369.292800002</v>
      </c>
      <c r="H14" s="289">
        <f t="shared" si="1"/>
        <v>118669948.22679999</v>
      </c>
    </row>
    <row r="15" spans="1:8" ht="15.75">
      <c r="A15" s="27">
        <v>7</v>
      </c>
      <c r="B15" s="31" t="s">
        <v>44</v>
      </c>
      <c r="C15" s="285">
        <v>810255.29</v>
      </c>
      <c r="D15" s="285">
        <v>622953.91740000003</v>
      </c>
      <c r="E15" s="286">
        <f t="shared" si="0"/>
        <v>1433209.2074000002</v>
      </c>
      <c r="F15" s="287">
        <v>970061.73</v>
      </c>
      <c r="G15" s="288">
        <v>556909.5588</v>
      </c>
      <c r="H15" s="289">
        <f t="shared" si="1"/>
        <v>1526971.2888</v>
      </c>
    </row>
    <row r="16" spans="1:8" ht="15.75">
      <c r="A16" s="27">
        <v>8</v>
      </c>
      <c r="B16" s="31" t="s">
        <v>208</v>
      </c>
      <c r="C16" s="285">
        <v>0</v>
      </c>
      <c r="D16" s="285">
        <v>0</v>
      </c>
      <c r="E16" s="286">
        <f t="shared" si="0"/>
        <v>0</v>
      </c>
      <c r="F16" s="287">
        <v>0</v>
      </c>
      <c r="G16" s="288">
        <v>0</v>
      </c>
      <c r="H16" s="289">
        <f t="shared" si="1"/>
        <v>0</v>
      </c>
    </row>
    <row r="17" spans="1:8" ht="15.75">
      <c r="A17" s="27">
        <v>9</v>
      </c>
      <c r="B17" s="31" t="s">
        <v>45</v>
      </c>
      <c r="C17" s="285">
        <v>0</v>
      </c>
      <c r="D17" s="285">
        <v>0</v>
      </c>
      <c r="E17" s="286">
        <f t="shared" si="0"/>
        <v>0</v>
      </c>
      <c r="F17" s="287">
        <v>0</v>
      </c>
      <c r="G17" s="288">
        <v>0</v>
      </c>
      <c r="H17" s="289">
        <f t="shared" si="1"/>
        <v>0</v>
      </c>
    </row>
    <row r="18" spans="1:8" ht="15.75">
      <c r="A18" s="27">
        <v>10</v>
      </c>
      <c r="B18" s="31" t="s">
        <v>46</v>
      </c>
      <c r="C18" s="285">
        <v>3060380.77</v>
      </c>
      <c r="D18" s="285">
        <v>0</v>
      </c>
      <c r="E18" s="286">
        <f t="shared" si="0"/>
        <v>3060380.77</v>
      </c>
      <c r="F18" s="287">
        <v>3057874.19</v>
      </c>
      <c r="G18" s="288">
        <v>0</v>
      </c>
      <c r="H18" s="289">
        <f t="shared" si="1"/>
        <v>3057874.19</v>
      </c>
    </row>
    <row r="19" spans="1:8" ht="15.75">
      <c r="A19" s="27">
        <v>11</v>
      </c>
      <c r="B19" s="31" t="s">
        <v>47</v>
      </c>
      <c r="C19" s="285">
        <v>5845690.4000000004</v>
      </c>
      <c r="D19" s="285">
        <v>743345.54180000001</v>
      </c>
      <c r="E19" s="286">
        <f t="shared" si="0"/>
        <v>6589035.9418000001</v>
      </c>
      <c r="F19" s="287">
        <v>1282565.69</v>
      </c>
      <c r="G19" s="288">
        <v>300154.75020000001</v>
      </c>
      <c r="H19" s="289">
        <f t="shared" si="1"/>
        <v>1582720.4402000001</v>
      </c>
    </row>
    <row r="20" spans="1:8" ht="15.75">
      <c r="A20" s="27">
        <v>12</v>
      </c>
      <c r="B20" s="34" t="s">
        <v>48</v>
      </c>
      <c r="C20" s="286">
        <f>SUM(C7:C11)+SUM(C14:C19)</f>
        <v>124814474.79100001</v>
      </c>
      <c r="D20" s="286">
        <f>SUM(D7:D11)+SUM(D14:D19)</f>
        <v>167090515.9368</v>
      </c>
      <c r="E20" s="286">
        <f t="shared" si="0"/>
        <v>291904990.72780001</v>
      </c>
      <c r="F20" s="286">
        <f>SUM(F7:F11)+SUM(F14:F19)</f>
        <v>124975336.00400001</v>
      </c>
      <c r="G20" s="286">
        <f>SUM(G7:G11)+SUM(G14:G19)</f>
        <v>121133304.31530002</v>
      </c>
      <c r="H20" s="289">
        <f t="shared" si="1"/>
        <v>246108640.31930003</v>
      </c>
    </row>
    <row r="21" spans="1:8" ht="15.75">
      <c r="A21" s="27"/>
      <c r="B21" s="28" t="s">
        <v>49</v>
      </c>
      <c r="C21" s="290"/>
      <c r="D21" s="290"/>
      <c r="E21" s="290"/>
      <c r="F21" s="291"/>
      <c r="G21" s="292"/>
      <c r="H21" s="293"/>
    </row>
    <row r="22" spans="1:8" ht="15.75">
      <c r="A22" s="27">
        <v>13</v>
      </c>
      <c r="B22" s="31" t="s">
        <v>50</v>
      </c>
      <c r="C22" s="285">
        <v>7065435.0700000003</v>
      </c>
      <c r="D22" s="285">
        <v>99990855.138799995</v>
      </c>
      <c r="E22" s="286">
        <f t="shared" ref="E22:E31" si="2">C22+D22</f>
        <v>107056290.20879999</v>
      </c>
      <c r="F22" s="287">
        <v>7062824.0899999999</v>
      </c>
      <c r="G22" s="288">
        <v>80665559.251300007</v>
      </c>
      <c r="H22" s="289">
        <f t="shared" ref="H22:H31" si="3">F22+G22</f>
        <v>87728383.341300011</v>
      </c>
    </row>
    <row r="23" spans="1:8" ht="15.75">
      <c r="A23" s="27">
        <v>14</v>
      </c>
      <c r="B23" s="31" t="s">
        <v>51</v>
      </c>
      <c r="C23" s="285">
        <v>4165054.92</v>
      </c>
      <c r="D23" s="285">
        <v>27051694.835000001</v>
      </c>
      <c r="E23" s="286">
        <f t="shared" si="2"/>
        <v>31216749.755000003</v>
      </c>
      <c r="F23" s="287">
        <v>5133251.84</v>
      </c>
      <c r="G23" s="288">
        <v>3723271.2048999998</v>
      </c>
      <c r="H23" s="289">
        <f t="shared" si="3"/>
        <v>8856523.0449000001</v>
      </c>
    </row>
    <row r="24" spans="1:8" ht="15.75">
      <c r="A24" s="27">
        <v>15</v>
      </c>
      <c r="B24" s="31" t="s">
        <v>52</v>
      </c>
      <c r="C24" s="285">
        <v>0</v>
      </c>
      <c r="D24" s="285">
        <v>0</v>
      </c>
      <c r="E24" s="286">
        <f t="shared" si="2"/>
        <v>0</v>
      </c>
      <c r="F24" s="287">
        <v>0</v>
      </c>
      <c r="G24" s="288">
        <v>0</v>
      </c>
      <c r="H24" s="289">
        <f t="shared" si="3"/>
        <v>0</v>
      </c>
    </row>
    <row r="25" spans="1:8" ht="15.75">
      <c r="A25" s="27">
        <v>16</v>
      </c>
      <c r="B25" s="31" t="s">
        <v>53</v>
      </c>
      <c r="C25" s="285">
        <v>1529086.45</v>
      </c>
      <c r="D25" s="285">
        <v>33074583.087499999</v>
      </c>
      <c r="E25" s="286">
        <f t="shared" si="2"/>
        <v>34603669.537500001</v>
      </c>
      <c r="F25" s="287">
        <v>163569.75</v>
      </c>
      <c r="G25" s="288">
        <v>32060778.1545</v>
      </c>
      <c r="H25" s="289">
        <f t="shared" si="3"/>
        <v>32224347.9045</v>
      </c>
    </row>
    <row r="26" spans="1:8" ht="15.75">
      <c r="A26" s="27">
        <v>17</v>
      </c>
      <c r="B26" s="31" t="s">
        <v>54</v>
      </c>
      <c r="C26" s="290">
        <v>0</v>
      </c>
      <c r="D26" s="290">
        <v>0</v>
      </c>
      <c r="E26" s="286">
        <f t="shared" si="2"/>
        <v>0</v>
      </c>
      <c r="F26" s="291">
        <v>0</v>
      </c>
      <c r="G26" s="292">
        <v>0</v>
      </c>
      <c r="H26" s="289">
        <f t="shared" si="3"/>
        <v>0</v>
      </c>
    </row>
    <row r="27" spans="1:8" ht="15.75">
      <c r="A27" s="27">
        <v>18</v>
      </c>
      <c r="B27" s="31" t="s">
        <v>55</v>
      </c>
      <c r="C27" s="285">
        <v>8000000</v>
      </c>
      <c r="D27" s="285">
        <v>311103.67619999999</v>
      </c>
      <c r="E27" s="286">
        <f t="shared" si="2"/>
        <v>8311103.6761999996</v>
      </c>
      <c r="F27" s="287">
        <v>3000000</v>
      </c>
      <c r="G27" s="288">
        <v>3554196.3476999998</v>
      </c>
      <c r="H27" s="289">
        <f t="shared" si="3"/>
        <v>6554196.3476999998</v>
      </c>
    </row>
    <row r="28" spans="1:8" ht="15.75">
      <c r="A28" s="27">
        <v>19</v>
      </c>
      <c r="B28" s="31" t="s">
        <v>56</v>
      </c>
      <c r="C28" s="285">
        <v>34532.160000000003</v>
      </c>
      <c r="D28" s="285">
        <v>1258115.5536</v>
      </c>
      <c r="E28" s="286">
        <f t="shared" si="2"/>
        <v>1292647.7135999999</v>
      </c>
      <c r="F28" s="287">
        <v>16523.77</v>
      </c>
      <c r="G28" s="288">
        <v>486707.41310000001</v>
      </c>
      <c r="H28" s="289">
        <f t="shared" si="3"/>
        <v>503231.18310000002</v>
      </c>
    </row>
    <row r="29" spans="1:8" ht="15.75">
      <c r="A29" s="27">
        <v>20</v>
      </c>
      <c r="B29" s="31" t="s">
        <v>57</v>
      </c>
      <c r="C29" s="285">
        <v>1276045.95</v>
      </c>
      <c r="D29" s="285">
        <v>939539.32189999998</v>
      </c>
      <c r="E29" s="286">
        <f t="shared" si="2"/>
        <v>2215585.2719000001</v>
      </c>
      <c r="F29" s="287">
        <v>852527.59</v>
      </c>
      <c r="G29" s="288">
        <v>5735374.2045</v>
      </c>
      <c r="H29" s="289">
        <f t="shared" si="3"/>
        <v>6587901.7944999998</v>
      </c>
    </row>
    <row r="30" spans="1:8" ht="15.75">
      <c r="A30" s="27">
        <v>21</v>
      </c>
      <c r="B30" s="31" t="s">
        <v>58</v>
      </c>
      <c r="C30" s="285">
        <v>0</v>
      </c>
      <c r="D30" s="285">
        <v>0</v>
      </c>
      <c r="E30" s="286">
        <f t="shared" si="2"/>
        <v>0</v>
      </c>
      <c r="F30" s="287">
        <v>0</v>
      </c>
      <c r="G30" s="288">
        <v>0</v>
      </c>
      <c r="H30" s="289">
        <f t="shared" si="3"/>
        <v>0</v>
      </c>
    </row>
    <row r="31" spans="1:8" ht="15.75">
      <c r="A31" s="27">
        <v>22</v>
      </c>
      <c r="B31" s="34" t="s">
        <v>59</v>
      </c>
      <c r="C31" s="286">
        <f>SUM(C22:C30)</f>
        <v>22070154.549999997</v>
      </c>
      <c r="D31" s="286">
        <f>SUM(D22:D30)</f>
        <v>162625891.61300004</v>
      </c>
      <c r="E31" s="286">
        <f t="shared" si="2"/>
        <v>184696046.16300005</v>
      </c>
      <c r="F31" s="286">
        <f>SUM(F22:F30)</f>
        <v>16228697.039999999</v>
      </c>
      <c r="G31" s="286">
        <f>SUM(G22:G30)</f>
        <v>126225886.57600002</v>
      </c>
      <c r="H31" s="289">
        <f t="shared" si="3"/>
        <v>142454583.61600003</v>
      </c>
    </row>
    <row r="32" spans="1:8" ht="15.75">
      <c r="A32" s="27"/>
      <c r="B32" s="28" t="s">
        <v>60</v>
      </c>
      <c r="C32" s="290"/>
      <c r="D32" s="290"/>
      <c r="E32" s="285"/>
      <c r="F32" s="291"/>
      <c r="G32" s="292"/>
      <c r="H32" s="293"/>
    </row>
    <row r="33" spans="1:8" ht="15.75">
      <c r="A33" s="27">
        <v>23</v>
      </c>
      <c r="B33" s="31" t="s">
        <v>61</v>
      </c>
      <c r="C33" s="285">
        <v>103000000</v>
      </c>
      <c r="D33" s="290">
        <v>0</v>
      </c>
      <c r="E33" s="286">
        <f t="shared" ref="E33:E39" si="4">C33+D33</f>
        <v>103000000</v>
      </c>
      <c r="F33" s="287">
        <v>103000000</v>
      </c>
      <c r="G33" s="292">
        <v>0</v>
      </c>
      <c r="H33" s="289">
        <f t="shared" ref="H33:H39" si="5">F33+G33</f>
        <v>103000000</v>
      </c>
    </row>
    <row r="34" spans="1:8" ht="15.75">
      <c r="A34" s="27">
        <v>24</v>
      </c>
      <c r="B34" s="31" t="s">
        <v>62</v>
      </c>
      <c r="C34" s="285">
        <v>0</v>
      </c>
      <c r="D34" s="290">
        <v>0</v>
      </c>
      <c r="E34" s="286">
        <f t="shared" si="4"/>
        <v>0</v>
      </c>
      <c r="F34" s="287">
        <v>0</v>
      </c>
      <c r="G34" s="292">
        <v>0</v>
      </c>
      <c r="H34" s="289">
        <f t="shared" si="5"/>
        <v>0</v>
      </c>
    </row>
    <row r="35" spans="1:8" ht="15.75">
      <c r="A35" s="27">
        <v>25</v>
      </c>
      <c r="B35" s="33" t="s">
        <v>63</v>
      </c>
      <c r="C35" s="285">
        <v>0</v>
      </c>
      <c r="D35" s="290">
        <v>0</v>
      </c>
      <c r="E35" s="286">
        <f t="shared" si="4"/>
        <v>0</v>
      </c>
      <c r="F35" s="287">
        <v>0</v>
      </c>
      <c r="G35" s="292">
        <v>0</v>
      </c>
      <c r="H35" s="289">
        <f t="shared" si="5"/>
        <v>0</v>
      </c>
    </row>
    <row r="36" spans="1:8" ht="15.75">
      <c r="A36" s="27">
        <v>26</v>
      </c>
      <c r="B36" s="31" t="s">
        <v>64</v>
      </c>
      <c r="C36" s="285">
        <v>0</v>
      </c>
      <c r="D36" s="290">
        <v>0</v>
      </c>
      <c r="E36" s="286">
        <f t="shared" si="4"/>
        <v>0</v>
      </c>
      <c r="F36" s="287">
        <v>0</v>
      </c>
      <c r="G36" s="292">
        <v>0</v>
      </c>
      <c r="H36" s="289">
        <f t="shared" si="5"/>
        <v>0</v>
      </c>
    </row>
    <row r="37" spans="1:8" ht="15.75">
      <c r="A37" s="27">
        <v>27</v>
      </c>
      <c r="B37" s="31" t="s">
        <v>65</v>
      </c>
      <c r="C37" s="285">
        <v>0</v>
      </c>
      <c r="D37" s="290">
        <v>0</v>
      </c>
      <c r="E37" s="286">
        <f t="shared" si="4"/>
        <v>0</v>
      </c>
      <c r="F37" s="287">
        <v>0</v>
      </c>
      <c r="G37" s="292">
        <v>0</v>
      </c>
      <c r="H37" s="289">
        <f t="shared" si="5"/>
        <v>0</v>
      </c>
    </row>
    <row r="38" spans="1:8" ht="15.75">
      <c r="A38" s="27">
        <v>28</v>
      </c>
      <c r="B38" s="31" t="s">
        <v>66</v>
      </c>
      <c r="C38" s="285">
        <v>4208944.58</v>
      </c>
      <c r="D38" s="290">
        <v>0</v>
      </c>
      <c r="E38" s="286">
        <f t="shared" si="4"/>
        <v>4208944.58</v>
      </c>
      <c r="F38" s="287">
        <v>654056.68000000005</v>
      </c>
      <c r="G38" s="292">
        <v>0</v>
      </c>
      <c r="H38" s="289">
        <f t="shared" si="5"/>
        <v>654056.68000000005</v>
      </c>
    </row>
    <row r="39" spans="1:8" ht="15.75">
      <c r="A39" s="27">
        <v>29</v>
      </c>
      <c r="B39" s="31" t="s">
        <v>67</v>
      </c>
      <c r="C39" s="285">
        <v>0</v>
      </c>
      <c r="D39" s="290">
        <v>0</v>
      </c>
      <c r="E39" s="286">
        <f t="shared" si="4"/>
        <v>0</v>
      </c>
      <c r="F39" s="287">
        <v>0</v>
      </c>
      <c r="G39" s="292">
        <v>0</v>
      </c>
      <c r="H39" s="289">
        <f t="shared" si="5"/>
        <v>0</v>
      </c>
    </row>
    <row r="40" spans="1:8" ht="15.75">
      <c r="A40" s="27">
        <v>30</v>
      </c>
      <c r="B40" s="253" t="s">
        <v>276</v>
      </c>
      <c r="C40" s="285">
        <f t="shared" ref="C40:H40" si="6">C33+C34+C35+C36+C37+C38+C39</f>
        <v>107208944.58</v>
      </c>
      <c r="D40" s="290">
        <f t="shared" si="6"/>
        <v>0</v>
      </c>
      <c r="E40" s="286">
        <f t="shared" si="6"/>
        <v>107208944.58</v>
      </c>
      <c r="F40" s="287">
        <f t="shared" si="6"/>
        <v>103654056.68000001</v>
      </c>
      <c r="G40" s="292">
        <f t="shared" si="6"/>
        <v>0</v>
      </c>
      <c r="H40" s="289">
        <f t="shared" si="6"/>
        <v>103654056.68000001</v>
      </c>
    </row>
    <row r="41" spans="1:8" ht="16.5" thickBot="1">
      <c r="A41" s="35">
        <v>31</v>
      </c>
      <c r="B41" s="36" t="s">
        <v>68</v>
      </c>
      <c r="C41" s="294">
        <f>C31+C40</f>
        <v>129279099.13</v>
      </c>
      <c r="D41" s="294">
        <f>D31+D40</f>
        <v>162625891.61300004</v>
      </c>
      <c r="E41" s="294">
        <f>C41+D41</f>
        <v>291904990.74300003</v>
      </c>
      <c r="F41" s="294">
        <f>F31+F40</f>
        <v>119882753.72</v>
      </c>
      <c r="G41" s="294">
        <f>G31+G40</f>
        <v>126225886.57600002</v>
      </c>
      <c r="H41" s="295">
        <f>F41+G41</f>
        <v>246108640.296</v>
      </c>
    </row>
    <row r="43" spans="1:8">
      <c r="B43" s="3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67"/>
  <sheetViews>
    <sheetView workbookViewId="0">
      <pane xSplit="1" ySplit="6" topLeftCell="B7" activePane="bottomRight" state="frozen"/>
      <selection pane="topRight"/>
      <selection pane="bottomLeft"/>
      <selection pane="bottomRight" activeCell="B1" sqref="B1"/>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31</v>
      </c>
      <c r="B1" s="282" t="s">
        <v>440</v>
      </c>
      <c r="C1" s="3"/>
    </row>
    <row r="2" spans="1:8">
      <c r="A2" s="2" t="s">
        <v>32</v>
      </c>
      <c r="B2" s="296" t="s">
        <v>439</v>
      </c>
      <c r="C2" s="6"/>
      <c r="D2" s="7"/>
      <c r="E2" s="7"/>
      <c r="F2" s="7"/>
      <c r="G2" s="7"/>
      <c r="H2" s="7"/>
    </row>
    <row r="3" spans="1:8">
      <c r="A3" s="2"/>
      <c r="B3" s="3"/>
      <c r="C3" s="6"/>
      <c r="D3" s="7"/>
      <c r="E3" s="7"/>
      <c r="F3" s="7"/>
      <c r="G3" s="7"/>
      <c r="H3" s="7"/>
    </row>
    <row r="4" spans="1:8" ht="13.5" thickBot="1">
      <c r="A4" s="39" t="s">
        <v>203</v>
      </c>
      <c r="B4" s="208" t="s">
        <v>22</v>
      </c>
      <c r="C4" s="20"/>
      <c r="D4" s="22"/>
      <c r="E4" s="22"/>
      <c r="F4" s="23"/>
      <c r="G4" s="23"/>
      <c r="H4" s="40" t="s">
        <v>74</v>
      </c>
    </row>
    <row r="5" spans="1:8">
      <c r="A5" s="41" t="s">
        <v>6</v>
      </c>
      <c r="B5" s="42"/>
      <c r="C5" s="467" t="s">
        <v>69</v>
      </c>
      <c r="D5" s="468"/>
      <c r="E5" s="469"/>
      <c r="F5" s="467" t="s">
        <v>73</v>
      </c>
      <c r="G5" s="468"/>
      <c r="H5" s="470"/>
    </row>
    <row r="6" spans="1:8">
      <c r="A6" s="43" t="s">
        <v>6</v>
      </c>
      <c r="B6" s="44"/>
      <c r="C6" s="45" t="s">
        <v>70</v>
      </c>
      <c r="D6" s="45" t="s">
        <v>71</v>
      </c>
      <c r="E6" s="45" t="s">
        <v>72</v>
      </c>
      <c r="F6" s="45" t="s">
        <v>70</v>
      </c>
      <c r="G6" s="45" t="s">
        <v>71</v>
      </c>
      <c r="H6" s="46" t="s">
        <v>72</v>
      </c>
    </row>
    <row r="7" spans="1:8">
      <c r="A7" s="47"/>
      <c r="B7" s="208" t="s">
        <v>202</v>
      </c>
      <c r="C7" s="297"/>
      <c r="D7" s="297"/>
      <c r="E7" s="297"/>
      <c r="F7" s="297"/>
      <c r="G7" s="297"/>
      <c r="H7" s="298"/>
    </row>
    <row r="8" spans="1:8" ht="15">
      <c r="A8" s="47">
        <v>1</v>
      </c>
      <c r="B8" s="48" t="s">
        <v>201</v>
      </c>
      <c r="C8" s="299">
        <v>681718.83</v>
      </c>
      <c r="D8" s="299">
        <v>598942.18000000005</v>
      </c>
      <c r="E8" s="286">
        <f t="shared" ref="E8:E22" si="0">C8+D8</f>
        <v>1280661.01</v>
      </c>
      <c r="F8" s="299">
        <v>419200.57</v>
      </c>
      <c r="G8" s="299">
        <v>575598.23</v>
      </c>
      <c r="H8" s="300">
        <f t="shared" ref="H8:H22" si="1">F8+G8</f>
        <v>994798.8</v>
      </c>
    </row>
    <row r="9" spans="1:8" ht="15">
      <c r="A9" s="47">
        <v>2</v>
      </c>
      <c r="B9" s="48" t="s">
        <v>200</v>
      </c>
      <c r="C9" s="301">
        <f>SUM(C10:C18)</f>
        <v>3655922.49</v>
      </c>
      <c r="D9" s="301">
        <f>SUM(D10:D18)</f>
        <v>2231505.2800000003</v>
      </c>
      <c r="E9" s="286">
        <f t="shared" si="0"/>
        <v>5887427.7700000005</v>
      </c>
      <c r="F9" s="301">
        <f>SUM(F10:F18)</f>
        <v>4476861.3</v>
      </c>
      <c r="G9" s="301">
        <f>SUM(G10:G18)</f>
        <v>1064924.68</v>
      </c>
      <c r="H9" s="300">
        <f t="shared" si="1"/>
        <v>5541785.9799999995</v>
      </c>
    </row>
    <row r="10" spans="1:8" ht="15">
      <c r="A10" s="47">
        <v>2.1</v>
      </c>
      <c r="B10" s="49" t="s">
        <v>199</v>
      </c>
      <c r="C10" s="299">
        <v>2589.04</v>
      </c>
      <c r="D10" s="299">
        <v>77.62</v>
      </c>
      <c r="E10" s="286">
        <f t="shared" si="0"/>
        <v>2666.66</v>
      </c>
      <c r="F10" s="299">
        <v>25890.400000000001</v>
      </c>
      <c r="G10" s="299"/>
      <c r="H10" s="300">
        <f t="shared" si="1"/>
        <v>25890.400000000001</v>
      </c>
    </row>
    <row r="11" spans="1:8" ht="15">
      <c r="A11" s="47">
        <v>2.2000000000000002</v>
      </c>
      <c r="B11" s="49" t="s">
        <v>198</v>
      </c>
      <c r="C11" s="299">
        <v>1530223.35</v>
      </c>
      <c r="D11" s="299">
        <v>1121713.32</v>
      </c>
      <c r="E11" s="286">
        <f t="shared" si="0"/>
        <v>2651936.67</v>
      </c>
      <c r="F11" s="299">
        <v>2299542.48</v>
      </c>
      <c r="G11" s="299">
        <v>762264.9</v>
      </c>
      <c r="H11" s="300">
        <f t="shared" si="1"/>
        <v>3061807.38</v>
      </c>
    </row>
    <row r="12" spans="1:8" ht="15">
      <c r="A12" s="47">
        <v>2.2999999999999998</v>
      </c>
      <c r="B12" s="49" t="s">
        <v>197</v>
      </c>
      <c r="C12" s="299">
        <v>323680.36</v>
      </c>
      <c r="D12" s="299">
        <v>258624.12</v>
      </c>
      <c r="E12" s="286">
        <f t="shared" si="0"/>
        <v>582304.48</v>
      </c>
      <c r="F12" s="299">
        <v>836308.3</v>
      </c>
      <c r="G12" s="299">
        <v>2699.08</v>
      </c>
      <c r="H12" s="300">
        <f t="shared" si="1"/>
        <v>839007.38</v>
      </c>
    </row>
    <row r="13" spans="1:8" ht="15">
      <c r="A13" s="47">
        <v>2.4</v>
      </c>
      <c r="B13" s="49" t="s">
        <v>196</v>
      </c>
      <c r="C13" s="299"/>
      <c r="D13" s="299"/>
      <c r="E13" s="286">
        <f t="shared" si="0"/>
        <v>0</v>
      </c>
      <c r="F13" s="299"/>
      <c r="G13" s="299"/>
      <c r="H13" s="300">
        <f t="shared" si="1"/>
        <v>0</v>
      </c>
    </row>
    <row r="14" spans="1:8" ht="15">
      <c r="A14" s="47">
        <v>2.5</v>
      </c>
      <c r="B14" s="49" t="s">
        <v>195</v>
      </c>
      <c r="C14" s="299">
        <v>259677.56</v>
      </c>
      <c r="D14" s="299"/>
      <c r="E14" s="286">
        <f t="shared" si="0"/>
        <v>259677.56</v>
      </c>
      <c r="F14" s="299">
        <v>15090.43</v>
      </c>
      <c r="G14" s="299">
        <v>4637.2700000000004</v>
      </c>
      <c r="H14" s="300">
        <f t="shared" si="1"/>
        <v>19727.7</v>
      </c>
    </row>
    <row r="15" spans="1:8" ht="15">
      <c r="A15" s="47">
        <v>2.6</v>
      </c>
      <c r="B15" s="49" t="s">
        <v>194</v>
      </c>
      <c r="C15" s="299"/>
      <c r="D15" s="299">
        <v>133404.99</v>
      </c>
      <c r="E15" s="286">
        <f t="shared" si="0"/>
        <v>133404.99</v>
      </c>
      <c r="F15" s="299"/>
      <c r="G15" s="299">
        <v>105424.89</v>
      </c>
      <c r="H15" s="300">
        <f t="shared" si="1"/>
        <v>105424.89</v>
      </c>
    </row>
    <row r="16" spans="1:8" ht="15">
      <c r="A16" s="47">
        <v>2.7</v>
      </c>
      <c r="B16" s="49" t="s">
        <v>193</v>
      </c>
      <c r="C16" s="299"/>
      <c r="D16" s="299">
        <v>394206.38</v>
      </c>
      <c r="E16" s="286">
        <f t="shared" si="0"/>
        <v>394206.38</v>
      </c>
      <c r="F16" s="299">
        <v>255459.03</v>
      </c>
      <c r="G16" s="299"/>
      <c r="H16" s="300">
        <f t="shared" si="1"/>
        <v>255459.03</v>
      </c>
    </row>
    <row r="17" spans="1:8" ht="15">
      <c r="A17" s="47">
        <v>2.8</v>
      </c>
      <c r="B17" s="49" t="s">
        <v>192</v>
      </c>
      <c r="C17" s="299">
        <v>27157.85</v>
      </c>
      <c r="D17" s="299">
        <v>7047.14</v>
      </c>
      <c r="E17" s="286">
        <f t="shared" si="0"/>
        <v>34204.99</v>
      </c>
      <c r="F17" s="299">
        <v>17464.88</v>
      </c>
      <c r="G17" s="299">
        <v>2899.24</v>
      </c>
      <c r="H17" s="300">
        <f t="shared" si="1"/>
        <v>20364.120000000003</v>
      </c>
    </row>
    <row r="18" spans="1:8" ht="15">
      <c r="A18" s="47">
        <v>2.9</v>
      </c>
      <c r="B18" s="49" t="s">
        <v>191</v>
      </c>
      <c r="C18" s="299">
        <v>1512594.33</v>
      </c>
      <c r="D18" s="299">
        <v>316431.71000000002</v>
      </c>
      <c r="E18" s="286">
        <f t="shared" si="0"/>
        <v>1829026.04</v>
      </c>
      <c r="F18" s="299">
        <v>1027105.78</v>
      </c>
      <c r="G18" s="299">
        <v>186999.3</v>
      </c>
      <c r="H18" s="300">
        <f t="shared" si="1"/>
        <v>1214105.08</v>
      </c>
    </row>
    <row r="19" spans="1:8" ht="15">
      <c r="A19" s="47">
        <v>3</v>
      </c>
      <c r="B19" s="48" t="s">
        <v>190</v>
      </c>
      <c r="C19" s="299">
        <v>24213.63</v>
      </c>
      <c r="D19" s="299">
        <v>1037.71</v>
      </c>
      <c r="E19" s="286">
        <f t="shared" si="0"/>
        <v>25251.34</v>
      </c>
      <c r="F19" s="299">
        <v>41360.050000000003</v>
      </c>
      <c r="G19" s="299">
        <v>510.62</v>
      </c>
      <c r="H19" s="300">
        <f t="shared" si="1"/>
        <v>41870.670000000006</v>
      </c>
    </row>
    <row r="20" spans="1:8" ht="15">
      <c r="A20" s="47">
        <v>4</v>
      </c>
      <c r="B20" s="48" t="s">
        <v>189</v>
      </c>
      <c r="C20" s="299">
        <v>1803374.77</v>
      </c>
      <c r="D20" s="299">
        <v>582108.85</v>
      </c>
      <c r="E20" s="286">
        <f t="shared" si="0"/>
        <v>2385483.62</v>
      </c>
      <c r="F20" s="299">
        <v>2268827.4500000002</v>
      </c>
      <c r="G20" s="299">
        <v>768432.8</v>
      </c>
      <c r="H20" s="300">
        <f t="shared" si="1"/>
        <v>3037260.25</v>
      </c>
    </row>
    <row r="21" spans="1:8" ht="15">
      <c r="A21" s="47">
        <v>5</v>
      </c>
      <c r="B21" s="48" t="s">
        <v>188</v>
      </c>
      <c r="C21" s="299"/>
      <c r="D21" s="299"/>
      <c r="E21" s="286">
        <f t="shared" si="0"/>
        <v>0</v>
      </c>
      <c r="F21" s="299"/>
      <c r="G21" s="299"/>
      <c r="H21" s="300">
        <f t="shared" si="1"/>
        <v>0</v>
      </c>
    </row>
    <row r="22" spans="1:8" ht="15">
      <c r="A22" s="47">
        <v>6</v>
      </c>
      <c r="B22" s="50" t="s">
        <v>187</v>
      </c>
      <c r="C22" s="301">
        <f>C8+C9+C19+C20+C21</f>
        <v>6165229.7200000007</v>
      </c>
      <c r="D22" s="301">
        <f>D8+D9+D19+D20+D21</f>
        <v>3413594.0200000005</v>
      </c>
      <c r="E22" s="286">
        <f t="shared" si="0"/>
        <v>9578823.7400000021</v>
      </c>
      <c r="F22" s="301">
        <f>F8+F9+F19+F20+F21</f>
        <v>7206249.3700000001</v>
      </c>
      <c r="G22" s="301">
        <f>G8+G9+G19+G20+G21</f>
        <v>2409466.33</v>
      </c>
      <c r="H22" s="300">
        <f t="shared" si="1"/>
        <v>9615715.6999999993</v>
      </c>
    </row>
    <row r="23" spans="1:8" ht="15">
      <c r="A23" s="47"/>
      <c r="B23" s="208" t="s">
        <v>186</v>
      </c>
      <c r="C23" s="299"/>
      <c r="D23" s="299"/>
      <c r="E23" s="285"/>
      <c r="F23" s="299"/>
      <c r="G23" s="299"/>
      <c r="H23" s="302"/>
    </row>
    <row r="24" spans="1:8" ht="15">
      <c r="A24" s="47">
        <v>7</v>
      </c>
      <c r="B24" s="48" t="s">
        <v>185</v>
      </c>
      <c r="C24" s="299">
        <v>134715.82999999999</v>
      </c>
      <c r="D24" s="299">
        <v>34021.03</v>
      </c>
      <c r="E24" s="286">
        <f t="shared" ref="E24:E31" si="2">C24+D24</f>
        <v>168736.86</v>
      </c>
      <c r="F24" s="299">
        <v>64429.96</v>
      </c>
      <c r="G24" s="299">
        <v>12153.51</v>
      </c>
      <c r="H24" s="300">
        <f t="shared" ref="H24:H31" si="3">F24+G24</f>
        <v>76583.47</v>
      </c>
    </row>
    <row r="25" spans="1:8" ht="15">
      <c r="A25" s="47">
        <v>8</v>
      </c>
      <c r="B25" s="48" t="s">
        <v>184</v>
      </c>
      <c r="C25" s="299">
        <v>9539.94</v>
      </c>
      <c r="D25" s="299">
        <v>290556.13</v>
      </c>
      <c r="E25" s="286">
        <f t="shared" si="2"/>
        <v>300096.07</v>
      </c>
      <c r="F25" s="299">
        <v>17132.009999999998</v>
      </c>
      <c r="G25" s="299">
        <v>346791.24</v>
      </c>
      <c r="H25" s="300">
        <f t="shared" si="3"/>
        <v>363923.25</v>
      </c>
    </row>
    <row r="26" spans="1:8" ht="15">
      <c r="A26" s="47">
        <v>9</v>
      </c>
      <c r="B26" s="48" t="s">
        <v>183</v>
      </c>
      <c r="C26" s="299">
        <v>265610.48</v>
      </c>
      <c r="D26" s="299">
        <v>1393233.65</v>
      </c>
      <c r="E26" s="286">
        <f t="shared" si="2"/>
        <v>1658844.13</v>
      </c>
      <c r="F26" s="299">
        <v>310433.81</v>
      </c>
      <c r="G26" s="299">
        <v>901479.44</v>
      </c>
      <c r="H26" s="300">
        <f t="shared" si="3"/>
        <v>1211913.25</v>
      </c>
    </row>
    <row r="27" spans="1:8" ht="15">
      <c r="A27" s="47">
        <v>10</v>
      </c>
      <c r="B27" s="48" t="s">
        <v>182</v>
      </c>
      <c r="C27" s="299"/>
      <c r="D27" s="299"/>
      <c r="E27" s="286">
        <f t="shared" si="2"/>
        <v>0</v>
      </c>
      <c r="F27" s="299"/>
      <c r="G27" s="299"/>
      <c r="H27" s="300">
        <f t="shared" si="3"/>
        <v>0</v>
      </c>
    </row>
    <row r="28" spans="1:8" ht="15">
      <c r="A28" s="47">
        <v>11</v>
      </c>
      <c r="B28" s="48" t="s">
        <v>181</v>
      </c>
      <c r="C28" s="299">
        <v>156407.67000000001</v>
      </c>
      <c r="D28" s="299">
        <v>3445.47</v>
      </c>
      <c r="E28" s="286">
        <f t="shared" si="2"/>
        <v>159853.14000000001</v>
      </c>
      <c r="F28" s="299">
        <v>550187.88</v>
      </c>
      <c r="G28" s="299">
        <v>51451.37</v>
      </c>
      <c r="H28" s="300">
        <f t="shared" si="3"/>
        <v>601639.25</v>
      </c>
    </row>
    <row r="29" spans="1:8" ht="15">
      <c r="A29" s="47">
        <v>12</v>
      </c>
      <c r="B29" s="48" t="s">
        <v>180</v>
      </c>
      <c r="C29" s="299">
        <v>2791.62</v>
      </c>
      <c r="D29" s="299"/>
      <c r="E29" s="286">
        <f t="shared" si="2"/>
        <v>2791.62</v>
      </c>
      <c r="F29" s="299">
        <v>19228.41</v>
      </c>
      <c r="G29" s="299">
        <v>7790.57</v>
      </c>
      <c r="H29" s="300">
        <f t="shared" si="3"/>
        <v>27018.98</v>
      </c>
    </row>
    <row r="30" spans="1:8" ht="15">
      <c r="A30" s="47">
        <v>13</v>
      </c>
      <c r="B30" s="51" t="s">
        <v>179</v>
      </c>
      <c r="C30" s="301">
        <f>SUM(C24:C29)</f>
        <v>569065.54</v>
      </c>
      <c r="D30" s="301">
        <f>SUM(D24:D29)</f>
        <v>1721256.28</v>
      </c>
      <c r="E30" s="286">
        <f t="shared" si="2"/>
        <v>2290321.8200000003</v>
      </c>
      <c r="F30" s="301">
        <f>SUM(F24:F29)</f>
        <v>961412.07000000007</v>
      </c>
      <c r="G30" s="301">
        <f>SUM(G24:G29)</f>
        <v>1319666.1300000001</v>
      </c>
      <c r="H30" s="300">
        <f t="shared" si="3"/>
        <v>2281078.2000000002</v>
      </c>
    </row>
    <row r="31" spans="1:8" ht="15">
      <c r="A31" s="47">
        <v>14</v>
      </c>
      <c r="B31" s="51" t="s">
        <v>178</v>
      </c>
      <c r="C31" s="301">
        <f>C22-C30</f>
        <v>5596164.1800000006</v>
      </c>
      <c r="D31" s="301">
        <f>D22-D30</f>
        <v>1692337.7400000005</v>
      </c>
      <c r="E31" s="286">
        <f t="shared" si="2"/>
        <v>7288501.9200000009</v>
      </c>
      <c r="F31" s="301">
        <f>F22-F30</f>
        <v>6244837.2999999998</v>
      </c>
      <c r="G31" s="301">
        <f>G22-G30</f>
        <v>1089800.2</v>
      </c>
      <c r="H31" s="300">
        <f t="shared" si="3"/>
        <v>7334637.5</v>
      </c>
    </row>
    <row r="32" spans="1:8">
      <c r="A32" s="47"/>
      <c r="B32" s="52"/>
      <c r="C32" s="303"/>
      <c r="D32" s="303"/>
      <c r="E32" s="303"/>
      <c r="F32" s="303"/>
      <c r="G32" s="303"/>
      <c r="H32" s="304"/>
    </row>
    <row r="33" spans="1:8" ht="15">
      <c r="A33" s="47"/>
      <c r="B33" s="52" t="s">
        <v>177</v>
      </c>
      <c r="C33" s="299"/>
      <c r="D33" s="299"/>
      <c r="E33" s="285"/>
      <c r="F33" s="299"/>
      <c r="G33" s="299"/>
      <c r="H33" s="302"/>
    </row>
    <row r="34" spans="1:8" ht="15">
      <c r="A34" s="47">
        <v>15</v>
      </c>
      <c r="B34" s="53" t="s">
        <v>176</v>
      </c>
      <c r="C34" s="305">
        <f>C35-C36</f>
        <v>-40748.520000000004</v>
      </c>
      <c r="D34" s="305">
        <f>D35-D36</f>
        <v>62828.460000000006</v>
      </c>
      <c r="E34" s="286">
        <f t="shared" ref="E34:E45" si="4">C34+D34</f>
        <v>22079.940000000002</v>
      </c>
      <c r="F34" s="305">
        <f>F35-F36</f>
        <v>-42856.95</v>
      </c>
      <c r="G34" s="305">
        <f>G35-G36</f>
        <v>17516.260000000002</v>
      </c>
      <c r="H34" s="300">
        <f t="shared" ref="H34:H45" si="5">F34+G34</f>
        <v>-25340.689999999995</v>
      </c>
    </row>
    <row r="35" spans="1:8" ht="15">
      <c r="A35" s="47">
        <v>15.1</v>
      </c>
      <c r="B35" s="49" t="s">
        <v>175</v>
      </c>
      <c r="C35" s="299">
        <v>14262.2</v>
      </c>
      <c r="D35" s="299">
        <v>115806.8</v>
      </c>
      <c r="E35" s="286">
        <f t="shared" si="4"/>
        <v>130069</v>
      </c>
      <c r="F35" s="299">
        <v>11686.02</v>
      </c>
      <c r="G35" s="299">
        <v>55236.36</v>
      </c>
      <c r="H35" s="300">
        <f t="shared" si="5"/>
        <v>66922.38</v>
      </c>
    </row>
    <row r="36" spans="1:8" ht="15">
      <c r="A36" s="47">
        <v>15.2</v>
      </c>
      <c r="B36" s="49" t="s">
        <v>174</v>
      </c>
      <c r="C36" s="299">
        <v>55010.720000000001</v>
      </c>
      <c r="D36" s="299">
        <v>52978.34</v>
      </c>
      <c r="E36" s="286">
        <f t="shared" si="4"/>
        <v>107989.06</v>
      </c>
      <c r="F36" s="299">
        <v>54542.97</v>
      </c>
      <c r="G36" s="299">
        <v>37720.1</v>
      </c>
      <c r="H36" s="300">
        <f t="shared" si="5"/>
        <v>92263.07</v>
      </c>
    </row>
    <row r="37" spans="1:8" ht="15">
      <c r="A37" s="47">
        <v>16</v>
      </c>
      <c r="B37" s="48" t="s">
        <v>173</v>
      </c>
      <c r="C37" s="299"/>
      <c r="D37" s="299"/>
      <c r="E37" s="286">
        <f t="shared" si="4"/>
        <v>0</v>
      </c>
      <c r="F37" s="299"/>
      <c r="G37" s="299"/>
      <c r="H37" s="300">
        <f t="shared" si="5"/>
        <v>0</v>
      </c>
    </row>
    <row r="38" spans="1:8" ht="15">
      <c r="A38" s="47">
        <v>17</v>
      </c>
      <c r="B38" s="48" t="s">
        <v>172</v>
      </c>
      <c r="C38" s="299"/>
      <c r="D38" s="299"/>
      <c r="E38" s="286">
        <f t="shared" si="4"/>
        <v>0</v>
      </c>
      <c r="F38" s="299"/>
      <c r="G38" s="299"/>
      <c r="H38" s="300">
        <f t="shared" si="5"/>
        <v>0</v>
      </c>
    </row>
    <row r="39" spans="1:8" ht="15">
      <c r="A39" s="47">
        <v>18</v>
      </c>
      <c r="B39" s="48" t="s">
        <v>171</v>
      </c>
      <c r="C39" s="299"/>
      <c r="D39" s="299"/>
      <c r="E39" s="286">
        <f t="shared" si="4"/>
        <v>0</v>
      </c>
      <c r="F39" s="299"/>
      <c r="G39" s="299"/>
      <c r="H39" s="300">
        <f t="shared" si="5"/>
        <v>0</v>
      </c>
    </row>
    <row r="40" spans="1:8" ht="15">
      <c r="A40" s="47">
        <v>19</v>
      </c>
      <c r="B40" s="48" t="s">
        <v>170</v>
      </c>
      <c r="C40" s="299">
        <v>2086897.48</v>
      </c>
      <c r="D40" s="299">
        <v>0</v>
      </c>
      <c r="E40" s="286">
        <f t="shared" si="4"/>
        <v>2086897.48</v>
      </c>
      <c r="F40" s="299">
        <v>582389.34</v>
      </c>
      <c r="G40" s="299">
        <v>0</v>
      </c>
      <c r="H40" s="300">
        <f t="shared" si="5"/>
        <v>582389.34</v>
      </c>
    </row>
    <row r="41" spans="1:8" ht="15">
      <c r="A41" s="47">
        <v>20</v>
      </c>
      <c r="B41" s="48" t="s">
        <v>169</v>
      </c>
      <c r="C41" s="299">
        <v>-988365.63</v>
      </c>
      <c r="D41" s="299">
        <v>0</v>
      </c>
      <c r="E41" s="286">
        <f t="shared" si="4"/>
        <v>-988365.63</v>
      </c>
      <c r="F41" s="299">
        <v>272012.14</v>
      </c>
      <c r="G41" s="299">
        <v>0</v>
      </c>
      <c r="H41" s="300">
        <f t="shared" si="5"/>
        <v>272012.14</v>
      </c>
    </row>
    <row r="42" spans="1:8" ht="15">
      <c r="A42" s="47">
        <v>21</v>
      </c>
      <c r="B42" s="48" t="s">
        <v>168</v>
      </c>
      <c r="C42" s="299">
        <v>26095.26</v>
      </c>
      <c r="D42" s="299"/>
      <c r="E42" s="286">
        <f t="shared" si="4"/>
        <v>26095.26</v>
      </c>
      <c r="F42" s="299"/>
      <c r="G42" s="299"/>
      <c r="H42" s="300">
        <f t="shared" si="5"/>
        <v>0</v>
      </c>
    </row>
    <row r="43" spans="1:8" ht="15">
      <c r="A43" s="47">
        <v>22</v>
      </c>
      <c r="B43" s="48" t="s">
        <v>167</v>
      </c>
      <c r="C43" s="299">
        <v>413735.59</v>
      </c>
      <c r="D43" s="299">
        <v>154468.85</v>
      </c>
      <c r="E43" s="286">
        <f t="shared" si="4"/>
        <v>568204.44000000006</v>
      </c>
      <c r="F43" s="299">
        <v>88719.71</v>
      </c>
      <c r="G43" s="299">
        <v>132479.78</v>
      </c>
      <c r="H43" s="300">
        <f t="shared" si="5"/>
        <v>221199.49</v>
      </c>
    </row>
    <row r="44" spans="1:8" ht="15">
      <c r="A44" s="47">
        <v>23</v>
      </c>
      <c r="B44" s="48" t="s">
        <v>166</v>
      </c>
      <c r="C44" s="299">
        <v>1020</v>
      </c>
      <c r="D44" s="299"/>
      <c r="E44" s="286">
        <f t="shared" si="4"/>
        <v>1020</v>
      </c>
      <c r="F44" s="299">
        <v>2335.9299999999998</v>
      </c>
      <c r="G44" s="299"/>
      <c r="H44" s="300">
        <f t="shared" si="5"/>
        <v>2335.9299999999998</v>
      </c>
    </row>
    <row r="45" spans="1:8" ht="15">
      <c r="A45" s="47">
        <v>24</v>
      </c>
      <c r="B45" s="51" t="s">
        <v>284</v>
      </c>
      <c r="C45" s="301">
        <f>C34+C37+C38+C39+C40+C41+C42+C43+C44</f>
        <v>1498634.1800000002</v>
      </c>
      <c r="D45" s="301">
        <f>D34+D37+D38+D39+D40+D41+D42+D43+D44</f>
        <v>217297.31</v>
      </c>
      <c r="E45" s="286">
        <f t="shared" si="4"/>
        <v>1715931.4900000002</v>
      </c>
      <c r="F45" s="301">
        <f>F34+F37+F38+F39+F40+F41+F42+F43+F44</f>
        <v>902600.17</v>
      </c>
      <c r="G45" s="301">
        <f>G34+G37+G38+G39+G40+G41+G42+G43+G44</f>
        <v>149996.04</v>
      </c>
      <c r="H45" s="300">
        <f t="shared" si="5"/>
        <v>1052596.21</v>
      </c>
    </row>
    <row r="46" spans="1:8">
      <c r="A46" s="47"/>
      <c r="B46" s="208" t="s">
        <v>165</v>
      </c>
      <c r="C46" s="299"/>
      <c r="D46" s="299"/>
      <c r="E46" s="299"/>
      <c r="F46" s="299"/>
      <c r="G46" s="299"/>
      <c r="H46" s="306"/>
    </row>
    <row r="47" spans="1:8" ht="15">
      <c r="A47" s="47">
        <v>25</v>
      </c>
      <c r="B47" s="48" t="s">
        <v>164</v>
      </c>
      <c r="C47" s="299">
        <v>911685.01</v>
      </c>
      <c r="D47" s="299">
        <v>42750.82</v>
      </c>
      <c r="E47" s="286">
        <f t="shared" ref="E47:E54" si="6">C47+D47</f>
        <v>954435.83</v>
      </c>
      <c r="F47" s="299">
        <v>851118.32</v>
      </c>
      <c r="G47" s="299">
        <v>61033.02</v>
      </c>
      <c r="H47" s="300">
        <f t="shared" ref="H47:H54" si="7">F47+G47</f>
        <v>912151.34</v>
      </c>
    </row>
    <row r="48" spans="1:8" ht="15">
      <c r="A48" s="47">
        <v>26</v>
      </c>
      <c r="B48" s="48" t="s">
        <v>163</v>
      </c>
      <c r="C48" s="299">
        <v>930116.57</v>
      </c>
      <c r="D48" s="299"/>
      <c r="E48" s="286">
        <f t="shared" si="6"/>
        <v>930116.57</v>
      </c>
      <c r="F48" s="299">
        <v>1060253.3600000001</v>
      </c>
      <c r="G48" s="299"/>
      <c r="H48" s="300">
        <f t="shared" si="7"/>
        <v>1060253.3600000001</v>
      </c>
    </row>
    <row r="49" spans="1:8" ht="15">
      <c r="A49" s="47">
        <v>27</v>
      </c>
      <c r="B49" s="48" t="s">
        <v>162</v>
      </c>
      <c r="C49" s="299">
        <v>3496007.35</v>
      </c>
      <c r="D49" s="299">
        <v>0</v>
      </c>
      <c r="E49" s="286">
        <f t="shared" si="6"/>
        <v>3496007.35</v>
      </c>
      <c r="F49" s="299">
        <v>2393935.35</v>
      </c>
      <c r="G49" s="299">
        <v>0</v>
      </c>
      <c r="H49" s="300">
        <f t="shared" si="7"/>
        <v>2393935.35</v>
      </c>
    </row>
    <row r="50" spans="1:8" ht="15">
      <c r="A50" s="47">
        <v>28</v>
      </c>
      <c r="B50" s="48" t="s">
        <v>161</v>
      </c>
      <c r="C50" s="299">
        <v>1810.9</v>
      </c>
      <c r="D50" s="299">
        <v>0</v>
      </c>
      <c r="E50" s="286">
        <f t="shared" si="6"/>
        <v>1810.9</v>
      </c>
      <c r="F50" s="299">
        <v>1604.09</v>
      </c>
      <c r="G50" s="299">
        <v>0</v>
      </c>
      <c r="H50" s="300">
        <f t="shared" si="7"/>
        <v>1604.09</v>
      </c>
    </row>
    <row r="51" spans="1:8" ht="15">
      <c r="A51" s="47">
        <v>29</v>
      </c>
      <c r="B51" s="48" t="s">
        <v>160</v>
      </c>
      <c r="C51" s="299">
        <v>460738.05</v>
      </c>
      <c r="D51" s="299">
        <v>0</v>
      </c>
      <c r="E51" s="286">
        <f t="shared" si="6"/>
        <v>460738.05</v>
      </c>
      <c r="F51" s="299">
        <v>924704.95</v>
      </c>
      <c r="G51" s="299">
        <v>0</v>
      </c>
      <c r="H51" s="300">
        <f t="shared" si="7"/>
        <v>924704.95</v>
      </c>
    </row>
    <row r="52" spans="1:8" ht="15">
      <c r="A52" s="47">
        <v>30</v>
      </c>
      <c r="B52" s="48" t="s">
        <v>159</v>
      </c>
      <c r="C52" s="299">
        <v>275978.15000000002</v>
      </c>
      <c r="D52" s="299"/>
      <c r="E52" s="286">
        <f t="shared" si="6"/>
        <v>275978.15000000002</v>
      </c>
      <c r="F52" s="299">
        <v>245969.5</v>
      </c>
      <c r="G52" s="299"/>
      <c r="H52" s="300">
        <f t="shared" si="7"/>
        <v>245969.5</v>
      </c>
    </row>
    <row r="53" spans="1:8" ht="15">
      <c r="A53" s="47">
        <v>31</v>
      </c>
      <c r="B53" s="51" t="s">
        <v>285</v>
      </c>
      <c r="C53" s="301">
        <f>C47+C48+C49+C50+C51+C52</f>
        <v>6076336.0300000003</v>
      </c>
      <c r="D53" s="301">
        <f>D47+D48+D49+D50+D51+D52</f>
        <v>42750.82</v>
      </c>
      <c r="E53" s="286">
        <f t="shared" si="6"/>
        <v>6119086.8500000006</v>
      </c>
      <c r="F53" s="301">
        <f>F47+F48+F49+F50+F51+F52</f>
        <v>5477585.5700000003</v>
      </c>
      <c r="G53" s="301">
        <f>G47+G48+G49+G50+G51+G52</f>
        <v>61033.02</v>
      </c>
      <c r="H53" s="300">
        <f t="shared" si="7"/>
        <v>5538618.5899999999</v>
      </c>
    </row>
    <row r="54" spans="1:8" ht="15">
      <c r="A54" s="47">
        <v>32</v>
      </c>
      <c r="B54" s="51" t="s">
        <v>286</v>
      </c>
      <c r="C54" s="301">
        <f>C45-C53</f>
        <v>-4577701.8499999996</v>
      </c>
      <c r="D54" s="301">
        <f>D45-D53</f>
        <v>174546.49</v>
      </c>
      <c r="E54" s="286">
        <f t="shared" si="6"/>
        <v>-4403155.3599999994</v>
      </c>
      <c r="F54" s="301">
        <f>F45-F53</f>
        <v>-4574985.4000000004</v>
      </c>
      <c r="G54" s="301">
        <f>G45-G53</f>
        <v>88963.020000000019</v>
      </c>
      <c r="H54" s="300">
        <f t="shared" si="7"/>
        <v>-4486022.3800000008</v>
      </c>
    </row>
    <row r="55" spans="1:8">
      <c r="A55" s="47"/>
      <c r="B55" s="52"/>
      <c r="C55" s="303"/>
      <c r="D55" s="303"/>
      <c r="E55" s="303"/>
      <c r="F55" s="303"/>
      <c r="G55" s="303"/>
      <c r="H55" s="304"/>
    </row>
    <row r="56" spans="1:8" ht="15">
      <c r="A56" s="47">
        <v>33</v>
      </c>
      <c r="B56" s="51" t="s">
        <v>158</v>
      </c>
      <c r="C56" s="301">
        <f>C31+C54</f>
        <v>1018462.330000001</v>
      </c>
      <c r="D56" s="301">
        <f>D31+D54</f>
        <v>1866884.2300000004</v>
      </c>
      <c r="E56" s="286">
        <f>C56+D56</f>
        <v>2885346.5600000015</v>
      </c>
      <c r="F56" s="301">
        <f>F31+F54</f>
        <v>1669851.8999999994</v>
      </c>
      <c r="G56" s="301">
        <f>G31+G54</f>
        <v>1178763.22</v>
      </c>
      <c r="H56" s="300">
        <f>F56+G56</f>
        <v>2848615.1199999992</v>
      </c>
    </row>
    <row r="57" spans="1:8">
      <c r="A57" s="47"/>
      <c r="B57" s="52"/>
      <c r="C57" s="303"/>
      <c r="D57" s="303"/>
      <c r="E57" s="303"/>
      <c r="F57" s="303"/>
      <c r="G57" s="303"/>
      <c r="H57" s="304"/>
    </row>
    <row r="58" spans="1:8" ht="15">
      <c r="A58" s="47">
        <v>34</v>
      </c>
      <c r="B58" s="48" t="s">
        <v>157</v>
      </c>
      <c r="C58" s="299">
        <v>669762.06999999995</v>
      </c>
      <c r="D58" s="299">
        <v>0</v>
      </c>
      <c r="E58" s="286">
        <f>C58+D58</f>
        <v>669762.06999999995</v>
      </c>
      <c r="F58" s="299">
        <v>293663.23</v>
      </c>
      <c r="G58" s="299">
        <v>0</v>
      </c>
      <c r="H58" s="300">
        <f>F58+G58</f>
        <v>293663.23</v>
      </c>
    </row>
    <row r="59" spans="1:8" s="209" customFormat="1" ht="15">
      <c r="A59" s="47">
        <v>35</v>
      </c>
      <c r="B59" s="48" t="s">
        <v>156</v>
      </c>
      <c r="C59" s="307"/>
      <c r="D59" s="307">
        <v>0</v>
      </c>
      <c r="E59" s="308">
        <f>C59+D59</f>
        <v>0</v>
      </c>
      <c r="F59" s="309"/>
      <c r="G59" s="309">
        <v>0</v>
      </c>
      <c r="H59" s="310">
        <f>F59+G59</f>
        <v>0</v>
      </c>
    </row>
    <row r="60" spans="1:8" ht="15">
      <c r="A60" s="47">
        <v>36</v>
      </c>
      <c r="B60" s="48" t="s">
        <v>155</v>
      </c>
      <c r="C60" s="299">
        <v>219249.96</v>
      </c>
      <c r="D60" s="299">
        <v>0</v>
      </c>
      <c r="E60" s="286">
        <f>C60+D60</f>
        <v>219249.96</v>
      </c>
      <c r="F60" s="299">
        <v>106263.62</v>
      </c>
      <c r="G60" s="299">
        <v>0</v>
      </c>
      <c r="H60" s="300">
        <f>F60+G60</f>
        <v>106263.62</v>
      </c>
    </row>
    <row r="61" spans="1:8" ht="15">
      <c r="A61" s="47">
        <v>37</v>
      </c>
      <c r="B61" s="51" t="s">
        <v>154</v>
      </c>
      <c r="C61" s="301">
        <f>C58+C59+C60</f>
        <v>889012.02999999991</v>
      </c>
      <c r="D61" s="301">
        <f>D58+D59+D60</f>
        <v>0</v>
      </c>
      <c r="E61" s="286">
        <f>C61+D61</f>
        <v>889012.02999999991</v>
      </c>
      <c r="F61" s="301">
        <f>F58+F59+F60</f>
        <v>399926.85</v>
      </c>
      <c r="G61" s="301">
        <f>G58+G59+G60</f>
        <v>0</v>
      </c>
      <c r="H61" s="300">
        <f>F61+G61</f>
        <v>399926.85</v>
      </c>
    </row>
    <row r="62" spans="1:8">
      <c r="A62" s="47"/>
      <c r="B62" s="54"/>
      <c r="C62" s="299"/>
      <c r="D62" s="299"/>
      <c r="E62" s="299"/>
      <c r="F62" s="299"/>
      <c r="G62" s="299"/>
      <c r="H62" s="306"/>
    </row>
    <row r="63" spans="1:8" ht="15">
      <c r="A63" s="47">
        <v>38</v>
      </c>
      <c r="B63" s="55" t="s">
        <v>153</v>
      </c>
      <c r="C63" s="301">
        <f>C56-C61</f>
        <v>129450.30000000109</v>
      </c>
      <c r="D63" s="301">
        <f>D56-D61</f>
        <v>1866884.2300000004</v>
      </c>
      <c r="E63" s="286">
        <f>C63+D63</f>
        <v>1996334.5300000017</v>
      </c>
      <c r="F63" s="301">
        <f>F56-F61</f>
        <v>1269925.0499999993</v>
      </c>
      <c r="G63" s="301">
        <f>G56-G61</f>
        <v>1178763.22</v>
      </c>
      <c r="H63" s="300">
        <f>F63+G63</f>
        <v>2448688.2699999996</v>
      </c>
    </row>
    <row r="64" spans="1:8" ht="15">
      <c r="A64" s="43">
        <v>39</v>
      </c>
      <c r="B64" s="48" t="s">
        <v>152</v>
      </c>
      <c r="C64" s="311"/>
      <c r="D64" s="311">
        <v>0</v>
      </c>
      <c r="E64" s="286">
        <f>C64+D64</f>
        <v>0</v>
      </c>
      <c r="F64" s="311"/>
      <c r="G64" s="311">
        <v>0</v>
      </c>
      <c r="H64" s="300">
        <f>F64+G64</f>
        <v>0</v>
      </c>
    </row>
    <row r="65" spans="1:8" ht="15">
      <c r="A65" s="47">
        <v>40</v>
      </c>
      <c r="B65" s="51" t="s">
        <v>151</v>
      </c>
      <c r="C65" s="301">
        <f>C63-C64</f>
        <v>129450.30000000109</v>
      </c>
      <c r="D65" s="301">
        <f>D63-D64</f>
        <v>1866884.2300000004</v>
      </c>
      <c r="E65" s="286">
        <f>C65+D65</f>
        <v>1996334.5300000017</v>
      </c>
      <c r="F65" s="301">
        <f>F63-F64</f>
        <v>1269925.0499999993</v>
      </c>
      <c r="G65" s="301">
        <f>G63-G64</f>
        <v>1178763.22</v>
      </c>
      <c r="H65" s="300">
        <f>F65+G65</f>
        <v>2448688.2699999996</v>
      </c>
    </row>
    <row r="66" spans="1:8" ht="15">
      <c r="A66" s="43">
        <v>41</v>
      </c>
      <c r="B66" s="48" t="s">
        <v>150</v>
      </c>
      <c r="C66" s="311"/>
      <c r="D66" s="311">
        <v>0</v>
      </c>
      <c r="E66" s="286">
        <f>C66+D66</f>
        <v>0</v>
      </c>
      <c r="F66" s="311"/>
      <c r="G66" s="311">
        <v>0</v>
      </c>
      <c r="H66" s="300">
        <f>F66+G66</f>
        <v>0</v>
      </c>
    </row>
    <row r="67" spans="1:8" ht="15.75" thickBot="1">
      <c r="A67" s="56">
        <v>42</v>
      </c>
      <c r="B67" s="57" t="s">
        <v>149</v>
      </c>
      <c r="C67" s="312">
        <f>C65+C66</f>
        <v>129450.30000000109</v>
      </c>
      <c r="D67" s="312">
        <f>D65+D66</f>
        <v>1866884.2300000004</v>
      </c>
      <c r="E67" s="294">
        <f>C67+D67</f>
        <v>1996334.5300000017</v>
      </c>
      <c r="F67" s="312">
        <f>F65+F66</f>
        <v>1269925.0499999993</v>
      </c>
      <c r="G67" s="312">
        <f>G65+G66</f>
        <v>1178763.22</v>
      </c>
      <c r="H67" s="313">
        <f>F67+G67</f>
        <v>2448688.2699999996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Q15" sqref="Q15"/>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31</v>
      </c>
      <c r="B1" s="284" t="str">
        <f>'2. RC'!B1</f>
        <v xml:space="preserve">JSC Pasha Bank Georgia </v>
      </c>
    </row>
    <row r="2" spans="1:8">
      <c r="A2" s="2" t="s">
        <v>32</v>
      </c>
      <c r="B2" s="284" t="str">
        <f>'2. RC'!B2</f>
        <v>30.06.2018</v>
      </c>
    </row>
    <row r="3" spans="1:8">
      <c r="A3" s="4"/>
    </row>
    <row r="4" spans="1:8" ht="15" thickBot="1">
      <c r="A4" s="4" t="s">
        <v>75</v>
      </c>
      <c r="B4" s="4"/>
      <c r="C4" s="184"/>
      <c r="D4" s="184"/>
      <c r="E4" s="184"/>
      <c r="F4" s="185"/>
      <c r="G4" s="185"/>
      <c r="H4" s="186" t="s">
        <v>74</v>
      </c>
    </row>
    <row r="5" spans="1:8">
      <c r="A5" s="471" t="s">
        <v>6</v>
      </c>
      <c r="B5" s="473" t="s">
        <v>351</v>
      </c>
      <c r="C5" s="467" t="s">
        <v>69</v>
      </c>
      <c r="D5" s="468"/>
      <c r="E5" s="469"/>
      <c r="F5" s="467" t="s">
        <v>73</v>
      </c>
      <c r="G5" s="468"/>
      <c r="H5" s="470"/>
    </row>
    <row r="6" spans="1:8">
      <c r="A6" s="472"/>
      <c r="B6" s="474"/>
      <c r="C6" s="29" t="s">
        <v>298</v>
      </c>
      <c r="D6" s="29" t="s">
        <v>124</v>
      </c>
      <c r="E6" s="29" t="s">
        <v>111</v>
      </c>
      <c r="F6" s="29" t="s">
        <v>298</v>
      </c>
      <c r="G6" s="29" t="s">
        <v>124</v>
      </c>
      <c r="H6" s="30" t="s">
        <v>111</v>
      </c>
    </row>
    <row r="7" spans="1:8" s="16" customFormat="1" ht="15.75">
      <c r="A7" s="187">
        <v>1</v>
      </c>
      <c r="B7" s="188" t="s">
        <v>386</v>
      </c>
      <c r="C7" s="288">
        <v>13489139.389999999</v>
      </c>
      <c r="D7" s="288">
        <v>32093065.0911</v>
      </c>
      <c r="E7" s="314">
        <f t="shared" ref="E7:E53" si="0">C7+D7</f>
        <v>45582204.4811</v>
      </c>
      <c r="F7" s="288">
        <v>8824187.0899999999</v>
      </c>
      <c r="G7" s="288">
        <v>10767390</v>
      </c>
      <c r="H7" s="289">
        <f t="shared" ref="H7:H53" si="1">F7+G7</f>
        <v>19591577.09</v>
      </c>
    </row>
    <row r="8" spans="1:8" s="16" customFormat="1" ht="15.75">
      <c r="A8" s="187">
        <v>1.1000000000000001</v>
      </c>
      <c r="B8" s="240" t="s">
        <v>316</v>
      </c>
      <c r="C8" s="288">
        <v>10417257.609999999</v>
      </c>
      <c r="D8" s="288">
        <v>16796184.0911</v>
      </c>
      <c r="E8" s="314">
        <f t="shared" si="0"/>
        <v>27213441.701099999</v>
      </c>
      <c r="F8" s="315">
        <v>8731465.8599999994</v>
      </c>
      <c r="G8" s="315">
        <v>8552766</v>
      </c>
      <c r="H8" s="289">
        <f t="shared" si="1"/>
        <v>17284231.859999999</v>
      </c>
    </row>
    <row r="9" spans="1:8" s="16" customFormat="1" ht="15.75">
      <c r="A9" s="187">
        <v>1.2</v>
      </c>
      <c r="B9" s="240" t="s">
        <v>317</v>
      </c>
      <c r="C9" s="288"/>
      <c r="D9" s="288">
        <v>1397412</v>
      </c>
      <c r="E9" s="314">
        <f t="shared" si="0"/>
        <v>1397412</v>
      </c>
      <c r="F9" s="288"/>
      <c r="G9" s="288">
        <v>1372104</v>
      </c>
      <c r="H9" s="289">
        <f t="shared" si="1"/>
        <v>1372104</v>
      </c>
    </row>
    <row r="10" spans="1:8" s="16" customFormat="1" ht="15.75">
      <c r="A10" s="187">
        <v>1.3</v>
      </c>
      <c r="B10" s="240" t="s">
        <v>318</v>
      </c>
      <c r="C10" s="288">
        <v>3071881.78</v>
      </c>
      <c r="D10" s="288">
        <v>13899469</v>
      </c>
      <c r="E10" s="314">
        <f t="shared" si="0"/>
        <v>16971350.780000001</v>
      </c>
      <c r="F10" s="288">
        <v>92721.23</v>
      </c>
      <c r="G10" s="288">
        <v>842520</v>
      </c>
      <c r="H10" s="289">
        <f t="shared" si="1"/>
        <v>935241.23</v>
      </c>
    </row>
    <row r="11" spans="1:8" s="16" customFormat="1" ht="15.75">
      <c r="A11" s="187">
        <v>1.4</v>
      </c>
      <c r="B11" s="240" t="s">
        <v>299</v>
      </c>
      <c r="C11" s="288"/>
      <c r="D11" s="288"/>
      <c r="E11" s="314">
        <f t="shared" si="0"/>
        <v>0</v>
      </c>
      <c r="F11" s="288"/>
      <c r="G11" s="288"/>
      <c r="H11" s="289">
        <f t="shared" si="1"/>
        <v>0</v>
      </c>
    </row>
    <row r="12" spans="1:8" s="16" customFormat="1" ht="29.25" customHeight="1">
      <c r="A12" s="187">
        <v>2</v>
      </c>
      <c r="B12" s="190" t="s">
        <v>320</v>
      </c>
      <c r="C12" s="288"/>
      <c r="D12" s="288"/>
      <c r="E12" s="314">
        <f t="shared" si="0"/>
        <v>0</v>
      </c>
      <c r="F12" s="288"/>
      <c r="G12" s="288">
        <v>251351.1581</v>
      </c>
      <c r="H12" s="289">
        <f t="shared" si="1"/>
        <v>251351.1581</v>
      </c>
    </row>
    <row r="13" spans="1:8" s="16" customFormat="1" ht="19.899999999999999" customHeight="1">
      <c r="A13" s="187">
        <v>3</v>
      </c>
      <c r="B13" s="190" t="s">
        <v>319</v>
      </c>
      <c r="C13" s="288">
        <v>0</v>
      </c>
      <c r="D13" s="288">
        <v>0</v>
      </c>
      <c r="E13" s="314">
        <f t="shared" si="0"/>
        <v>0</v>
      </c>
      <c r="F13" s="288">
        <v>0</v>
      </c>
      <c r="G13" s="288">
        <v>0</v>
      </c>
      <c r="H13" s="289">
        <f t="shared" si="1"/>
        <v>0</v>
      </c>
    </row>
    <row r="14" spans="1:8" s="16" customFormat="1" ht="15.75">
      <c r="A14" s="187">
        <v>3.1</v>
      </c>
      <c r="B14" s="241" t="s">
        <v>300</v>
      </c>
      <c r="C14" s="288"/>
      <c r="D14" s="288"/>
      <c r="E14" s="314">
        <f t="shared" si="0"/>
        <v>0</v>
      </c>
      <c r="F14" s="288"/>
      <c r="G14" s="288"/>
      <c r="H14" s="289">
        <f t="shared" si="1"/>
        <v>0</v>
      </c>
    </row>
    <row r="15" spans="1:8" s="16" customFormat="1" ht="15.75">
      <c r="A15" s="187">
        <v>3.2</v>
      </c>
      <c r="B15" s="241" t="s">
        <v>301</v>
      </c>
      <c r="C15" s="288"/>
      <c r="D15" s="288"/>
      <c r="E15" s="314">
        <f t="shared" si="0"/>
        <v>0</v>
      </c>
      <c r="F15" s="288"/>
      <c r="G15" s="288"/>
      <c r="H15" s="289">
        <f t="shared" si="1"/>
        <v>0</v>
      </c>
    </row>
    <row r="16" spans="1:8" s="16" customFormat="1" ht="15.75">
      <c r="A16" s="187">
        <v>4</v>
      </c>
      <c r="B16" s="244" t="s">
        <v>330</v>
      </c>
      <c r="C16" s="288">
        <v>58324226.577199996</v>
      </c>
      <c r="D16" s="288">
        <v>46765409.8191</v>
      </c>
      <c r="E16" s="314">
        <f t="shared" si="0"/>
        <v>105089636.39629999</v>
      </c>
      <c r="F16" s="288">
        <v>85337896.154699996</v>
      </c>
      <c r="G16" s="288">
        <v>34418605.1919</v>
      </c>
      <c r="H16" s="289">
        <f t="shared" si="1"/>
        <v>119756501.3466</v>
      </c>
    </row>
    <row r="17" spans="1:8" s="16" customFormat="1" ht="15.75">
      <c r="A17" s="187">
        <v>4.0999999999999996</v>
      </c>
      <c r="B17" s="241" t="s">
        <v>321</v>
      </c>
      <c r="C17" s="297">
        <v>23807391.079999998</v>
      </c>
      <c r="D17" s="297">
        <v>21196613.346000001</v>
      </c>
      <c r="E17" s="314">
        <f t="shared" si="0"/>
        <v>45004004.425999999</v>
      </c>
      <c r="F17" s="316">
        <v>79468243.264699996</v>
      </c>
      <c r="G17" s="316">
        <v>13038426.2519</v>
      </c>
      <c r="H17" s="289">
        <f t="shared" si="1"/>
        <v>92506669.516599998</v>
      </c>
    </row>
    <row r="18" spans="1:8" s="16" customFormat="1" ht="15.75">
      <c r="A18" s="187">
        <v>4.2</v>
      </c>
      <c r="B18" s="241" t="s">
        <v>315</v>
      </c>
      <c r="C18" s="297">
        <v>34516835.497199997</v>
      </c>
      <c r="D18" s="297">
        <v>25568796.473099999</v>
      </c>
      <c r="E18" s="314">
        <f t="shared" si="0"/>
        <v>60085631.970299996</v>
      </c>
      <c r="F18" s="316">
        <v>5869652.8899999997</v>
      </c>
      <c r="G18" s="316">
        <v>21380178.940000001</v>
      </c>
      <c r="H18" s="289">
        <f t="shared" si="1"/>
        <v>27249831.830000002</v>
      </c>
    </row>
    <row r="19" spans="1:8" s="16" customFormat="1" ht="15.75">
      <c r="A19" s="187">
        <v>5</v>
      </c>
      <c r="B19" s="190" t="s">
        <v>329</v>
      </c>
      <c r="C19" s="288">
        <v>63237752.009800002</v>
      </c>
      <c r="D19" s="288">
        <v>268690049.2374</v>
      </c>
      <c r="E19" s="314">
        <f t="shared" si="0"/>
        <v>331927801.24720001</v>
      </c>
      <c r="F19" s="288">
        <v>100023510.6699</v>
      </c>
      <c r="G19" s="288">
        <v>125570922.39279999</v>
      </c>
      <c r="H19" s="289">
        <f t="shared" si="1"/>
        <v>225594433.06269997</v>
      </c>
    </row>
    <row r="20" spans="1:8" s="16" customFormat="1" ht="15.75">
      <c r="A20" s="187">
        <v>5.0999999999999996</v>
      </c>
      <c r="B20" s="242" t="s">
        <v>304</v>
      </c>
      <c r="C20" s="288">
        <v>1362086.45</v>
      </c>
      <c r="D20" s="288">
        <v>20641263.459199999</v>
      </c>
      <c r="E20" s="314">
        <f t="shared" si="0"/>
        <v>22003349.909199998</v>
      </c>
      <c r="F20" s="317">
        <v>96569.75</v>
      </c>
      <c r="G20" s="317">
        <v>25841292</v>
      </c>
      <c r="H20" s="289">
        <f t="shared" si="1"/>
        <v>25937861.75</v>
      </c>
    </row>
    <row r="21" spans="1:8" s="16" customFormat="1" ht="15.75">
      <c r="A21" s="187">
        <v>5.2</v>
      </c>
      <c r="B21" s="242" t="s">
        <v>303</v>
      </c>
      <c r="C21" s="288"/>
      <c r="D21" s="288"/>
      <c r="E21" s="314">
        <f t="shared" si="0"/>
        <v>0</v>
      </c>
      <c r="F21" s="288"/>
      <c r="G21" s="288"/>
      <c r="H21" s="289">
        <f t="shared" si="1"/>
        <v>0</v>
      </c>
    </row>
    <row r="22" spans="1:8" s="16" customFormat="1" ht="15.75">
      <c r="A22" s="187">
        <v>5.3</v>
      </c>
      <c r="B22" s="242" t="s">
        <v>302</v>
      </c>
      <c r="C22" s="288">
        <v>46266176.4498</v>
      </c>
      <c r="D22" s="288">
        <v>205042545.70299998</v>
      </c>
      <c r="E22" s="314">
        <f t="shared" si="0"/>
        <v>251308722.15279996</v>
      </c>
      <c r="F22" s="288">
        <v>43567451.920000002</v>
      </c>
      <c r="G22" s="288">
        <v>58360992.363199994</v>
      </c>
      <c r="H22" s="289">
        <f t="shared" si="1"/>
        <v>101928444.2832</v>
      </c>
    </row>
    <row r="23" spans="1:8" s="16" customFormat="1" ht="15.75">
      <c r="A23" s="187" t="s">
        <v>15</v>
      </c>
      <c r="B23" s="191" t="s">
        <v>76</v>
      </c>
      <c r="C23" s="297">
        <v>33000</v>
      </c>
      <c r="D23" s="297">
        <v>558474.48</v>
      </c>
      <c r="E23" s="314">
        <f t="shared" si="0"/>
        <v>591474.48</v>
      </c>
      <c r="F23" s="316">
        <v>0</v>
      </c>
      <c r="G23" s="316">
        <v>331712.15999999997</v>
      </c>
      <c r="H23" s="289">
        <f t="shared" si="1"/>
        <v>331712.15999999997</v>
      </c>
    </row>
    <row r="24" spans="1:8" s="16" customFormat="1" ht="15.75">
      <c r="A24" s="187" t="s">
        <v>16</v>
      </c>
      <c r="B24" s="191" t="s">
        <v>77</v>
      </c>
      <c r="C24" s="297">
        <v>4233176.4499000004</v>
      </c>
      <c r="D24" s="297">
        <v>190913548.3247</v>
      </c>
      <c r="E24" s="314">
        <f t="shared" si="0"/>
        <v>195146724.7746</v>
      </c>
      <c r="F24" s="316">
        <v>377300</v>
      </c>
      <c r="G24" s="316">
        <v>12810227.9286</v>
      </c>
      <c r="H24" s="289">
        <f t="shared" si="1"/>
        <v>13187527.9286</v>
      </c>
    </row>
    <row r="25" spans="1:8" s="16" customFormat="1" ht="15.75">
      <c r="A25" s="187" t="s">
        <v>17</v>
      </c>
      <c r="B25" s="191" t="s">
        <v>78</v>
      </c>
      <c r="C25" s="297"/>
      <c r="D25" s="297"/>
      <c r="E25" s="314">
        <f t="shared" si="0"/>
        <v>0</v>
      </c>
      <c r="F25" s="316"/>
      <c r="G25" s="316"/>
      <c r="H25" s="289">
        <f t="shared" si="1"/>
        <v>0</v>
      </c>
    </row>
    <row r="26" spans="1:8" s="16" customFormat="1" ht="15.75">
      <c r="A26" s="187" t="s">
        <v>18</v>
      </c>
      <c r="B26" s="191" t="s">
        <v>79</v>
      </c>
      <c r="C26" s="297">
        <v>0</v>
      </c>
      <c r="D26" s="297">
        <v>8653836.6467000004</v>
      </c>
      <c r="E26" s="314">
        <f t="shared" si="0"/>
        <v>8653836.6467000004</v>
      </c>
      <c r="F26" s="316">
        <v>0</v>
      </c>
      <c r="G26" s="316">
        <v>5152614.0071999999</v>
      </c>
      <c r="H26" s="289">
        <f t="shared" si="1"/>
        <v>5152614.0071999999</v>
      </c>
    </row>
    <row r="27" spans="1:8" s="16" customFormat="1" ht="15.75">
      <c r="A27" s="187" t="s">
        <v>19</v>
      </c>
      <c r="B27" s="191" t="s">
        <v>80</v>
      </c>
      <c r="C27" s="297">
        <v>41999999.999899998</v>
      </c>
      <c r="D27" s="297">
        <v>4916686.2516000001</v>
      </c>
      <c r="E27" s="314">
        <f t="shared" si="0"/>
        <v>46916686.251499996</v>
      </c>
      <c r="F27" s="316">
        <v>43190151.920000002</v>
      </c>
      <c r="G27" s="316">
        <v>40066438.267399997</v>
      </c>
      <c r="H27" s="289">
        <f t="shared" si="1"/>
        <v>83256590.187399998</v>
      </c>
    </row>
    <row r="28" spans="1:8" s="16" customFormat="1" ht="15.75">
      <c r="A28" s="187">
        <v>5.4</v>
      </c>
      <c r="B28" s="242" t="s">
        <v>305</v>
      </c>
      <c r="C28" s="288">
        <v>10000000.029999999</v>
      </c>
      <c r="D28" s="288">
        <v>22239177.608199999</v>
      </c>
      <c r="E28" s="314">
        <f t="shared" si="0"/>
        <v>32239177.6382</v>
      </c>
      <c r="F28" s="316">
        <v>25999999.999899998</v>
      </c>
      <c r="G28" s="316">
        <v>38191133.476000004</v>
      </c>
      <c r="H28" s="289">
        <f t="shared" si="1"/>
        <v>64191133.475900002</v>
      </c>
    </row>
    <row r="29" spans="1:8" s="16" customFormat="1" ht="15.75">
      <c r="A29" s="187">
        <v>5.5</v>
      </c>
      <c r="B29" s="242" t="s">
        <v>306</v>
      </c>
      <c r="C29" s="288">
        <v>3329662.05</v>
      </c>
      <c r="D29" s="288">
        <v>2.4500000000000001E-2</v>
      </c>
      <c r="E29" s="314">
        <f t="shared" si="0"/>
        <v>3329662.0744999996</v>
      </c>
      <c r="F29" s="316">
        <v>28079662.000100002</v>
      </c>
      <c r="G29" s="316">
        <v>0.26479999999999998</v>
      </c>
      <c r="H29" s="289">
        <f t="shared" si="1"/>
        <v>28079662.264900003</v>
      </c>
    </row>
    <row r="30" spans="1:8" s="16" customFormat="1" ht="15.75">
      <c r="A30" s="187">
        <v>5.6</v>
      </c>
      <c r="B30" s="242" t="s">
        <v>307</v>
      </c>
      <c r="C30" s="288">
        <v>0</v>
      </c>
      <c r="D30" s="288">
        <v>735480</v>
      </c>
      <c r="E30" s="314">
        <f t="shared" si="0"/>
        <v>735480</v>
      </c>
      <c r="F30" s="316">
        <v>0</v>
      </c>
      <c r="G30" s="316">
        <v>3177503.9999000002</v>
      </c>
      <c r="H30" s="289">
        <f t="shared" si="1"/>
        <v>3177503.9999000002</v>
      </c>
    </row>
    <row r="31" spans="1:8" s="16" customFormat="1" ht="15.75">
      <c r="A31" s="187">
        <v>5.7</v>
      </c>
      <c r="B31" s="242" t="s">
        <v>80</v>
      </c>
      <c r="C31" s="288">
        <v>2279827.0299999998</v>
      </c>
      <c r="D31" s="288">
        <v>20031582.442499999</v>
      </c>
      <c r="E31" s="314">
        <f t="shared" si="0"/>
        <v>22311409.4725</v>
      </c>
      <c r="F31" s="316">
        <v>2279826.9999000002</v>
      </c>
      <c r="G31" s="316">
        <v>0.28889999999999999</v>
      </c>
      <c r="H31" s="289">
        <f t="shared" si="1"/>
        <v>2279827.2888000002</v>
      </c>
    </row>
    <row r="32" spans="1:8" s="16" customFormat="1" ht="15.75">
      <c r="A32" s="187">
        <v>6</v>
      </c>
      <c r="B32" s="190" t="s">
        <v>335</v>
      </c>
      <c r="C32" s="288">
        <v>12324967.5</v>
      </c>
      <c r="D32" s="288">
        <v>18538121.210000001</v>
      </c>
      <c r="E32" s="314">
        <f t="shared" si="0"/>
        <v>30863088.710000001</v>
      </c>
      <c r="F32" s="288">
        <v>0</v>
      </c>
      <c r="G32" s="288">
        <v>0</v>
      </c>
      <c r="H32" s="289">
        <f t="shared" si="1"/>
        <v>0</v>
      </c>
    </row>
    <row r="33" spans="1:8" s="16" customFormat="1" ht="15.75">
      <c r="A33" s="187">
        <v>6.1</v>
      </c>
      <c r="B33" s="243" t="s">
        <v>325</v>
      </c>
      <c r="C33" s="288">
        <v>12324967.5</v>
      </c>
      <c r="D33" s="288">
        <v>3141051.21</v>
      </c>
      <c r="E33" s="314">
        <f t="shared" si="0"/>
        <v>15466018.710000001</v>
      </c>
      <c r="F33" s="288"/>
      <c r="G33" s="288"/>
      <c r="H33" s="289">
        <f t="shared" si="1"/>
        <v>0</v>
      </c>
    </row>
    <row r="34" spans="1:8" s="16" customFormat="1" ht="15.75">
      <c r="A34" s="187">
        <v>6.2</v>
      </c>
      <c r="B34" s="243" t="s">
        <v>326</v>
      </c>
      <c r="C34" s="288"/>
      <c r="D34" s="288">
        <v>15397070</v>
      </c>
      <c r="E34" s="314">
        <f t="shared" si="0"/>
        <v>15397070</v>
      </c>
      <c r="F34" s="288"/>
      <c r="G34" s="288"/>
      <c r="H34" s="289">
        <f t="shared" si="1"/>
        <v>0</v>
      </c>
    </row>
    <row r="35" spans="1:8" s="16" customFormat="1" ht="15.75">
      <c r="A35" s="187">
        <v>6.3</v>
      </c>
      <c r="B35" s="243" t="s">
        <v>322</v>
      </c>
      <c r="C35" s="288"/>
      <c r="D35" s="288"/>
      <c r="E35" s="314">
        <f t="shared" si="0"/>
        <v>0</v>
      </c>
      <c r="F35" s="288"/>
      <c r="G35" s="288"/>
      <c r="H35" s="289">
        <f t="shared" si="1"/>
        <v>0</v>
      </c>
    </row>
    <row r="36" spans="1:8" s="16" customFormat="1" ht="15.75">
      <c r="A36" s="187">
        <v>6.4</v>
      </c>
      <c r="B36" s="243" t="s">
        <v>323</v>
      </c>
      <c r="C36" s="288"/>
      <c r="D36" s="288"/>
      <c r="E36" s="314">
        <f t="shared" si="0"/>
        <v>0</v>
      </c>
      <c r="F36" s="288"/>
      <c r="G36" s="288"/>
      <c r="H36" s="289">
        <f t="shared" si="1"/>
        <v>0</v>
      </c>
    </row>
    <row r="37" spans="1:8" s="16" customFormat="1" ht="15.75">
      <c r="A37" s="187">
        <v>6.5</v>
      </c>
      <c r="B37" s="243" t="s">
        <v>324</v>
      </c>
      <c r="C37" s="288"/>
      <c r="D37" s="288"/>
      <c r="E37" s="314">
        <f t="shared" si="0"/>
        <v>0</v>
      </c>
      <c r="F37" s="288"/>
      <c r="G37" s="288"/>
      <c r="H37" s="289">
        <f t="shared" si="1"/>
        <v>0</v>
      </c>
    </row>
    <row r="38" spans="1:8" s="16" customFormat="1" ht="15.75">
      <c r="A38" s="187">
        <v>6.6</v>
      </c>
      <c r="B38" s="243" t="s">
        <v>327</v>
      </c>
      <c r="C38" s="288"/>
      <c r="D38" s="288"/>
      <c r="E38" s="314">
        <f t="shared" si="0"/>
        <v>0</v>
      </c>
      <c r="F38" s="288"/>
      <c r="G38" s="288"/>
      <c r="H38" s="289">
        <f t="shared" si="1"/>
        <v>0</v>
      </c>
    </row>
    <row r="39" spans="1:8" s="16" customFormat="1" ht="15.75">
      <c r="A39" s="187">
        <v>6.7</v>
      </c>
      <c r="B39" s="243" t="s">
        <v>328</v>
      </c>
      <c r="C39" s="288"/>
      <c r="D39" s="288"/>
      <c r="E39" s="314">
        <f t="shared" si="0"/>
        <v>0</v>
      </c>
      <c r="F39" s="288"/>
      <c r="G39" s="288"/>
      <c r="H39" s="289">
        <f t="shared" si="1"/>
        <v>0</v>
      </c>
    </row>
    <row r="40" spans="1:8" s="16" customFormat="1" ht="15.75">
      <c r="A40" s="187">
        <v>7</v>
      </c>
      <c r="B40" s="190" t="s">
        <v>331</v>
      </c>
      <c r="C40" s="288">
        <v>5606.71</v>
      </c>
      <c r="D40" s="288">
        <v>8006846.7320000008</v>
      </c>
      <c r="E40" s="314">
        <f t="shared" si="0"/>
        <v>8012453.4420000007</v>
      </c>
      <c r="F40" s="288">
        <v>5606.71</v>
      </c>
      <c r="G40" s="288">
        <v>7373289.1544000003</v>
      </c>
      <c r="H40" s="289">
        <f t="shared" si="1"/>
        <v>7378895.8644000003</v>
      </c>
    </row>
    <row r="41" spans="1:8" s="16" customFormat="1" ht="15.75">
      <c r="A41" s="187">
        <v>7.1</v>
      </c>
      <c r="B41" s="189" t="s">
        <v>332</v>
      </c>
      <c r="C41" s="288"/>
      <c r="D41" s="288"/>
      <c r="E41" s="314">
        <f t="shared" si="0"/>
        <v>0</v>
      </c>
      <c r="F41" s="288"/>
      <c r="G41" s="288"/>
      <c r="H41" s="289">
        <f t="shared" si="1"/>
        <v>0</v>
      </c>
    </row>
    <row r="42" spans="1:8" s="16" customFormat="1" ht="25.5">
      <c r="A42" s="187">
        <v>7.2</v>
      </c>
      <c r="B42" s="189" t="s">
        <v>333</v>
      </c>
      <c r="C42" s="288">
        <v>0</v>
      </c>
      <c r="D42" s="288">
        <v>-15972.900900000001</v>
      </c>
      <c r="E42" s="314">
        <f t="shared" si="0"/>
        <v>-15972.900900000001</v>
      </c>
      <c r="F42" s="288">
        <v>0</v>
      </c>
      <c r="G42" s="288">
        <v>207692.7586</v>
      </c>
      <c r="H42" s="289">
        <f t="shared" si="1"/>
        <v>207692.7586</v>
      </c>
    </row>
    <row r="43" spans="1:8" s="16" customFormat="1" ht="25.5">
      <c r="A43" s="187">
        <v>7.3</v>
      </c>
      <c r="B43" s="189" t="s">
        <v>336</v>
      </c>
      <c r="C43" s="288">
        <v>0</v>
      </c>
      <c r="D43" s="297">
        <v>6304887.1001000004</v>
      </c>
      <c r="E43" s="314">
        <f t="shared" si="0"/>
        <v>6304887.1001000004</v>
      </c>
      <c r="F43" s="288">
        <v>0</v>
      </c>
      <c r="G43" s="316">
        <v>6190701.6754000001</v>
      </c>
      <c r="H43" s="289">
        <f t="shared" si="1"/>
        <v>6190701.6754000001</v>
      </c>
    </row>
    <row r="44" spans="1:8" s="16" customFormat="1" ht="25.5">
      <c r="A44" s="187">
        <v>7.4</v>
      </c>
      <c r="B44" s="189" t="s">
        <v>337</v>
      </c>
      <c r="C44" s="297">
        <v>5606.71</v>
      </c>
      <c r="D44" s="297">
        <v>1701959.6318999999</v>
      </c>
      <c r="E44" s="314">
        <f t="shared" si="0"/>
        <v>1707566.3418999999</v>
      </c>
      <c r="F44" s="288">
        <v>5606.71</v>
      </c>
      <c r="G44" s="316">
        <v>1182587.4790000001</v>
      </c>
      <c r="H44" s="289">
        <f t="shared" si="1"/>
        <v>1188194.189</v>
      </c>
    </row>
    <row r="45" spans="1:8" s="16" customFormat="1" ht="15.75">
      <c r="A45" s="187">
        <v>8</v>
      </c>
      <c r="B45" s="190" t="s">
        <v>314</v>
      </c>
      <c r="C45" s="288">
        <v>0</v>
      </c>
      <c r="D45" s="288">
        <v>0</v>
      </c>
      <c r="E45" s="314">
        <f t="shared" si="0"/>
        <v>0</v>
      </c>
      <c r="F45" s="288">
        <v>0</v>
      </c>
      <c r="G45" s="288">
        <v>0</v>
      </c>
      <c r="H45" s="289">
        <f t="shared" si="1"/>
        <v>0</v>
      </c>
    </row>
    <row r="46" spans="1:8" s="16" customFormat="1" ht="15.75">
      <c r="A46" s="187">
        <v>8.1</v>
      </c>
      <c r="B46" s="241" t="s">
        <v>338</v>
      </c>
      <c r="C46" s="288"/>
      <c r="D46" s="288"/>
      <c r="E46" s="314">
        <f t="shared" si="0"/>
        <v>0</v>
      </c>
      <c r="F46" s="288"/>
      <c r="G46" s="288"/>
      <c r="H46" s="289">
        <f t="shared" si="1"/>
        <v>0</v>
      </c>
    </row>
    <row r="47" spans="1:8" s="16" customFormat="1" ht="15.75">
      <c r="A47" s="187">
        <v>8.1999999999999993</v>
      </c>
      <c r="B47" s="241" t="s">
        <v>339</v>
      </c>
      <c r="C47" s="288"/>
      <c r="D47" s="288"/>
      <c r="E47" s="314">
        <f t="shared" si="0"/>
        <v>0</v>
      </c>
      <c r="F47" s="288"/>
      <c r="G47" s="288"/>
      <c r="H47" s="289">
        <f t="shared" si="1"/>
        <v>0</v>
      </c>
    </row>
    <row r="48" spans="1:8" s="16" customFormat="1" ht="15.75">
      <c r="A48" s="187">
        <v>8.3000000000000007</v>
      </c>
      <c r="B48" s="241" t="s">
        <v>340</v>
      </c>
      <c r="C48" s="288"/>
      <c r="D48" s="288"/>
      <c r="E48" s="314">
        <f t="shared" si="0"/>
        <v>0</v>
      </c>
      <c r="F48" s="288"/>
      <c r="G48" s="288"/>
      <c r="H48" s="289">
        <f t="shared" si="1"/>
        <v>0</v>
      </c>
    </row>
    <row r="49" spans="1:8" s="16" customFormat="1" ht="15.75">
      <c r="A49" s="187">
        <v>8.4</v>
      </c>
      <c r="B49" s="241" t="s">
        <v>341</v>
      </c>
      <c r="C49" s="288"/>
      <c r="D49" s="288"/>
      <c r="E49" s="314">
        <f t="shared" si="0"/>
        <v>0</v>
      </c>
      <c r="F49" s="288"/>
      <c r="G49" s="288"/>
      <c r="H49" s="289">
        <f t="shared" si="1"/>
        <v>0</v>
      </c>
    </row>
    <row r="50" spans="1:8" s="16" customFormat="1" ht="15.75">
      <c r="A50" s="187">
        <v>8.5</v>
      </c>
      <c r="B50" s="241" t="s">
        <v>342</v>
      </c>
      <c r="C50" s="288"/>
      <c r="D50" s="288"/>
      <c r="E50" s="314">
        <f t="shared" si="0"/>
        <v>0</v>
      </c>
      <c r="F50" s="288"/>
      <c r="G50" s="288"/>
      <c r="H50" s="289">
        <f t="shared" si="1"/>
        <v>0</v>
      </c>
    </row>
    <row r="51" spans="1:8" s="16" customFormat="1" ht="15.75">
      <c r="A51" s="187">
        <v>8.6</v>
      </c>
      <c r="B51" s="241" t="s">
        <v>343</v>
      </c>
      <c r="C51" s="288"/>
      <c r="D51" s="288"/>
      <c r="E51" s="314">
        <f t="shared" si="0"/>
        <v>0</v>
      </c>
      <c r="F51" s="288"/>
      <c r="G51" s="288"/>
      <c r="H51" s="289">
        <f t="shared" si="1"/>
        <v>0</v>
      </c>
    </row>
    <row r="52" spans="1:8" s="16" customFormat="1" ht="15.75">
      <c r="A52" s="187">
        <v>8.6999999999999993</v>
      </c>
      <c r="B52" s="241" t="s">
        <v>344</v>
      </c>
      <c r="C52" s="288"/>
      <c r="D52" s="288"/>
      <c r="E52" s="314">
        <f t="shared" si="0"/>
        <v>0</v>
      </c>
      <c r="F52" s="288"/>
      <c r="G52" s="288"/>
      <c r="H52" s="289">
        <f t="shared" si="1"/>
        <v>0</v>
      </c>
    </row>
    <row r="53" spans="1:8" s="16" customFormat="1" ht="16.5" thickBot="1">
      <c r="A53" s="192">
        <v>9</v>
      </c>
      <c r="B53" s="193" t="s">
        <v>334</v>
      </c>
      <c r="C53" s="318"/>
      <c r="D53" s="318"/>
      <c r="E53" s="319">
        <f t="shared" si="0"/>
        <v>0</v>
      </c>
      <c r="F53" s="318"/>
      <c r="G53" s="318"/>
      <c r="H53" s="295">
        <f t="shared" si="1"/>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0"/>
  <sheetViews>
    <sheetView zoomScaleNormal="100" workbookViewId="0">
      <pane xSplit="1" ySplit="4" topLeftCell="B5" activePane="bottomRight" state="frozen"/>
      <selection pane="topRight"/>
      <selection pane="bottomLeft"/>
      <selection pane="bottomRight" activeCell="D10" sqref="D10"/>
    </sheetView>
  </sheetViews>
  <sheetFormatPr defaultColWidth="9.140625" defaultRowHeight="12.75"/>
  <cols>
    <col min="1" max="1" width="9.5703125" style="4" bestFit="1" customWidth="1"/>
    <col min="2" max="2" width="93.5703125" style="4" customWidth="1"/>
    <col min="3" max="4" width="12.7109375" style="4" customWidth="1"/>
    <col min="5" max="11" width="9.7109375" style="38" customWidth="1"/>
    <col min="12" max="16384" width="9.140625" style="38"/>
  </cols>
  <sheetData>
    <row r="1" spans="1:8">
      <c r="A1" s="2" t="s">
        <v>31</v>
      </c>
      <c r="B1" s="284" t="str">
        <f>'2. RC'!B1</f>
        <v xml:space="preserve">JSC Pasha Bank Georgia </v>
      </c>
      <c r="C1" s="3"/>
    </row>
    <row r="2" spans="1:8">
      <c r="A2" s="2" t="s">
        <v>32</v>
      </c>
      <c r="B2" s="284" t="str">
        <f>'2. RC'!B2</f>
        <v>30.06.2018</v>
      </c>
      <c r="C2" s="6"/>
      <c r="D2" s="7"/>
      <c r="E2" s="58"/>
      <c r="F2" s="58"/>
      <c r="G2" s="58"/>
      <c r="H2" s="58"/>
    </row>
    <row r="3" spans="1:8">
      <c r="A3" s="2"/>
      <c r="B3" s="3"/>
      <c r="C3" s="6"/>
      <c r="D3" s="7"/>
      <c r="E3" s="58"/>
      <c r="F3" s="58"/>
      <c r="G3" s="58"/>
      <c r="H3" s="58"/>
    </row>
    <row r="4" spans="1:8" ht="15" customHeight="1" thickBot="1">
      <c r="A4" s="7" t="s">
        <v>207</v>
      </c>
      <c r="B4" s="142" t="s">
        <v>308</v>
      </c>
      <c r="D4" s="59" t="s">
        <v>74</v>
      </c>
    </row>
    <row r="5" spans="1:8" ht="15" customHeight="1">
      <c r="A5" s="226" t="s">
        <v>6</v>
      </c>
      <c r="B5" s="227"/>
      <c r="C5" s="327" t="str">
        <f>'1. key ratios'!C5</f>
        <v>2Q2018</v>
      </c>
      <c r="D5" s="328" t="str">
        <f>'1. key ratios'!D5</f>
        <v>1Q2018</v>
      </c>
    </row>
    <row r="6" spans="1:8" ht="15" customHeight="1">
      <c r="A6" s="60">
        <v>1</v>
      </c>
      <c r="B6" s="61" t="s">
        <v>312</v>
      </c>
      <c r="C6" s="320">
        <f>C7+C9+C10</f>
        <v>284941961.82201999</v>
      </c>
      <c r="D6" s="321">
        <f>D7+D9+D10</f>
        <v>252262826.78563997</v>
      </c>
    </row>
    <row r="7" spans="1:8" ht="15" customHeight="1">
      <c r="A7" s="60">
        <v>1.1000000000000001</v>
      </c>
      <c r="B7" s="61" t="s">
        <v>206</v>
      </c>
      <c r="C7" s="322">
        <v>262122953.50141999</v>
      </c>
      <c r="D7" s="323">
        <v>235710383.32028997</v>
      </c>
    </row>
    <row r="8" spans="1:8">
      <c r="A8" s="60" t="s">
        <v>14</v>
      </c>
      <c r="B8" s="61" t="s">
        <v>205</v>
      </c>
      <c r="C8" s="322"/>
      <c r="D8" s="323"/>
    </row>
    <row r="9" spans="1:8" ht="15" customHeight="1">
      <c r="A9" s="60">
        <v>1.2</v>
      </c>
      <c r="B9" s="210" t="s">
        <v>204</v>
      </c>
      <c r="C9" s="322">
        <v>22509687.946400002</v>
      </c>
      <c r="D9" s="323">
        <v>15986303.69335</v>
      </c>
    </row>
    <row r="10" spans="1:8" ht="15" customHeight="1">
      <c r="A10" s="60">
        <v>1.3</v>
      </c>
      <c r="B10" s="62" t="s">
        <v>29</v>
      </c>
      <c r="C10" s="324">
        <v>309320.37420000002</v>
      </c>
      <c r="D10" s="323">
        <v>566139.772</v>
      </c>
    </row>
    <row r="11" spans="1:8" ht="15" customHeight="1">
      <c r="A11" s="60">
        <v>2</v>
      </c>
      <c r="B11" s="61" t="s">
        <v>309</v>
      </c>
      <c r="C11" s="322">
        <v>5970340.5151000004</v>
      </c>
      <c r="D11" s="323">
        <v>642042.93079999997</v>
      </c>
    </row>
    <row r="12" spans="1:8" ht="15" customHeight="1">
      <c r="A12" s="60">
        <v>3</v>
      </c>
      <c r="B12" s="61" t="s">
        <v>310</v>
      </c>
      <c r="C12" s="324">
        <v>30501295.337499999</v>
      </c>
      <c r="D12" s="323">
        <v>30501295.337499999</v>
      </c>
    </row>
    <row r="13" spans="1:8" ht="15" customHeight="1" thickBot="1">
      <c r="A13" s="63">
        <v>4</v>
      </c>
      <c r="B13" s="64" t="s">
        <v>311</v>
      </c>
      <c r="C13" s="325">
        <f>C6+C11+C12</f>
        <v>321413597.67461997</v>
      </c>
      <c r="D13" s="326">
        <f>D6+D11+D12</f>
        <v>283406165.05393994</v>
      </c>
    </row>
    <row r="14" spans="1:8" ht="15" customHeight="1">
      <c r="A14" s="65"/>
      <c r="B14" s="66"/>
      <c r="C14" s="66"/>
      <c r="D14" s="66"/>
    </row>
    <row r="15" spans="1:8">
      <c r="B15" s="67"/>
    </row>
    <row r="16" spans="1:8">
      <c r="B16" s="68"/>
    </row>
    <row r="17" spans="1:4">
      <c r="B17" s="38"/>
    </row>
    <row r="18" spans="1:4" ht="11.25">
      <c r="A18" s="38"/>
      <c r="B18" s="38"/>
      <c r="C18" s="38"/>
      <c r="D18" s="38"/>
    </row>
    <row r="19" spans="1:4" ht="11.25">
      <c r="A19" s="38"/>
      <c r="B19" s="38"/>
      <c r="C19" s="38"/>
      <c r="D19" s="38"/>
    </row>
    <row r="20" spans="1:4" ht="11.25">
      <c r="A20" s="38"/>
      <c r="B20" s="38"/>
      <c r="C20" s="38"/>
      <c r="D20" s="38"/>
    </row>
    <row r="21" spans="1:4" ht="11.25">
      <c r="A21" s="38"/>
      <c r="B21" s="38"/>
      <c r="C21" s="38"/>
      <c r="D21" s="38"/>
    </row>
    <row r="22" spans="1:4" ht="11.25">
      <c r="A22" s="38"/>
      <c r="B22" s="38"/>
      <c r="C22" s="38"/>
      <c r="D22" s="38"/>
    </row>
    <row r="23" spans="1:4" ht="11.25">
      <c r="A23" s="38"/>
      <c r="B23" s="38"/>
      <c r="C23" s="38"/>
      <c r="D23" s="38"/>
    </row>
    <row r="24" spans="1:4" ht="11.25">
      <c r="A24" s="38"/>
      <c r="B24" s="38"/>
      <c r="C24" s="38"/>
      <c r="D24" s="38"/>
    </row>
    <row r="25" spans="1:4" ht="11.25">
      <c r="A25" s="38"/>
      <c r="B25" s="38"/>
      <c r="C25" s="38"/>
      <c r="D25" s="38"/>
    </row>
    <row r="26" spans="1:4" ht="11.25">
      <c r="A26" s="38"/>
      <c r="B26" s="38"/>
      <c r="C26" s="38"/>
      <c r="D26" s="38"/>
    </row>
    <row r="27" spans="1:4" ht="11.25">
      <c r="A27" s="38"/>
      <c r="B27" s="38"/>
      <c r="C27" s="38"/>
      <c r="D27" s="38"/>
    </row>
    <row r="28" spans="1:4" ht="11.25">
      <c r="A28" s="38"/>
      <c r="B28" s="38"/>
      <c r="C28" s="38"/>
      <c r="D28" s="38"/>
    </row>
    <row r="29" spans="1:4" ht="11.25">
      <c r="A29" s="38"/>
      <c r="B29" s="38"/>
      <c r="C29" s="38"/>
      <c r="D29" s="38"/>
    </row>
    <row r="30" spans="1:4" ht="11.25">
      <c r="A30" s="38"/>
      <c r="B30" s="38"/>
      <c r="C30" s="38"/>
      <c r="D30" s="3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5"/>
  <sheetViews>
    <sheetView zoomScaleNormal="100" workbookViewId="0">
      <pane xSplit="1" ySplit="4" topLeftCell="B5" activePane="bottomRight" state="frozen"/>
      <selection pane="topRight"/>
      <selection pane="bottomLeft"/>
      <selection pane="bottomRight" activeCell="H16" sqref="H16"/>
    </sheetView>
  </sheetViews>
  <sheetFormatPr defaultColWidth="9.140625" defaultRowHeight="14.25"/>
  <cols>
    <col min="1" max="1" width="9.5703125" style="4" bestFit="1" customWidth="1"/>
    <col min="2" max="2" width="90.42578125" style="4" bestFit="1" customWidth="1"/>
    <col min="3" max="3" width="9.140625" style="4"/>
    <col min="4" max="16384" width="9.140625" style="5"/>
  </cols>
  <sheetData>
    <row r="1" spans="1:8">
      <c r="A1" s="2" t="s">
        <v>31</v>
      </c>
      <c r="B1" s="284" t="str">
        <f>'2. RC'!B1</f>
        <v xml:space="preserve">JSC Pasha Bank Georgia </v>
      </c>
    </row>
    <row r="2" spans="1:8">
      <c r="A2" s="2" t="s">
        <v>32</v>
      </c>
      <c r="B2" s="284" t="str">
        <f>'2. RC'!B2</f>
        <v>30.06.2018</v>
      </c>
    </row>
    <row r="4" spans="1:8" ht="16.5" customHeight="1" thickBot="1">
      <c r="A4" s="69" t="s">
        <v>81</v>
      </c>
      <c r="B4" s="70" t="s">
        <v>277</v>
      </c>
      <c r="C4" s="71"/>
    </row>
    <row r="5" spans="1:8">
      <c r="A5" s="72"/>
      <c r="B5" s="475" t="s">
        <v>82</v>
      </c>
      <c r="C5" s="476"/>
    </row>
    <row r="6" spans="1:8" ht="15.75">
      <c r="A6" s="73">
        <v>1</v>
      </c>
      <c r="B6" s="481" t="s">
        <v>391</v>
      </c>
      <c r="C6" s="482"/>
    </row>
    <row r="7" spans="1:8" ht="15.75">
      <c r="A7" s="73">
        <v>2</v>
      </c>
      <c r="B7" s="481" t="s">
        <v>393</v>
      </c>
      <c r="C7" s="482"/>
    </row>
    <row r="8" spans="1:8" ht="15.75">
      <c r="A8" s="73">
        <v>3</v>
      </c>
      <c r="B8" s="483" t="s">
        <v>394</v>
      </c>
      <c r="C8" s="484"/>
    </row>
    <row r="9" spans="1:8" ht="15.75">
      <c r="A9" s="73">
        <v>4</v>
      </c>
      <c r="B9" s="483" t="s">
        <v>395</v>
      </c>
      <c r="C9" s="484"/>
    </row>
    <row r="10" spans="1:8" ht="15.75">
      <c r="A10" s="73">
        <v>5</v>
      </c>
      <c r="B10" s="485" t="s">
        <v>390</v>
      </c>
      <c r="C10" s="486"/>
    </row>
    <row r="11" spans="1:8">
      <c r="A11" s="73">
        <v>6</v>
      </c>
      <c r="B11" s="74"/>
      <c r="C11" s="75"/>
    </row>
    <row r="12" spans="1:8">
      <c r="A12" s="73">
        <v>7</v>
      </c>
      <c r="B12" s="74"/>
      <c r="C12" s="75"/>
      <c r="H12" s="76"/>
    </row>
    <row r="13" spans="1:8">
      <c r="A13" s="73">
        <v>8</v>
      </c>
      <c r="B13" s="74"/>
      <c r="C13" s="75"/>
    </row>
    <row r="14" spans="1:8">
      <c r="A14" s="73">
        <v>9</v>
      </c>
      <c r="B14" s="74"/>
      <c r="C14" s="75"/>
    </row>
    <row r="15" spans="1:8">
      <c r="A15" s="73">
        <v>10</v>
      </c>
      <c r="B15" s="74"/>
      <c r="C15" s="75"/>
    </row>
    <row r="16" spans="1:8">
      <c r="A16" s="73"/>
      <c r="B16" s="477"/>
      <c r="C16" s="478"/>
    </row>
    <row r="17" spans="1:3">
      <c r="A17" s="73"/>
      <c r="B17" s="479" t="s">
        <v>83</v>
      </c>
      <c r="C17" s="480"/>
    </row>
    <row r="18" spans="1:3" ht="15.75">
      <c r="A18" s="73">
        <v>1</v>
      </c>
      <c r="B18" s="483" t="s">
        <v>396</v>
      </c>
      <c r="C18" s="487"/>
    </row>
    <row r="19" spans="1:3" ht="15.75">
      <c r="A19" s="73">
        <v>2</v>
      </c>
      <c r="B19" s="481" t="s">
        <v>397</v>
      </c>
      <c r="C19" s="482"/>
    </row>
    <row r="20" spans="1:3" ht="15.75">
      <c r="A20" s="73">
        <v>3</v>
      </c>
      <c r="B20" s="481" t="s">
        <v>438</v>
      </c>
      <c r="C20" s="482"/>
    </row>
    <row r="21" spans="1:3">
      <c r="A21" s="73">
        <v>4</v>
      </c>
      <c r="B21" s="74"/>
      <c r="C21" s="77"/>
    </row>
    <row r="22" spans="1:3">
      <c r="A22" s="73">
        <v>5</v>
      </c>
      <c r="B22" s="74"/>
      <c r="C22" s="77"/>
    </row>
    <row r="23" spans="1:3">
      <c r="A23" s="73">
        <v>6</v>
      </c>
      <c r="B23" s="74"/>
      <c r="C23" s="77"/>
    </row>
    <row r="24" spans="1:3">
      <c r="A24" s="73">
        <v>7</v>
      </c>
      <c r="B24" s="74"/>
      <c r="C24" s="77"/>
    </row>
    <row r="25" spans="1:3">
      <c r="A25" s="73">
        <v>8</v>
      </c>
      <c r="B25" s="74"/>
      <c r="C25" s="77"/>
    </row>
    <row r="26" spans="1:3">
      <c r="A26" s="73">
        <v>9</v>
      </c>
      <c r="B26" s="74"/>
      <c r="C26" s="77"/>
    </row>
    <row r="27" spans="1:3" ht="15.75" customHeight="1">
      <c r="A27" s="73">
        <v>10</v>
      </c>
      <c r="B27" s="74"/>
      <c r="C27" s="78"/>
    </row>
    <row r="28" spans="1:3" ht="15.75" customHeight="1">
      <c r="A28" s="73"/>
      <c r="B28" s="74"/>
      <c r="C28" s="78"/>
    </row>
    <row r="29" spans="1:3" ht="30" customHeight="1">
      <c r="A29" s="73"/>
      <c r="B29" s="479" t="s">
        <v>84</v>
      </c>
      <c r="C29" s="480"/>
    </row>
    <row r="30" spans="1:3" ht="15.75">
      <c r="A30" s="73">
        <v>1</v>
      </c>
      <c r="B30" s="329" t="s">
        <v>398</v>
      </c>
      <c r="C30" s="330">
        <v>1</v>
      </c>
    </row>
    <row r="31" spans="1:3" ht="15.75" customHeight="1">
      <c r="A31" s="73"/>
      <c r="B31" s="74"/>
      <c r="C31" s="75"/>
    </row>
    <row r="32" spans="1:3" ht="29.25" customHeight="1">
      <c r="A32" s="73"/>
      <c r="B32" s="479" t="s">
        <v>85</v>
      </c>
      <c r="C32" s="480"/>
    </row>
    <row r="33" spans="1:3" ht="15.75">
      <c r="A33" s="73">
        <v>1</v>
      </c>
      <c r="B33" s="329" t="s">
        <v>399</v>
      </c>
      <c r="C33" s="331">
        <v>0.1</v>
      </c>
    </row>
    <row r="34" spans="1:3" ht="15.75">
      <c r="A34" s="334">
        <v>2</v>
      </c>
      <c r="B34" s="329" t="s">
        <v>400</v>
      </c>
      <c r="C34" s="331">
        <v>0.45</v>
      </c>
    </row>
    <row r="35" spans="1:3" ht="16.5" thickBot="1">
      <c r="A35" s="79">
        <v>3</v>
      </c>
      <c r="B35" s="332" t="s">
        <v>401</v>
      </c>
      <c r="C35" s="333">
        <v>0.45</v>
      </c>
    </row>
  </sheetData>
  <mergeCells count="13">
    <mergeCell ref="B5:C5"/>
    <mergeCell ref="B16:C16"/>
    <mergeCell ref="B17:C17"/>
    <mergeCell ref="B32:C32"/>
    <mergeCell ref="B29:C29"/>
    <mergeCell ref="B6:C6"/>
    <mergeCell ref="B7:C7"/>
    <mergeCell ref="B8:C8"/>
    <mergeCell ref="B9:C9"/>
    <mergeCell ref="B10:C10"/>
    <mergeCell ref="B18:C18"/>
    <mergeCell ref="B19:C19"/>
    <mergeCell ref="B20:C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90" zoomScaleNormal="90" workbookViewId="0">
      <pane xSplit="1" ySplit="5" topLeftCell="B6" activePane="bottomRight" state="frozen"/>
      <selection pane="topRight"/>
      <selection pane="bottomLeft"/>
      <selection pane="bottomRight" activeCell="E16" sqref="E16"/>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72" t="s">
        <v>31</v>
      </c>
      <c r="B1" s="284" t="str">
        <f>'2. RC'!B1</f>
        <v xml:space="preserve">JSC Pasha Bank Georgia </v>
      </c>
      <c r="C1" s="93"/>
      <c r="D1" s="93"/>
      <c r="E1" s="93"/>
      <c r="F1" s="16"/>
    </row>
    <row r="2" spans="1:7" s="80" customFormat="1" ht="15.75" customHeight="1">
      <c r="A2" s="272" t="s">
        <v>32</v>
      </c>
      <c r="B2" s="284" t="str">
        <f>'2. RC'!B2</f>
        <v>30.06.2018</v>
      </c>
    </row>
    <row r="3" spans="1:7" s="80" customFormat="1" ht="15.75" customHeight="1">
      <c r="A3" s="272"/>
    </row>
    <row r="4" spans="1:7" s="80" customFormat="1" ht="15.75" customHeight="1" thickBot="1">
      <c r="A4" s="273" t="s">
        <v>211</v>
      </c>
      <c r="B4" s="492" t="s">
        <v>358</v>
      </c>
      <c r="C4" s="493"/>
      <c r="D4" s="493"/>
      <c r="E4" s="493"/>
    </row>
    <row r="5" spans="1:7" s="84" customFormat="1" ht="17.45" customHeight="1">
      <c r="A5" s="211"/>
      <c r="B5" s="212"/>
      <c r="C5" s="82" t="s">
        <v>0</v>
      </c>
      <c r="D5" s="82" t="s">
        <v>1</v>
      </c>
      <c r="E5" s="83" t="s">
        <v>2</v>
      </c>
    </row>
    <row r="6" spans="1:7" s="16" customFormat="1" ht="14.45" customHeight="1">
      <c r="A6" s="274"/>
      <c r="B6" s="488" t="s">
        <v>365</v>
      </c>
      <c r="C6" s="488" t="s">
        <v>95</v>
      </c>
      <c r="D6" s="490" t="s">
        <v>210</v>
      </c>
      <c r="E6" s="491"/>
      <c r="G6" s="5"/>
    </row>
    <row r="7" spans="1:7" s="16" customFormat="1" ht="99.6" customHeight="1">
      <c r="A7" s="274"/>
      <c r="B7" s="489"/>
      <c r="C7" s="488"/>
      <c r="D7" s="391" t="s">
        <v>209</v>
      </c>
      <c r="E7" s="401" t="s">
        <v>366</v>
      </c>
      <c r="G7" s="5"/>
    </row>
    <row r="8" spans="1:7">
      <c r="A8" s="275">
        <v>1</v>
      </c>
      <c r="B8" s="203" t="s">
        <v>36</v>
      </c>
      <c r="C8" s="335">
        <v>768360.94219999993</v>
      </c>
      <c r="D8" s="335"/>
      <c r="E8" s="402">
        <v>768360.94219999993</v>
      </c>
      <c r="F8" s="16"/>
    </row>
    <row r="9" spans="1:7">
      <c r="A9" s="275">
        <v>2</v>
      </c>
      <c r="B9" s="203" t="s">
        <v>37</v>
      </c>
      <c r="C9" s="335">
        <v>37970237.457000002</v>
      </c>
      <c r="D9" s="335"/>
      <c r="E9" s="402">
        <v>37970237.457000002</v>
      </c>
      <c r="F9" s="16"/>
    </row>
    <row r="10" spans="1:7">
      <c r="A10" s="275">
        <v>3</v>
      </c>
      <c r="B10" s="203" t="s">
        <v>38</v>
      </c>
      <c r="C10" s="335">
        <v>60227085.805900007</v>
      </c>
      <c r="D10" s="335"/>
      <c r="E10" s="402">
        <v>60227085.805900007</v>
      </c>
      <c r="F10" s="16"/>
    </row>
    <row r="11" spans="1:7">
      <c r="A11" s="275">
        <v>4</v>
      </c>
      <c r="B11" s="203" t="s">
        <v>39</v>
      </c>
      <c r="C11" s="335">
        <v>0</v>
      </c>
      <c r="D11" s="335"/>
      <c r="E11" s="402">
        <v>0</v>
      </c>
      <c r="F11" s="16"/>
    </row>
    <row r="12" spans="1:7">
      <c r="A12" s="275">
        <v>5</v>
      </c>
      <c r="B12" s="203" t="s">
        <v>40</v>
      </c>
      <c r="C12" s="335">
        <v>44166183.890699998</v>
      </c>
      <c r="D12" s="336"/>
      <c r="E12" s="402">
        <v>44166183.890699998</v>
      </c>
      <c r="F12" s="16"/>
    </row>
    <row r="13" spans="1:7">
      <c r="A13" s="275">
        <v>6.1</v>
      </c>
      <c r="B13" s="276" t="s">
        <v>41</v>
      </c>
      <c r="C13" s="335">
        <v>140839854.72490001</v>
      </c>
      <c r="D13" s="335"/>
      <c r="E13" s="402">
        <v>140839854.72490001</v>
      </c>
      <c r="F13" s="16"/>
    </row>
    <row r="14" spans="1:7">
      <c r="A14" s="275">
        <v>6.2</v>
      </c>
      <c r="B14" s="277" t="s">
        <v>42</v>
      </c>
      <c r="C14" s="335">
        <v>-3149358.0120999999</v>
      </c>
      <c r="D14" s="335"/>
      <c r="E14" s="402">
        <v>-3149358.0120999999</v>
      </c>
      <c r="F14" s="16"/>
    </row>
    <row r="15" spans="1:7">
      <c r="A15" s="275">
        <v>6</v>
      </c>
      <c r="B15" s="203" t="s">
        <v>43</v>
      </c>
      <c r="C15" s="335">
        <v>137690496.7128</v>
      </c>
      <c r="D15" s="335"/>
      <c r="E15" s="402">
        <v>137690496.7128</v>
      </c>
      <c r="F15" s="16"/>
    </row>
    <row r="16" spans="1:7">
      <c r="A16" s="275">
        <v>7</v>
      </c>
      <c r="B16" s="203" t="s">
        <v>44</v>
      </c>
      <c r="C16" s="335">
        <v>1433209.2074000002</v>
      </c>
      <c r="D16" s="336"/>
      <c r="E16" s="402">
        <v>1433209.2074000002</v>
      </c>
      <c r="F16" s="16"/>
    </row>
    <row r="17" spans="1:7">
      <c r="A17" s="275">
        <v>8</v>
      </c>
      <c r="B17" s="203" t="s">
        <v>208</v>
      </c>
      <c r="C17" s="335">
        <v>0</v>
      </c>
      <c r="D17" s="335"/>
      <c r="E17" s="402">
        <v>0</v>
      </c>
      <c r="F17" s="278"/>
      <c r="G17" s="87"/>
    </row>
    <row r="18" spans="1:7">
      <c r="A18" s="275">
        <v>9</v>
      </c>
      <c r="B18" s="203" t="s">
        <v>45</v>
      </c>
      <c r="C18" s="335">
        <v>0</v>
      </c>
      <c r="D18" s="335"/>
      <c r="E18" s="402">
        <v>0</v>
      </c>
      <c r="F18" s="16"/>
      <c r="G18" s="87"/>
    </row>
    <row r="19" spans="1:7">
      <c r="A19" s="275">
        <v>10</v>
      </c>
      <c r="B19" s="203" t="s">
        <v>46</v>
      </c>
      <c r="C19" s="335">
        <v>3060380.77</v>
      </c>
      <c r="D19" s="337">
        <v>2111787.63</v>
      </c>
      <c r="E19" s="402">
        <v>948593.14000000013</v>
      </c>
      <c r="F19" s="16"/>
      <c r="G19" s="87"/>
    </row>
    <row r="20" spans="1:7">
      <c r="A20" s="275">
        <v>11</v>
      </c>
      <c r="B20" s="203" t="s">
        <v>47</v>
      </c>
      <c r="C20" s="335">
        <v>6589035.9418000001</v>
      </c>
      <c r="D20" s="335"/>
      <c r="E20" s="402">
        <v>6589035.9418000001</v>
      </c>
      <c r="F20" s="16"/>
    </row>
    <row r="21" spans="1:7" ht="26.25" thickBot="1">
      <c r="A21" s="163"/>
      <c r="B21" s="279" t="s">
        <v>368</v>
      </c>
      <c r="C21" s="338">
        <f>SUM(C8:C12, C15:C20)</f>
        <v>291904990.72779995</v>
      </c>
      <c r="D21" s="338">
        <f>SUM(D8:D12, D15:D20)</f>
        <v>2111787.63</v>
      </c>
      <c r="E21" s="403">
        <f>SUM(E8:E12, E15:E20)</f>
        <v>289793203.09779996</v>
      </c>
    </row>
    <row r="22" spans="1:7">
      <c r="A22" s="5"/>
      <c r="B22" s="5"/>
      <c r="C22" s="5"/>
      <c r="D22" s="5"/>
      <c r="E22" s="5"/>
    </row>
    <row r="23" spans="1:7">
      <c r="A23" s="5"/>
      <c r="B23" s="5"/>
      <c r="C23" s="5"/>
      <c r="D23" s="5"/>
      <c r="E23" s="5"/>
    </row>
    <row r="25" spans="1:7" s="4" customFormat="1">
      <c r="B25" s="88"/>
      <c r="F25" s="5"/>
      <c r="G25" s="5"/>
    </row>
    <row r="26" spans="1:7" s="4" customFormat="1">
      <c r="B26" s="88"/>
      <c r="F26" s="5"/>
      <c r="G26" s="5"/>
    </row>
    <row r="27" spans="1:7" s="4" customFormat="1">
      <c r="B27" s="88"/>
      <c r="F27" s="5"/>
      <c r="G27" s="5"/>
    </row>
    <row r="28" spans="1:7" s="4" customFormat="1">
      <c r="B28" s="88"/>
      <c r="F28" s="5"/>
      <c r="G28" s="5"/>
    </row>
    <row r="29" spans="1:7" s="4" customFormat="1">
      <c r="B29" s="88"/>
      <c r="F29" s="5"/>
      <c r="G29" s="5"/>
    </row>
    <row r="30" spans="1:7" s="4" customFormat="1">
      <c r="B30" s="88"/>
      <c r="F30" s="5"/>
      <c r="G30" s="5"/>
    </row>
    <row r="31" spans="1:7" s="4" customFormat="1">
      <c r="B31" s="88"/>
      <c r="F31" s="5"/>
      <c r="G31" s="5"/>
    </row>
    <row r="32" spans="1:7" s="4" customFormat="1">
      <c r="B32" s="88"/>
      <c r="F32" s="5"/>
      <c r="G32" s="5"/>
    </row>
    <row r="33" spans="2:7" s="4" customFormat="1">
      <c r="B33" s="88"/>
      <c r="F33" s="5"/>
      <c r="G33" s="5"/>
    </row>
    <row r="34" spans="2:7" s="4" customFormat="1">
      <c r="B34" s="88"/>
      <c r="F34" s="5"/>
      <c r="G34" s="5"/>
    </row>
    <row r="35" spans="2:7" s="4" customFormat="1">
      <c r="B35" s="88"/>
      <c r="F35" s="5"/>
      <c r="G35" s="5"/>
    </row>
    <row r="36" spans="2:7" s="4" customFormat="1">
      <c r="B36" s="88"/>
      <c r="F36" s="5"/>
      <c r="G36" s="5"/>
    </row>
    <row r="37" spans="2:7" s="4" customFormat="1">
      <c r="B37" s="88"/>
      <c r="F37" s="5"/>
      <c r="G37" s="5"/>
    </row>
  </sheetData>
  <mergeCells count="4">
    <mergeCell ref="B6:B7"/>
    <mergeCell ref="C6:C7"/>
    <mergeCell ref="D6:E6"/>
    <mergeCell ref="B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33"/>
  <sheetViews>
    <sheetView zoomScaleNormal="100" workbookViewId="0">
      <pane xSplit="1" ySplit="4" topLeftCell="B5" activePane="bottomRight" state="frozen"/>
      <selection pane="topRight"/>
      <selection pane="bottomLeft"/>
      <selection pane="bottomRight" activeCell="E24" sqref="E24"/>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284" t="str">
        <f>'2. RC'!B1</f>
        <v xml:space="preserve">JSC Pasha Bank Georgia </v>
      </c>
    </row>
    <row r="2" spans="1:6" s="80" customFormat="1" ht="15.75" customHeight="1">
      <c r="A2" s="2" t="s">
        <v>32</v>
      </c>
      <c r="B2" s="284" t="str">
        <f>'2. RC'!B2</f>
        <v>30.06.2018</v>
      </c>
      <c r="C2" s="4"/>
      <c r="D2" s="4"/>
      <c r="E2" s="4"/>
      <c r="F2" s="4"/>
    </row>
    <row r="3" spans="1:6" s="80" customFormat="1" ht="15.75" customHeight="1">
      <c r="C3" s="4"/>
      <c r="D3" s="4"/>
      <c r="E3" s="4"/>
      <c r="F3" s="4"/>
    </row>
    <row r="4" spans="1:6" s="80" customFormat="1" ht="13.5" thickBot="1">
      <c r="A4" s="80" t="s">
        <v>86</v>
      </c>
      <c r="B4" s="280" t="s">
        <v>345</v>
      </c>
      <c r="C4" s="81" t="s">
        <v>74</v>
      </c>
      <c r="D4" s="4"/>
      <c r="E4" s="4"/>
      <c r="F4" s="4"/>
    </row>
    <row r="5" spans="1:6" ht="15">
      <c r="A5" s="217">
        <v>1</v>
      </c>
      <c r="B5" s="281" t="s">
        <v>367</v>
      </c>
      <c r="C5" s="339">
        <f>'7. LI1'!E21</f>
        <v>289793203.09779996</v>
      </c>
    </row>
    <row r="6" spans="1:6" s="218" customFormat="1" ht="15">
      <c r="A6" s="89">
        <v>2.1</v>
      </c>
      <c r="B6" s="214" t="s">
        <v>346</v>
      </c>
      <c r="C6" s="340">
        <v>45582204.481099993</v>
      </c>
    </row>
    <row r="7" spans="1:6" s="67" customFormat="1" ht="15" outlineLevel="1">
      <c r="A7" s="60">
        <v>2.2000000000000002</v>
      </c>
      <c r="B7" s="62" t="s">
        <v>347</v>
      </c>
      <c r="C7" s="341">
        <v>15466018.710000001</v>
      </c>
    </row>
    <row r="8" spans="1:6" s="67" customFormat="1" ht="25.5">
      <c r="A8" s="60">
        <v>3</v>
      </c>
      <c r="B8" s="215" t="s">
        <v>348</v>
      </c>
      <c r="C8" s="342">
        <f>SUM(C5:C7)</f>
        <v>350841426.28889996</v>
      </c>
    </row>
    <row r="9" spans="1:6" s="218" customFormat="1" ht="15">
      <c r="A9" s="89">
        <v>4</v>
      </c>
      <c r="B9" s="91" t="s">
        <v>89</v>
      </c>
      <c r="C9" s="343">
        <v>3249630.6521000001</v>
      </c>
    </row>
    <row r="10" spans="1:6" s="67" customFormat="1" ht="15" outlineLevel="1">
      <c r="A10" s="60">
        <v>5.0999999999999996</v>
      </c>
      <c r="B10" s="62" t="s">
        <v>349</v>
      </c>
      <c r="C10" s="341">
        <v>-23072516.534699991</v>
      </c>
    </row>
    <row r="11" spans="1:6" s="67" customFormat="1" ht="15" outlineLevel="1">
      <c r="A11" s="60">
        <v>5.2</v>
      </c>
      <c r="B11" s="62" t="s">
        <v>350</v>
      </c>
      <c r="C11" s="344">
        <v>-15156698.335800001</v>
      </c>
    </row>
    <row r="12" spans="1:6" s="67" customFormat="1" ht="15">
      <c r="A12" s="60">
        <v>6</v>
      </c>
      <c r="B12" s="213" t="s">
        <v>88</v>
      </c>
      <c r="C12" s="343"/>
    </row>
    <row r="13" spans="1:6" s="67" customFormat="1" ht="15.75" thickBot="1">
      <c r="A13" s="63">
        <v>7</v>
      </c>
      <c r="B13" s="216" t="s">
        <v>296</v>
      </c>
      <c r="C13" s="345">
        <f>SUM(C8:C12)</f>
        <v>315861842.07050002</v>
      </c>
    </row>
    <row r="15" spans="1:6">
      <c r="A15" s="233"/>
      <c r="B15" s="233"/>
    </row>
    <row r="16" spans="1:6">
      <c r="A16" s="233"/>
      <c r="B16" s="233"/>
    </row>
    <row r="17" spans="1:5" ht="15">
      <c r="A17" s="228"/>
      <c r="B17" s="229"/>
      <c r="C17" s="233"/>
      <c r="D17" s="233"/>
      <c r="E17" s="233"/>
    </row>
    <row r="18" spans="1:5" ht="15">
      <c r="A18" s="234"/>
      <c r="B18" s="235"/>
      <c r="C18" s="233"/>
      <c r="D18" s="233"/>
      <c r="E18" s="233"/>
    </row>
    <row r="19" spans="1:5">
      <c r="A19" s="236"/>
      <c r="B19" s="230"/>
      <c r="C19" s="233"/>
      <c r="D19" s="233"/>
      <c r="E19" s="233"/>
    </row>
    <row r="20" spans="1:5">
      <c r="A20" s="237"/>
      <c r="B20" s="231"/>
      <c r="C20" s="233"/>
      <c r="D20" s="233"/>
      <c r="E20" s="233"/>
    </row>
    <row r="21" spans="1:5">
      <c r="A21" s="237"/>
      <c r="B21" s="235"/>
      <c r="C21" s="233"/>
      <c r="D21" s="233"/>
      <c r="E21" s="233"/>
    </row>
    <row r="22" spans="1:5">
      <c r="A22" s="236"/>
      <c r="B22" s="232"/>
      <c r="C22" s="233"/>
      <c r="D22" s="233"/>
      <c r="E22" s="233"/>
    </row>
    <row r="23" spans="1:5">
      <c r="A23" s="237"/>
      <c r="B23" s="231"/>
      <c r="C23" s="233"/>
      <c r="D23" s="233"/>
      <c r="E23" s="233"/>
    </row>
    <row r="24" spans="1:5">
      <c r="A24" s="237"/>
      <c r="B24" s="231"/>
      <c r="C24" s="233"/>
      <c r="D24" s="233"/>
      <c r="E24" s="233"/>
    </row>
    <row r="25" spans="1:5">
      <c r="A25" s="237"/>
      <c r="B25" s="238"/>
      <c r="C25" s="233"/>
      <c r="D25" s="233"/>
      <c r="E25" s="233"/>
    </row>
    <row r="26" spans="1:5">
      <c r="A26" s="237"/>
      <c r="B26" s="235"/>
      <c r="C26" s="233"/>
      <c r="D26" s="233"/>
      <c r="E26" s="233"/>
    </row>
    <row r="27" spans="1:5">
      <c r="A27" s="233"/>
      <c r="B27" s="239"/>
      <c r="C27" s="233"/>
      <c r="D27" s="233"/>
      <c r="E27" s="233"/>
    </row>
    <row r="28" spans="1:5">
      <c r="A28" s="233"/>
      <c r="B28" s="239"/>
      <c r="C28" s="233"/>
      <c r="D28" s="233"/>
      <c r="E28" s="233"/>
    </row>
    <row r="29" spans="1:5">
      <c r="A29" s="233"/>
      <c r="B29" s="239"/>
      <c r="C29" s="233"/>
      <c r="D29" s="233"/>
      <c r="E29" s="233"/>
    </row>
    <row r="30" spans="1:5">
      <c r="A30" s="233"/>
      <c r="B30" s="239"/>
      <c r="C30" s="233"/>
      <c r="D30" s="233"/>
      <c r="E30" s="233"/>
    </row>
    <row r="31" spans="1:5">
      <c r="A31" s="233"/>
      <c r="B31" s="239"/>
      <c r="C31" s="233"/>
      <c r="D31" s="233"/>
      <c r="E31" s="233"/>
    </row>
    <row r="32" spans="1:5">
      <c r="A32" s="233"/>
      <c r="B32" s="239"/>
      <c r="C32" s="233"/>
      <c r="D32" s="233"/>
      <c r="E32" s="233"/>
    </row>
    <row r="33" spans="1:5">
      <c r="A33" s="233"/>
      <c r="B33" s="239"/>
      <c r="C33" s="233"/>
      <c r="D33" s="233"/>
      <c r="E33" s="23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 </vt:lpstr>
      <vt:lpstr>1. key ratios</vt:lpstr>
      <vt:lpstr>2. RC</vt:lpstr>
      <vt:lpstr>3. PL</vt:lpstr>
      <vt:lpstr>4. Off-Balance</vt:lpstr>
      <vt:lpstr>5. RWA </vt:lpstr>
      <vt:lpstr>6. Administrators-shareholders</vt:lpstr>
      <vt:lpstr>7. LI1</vt:lpstr>
      <vt:lpstr>8. LI2</vt:lpstr>
      <vt:lpstr>9. Capital</vt:lpstr>
      <vt:lpstr>10. CC2</vt:lpstr>
      <vt:lpstr>11. CRWA</vt:lpstr>
      <vt:lpstr>12. CRM</vt:lpstr>
      <vt:lpstr>13. CRME</vt:lpstr>
      <vt:lpstr>14. LCR</vt:lpstr>
      <vt:lpstr>15. CCR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2018-08-01T13:40:39Z</dcterms:modified>
</cp:coreProperties>
</file>