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7E1AE5E3-EB9A-4F93-BF1B-9A00B2F685C7}" xr6:coauthVersionLast="47" xr6:coauthVersionMax="47" xr10:uidLastSave="{00000000-0000-0000-0000-000000000000}"/>
  <bookViews>
    <workbookView xWindow="-108" yWindow="-108" windowWidth="23256" windowHeight="12576" tabRatio="843"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10" l="1"/>
  <c r="E43" i="110"/>
  <c r="L33" i="118"/>
  <c r="K33" i="118"/>
  <c r="J33" i="118"/>
  <c r="I33" i="118"/>
  <c r="G33" i="118"/>
  <c r="F33" i="118"/>
  <c r="E33" i="118"/>
  <c r="D33" i="118"/>
  <c r="H32" i="118"/>
  <c r="H31" i="118"/>
  <c r="H30" i="118"/>
  <c r="H29" i="118"/>
  <c r="H28" i="118"/>
  <c r="H27" i="118"/>
  <c r="H26" i="118"/>
  <c r="H25" i="118"/>
  <c r="H24" i="118"/>
  <c r="H23" i="118"/>
  <c r="H22" i="118"/>
  <c r="H21" i="118"/>
  <c r="H20" i="118"/>
  <c r="H19" i="118"/>
  <c r="H18" i="118"/>
  <c r="H17" i="118"/>
  <c r="H16" i="118"/>
  <c r="H15" i="118"/>
  <c r="H14" i="118"/>
  <c r="H13" i="118"/>
  <c r="H12" i="118"/>
  <c r="H11" i="118"/>
  <c r="H10" i="118"/>
  <c r="H9" i="118"/>
  <c r="H8" i="118"/>
  <c r="H7" i="118"/>
  <c r="C32" i="118"/>
  <c r="C31" i="118"/>
  <c r="C30" i="118"/>
  <c r="C29" i="118"/>
  <c r="C28" i="118"/>
  <c r="C27" i="118"/>
  <c r="C26" i="118"/>
  <c r="C25" i="118"/>
  <c r="C24" i="118"/>
  <c r="C23" i="118"/>
  <c r="C22" i="118"/>
  <c r="C21" i="118"/>
  <c r="C20" i="118"/>
  <c r="C19" i="118"/>
  <c r="C18" i="118"/>
  <c r="C17" i="118"/>
  <c r="C16" i="118"/>
  <c r="C15" i="118"/>
  <c r="C14" i="118"/>
  <c r="C13" i="118"/>
  <c r="C12" i="118"/>
  <c r="C11" i="118"/>
  <c r="C10" i="118"/>
  <c r="C9" i="118"/>
  <c r="C8" i="118"/>
  <c r="C7" i="118"/>
  <c r="AA22" i="116"/>
  <c r="Z22" i="116"/>
  <c r="Y22" i="116"/>
  <c r="X22" i="116"/>
  <c r="W22" i="116"/>
  <c r="V22" i="116"/>
  <c r="U22" i="116"/>
  <c r="T22" i="116"/>
  <c r="S22" i="116"/>
  <c r="R22" i="116"/>
  <c r="Q22" i="116"/>
  <c r="P22" i="116"/>
  <c r="O22" i="116"/>
  <c r="N22" i="116"/>
  <c r="M22" i="116"/>
  <c r="L22" i="116"/>
  <c r="K22" i="116"/>
  <c r="J22" i="116"/>
  <c r="I22" i="116"/>
  <c r="H22" i="116"/>
  <c r="G22" i="116"/>
  <c r="F22" i="116"/>
  <c r="E22" i="116"/>
  <c r="D22" i="116"/>
  <c r="C22" i="116"/>
  <c r="AA15" i="116"/>
  <c r="Z15" i="116"/>
  <c r="Y15" i="116"/>
  <c r="X15" i="116"/>
  <c r="W15" i="116"/>
  <c r="V15" i="116"/>
  <c r="U15" i="116"/>
  <c r="T15" i="116"/>
  <c r="S15" i="116"/>
  <c r="R15" i="116"/>
  <c r="Q15" i="116"/>
  <c r="P15" i="116"/>
  <c r="O15" i="116"/>
  <c r="N15" i="116"/>
  <c r="M15" i="116"/>
  <c r="L15" i="116"/>
  <c r="K15" i="116"/>
  <c r="J15" i="116"/>
  <c r="I15" i="116"/>
  <c r="H15" i="116"/>
  <c r="G15" i="116"/>
  <c r="F15" i="116"/>
  <c r="E15" i="116"/>
  <c r="D15" i="116"/>
  <c r="C15" i="116"/>
  <c r="AA8" i="116"/>
  <c r="Z8" i="116"/>
  <c r="Y8" i="116"/>
  <c r="X8" i="116"/>
  <c r="W8" i="116"/>
  <c r="V8" i="116"/>
  <c r="U8" i="116"/>
  <c r="T8" i="116"/>
  <c r="S8" i="116"/>
  <c r="R8" i="116"/>
  <c r="Q8" i="116"/>
  <c r="P8" i="116"/>
  <c r="O8" i="116"/>
  <c r="N8" i="116"/>
  <c r="M8" i="116"/>
  <c r="L8" i="116"/>
  <c r="K8" i="116"/>
  <c r="J8" i="116"/>
  <c r="I8" i="116"/>
  <c r="H8" i="116"/>
  <c r="G8" i="116"/>
  <c r="F8" i="116"/>
  <c r="E8" i="116"/>
  <c r="D8" i="116"/>
  <c r="C8" i="116"/>
  <c r="G34" i="113"/>
  <c r="E34" i="113" a="1"/>
  <c r="E34" i="113" s="1"/>
  <c r="D34" i="113" a="1"/>
  <c r="D34" i="113" s="1"/>
  <c r="C34" i="113"/>
  <c r="G21" i="112"/>
  <c r="E21" i="112"/>
  <c r="D21" i="112"/>
  <c r="C21" i="112"/>
  <c r="H21" i="111"/>
  <c r="H20" i="111"/>
  <c r="H19" i="111"/>
  <c r="H18" i="111"/>
  <c r="H17" i="111"/>
  <c r="H16" i="111"/>
  <c r="H15" i="111"/>
  <c r="H14" i="111"/>
  <c r="H13" i="111"/>
  <c r="H12" i="111"/>
  <c r="H11" i="111"/>
  <c r="H10" i="111"/>
  <c r="H9" i="111"/>
  <c r="H8" i="111"/>
  <c r="G37" i="97"/>
  <c r="G20" i="97"/>
  <c r="G18" i="97" s="1"/>
  <c r="G19" i="97"/>
  <c r="G16" i="97"/>
  <c r="G15" i="97"/>
  <c r="G14" i="97"/>
  <c r="G13" i="97"/>
  <c r="G12" i="97"/>
  <c r="G11" i="97"/>
  <c r="G10" i="97"/>
  <c r="G9" i="97"/>
  <c r="G8" i="97" s="1"/>
  <c r="G21" i="97" s="1"/>
  <c r="G39" i="97" s="1"/>
  <c r="C68" i="69"/>
  <c r="C6" i="69"/>
  <c r="B7" i="121"/>
  <c r="B6" i="121" s="1"/>
  <c r="C53" i="89"/>
  <c r="C6" i="89"/>
  <c r="E34" i="88"/>
  <c r="E33" i="88"/>
  <c r="E32" i="88"/>
  <c r="E31" i="88"/>
  <c r="E30" i="88"/>
  <c r="E29" i="88"/>
  <c r="E28" i="88"/>
  <c r="E27" i="88"/>
  <c r="E26" i="88"/>
  <c r="E25" i="88"/>
  <c r="E24" i="88"/>
  <c r="E23" i="88"/>
  <c r="E22" i="88"/>
  <c r="E21" i="88"/>
  <c r="E20" i="88"/>
  <c r="E19" i="88"/>
  <c r="E18" i="88"/>
  <c r="E17" i="88"/>
  <c r="E16" i="88"/>
  <c r="E15" i="88"/>
  <c r="E14" i="88"/>
  <c r="E13" i="88"/>
  <c r="E12" i="88"/>
  <c r="E11" i="88"/>
  <c r="E10" i="88"/>
  <c r="E9" i="88"/>
  <c r="G43" i="109"/>
  <c r="G45" i="109" s="1"/>
  <c r="F43" i="109"/>
  <c r="H43" i="109" s="1"/>
  <c r="G6" i="109"/>
  <c r="F6" i="109"/>
  <c r="H6" i="109" s="1"/>
  <c r="D6" i="109"/>
  <c r="D43" i="109" s="1"/>
  <c r="D45" i="109" s="1"/>
  <c r="C6" i="109"/>
  <c r="E6" i="109" l="1"/>
  <c r="C43" i="109"/>
  <c r="F45" i="109"/>
  <c r="H45" i="109" s="1"/>
  <c r="C33" i="118"/>
  <c r="H33" i="118"/>
  <c r="G53" i="108"/>
  <c r="F53" i="108"/>
  <c r="H53" i="108" s="1"/>
  <c r="D53" i="108"/>
  <c r="C53" i="108"/>
  <c r="G68" i="108"/>
  <c r="G69" i="108" s="1"/>
  <c r="F68" i="108"/>
  <c r="F69" i="108" s="1"/>
  <c r="D68" i="108"/>
  <c r="D69" i="108" s="1"/>
  <c r="C68" i="108"/>
  <c r="C69" i="108" s="1"/>
  <c r="E67" i="108"/>
  <c r="H67" i="108"/>
  <c r="G7" i="108"/>
  <c r="F7" i="108"/>
  <c r="D7" i="108"/>
  <c r="C7" i="108"/>
  <c r="G19" i="108"/>
  <c r="F19" i="108"/>
  <c r="G24" i="108"/>
  <c r="F24" i="108"/>
  <c r="G27" i="108"/>
  <c r="F27" i="108"/>
  <c r="D27" i="108"/>
  <c r="C27" i="108"/>
  <c r="D24" i="108"/>
  <c r="D36" i="108" s="1"/>
  <c r="C24" i="108"/>
  <c r="D19" i="108"/>
  <c r="C19" i="108"/>
  <c r="E43" i="109" l="1"/>
  <c r="C45" i="109"/>
  <c r="E45" i="109" s="1"/>
  <c r="C36" i="108"/>
  <c r="E69" i="108"/>
  <c r="E53" i="108"/>
  <c r="H69" i="108"/>
  <c r="E68" i="108"/>
  <c r="H68" i="108"/>
  <c r="F36" i="108"/>
  <c r="G36" i="108"/>
  <c r="I10" i="92" l="1"/>
  <c r="I11" i="92"/>
  <c r="I12" i="92"/>
  <c r="I13" i="92"/>
  <c r="I14" i="92"/>
  <c r="I15" i="92"/>
  <c r="I16" i="92"/>
  <c r="I17" i="92"/>
  <c r="I18" i="92"/>
  <c r="I19" i="92"/>
  <c r="I20" i="92"/>
  <c r="I21" i="92"/>
  <c r="I22" i="92"/>
  <c r="I23" i="92"/>
  <c r="I24" i="92"/>
  <c r="I25" i="92"/>
  <c r="I26" i="92"/>
  <c r="I27" i="92"/>
  <c r="I28" i="92"/>
  <c r="I29" i="92"/>
  <c r="I30" i="92"/>
  <c r="I31" i="92"/>
  <c r="I32" i="92"/>
  <c r="I33" i="92"/>
  <c r="E38" i="108" l="1"/>
  <c r="H38" i="108"/>
  <c r="E39" i="108"/>
  <c r="H39" i="108"/>
  <c r="E40" i="108"/>
  <c r="H40" i="108"/>
  <c r="E41" i="108"/>
  <c r="H41" i="108"/>
  <c r="E42" i="108"/>
  <c r="H42" i="108"/>
  <c r="E43" i="108"/>
  <c r="H43" i="108"/>
  <c r="E44" i="108"/>
  <c r="H44" i="108"/>
  <c r="E45" i="108"/>
  <c r="H45" i="108"/>
  <c r="E46" i="108"/>
  <c r="H46" i="108"/>
  <c r="E47" i="108"/>
  <c r="H47" i="108"/>
  <c r="E48" i="108"/>
  <c r="H48" i="108"/>
  <c r="E49" i="108"/>
  <c r="H49" i="108"/>
  <c r="E50" i="108"/>
  <c r="H50" i="108"/>
  <c r="E51" i="108"/>
  <c r="H51" i="108"/>
  <c r="E52" i="108"/>
  <c r="H52" i="108"/>
  <c r="Q33" i="92" l="1"/>
  <c r="Q32" i="92"/>
  <c r="Q31" i="92"/>
  <c r="Q30" i="92"/>
  <c r="Q29" i="92"/>
  <c r="Q28" i="92"/>
  <c r="Q27" i="92"/>
  <c r="Q26" i="92"/>
  <c r="Q25" i="92"/>
  <c r="Q24" i="92"/>
  <c r="Q23" i="92"/>
  <c r="Q22" i="92"/>
  <c r="Q21" i="92"/>
  <c r="Q20" i="92"/>
  <c r="Q19" i="92"/>
  <c r="Q18" i="92"/>
  <c r="Q17" i="92"/>
  <c r="Q16" i="92"/>
  <c r="Q15" i="92"/>
  <c r="Q14" i="92"/>
  <c r="Q13" i="92"/>
  <c r="Q12" i="92"/>
  <c r="Q11" i="92"/>
  <c r="Q10" i="92"/>
  <c r="Q9" i="92"/>
  <c r="Q8" i="92"/>
  <c r="Q7" i="92" l="1"/>
  <c r="Q6" i="92" s="1"/>
  <c r="Q34" i="92" s="1"/>
  <c r="H42" i="110"/>
  <c r="E42" i="110"/>
  <c r="H41" i="110"/>
  <c r="E41" i="110"/>
  <c r="H40" i="110"/>
  <c r="E40" i="110"/>
  <c r="H39" i="110"/>
  <c r="E39" i="110"/>
  <c r="E38" i="110"/>
  <c r="H37" i="110"/>
  <c r="E37" i="110"/>
  <c r="H36" i="110"/>
  <c r="E36" i="110"/>
  <c r="H35" i="110"/>
  <c r="E35" i="110"/>
  <c r="H34" i="110"/>
  <c r="E34" i="110"/>
  <c r="H33" i="110"/>
  <c r="E33" i="110"/>
  <c r="H32" i="110"/>
  <c r="E32" i="110"/>
  <c r="H31" i="110"/>
  <c r="E31"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H16" i="110"/>
  <c r="E16" i="110"/>
  <c r="H15" i="110"/>
  <c r="E15" i="110"/>
  <c r="H14" i="110"/>
  <c r="H13" i="110"/>
  <c r="E13" i="110"/>
  <c r="H12" i="110"/>
  <c r="E12" i="110"/>
  <c r="E11" i="110"/>
  <c r="H10" i="110"/>
  <c r="E10" i="110"/>
  <c r="H9" i="110"/>
  <c r="E9" i="110"/>
  <c r="H8" i="110"/>
  <c r="H7" i="110"/>
  <c r="E7" i="110"/>
  <c r="H6" i="110"/>
  <c r="E6" i="110"/>
  <c r="B2" i="122"/>
  <c r="B1" i="122"/>
  <c r="B2" i="121"/>
  <c r="B1" i="121"/>
  <c r="G6" i="86"/>
  <c r="G13" i="86" s="1"/>
  <c r="F6" i="86"/>
  <c r="F13" i="86" s="1"/>
  <c r="E6" i="86"/>
  <c r="E13" i="86" s="1"/>
  <c r="D6" i="86"/>
  <c r="D13" i="86" s="1"/>
  <c r="C6" i="86"/>
  <c r="C13" i="86" s="1"/>
  <c r="E30" i="110" l="1"/>
  <c r="H38" i="110"/>
  <c r="E17" i="110"/>
  <c r="E8" i="110"/>
  <c r="H11" i="110"/>
  <c r="E14" i="110"/>
  <c r="H30" i="110"/>
  <c r="C6" i="123"/>
  <c r="D6" i="123"/>
  <c r="H21" i="91"/>
  <c r="H20" i="91"/>
  <c r="H19" i="91"/>
  <c r="H18" i="91"/>
  <c r="H17" i="91"/>
  <c r="H16" i="91"/>
  <c r="H15" i="91"/>
  <c r="H14" i="91"/>
  <c r="H13" i="91"/>
  <c r="H12" i="91"/>
  <c r="H11" i="91"/>
  <c r="H10" i="91"/>
  <c r="H9" i="91"/>
  <c r="H8" i="91"/>
  <c r="F20" i="122"/>
  <c r="F19" i="122"/>
  <c r="F18" i="122"/>
  <c r="F17" i="122"/>
  <c r="F16" i="122"/>
  <c r="F15" i="122"/>
  <c r="F14" i="122"/>
  <c r="F13" i="122"/>
  <c r="F12" i="122"/>
  <c r="F11" i="122"/>
  <c r="F10" i="122"/>
  <c r="F9" i="122" l="1"/>
  <c r="D7" i="92" l="1"/>
  <c r="D6" i="92" s="1"/>
  <c r="E7" i="92"/>
  <c r="D8" i="92"/>
  <c r="E8" i="92"/>
  <c r="D9" i="92"/>
  <c r="E9" i="92"/>
  <c r="E6" i="92" l="1"/>
  <c r="F6" i="123" l="1"/>
  <c r="E6" i="123"/>
  <c r="B1" i="92"/>
  <c r="B2" i="92"/>
  <c r="E34" i="92"/>
  <c r="P9" i="92"/>
  <c r="O9" i="92"/>
  <c r="N9" i="92"/>
  <c r="M9" i="92"/>
  <c r="L9" i="92"/>
  <c r="K9" i="92"/>
  <c r="J9" i="92"/>
  <c r="G9" i="92"/>
  <c r="F9" i="92"/>
  <c r="C9" i="92"/>
  <c r="P8" i="92"/>
  <c r="O8" i="92"/>
  <c r="N8" i="92"/>
  <c r="M8" i="92"/>
  <c r="L8" i="92"/>
  <c r="K8" i="92"/>
  <c r="J8" i="92"/>
  <c r="G8" i="92"/>
  <c r="F8" i="92"/>
  <c r="I8" i="92" s="1"/>
  <c r="C8" i="92"/>
  <c r="P7" i="92"/>
  <c r="O7" i="92"/>
  <c r="N7" i="92"/>
  <c r="M7" i="92"/>
  <c r="L7" i="92"/>
  <c r="K7" i="92"/>
  <c r="J7" i="92"/>
  <c r="G7" i="92"/>
  <c r="F7" i="92"/>
  <c r="C7" i="92"/>
  <c r="D34" i="92"/>
  <c r="B2" i="123"/>
  <c r="B1" i="123"/>
  <c r="I9" i="92" l="1"/>
  <c r="M6" i="92"/>
  <c r="M34" i="92" s="1"/>
  <c r="C6" i="92"/>
  <c r="C34" i="92" s="1"/>
  <c r="O6" i="92"/>
  <c r="O34" i="92" s="1"/>
  <c r="K6" i="92"/>
  <c r="K34" i="92" s="1"/>
  <c r="N6" i="92"/>
  <c r="N34" i="92" s="1"/>
  <c r="I7" i="92"/>
  <c r="F6" i="92"/>
  <c r="F34" i="92" s="1"/>
  <c r="L6" i="92"/>
  <c r="L34" i="92" s="1"/>
  <c r="P6" i="92"/>
  <c r="P34" i="92" s="1"/>
  <c r="J6" i="92"/>
  <c r="J34" i="92" s="1"/>
  <c r="G6" i="92"/>
  <c r="G34" i="92" s="1"/>
  <c r="I6" i="92" l="1"/>
  <c r="I34" i="92"/>
  <c r="A2" i="121" l="1"/>
  <c r="A1" i="121"/>
  <c r="E9" i="122"/>
  <c r="D9" i="122"/>
  <c r="C9" i="122"/>
  <c r="B9" i="122"/>
  <c r="C22" i="111" l="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8" i="115" l="1"/>
  <c r="D15" i="114"/>
  <c r="C15"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H34" i="113"/>
  <c r="H8" i="112"/>
  <c r="H9" i="112"/>
  <c r="H10" i="112"/>
  <c r="H11" i="112"/>
  <c r="H12" i="112"/>
  <c r="H13" i="112"/>
  <c r="H14" i="112"/>
  <c r="H15" i="112"/>
  <c r="H16" i="112"/>
  <c r="H17" i="112"/>
  <c r="H18" i="112"/>
  <c r="H19" i="112"/>
  <c r="H20" i="112"/>
  <c r="H22" i="112"/>
  <c r="H23" i="112"/>
  <c r="D22" i="111"/>
  <c r="E22" i="111"/>
  <c r="F22" i="111"/>
  <c r="G22" i="111"/>
  <c r="H21" i="112" l="1"/>
  <c r="H22" i="111"/>
  <c r="D8" i="88"/>
  <c r="D37" i="88" s="1"/>
  <c r="C8" i="88"/>
  <c r="C37" i="88" l="1"/>
  <c r="E8" i="88"/>
  <c r="E37" i="88" s="1"/>
  <c r="H44" i="109"/>
  <c r="E44" i="109"/>
  <c r="H42" i="109"/>
  <c r="E42" i="109"/>
  <c r="H41" i="109"/>
  <c r="E41" i="109"/>
  <c r="H40" i="109"/>
  <c r="E40" i="109"/>
  <c r="H39" i="109"/>
  <c r="E39" i="109"/>
  <c r="H38" i="109"/>
  <c r="E38" i="109"/>
  <c r="H37" i="109"/>
  <c r="E37" i="109"/>
  <c r="H36" i="109"/>
  <c r="E36" i="109"/>
  <c r="H35" i="109"/>
  <c r="E35" i="109"/>
  <c r="H34" i="109"/>
  <c r="H33" i="109"/>
  <c r="E33" i="109"/>
  <c r="H32" i="109"/>
  <c r="E32" i="109"/>
  <c r="H31" i="109"/>
  <c r="E31" i="109"/>
  <c r="H30" i="109"/>
  <c r="E30" i="109"/>
  <c r="H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E13" i="109"/>
  <c r="H12" i="109"/>
  <c r="E12" i="109"/>
  <c r="H11" i="109"/>
  <c r="E11" i="109"/>
  <c r="H10" i="109"/>
  <c r="E10" i="109"/>
  <c r="H9" i="109"/>
  <c r="E9" i="109"/>
  <c r="H8" i="109"/>
  <c r="E8" i="109"/>
  <c r="H7" i="109"/>
  <c r="E7" i="109"/>
  <c r="H66" i="108"/>
  <c r="E66" i="108"/>
  <c r="H65" i="108"/>
  <c r="E65" i="108"/>
  <c r="H64" i="108"/>
  <c r="E64" i="108"/>
  <c r="H63" i="108"/>
  <c r="H62" i="108"/>
  <c r="E62" i="108"/>
  <c r="H61" i="108"/>
  <c r="E61" i="108"/>
  <c r="H60" i="108"/>
  <c r="E60" i="108"/>
  <c r="H59" i="108"/>
  <c r="E59" i="108"/>
  <c r="H58" i="108"/>
  <c r="E58" i="108"/>
  <c r="H57" i="108"/>
  <c r="E57" i="108"/>
  <c r="H56" i="108"/>
  <c r="E56" i="108"/>
  <c r="H55" i="108"/>
  <c r="E55" i="108"/>
  <c r="H35" i="108"/>
  <c r="E35" i="108"/>
  <c r="H34" i="108"/>
  <c r="E34" i="108"/>
  <c r="H33" i="108"/>
  <c r="E33" i="108"/>
  <c r="H32" i="108"/>
  <c r="E32" i="108"/>
  <c r="H31" i="108"/>
  <c r="E31" i="108"/>
  <c r="H30" i="108"/>
  <c r="E30" i="108"/>
  <c r="H29" i="108"/>
  <c r="E29" i="108"/>
  <c r="H28" i="108"/>
  <c r="E28" i="108"/>
  <c r="H27" i="108"/>
  <c r="E27" i="108"/>
  <c r="H26" i="108"/>
  <c r="E26" i="108"/>
  <c r="H25" i="108"/>
  <c r="E25" i="108"/>
  <c r="E24" i="108"/>
  <c r="H23" i="108"/>
  <c r="E23" i="108"/>
  <c r="H22" i="108"/>
  <c r="E22" i="108"/>
  <c r="H21" i="108"/>
  <c r="E21" i="108"/>
  <c r="H20" i="108"/>
  <c r="E20" i="108"/>
  <c r="H19" i="108"/>
  <c r="E19" i="108"/>
  <c r="H18" i="108"/>
  <c r="E18" i="108"/>
  <c r="H17" i="108"/>
  <c r="E17" i="108"/>
  <c r="H16" i="108"/>
  <c r="E16" i="108"/>
  <c r="H15" i="108"/>
  <c r="E15" i="108"/>
  <c r="H14" i="108"/>
  <c r="E14" i="108"/>
  <c r="H13" i="108"/>
  <c r="E13" i="108"/>
  <c r="H12" i="108"/>
  <c r="E12" i="108"/>
  <c r="H11" i="108"/>
  <c r="E11" i="108"/>
  <c r="H10" i="108"/>
  <c r="E10" i="108"/>
  <c r="H9" i="108"/>
  <c r="E9" i="108"/>
  <c r="H8" i="108"/>
  <c r="E8" i="108"/>
  <c r="E36" i="108" l="1"/>
  <c r="H24" i="108"/>
  <c r="H36" i="108"/>
  <c r="H7" i="108"/>
  <c r="E7" i="108"/>
  <c r="E63" i="108"/>
  <c r="H13" i="109"/>
  <c r="E29" i="109"/>
  <c r="E34" i="109"/>
  <c r="B1" i="97" l="1"/>
  <c r="B1" i="95" l="1"/>
  <c r="B1" i="93"/>
  <c r="B1" i="64"/>
  <c r="B1" i="90"/>
  <c r="B1" i="69"/>
  <c r="B1" i="94"/>
  <c r="B1" i="89"/>
  <c r="B1" i="73"/>
  <c r="B1" i="88"/>
  <c r="B1" i="52"/>
  <c r="B1" i="86"/>
  <c r="G5" i="86"/>
  <c r="F5" i="86"/>
  <c r="E5" i="86"/>
  <c r="D5" i="86"/>
  <c r="G5" i="84"/>
  <c r="F5" i="84"/>
  <c r="E5" i="84"/>
  <c r="D5" i="84"/>
  <c r="C5" i="84"/>
  <c r="B1" i="91" l="1"/>
  <c r="B1" i="84"/>
  <c r="S21" i="90" l="1"/>
  <c r="S20" i="90"/>
  <c r="S19" i="90"/>
  <c r="S18" i="90"/>
  <c r="S17" i="90"/>
  <c r="S16" i="90"/>
  <c r="S15" i="90"/>
  <c r="S14" i="90"/>
  <c r="S13" i="90"/>
  <c r="S12" i="90"/>
  <c r="S11" i="90"/>
  <c r="S10" i="90"/>
  <c r="S9" i="90"/>
  <c r="S8" i="90"/>
  <c r="T21" i="64" l="1"/>
  <c r="U21" i="64"/>
  <c r="S21" i="64"/>
  <c r="C21" i="64"/>
  <c r="G22" i="91"/>
  <c r="F22" i="91"/>
  <c r="E22" i="91"/>
  <c r="D22" i="91"/>
  <c r="C22" i="91"/>
  <c r="H22" i="91" l="1"/>
  <c r="K22" i="90"/>
  <c r="L22" i="90"/>
  <c r="M22" i="90"/>
  <c r="N22" i="90"/>
  <c r="O22" i="90"/>
  <c r="P22" i="90"/>
  <c r="Q22" i="90"/>
  <c r="R22" i="90"/>
  <c r="S22" i="90"/>
  <c r="C5" i="73" l="1"/>
  <c r="C22" i="90" l="1"/>
  <c r="D22" i="90" l="1"/>
  <c r="E22" i="90"/>
  <c r="F22" i="90"/>
  <c r="G22" i="90"/>
  <c r="H22" i="90"/>
  <c r="I22" i="90"/>
  <c r="J22" i="90"/>
  <c r="C8" i="73" l="1"/>
  <c r="C13" i="73" s="1"/>
  <c r="D21" i="64" l="1"/>
  <c r="E21" i="64"/>
  <c r="F21" i="64"/>
  <c r="G21" i="64"/>
  <c r="H21" i="64"/>
  <c r="I21" i="64"/>
  <c r="J21" i="64"/>
  <c r="K21" i="64"/>
  <c r="L21" i="64"/>
  <c r="M21" i="64"/>
  <c r="N21" i="64"/>
  <c r="O21" i="64"/>
  <c r="P21" i="64"/>
  <c r="Q21" i="64"/>
  <c r="R21" i="64"/>
  <c r="B23" i="121" l="1"/>
  <c r="V8" i="64"/>
  <c r="V9" i="64"/>
  <c r="V10" i="64"/>
  <c r="V11" i="64"/>
  <c r="V12" i="64"/>
  <c r="V13" i="64"/>
  <c r="V14" i="64"/>
  <c r="V15" i="64"/>
  <c r="V16" i="64"/>
  <c r="V17" i="64"/>
  <c r="V18" i="64"/>
  <c r="V19" i="64"/>
  <c r="V20" i="64"/>
  <c r="V7" i="64"/>
  <c r="V21" i="6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<sst xmlns="http://schemas.openxmlformats.org/spreadsheetml/2006/main" count="1245" uniqueCount="778">
  <si>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</si>
  <si>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</si>
  <si>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</si>
  <si>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</si>
  <si>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</si>
  <si>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</si>
  <si>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</si>
  <si>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</si>
  <si>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</si>
  <si>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</si>
  <si>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</si>
  <si>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</si>
  <si>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</si>
  <si>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</si>
  <si>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</si>
  <si>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</si>
  <si>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</si>
  <si>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</si>
  <si>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</si>
  <si>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</si>
  <si>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</si>
  <si>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</si>
  <si>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</si>
  <si>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</si>
  <si>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</si>
  <si>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</si>
  <si>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</si>
  <si>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</si>
  <si>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</si>
  <si>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</si>
  <si>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</si>
  <si>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</si>
  <si>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</si>
  <si>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</si>
  <si>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</si>
  <si>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</si>
  <si>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</si>
  <si>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</si>
  <si>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</si>
  <si>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</si>
  <si>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</si>
  <si>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</si>
  <si>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</si>
  <si>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</si>
  <si>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</si>
  <si>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</si>
  <si>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</si>
  <si>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</si>
  <si>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</si>
  <si>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</si>
  <si>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</si>
  <si>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</si>
  <si>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</si>
  <si>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</si>
  <si>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</si>
  <si>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</si>
  <si>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</si>
  <si>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</si>
  <si>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</si>
  <si>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</si>
  <si>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</si>
  <si>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</si>
  <si>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</si>
  <si>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</si>
  <si>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</si>
  <si>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</si>
  <si>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</si>
  <si>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</si>
  <si>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</si>
  <si>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</si>
  <si>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</si>
  <si>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</si>
  <si>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</si>
  <si>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</si>
  <si>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</si>
  <si>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</si>
  <si>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</si>
  <si>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</si>
  <si>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</si>
  <si>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</si>
  <si>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</si>
  <si>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</si>
  <si>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</si>
  <si>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</si>
  <si>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</si>
  <si>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</si>
  <si>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</si>
  <si>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</si>
  <si>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</si>
  <si>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</si>
  <si>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</si>
  <si>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</si>
  <si>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</si>
  <si>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</si>
  <si>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</si>
  <si>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</si>
  <si>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</si>
  <si>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</si>
  <si>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</si>
  <si>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</si>
  <si>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</si>
  <si>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</si>
  <si>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</si>
  <si>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</si>
  <si>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</si>
  <si>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</si>
  <si>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</si>
  <si>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</si>
  <si>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</si>
  <si>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</si>
  <si>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</si>
  <si>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</si>
  <si>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</si>
  <si>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</si>
  <si>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</si>
  <si>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</si>
  <si>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</si>
  <si>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</si>
  <si>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</si>
  <si>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</si>
  <si>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</si>
  <si>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</si>
  <si>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</si>
  <si>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</si>
  <si>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</si>
  <si>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</si>
  <si>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</si>
  <si>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</si>
  <si>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</si>
  <si>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</si>
  <si>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</si>
  <si>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</si>
  <si>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</si>
  <si>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</si>
  <si>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</si>
  <si>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</si>
  <si>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</si>
  <si>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</si>
  <si>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</si>
  <si>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</si>
  <si>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</si>
  <si>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</si>
  <si>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</si>
  <si>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</si>
  <si>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</si>
  <si>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</si>
  <si>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</si>
  <si>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</si>
  <si>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</si>
  <si>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</si>
  <si>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</si>
  <si>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</si>
  <si>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</si>
  <si>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</si>
  <si>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</si>
  <si>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</si>
  <si>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</si>
  <si>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</si>
  <si>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</si>
  <si>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</si>
  <si>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</si>
  <si>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</si>
  <si>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</si>
  <si>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</si>
  <si>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</si>
  <si>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</si>
  <si>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</si>
  <si>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</si>
  <si>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</si>
  <si>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</si>
  <si>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</si>
  <si>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</si>
  <si>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</si>
  <si>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</si>
  <si>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</si>
  <si>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</si>
  <si>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</si>
  <si>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</si>
  <si>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</si>
  <si>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</si>
  <si>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</si>
  <si>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</si>
  <si>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</si>
  <si>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</si>
  <si>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</si>
  <si>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</si>
  <si>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</si>
  <si>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</si>
  <si>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</si>
  <si>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</si>
  <si>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</si>
  <si>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</si>
  <si>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</si>
  <si>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</si>
  <si>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</si>
  <si>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</si>
  <si>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</si>
  <si>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</si>
  <si>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</si>
  <si>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</si>
  <si>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</si>
  <si>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</si>
  <si>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</si>
  <si>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</si>
  <si>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</si>
  <si>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</si>
  <si>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</si>
  <si>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</si>
  <si>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</si>
  <si>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</si>
  <si>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</si>
  <si>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</si>
  <si>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</si>
  <si>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</si>
  <si>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</si>
  <si>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</si>
  <si>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</si>
  <si>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</si>
  <si>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</si>
  <si>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</si>
  <si>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</si>
  <si>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</si>
  <si>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</si>
  <si>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</si>
  <si>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</si>
  <si>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</si>
  <si>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</si>
  <si>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</si>
  <si>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</si>
  <si>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</si>
  <si>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</si>
  <si>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</si>
  <si>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</si>
  <si>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</si>
  <si>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</si>
  <si>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</si>
  <si>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</si>
  <si>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</si>
  <si>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</si>
  <si>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</si>
  <si>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</si>
  <si>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</si>
  <si>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</si>
  <si>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</si>
  <si>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</si>
  <si>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</si>
  <si>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</si>
  <si>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</si>
  <si>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</si>
  <si>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</si>
  <si>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</si>
  <si>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</si>
  <si>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</si>
  <si>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</si>
  <si>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</si>
  <si>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</si>
  <si>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</si>
  <si>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</si>
  <si>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</si>
  <si>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</si>
  <si>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</si>
  <si>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</si>
  <si>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</si>
  <si>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</si>
  <si>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</si>
  <si>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</si>
  <si>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</si>
  <si>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</si>
  <si>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</si>
  <si>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</si>
  <si>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</si>
  <si>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</si>
  <si>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</si>
  <si>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</si>
  <si>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</si>
  <si>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</si>
  <si>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</si>
  <si>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</si>
  <si>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</si>
  <si>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</si>
  <si>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</si>
  <si>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</si>
  <si>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</si>
  <si>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</si>
  <si>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</si>
  <si>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</si>
  <si>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</si>
  <si>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</si>
  <si>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</si>
  <si>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</si>
  <si>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</si>
  <si>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</si>
  <si>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</si>
  <si>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</si>
  <si>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</si>
  <si>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</si>
  <si>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</si>
  <si>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</si>
  <si>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</si>
  <si>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</si>
  <si>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</si>
  <si>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</si>
  <si>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</si>
  <si>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</si>
  <si>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</si>
  <si>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</si>
  <si>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</si>
  <si>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</si>
  <si>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</si>
  <si>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</si>
  <si>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</si>
  <si>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</si>
  <si>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</si>
  <si>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</si>
  <si>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</si>
  <si>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</si>
  <si>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</si>
  <si>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</si>
  <si>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</si>
  <si>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</si>
  <si>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</si>
  <si>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</si>
  <si>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</si>
  <si>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</si>
  <si>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</si>
  <si>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</si>
  <si>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</si>
  <si>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</si>
  <si>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</si>
  <si>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</si>
  <si>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</si>
  <si>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</si>
  <si>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</si>
  <si>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</si>
  <si>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</si>
  <si>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</si>
  <si>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</si>
  <si>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</si>
  <si>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</si>
  <si>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</si>
  <si>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</si>
  <si>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</si>
  <si>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</si>
  <si>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</si>
  <si>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</si>
  <si>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</si>
  <si>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</si>
  <si>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</si>
  <si>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</si>
  <si>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</si>
  <si>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</si>
  <si>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</si>
  <si>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</si>
  <si>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</si>
  <si>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</si>
  <si>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</si>
  <si>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</si>
  <si>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</si>
  <si>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</si>
  <si>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</si>
  <si>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</si>
  <si>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</si>
  <si>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</si>
  <si>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</si>
  <si>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</si>
  <si>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</si>
  <si>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</si>
  <si>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</si>
  <si>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</si>
  <si>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</si>
  <si>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</si>
  <si>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</si>
  <si>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</si>
  <si>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</si>
  <si>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</si>
  <si>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</si>
  <si>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</si>
  <si>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</si>
  <si>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</si>
  <si>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</si>
  <si>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</si>
  <si>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</si>
  <si>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</si>
  <si>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</si>
  <si>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</si>
  <si>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</si>
  <si>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</si>
  <si>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</si>
  <si>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</si>
  <si>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</si>
  <si>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</si>
  <si>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</si>
  <si>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</si>
  <si>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</si>
  <si>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</si>
  <si>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</si>
  <si>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</si>
  <si>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</si>
  <si>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</si>
  <si>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</si>
  <si>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</si>
  <si>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</si>
  <si>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</si>
  <si>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</si>
  <si>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</si>
  <si>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</si>
  <si>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</si>
  <si>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</si>
  <si>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</si>
  <si>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</si>
  <si>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</si>
  <si>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</si>
  <si>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</si>
  <si>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</si>
  <si>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</si>
  <si>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</si>
  <si>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</si>
  <si>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</si>
  <si>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</si>
  <si>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</si>
  <si>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</si>
  <si>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</si>
  <si>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</si>
  <si>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</si>
  <si>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</si>
  <si>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</si>
  <si>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</si>
  <si>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</si>
  <si>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</si>
  <si>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</si>
  <si>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</si>
  <si>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</si>
  <si>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</si>
  <si>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</si>
  <si>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</si>
  <si>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</si>
  <si>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</si>
  <si>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</si>
  <si>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</si>
  <si>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</si>
  <si>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</si>
  <si>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</si>
  <si>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</si>
  <si>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</si>
  <si>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</si>
  <si>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</si>
  <si>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</si>
  <si>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</si>
  <si>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</si>
  <si>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</si>
  <si>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</si>
  <si>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</si>
  <si>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</si>
  <si>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</si>
  <si>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</si>
  <si>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</si>
  <si>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</si>
  <si>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</si>
  <si>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</si>
  <si>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</si>
  <si>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</si>
  <si>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</si>
  <si>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</si>
  <si>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</si>
  <si>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</si>
  <si>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</si>
  <si>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</si>
  <si>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</si>
  <si>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</si>
  <si>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</si>
  <si>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</si>
  <si>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</si>
  <si>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</si>
  <si>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</si>
  <si>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</si>
  <si>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</si>
  <si>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</si>
  <si>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</si>
  <si>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</si>
  <si>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</si>
  <si>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</si>
  <si>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</si>
  <si>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</si>
  <si>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</si>
  <si>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</si>
  <si>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</si>
  <si>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</si>
  <si>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</si>
  <si>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</si>
  <si>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</si>
  <si>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</si>
  <si>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</si>
  <si>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</si>
  <si>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</si>
  <si>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</si>
  <si>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</si>
  <si>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</si>
  <si>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</si>
  <si>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</si>
  <si>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</si>
  <si>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</si>
  <si>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</si>
  <si>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</si>
  <si>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</si>
  <si>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</si>
  <si>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</si>
  <si>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</si>
  <si>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</si>
  <si>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</si>
  <si>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</si>
  <si>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</si>
  <si>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</si>
  <si>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</si>
  <si>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</si>
  <si>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</si>
  <si>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</si>
  <si>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</si>
  <si>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</si>
  <si>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</si>
  <si>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</si>
  <si>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</si>
  <si>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</si>
  <si>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</si>
  <si>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</si>
  <si>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</si>
  <si>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</si>
  <si>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</si>
  <si>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</si>
  <si>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</si>
  <si>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</si>
  <si>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</si>
  <si>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</si>
  <si>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</si>
  <si>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</si>
  <si>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</si>
  <si>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</si>
  <si>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</si>
  <si>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</si>
  <si>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</si>
  <si>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</si>
  <si>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</si>
  <si>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</si>
  <si>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</si>
  <si>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</si>
  <si>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</si>
  <si>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</si>
  <si>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</si>
  <si>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</si>
  <si>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</si>
  <si>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</si>
  <si>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</si>
  <si>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</si>
  <si>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</si>
  <si>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</si>
  <si>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</si>
  <si>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</si>
  <si>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</si>
  <si>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</si>
  <si>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</si>
  <si>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</si>
  <si>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</si>
  <si>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</si>
  <si>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</si>
  <si>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</si>
  <si>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</si>
  <si>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</si>
  <si>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</si>
  <si>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</si>
  <si>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</si>
  <si>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</si>
  <si>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</si>
  <si>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</si>
  <si>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</si>
  <si>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</si>
  <si>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</si>
  <si>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</si>
  <si>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</si>
  <si>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</si>
  <si>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</si>
  <si>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</si>
  <si>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</si>
  <si>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</si>
  <si>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</si>
  <si>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</si>
  <si>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</si>
  <si>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</si>
  <si>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</si>
  <si>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</si>
  <si>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</si>
  <si>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</si>
  <si>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</si>
  <si>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</si>
  <si>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</si>
  <si>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</si>
  <si>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</si>
  <si>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</si>
  <si>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</si>
  <si>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</si>
  <si>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</si>
  <si>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</si>
  <si>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</si>
  <si>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</si>
  <si>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</si>
  <si>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</si>
  <si>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</si>
  <si>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</si>
  <si>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</si>
  <si>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</si>
  <si>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</si>
  <si>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</si>
  <si>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</si>
  <si>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</si>
  <si>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</si>
  <si>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</si>
  <si>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</si>
  <si>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</si>
  <si>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</si>
  <si>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</si>
  <si>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</si>
  <si>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</si>
  <si>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</si>
  <si>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</si>
  <si>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</si>
  <si>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</si>
  <si>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</si>
  <si>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</si>
  <si>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</si>
  <si>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</si>
  <si>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</si>
  <si>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</si>
  <si>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</si>
  <si>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</si>
  <si>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</si>
  <si>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</si>
  <si>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</si>
  <si>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</si>
  <si>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</si>
  <si>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</si>
  <si>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</si>
  <si>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</si>
  <si>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</si>
  <si>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</si>
  <si>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</si>
  <si>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</si>
  <si>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</si>
  <si>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</si>
  <si>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</si>
  <si>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</si>
  <si>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</si>
  <si>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</si>
  <si>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</si>
  <si>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</si>
  <si>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</si>
  <si>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</si>
  <si>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</si>
  <si>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</si>
  <si>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</si>
  <si>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</si>
  <si>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</si>
  <si>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</si>
  <si>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</si>
  <si>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</si>
  <si>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</si>
  <si>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</si>
  <si>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</si>
  <si>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</si>
  <si>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</si>
  <si>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</si>
  <si>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</si>
  <si>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</si>
  <si>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</si>
  <si>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</si>
  <si>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</si>
  <si>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</si>
  <si>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</si>
  <si>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</si>
  <si>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</si>
  <si>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</si>
  <si>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</si>
  <si>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</si>
  <si>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</si>
  <si>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</si>
  <si>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</si>
  <si>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</si>
  <si>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</si>
  <si>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</si>
  <si>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</si>
  <si>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</si>
  <si>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</si>
  <si>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</si>
  <si>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</si>
  <si>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</si>
  <si>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</si>
  <si>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</si>
  <si>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</si>
  <si>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</si>
  <si>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</si>
  <si>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</si>
  <si>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</si>
  <si>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</si>
  <si>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</si>
  <si>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</si>
  <si>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</si>
  <si>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</si>
  <si>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</si>
  <si>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</si>
  <si>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</si>
  <si>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</si>
  <si>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</si>
  <si>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</si>
  <si>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</si>
  <si>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</si>
  <si>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</si>
  <si>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</si>
  <si>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</si>
  <si>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</si>
  <si>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</si>
  <si>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</si>
  <si>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</si>
  <si>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</si>
  <si>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</si>
  <si>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</si>
  <si>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</si>
  <si>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</si>
  <si>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</si>
  <si>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</si>
  <si>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</si>
  <si>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</si>
  <si>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</si>
  <si>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</si>
  <si>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</si>
  <si>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</si>
  <si>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</si>
  <si>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</si>
  <si>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</si>
  <si>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</si>
  <si>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</si>
  <si>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</si>
  <si>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</si>
  <si>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</si>
  <si>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</si>
  <si>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</si>
  <si>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</si>
  <si>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</si>
  <si>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</si>
  <si>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</si>
  <si>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</si>
  <si>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</si>
  <si>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</si>
  <si>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</si>
  <si>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</si>
  <si>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</si>
  <si>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</si>
  <si>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</si>
  <si>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JSC "Liberty Bank"</t>
  </si>
  <si>
    <t>Murtaz Kikoria</t>
  </si>
  <si>
    <t>www.libertybank.ge</t>
  </si>
  <si>
    <t>Independent chair</t>
  </si>
  <si>
    <t>Mamuka Tsereteli</t>
  </si>
  <si>
    <t>Independent member</t>
  </si>
  <si>
    <t>Magda Magradze</t>
  </si>
  <si>
    <t>Bruno Juan Balvanera</t>
  </si>
  <si>
    <t>CEO</t>
  </si>
  <si>
    <t>Vakhtang Babunashvili</t>
  </si>
  <si>
    <t>Chief Financial Officer</t>
  </si>
  <si>
    <t>Giorgi Gvazava</t>
  </si>
  <si>
    <t>Risk Director</t>
  </si>
  <si>
    <t>JSC "GALT &amp; TAGGART" (Nominal owner)</t>
  </si>
  <si>
    <t>Other shareholders</t>
  </si>
  <si>
    <t>Table 9 (Capital), N2</t>
  </si>
  <si>
    <t>Table 9 (Capital), N3  +Table 9 (Capital), N29</t>
  </si>
  <si>
    <t>Table 9 (Capital), N4</t>
  </si>
  <si>
    <t>Table 9 (Capital), N6</t>
  </si>
  <si>
    <t>თანხა (ლარი)</t>
  </si>
  <si>
    <t>David Tsaava</t>
  </si>
  <si>
    <t xml:space="preserve">Zaiqi Mi </t>
  </si>
  <si>
    <t>Zou Yiwei</t>
  </si>
  <si>
    <t>კოეფიციენტი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</si>
</sst>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8">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0_);_(* \(#,##0.0\);_(* &quot;-&quot;??_);_(@_)"/>
    <numFmt numFmtId="362" formatCode="0.000%"/>
    <numFmt numFmtId="363" formatCode="_-* #,##0_-;\-* #,##0_-;_-* &quot;-&quot;??_-;_-@_-"/>
  </numFmts>
  <fonts count="37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b/>
      <u/>
      <sz val="9"/>
      <color theme="1"/>
      <name val="Sylfaen"/>
      <family val="1"/>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theme="1"/>
      <name val="Sylfaen"/>
      <family val="1"/>
      <charset val="204"/>
    </font>
    <font>
      <u/>
      <sz val="10"/>
      <color indexed="12"/>
      <name val="Sylfaen"/>
      <family val="1"/>
      <charset val="204"/>
    </font>
    <font>
      <b/>
      <sz val="9"/>
      <color theme="1"/>
      <name val="Sylfaen"/>
      <family val="1"/>
      <charset val="204"/>
    </font>
    <font>
      <sz val="9"/>
      <color theme="1"/>
      <name val="Calibri"/>
      <family val="1"/>
      <scheme val="minor"/>
    </font>
    <font>
      <b/>
      <sz val="9"/>
      <color theme="1"/>
      <name val="Calibri"/>
      <family val="2"/>
      <scheme val="minor"/>
    </font>
    <font>
      <b/>
      <sz val="10"/>
      <color rgb="FF000000"/>
      <name val="Arial"/>
      <family val="2"/>
    </font>
    <font>
      <sz val="10"/>
      <color rgb="FF000000"/>
      <name val="Arial"/>
      <family val="2"/>
    </font>
    <font>
      <b/>
      <sz val="12"/>
      <color theme="1"/>
      <name val="Arial"/>
      <family val="2"/>
    </font>
    <font>
      <b/>
      <sz val="8"/>
      <color indexed="8"/>
      <name val="Arial"/>
      <family val="2"/>
    </font>
    <font>
      <sz val="8"/>
      <color indexed="8"/>
      <name val="Arial"/>
      <family val="2"/>
    </font>
    <font>
      <sz val="9"/>
      <color theme="1"/>
      <name val="Arial"/>
      <family val="2"/>
    </font>
    <font>
      <b/>
      <u/>
      <sz val="9"/>
      <name val="Arial"/>
      <family val="2"/>
    </font>
    <font>
      <b/>
      <sz val="9"/>
      <color theme="1"/>
      <name val="Arial"/>
      <family val="2"/>
    </font>
    <font>
      <sz val="9"/>
      <name val="Calibri"/>
      <family val="2"/>
      <scheme val="minor"/>
    </font>
    <font>
      <sz val="9"/>
      <color theme="1"/>
      <name val="Calibri"/>
      <family val="2"/>
      <scheme val="minor"/>
    </font>
    <font>
      <b/>
      <u/>
      <sz val="9"/>
      <name val="Calibri"/>
      <family val="2"/>
      <scheme val="minor"/>
    </font>
    <font>
      <b/>
      <sz val="9"/>
      <name val="Calibri"/>
      <family val="2"/>
      <scheme val="minor"/>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2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indexed="64"/>
      </top>
      <bottom style="thin">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theme="6" tint="-0.499984740745262"/>
      </left>
      <right style="thin">
        <color theme="6" tint="-0.499984740745262"/>
      </right>
      <top style="thin">
        <color indexed="64"/>
      </top>
      <bottom style="thin">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9"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4" fillId="64" borderId="37" applyNumberFormat="0" applyAlignment="0" applyProtection="0"/>
    <xf numFmtId="0" fontId="25" fillId="9" borderId="32"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0" fontId="24"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0" fontId="25" fillId="9" borderId="32"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0" fontId="24"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8" applyNumberFormat="0" applyAlignment="0" applyProtection="0">
      <alignment horizontal="left" vertical="center"/>
    </xf>
    <xf numFmtId="0" fontId="37" fillId="0" borderId="28" applyNumberFormat="0" applyAlignment="0" applyProtection="0">
      <alignment horizontal="left" vertical="center"/>
    </xf>
    <xf numFmtId="168" fontId="37" fillId="0" borderId="28" applyNumberFormat="0" applyAlignment="0" applyProtection="0">
      <alignment horizontal="left" vertical="center"/>
    </xf>
    <xf numFmtId="0" fontId="37" fillId="0" borderId="8">
      <alignment horizontal="left" vertical="center"/>
    </xf>
    <xf numFmtId="0" fontId="37" fillId="0" borderId="8">
      <alignment horizontal="left" vertical="center"/>
    </xf>
    <xf numFmtId="168" fontId="37" fillId="0" borderId="8">
      <alignment horizontal="left" vertical="center"/>
    </xf>
    <xf numFmtId="0" fontId="38" fillId="0" borderId="39" applyNumberFormat="0" applyFill="0" applyAlignment="0" applyProtection="0"/>
    <xf numFmtId="169" fontId="38" fillId="0" borderId="39" applyNumberFormat="0" applyFill="0" applyAlignment="0" applyProtection="0"/>
    <xf numFmtId="0"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0" fontId="38" fillId="0" borderId="39" applyNumberFormat="0" applyFill="0" applyAlignment="0" applyProtection="0"/>
    <xf numFmtId="0" fontId="39" fillId="0" borderId="40" applyNumberFormat="0" applyFill="0" applyAlignment="0" applyProtection="0"/>
    <xf numFmtId="169" fontId="39" fillId="0" borderId="40" applyNumberFormat="0" applyFill="0" applyAlignment="0" applyProtection="0"/>
    <xf numFmtId="0"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0" fontId="39" fillId="0" borderId="40" applyNumberFormat="0" applyFill="0" applyAlignment="0" applyProtection="0"/>
    <xf numFmtId="0" fontId="40" fillId="0" borderId="41" applyNumberFormat="0" applyFill="0" applyAlignment="0" applyProtection="0"/>
    <xf numFmtId="169"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7"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7"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9"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0" fontId="49" fillId="42" borderId="36"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2" applyNumberFormat="0" applyFill="0" applyAlignment="0" applyProtection="0"/>
    <xf numFmtId="0" fontId="53" fillId="0" borderId="31"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0" fontId="52" fillId="0" borderId="42"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0" fontId="52" fillId="0" borderId="42"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3"/>
    <xf numFmtId="169" fontId="9" fillId="0" borderId="43"/>
    <xf numFmtId="168" fontId="9"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6"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6"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68"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168" fontId="2" fillId="0" borderId="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69"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168"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9"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9"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8" fillId="0" borderId="47"/>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18" fillId="0" borderId="0"/>
    <xf numFmtId="0" fontId="145" fillId="69" borderId="65"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19" applyFont="0" applyBorder="0">
      <alignment horizontal="center" wrapText="1"/>
    </xf>
    <xf numFmtId="3" fontId="2" fillId="74" borderId="118"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6" fillId="0" borderId="0" applyFont="0" applyFill="0" applyBorder="0" applyAlignment="0" applyProtection="0"/>
    <xf numFmtId="8" fontId="147" fillId="0" borderId="0" applyFont="0" applyFill="0" applyBorder="0" applyAlignment="0" applyProtection="0"/>
    <xf numFmtId="8" fontId="147" fillId="0" borderId="0" applyFont="0" applyFill="0" applyBorder="0" applyAlignment="0" applyProtection="0"/>
    <xf numFmtId="202" fontId="146"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203" fontId="146" fillId="0" borderId="0" applyFont="0" applyFill="0" applyBorder="0" applyAlignment="0" applyProtection="0"/>
    <xf numFmtId="203" fontId="146" fillId="0" borderId="0" applyFont="0" applyFill="0" applyBorder="0" applyAlignment="0" applyProtection="0"/>
    <xf numFmtId="7" fontId="146" fillId="0" borderId="0" applyFont="0" applyFill="0" applyBorder="0" applyAlignment="0" applyProtection="0"/>
    <xf numFmtId="7" fontId="146" fillId="0" borderId="0" applyFont="0" applyFill="0" applyBorder="0" applyAlignment="0" applyProtection="0"/>
    <xf numFmtId="204" fontId="146" fillId="0" borderId="0" applyFont="0" applyFill="0" applyBorder="0" applyAlignment="0" applyProtection="0"/>
    <xf numFmtId="204" fontId="146"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205" fontId="104" fillId="0" borderId="0"/>
    <xf numFmtId="205" fontId="104" fillId="0" borderId="0"/>
    <xf numFmtId="205" fontId="104" fillId="0" borderId="0"/>
    <xf numFmtId="205" fontId="104" fillId="0" borderId="0"/>
    <xf numFmtId="0" fontId="104" fillId="0" borderId="0"/>
    <xf numFmtId="205" fontId="104" fillId="0" borderId="0"/>
    <xf numFmtId="5" fontId="147" fillId="0" borderId="0" applyFont="0" applyFill="0" applyBorder="0" applyAlignment="0" applyProtection="0"/>
    <xf numFmtId="5" fontId="147" fillId="0" borderId="0" applyFont="0" applyFill="0" applyBorder="0" applyAlignment="0" applyProtection="0"/>
    <xf numFmtId="202" fontId="146" fillId="0" borderId="0" applyFont="0" applyFill="0" applyBorder="0" applyAlignment="0" applyProtection="0"/>
    <xf numFmtId="5" fontId="147" fillId="0" borderId="0" applyFont="0" applyFill="0" applyBorder="0" applyAlignment="0" applyProtection="0"/>
    <xf numFmtId="5" fontId="147"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202" fontId="146" fillId="0" borderId="0" applyFont="0" applyFill="0" applyBorder="0" applyAlignment="0" applyProtection="0"/>
    <xf numFmtId="202" fontId="146" fillId="0" borderId="0" applyFont="0" applyFill="0" applyBorder="0" applyAlignment="0" applyProtection="0"/>
    <xf numFmtId="202" fontId="146" fillId="0" borderId="0" applyFont="0" applyFill="0" applyBorder="0" applyAlignment="0" applyProtection="0"/>
    <xf numFmtId="9" fontId="147" fillId="0" borderId="0" applyFont="0" applyFill="0" applyBorder="0" applyAlignment="0" applyProtection="0"/>
    <xf numFmtId="9" fontId="147" fillId="0" borderId="0" applyFont="0" applyFill="0" applyBorder="0" applyAlignment="0" applyProtection="0"/>
    <xf numFmtId="10" fontId="147" fillId="0" borderId="0" applyFont="0" applyFill="0" applyBorder="0" applyAlignment="0" applyProtection="0"/>
    <xf numFmtId="10" fontId="147" fillId="0" borderId="0" applyFont="0" applyFill="0" applyBorder="0" applyAlignment="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8"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2" fillId="0" borderId="0" applyNumberForma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206" fontId="151" fillId="0" borderId="0" applyFont="0" applyFill="0" applyBorder="0" applyAlignment="0" applyProtection="0"/>
    <xf numFmtId="0" fontId="19" fillId="0" borderId="0" applyFont="0" applyFill="0" applyBorder="0" applyAlignment="0" applyProtection="0"/>
    <xf numFmtId="207" fontId="152" fillId="0" borderId="0" applyFont="0" applyFill="0" applyBorder="0" applyAlignment="0" applyProtection="0"/>
    <xf numFmtId="208" fontId="152" fillId="0" borderId="0" applyFont="0" applyFill="0" applyBorder="0" applyAlignment="0" applyProtection="0"/>
    <xf numFmtId="209" fontId="152" fillId="0" borderId="0" applyFont="0" applyFill="0" applyBorder="0" applyAlignment="0" applyProtection="0"/>
    <xf numFmtId="210" fontId="152" fillId="0" borderId="0" applyFont="0" applyFill="0" applyBorder="0" applyAlignment="0" applyProtection="0"/>
    <xf numFmtId="0" fontId="152" fillId="0" borderId="0"/>
    <xf numFmtId="0" fontId="19" fillId="0" borderId="0" applyFont="0" applyFill="0" applyBorder="0" applyAlignment="0" applyProtection="0"/>
    <xf numFmtId="211" fontId="151" fillId="0" borderId="0" applyFont="0" applyFill="0" applyBorder="0" applyAlignment="0" applyProtection="0"/>
    <xf numFmtId="0" fontId="147"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3"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2" fillId="0" borderId="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156" fillId="0" borderId="0"/>
    <xf numFmtId="0" fontId="156"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6" fillId="0" borderId="0"/>
    <xf numFmtId="0" fontId="2" fillId="0" borderId="0"/>
    <xf numFmtId="0" fontId="2" fillId="0" borderId="0">
      <alignment horizontal="left" wrapText="1"/>
    </xf>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85"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7" fillId="0" borderId="0"/>
    <xf numFmtId="0" fontId="2" fillId="85" borderId="0"/>
    <xf numFmtId="0" fontId="2" fillId="0" borderId="0"/>
    <xf numFmtId="0" fontId="2" fillId="0" borderId="0"/>
    <xf numFmtId="0" fontId="2" fillId="0" borderId="0" applyFont="0" applyFill="0" applyBorder="0" applyAlignment="0" applyProtection="0"/>
    <xf numFmtId="0" fontId="156" fillId="0" borderId="0"/>
    <xf numFmtId="0" fontId="156" fillId="0" borderId="0"/>
    <xf numFmtId="0" fontId="156" fillId="0" borderId="0"/>
    <xf numFmtId="0" fontId="15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60" fillId="89"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160"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229" fontId="104" fillId="89"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104"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6" fillId="0" borderId="0"/>
    <xf numFmtId="0" fontId="156" fillId="0" borderId="0"/>
    <xf numFmtId="0" fontId="156" fillId="0" borderId="0"/>
    <xf numFmtId="0" fontId="156"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6"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6"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6" fillId="0" borderId="0"/>
    <xf numFmtId="0" fontId="156"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1" fillId="0" borderId="132"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6" fillId="0" borderId="0"/>
    <xf numFmtId="0" fontId="156" fillId="0" borderId="0"/>
    <xf numFmtId="0" fontId="2" fillId="0" borderId="0"/>
    <xf numFmtId="0" fontId="156" fillId="0" borderId="0"/>
    <xf numFmtId="0" fontId="156" fillId="0" borderId="0"/>
    <xf numFmtId="0" fontId="156" fillId="0" borderId="0"/>
    <xf numFmtId="0" fontId="8" fillId="0" borderId="0"/>
    <xf numFmtId="0" fontId="157" fillId="0" borderId="0"/>
    <xf numFmtId="0" fontId="2" fillId="0" borderId="0"/>
    <xf numFmtId="0" fontId="2" fillId="85" borderId="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alignment horizontal="left" wrapText="1"/>
    </xf>
    <xf numFmtId="0" fontId="156" fillId="0" borderId="0"/>
    <xf numFmtId="0" fontId="156"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4" fillId="86" borderId="131"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162"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6"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1" fillId="0" borderId="132" applyNumberFormat="0" applyFill="0" applyAlignment="0" applyProtection="0"/>
    <xf numFmtId="0" fontId="161"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2"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2"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61" fillId="0" borderId="132" applyNumberFormat="0" applyFill="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2" fillId="0" borderId="0">
      <alignment horizontal="left" wrapText="1"/>
    </xf>
    <xf numFmtId="0" fontId="163"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2" fillId="0" borderId="133" applyNumberFormat="0" applyFill="0" applyProtection="0">
      <alignment horizontal="center"/>
    </xf>
    <xf numFmtId="0" fontId="163"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163" fillId="0" borderId="133" applyNumberFormat="0" applyFill="0" applyProtection="0">
      <alignment horizontal="center"/>
    </xf>
    <xf numFmtId="0" fontId="164" fillId="0" borderId="133" applyNumberFormat="0" applyFill="0" applyProtection="0">
      <alignment horizontal="center"/>
    </xf>
    <xf numFmtId="0" fontId="164"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2"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2"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133" applyNumberFormat="0" applyFill="0" applyProtection="0">
      <alignment horizontal="center"/>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163" fillId="0" borderId="0" applyNumberFormat="0" applyFill="0" applyBorder="0" applyProtection="0">
      <alignment horizontal="left"/>
    </xf>
    <xf numFmtId="0" fontId="2" fillId="0" borderId="0">
      <alignment horizontal="left" wrapText="1"/>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5" fillId="0" borderId="0" applyNumberFormat="0" applyFill="0" applyBorder="0" applyProtection="0">
      <alignment horizontal="centerContinuous"/>
    </xf>
    <xf numFmtId="0" fontId="2"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65" fillId="0" borderId="0" applyNumberFormat="0" applyFill="0" applyBorder="0" applyProtection="0">
      <alignment horizontal="centerContinuous"/>
    </xf>
    <xf numFmtId="0" fontId="156" fillId="0" borderId="0"/>
    <xf numFmtId="0" fontId="156" fillId="0" borderId="0"/>
    <xf numFmtId="0" fontId="2" fillId="0" borderId="0"/>
    <xf numFmtId="0" fontId="2" fillId="0" borderId="0"/>
    <xf numFmtId="0" fontId="156" fillId="0" borderId="0"/>
    <xf numFmtId="0" fontId="156" fillId="0" borderId="0"/>
    <xf numFmtId="0" fontId="2"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0" borderId="0"/>
    <xf numFmtId="0" fontId="156" fillId="0" borderId="0"/>
    <xf numFmtId="0" fontId="2" fillId="0" borderId="0"/>
    <xf numFmtId="0" fontId="154" fillId="86" borderId="131" quotePrefix="1" applyNumberFormat="0" applyFont="0" applyFill="0" applyBorder="0" applyAlignment="0" applyProtection="0">
      <alignment horizontal="centerContinuous" vertical="justify"/>
      <protection locked="0" hidden="1"/>
    </xf>
    <xf numFmtId="0" fontId="155" fillId="87" borderId="131" quotePrefix="1" applyNumberFormat="0" applyFont="0" applyFill="0" applyBorder="0">
      <protection locked="0" hidden="1"/>
    </xf>
    <xf numFmtId="0" fontId="2" fillId="0" borderId="0"/>
    <xf numFmtId="0" fontId="2" fillId="0" borderId="0"/>
    <xf numFmtId="0" fontId="2" fillId="0" borderId="0"/>
    <xf numFmtId="0" fontId="158"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8" fillId="0" borderId="0">
      <alignment horizontal="left" vertical="center"/>
    </xf>
    <xf numFmtId="0" fontId="156" fillId="0" borderId="0"/>
    <xf numFmtId="0" fontId="168"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69" fillId="0" borderId="0"/>
    <xf numFmtId="1" fontId="170" fillId="0" borderId="126">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1" fillId="0" borderId="0" applyFill="0" applyBorder="0" applyAlignment="0" applyProtection="0"/>
    <xf numFmtId="239" fontId="171" fillId="0" borderId="0" applyFill="0" applyBorder="0" applyAlignment="0" applyProtection="0"/>
    <xf numFmtId="239" fontId="171" fillId="0" borderId="0" applyFill="0" applyBorder="0" applyAlignment="0" applyProtection="0"/>
    <xf numFmtId="240" fontId="171" fillId="0" borderId="0" applyFill="0" applyBorder="0" applyAlignment="0" applyProtection="0"/>
    <xf numFmtId="240" fontId="171" fillId="0" borderId="0" applyFill="0" applyBorder="0" applyAlignment="0" applyProtection="0"/>
    <xf numFmtId="240" fontId="171"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2" fillId="0" borderId="63"/>
    <xf numFmtId="0" fontId="158"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6"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43" fontId="158" fillId="0" borderId="0" applyFont="0" applyFill="0" applyBorder="0" applyAlignment="0" applyProtection="0"/>
    <xf numFmtId="243" fontId="158" fillId="0" borderId="0" applyFont="0" applyFill="0" applyBorder="0" applyAlignment="0" applyProtection="0"/>
    <xf numFmtId="243" fontId="158" fillId="0" borderId="0" applyFont="0" applyFill="0" applyBorder="0" applyAlignment="0" applyProtection="0"/>
    <xf numFmtId="243" fontId="158" fillId="0" borderId="0" applyFont="0" applyFill="0" applyBorder="0" applyAlignment="0" applyProtection="0"/>
    <xf numFmtId="0" fontId="147" fillId="0" borderId="0" applyFont="0" applyFill="0" applyBorder="0" applyAlignment="0" applyProtection="0"/>
    <xf numFmtId="14" fontId="173" fillId="0" borderId="0" applyFill="0" applyBorder="0" applyProtection="0">
      <alignment horizontal="right"/>
    </xf>
    <xf numFmtId="16" fontId="173" fillId="0" borderId="0" applyFill="0" applyBorder="0" applyProtection="0">
      <alignment horizontal="right"/>
    </xf>
    <xf numFmtId="18" fontId="173" fillId="0" borderId="0" applyFill="0" applyBorder="0" applyProtection="0">
      <alignment horizontal="right"/>
    </xf>
    <xf numFmtId="16" fontId="173" fillId="0" borderId="0" applyFill="0" applyBorder="0" applyProtection="0">
      <alignment horizontal="right"/>
    </xf>
    <xf numFmtId="22" fontId="173" fillId="0" borderId="0" applyFill="0" applyBorder="0" applyProtection="0">
      <alignment horizontal="right"/>
    </xf>
    <xf numFmtId="14" fontId="173" fillId="0" borderId="0" applyFill="0" applyBorder="0" applyProtection="0">
      <alignment horizontal="right"/>
    </xf>
    <xf numFmtId="20" fontId="173" fillId="0" borderId="0" applyFill="0" applyBorder="0" applyProtection="0">
      <alignment horizontal="right"/>
    </xf>
    <xf numFmtId="16" fontId="173" fillId="0" borderId="0" applyFill="0" applyBorder="0" applyProtection="0">
      <alignment horizontal="right"/>
    </xf>
    <xf numFmtId="16" fontId="173" fillId="0" borderId="0" applyFill="0" applyBorder="0" applyProtection="0">
      <alignment horizontal="right"/>
    </xf>
    <xf numFmtId="14"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1" fontId="173"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4" fillId="0" borderId="71"/>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6" fillId="101" borderId="0" applyNumberFormat="0" applyFont="0" applyBorder="0" applyProtection="0"/>
    <xf numFmtId="0" fontId="28" fillId="0" borderId="106" applyBorder="0"/>
    <xf numFmtId="0" fontId="28" fillId="0" borderId="106"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4"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applyAlignment="0">
      <alignment vertical="center"/>
    </xf>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245" fontId="104" fillId="0" borderId="0" applyFont="0" applyFill="0" applyBorder="0"/>
    <xf numFmtId="0" fontId="177" fillId="0" borderId="0" applyNumberFormat="0" applyFill="0" applyBorder="0" applyAlignment="0">
      <protection locked="0"/>
    </xf>
    <xf numFmtId="246" fontId="158" fillId="0" borderId="0" applyFont="0" applyFill="0" applyBorder="0" applyAlignment="0" applyProtection="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applyProtection="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246" fontId="158" fillId="0" borderId="0" applyFont="0" applyFill="0" applyBorder="0" applyAlignment="0">
      <protection locked="0"/>
    </xf>
    <xf numFmtId="0" fontId="178" fillId="96" borderId="134"/>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79" fillId="88" borderId="118" applyNumberFormat="0" applyFont="0" applyAlignment="0"/>
    <xf numFmtId="3" fontId="179" fillId="88" borderId="118" applyNumberFormat="0" applyFont="0" applyAlignment="0"/>
    <xf numFmtId="3" fontId="179" fillId="88" borderId="118" applyNumberFormat="0" applyFont="0" applyAlignment="0"/>
    <xf numFmtId="3" fontId="179" fillId="88" borderId="118" applyNumberFormat="0" applyFont="0" applyAlignment="0"/>
    <xf numFmtId="3" fontId="179" fillId="88" borderId="118" applyNumberFormat="0" applyFont="0" applyAlignment="0"/>
    <xf numFmtId="0" fontId="158"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247" fontId="177" fillId="107" borderId="118" applyNumberFormat="0" applyFill="0" applyBorder="0" applyAlignment="0" applyProtection="0"/>
    <xf numFmtId="0"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0"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247" fontId="177" fillId="107" borderId="118" applyNumberFormat="0" applyFill="0" applyBorder="0" applyAlignment="0" applyProtection="0"/>
    <xf numFmtId="0" fontId="177" fillId="107" borderId="118" applyNumberFormat="0" applyFill="0" applyBorder="0" applyAlignment="0" applyProtection="0"/>
    <xf numFmtId="0" fontId="180" fillId="0" borderId="135"/>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1" fillId="108" borderId="136" applyNumberFormat="0" applyAlignment="0" applyProtection="0"/>
    <xf numFmtId="0" fontId="181" fillId="108" borderId="136" applyNumberFormat="0" applyAlignment="0" applyProtection="0"/>
    <xf numFmtId="0" fontId="182" fillId="0" borderId="0" applyNumberFormat="0" applyFill="0" applyAlignment="0"/>
    <xf numFmtId="0" fontId="183" fillId="0" borderId="137" applyNumberFormat="0" applyFont="0" applyFill="0" applyAlignment="0"/>
    <xf numFmtId="248"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184" fillId="108" borderId="0" applyNumberFormat="0" applyBorder="0">
      <alignment horizontal="center" vertical="center"/>
    </xf>
    <xf numFmtId="0" fontId="21" fillId="63" borderId="138" applyNumberFormat="0" applyAlignment="0" applyProtection="0"/>
    <xf numFmtId="0" fontId="185" fillId="0" borderId="0" applyNumberFormat="0" applyFill="0" applyBorder="0" applyAlignment="0">
      <alignment horizontal="right"/>
    </xf>
    <xf numFmtId="38" fontId="186"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7" fillId="110"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7" fillId="111" borderId="0" applyNumberFormat="0" applyBorder="0" applyAlignment="0" applyProtection="0"/>
    <xf numFmtId="0" fontId="188" fillId="110"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7"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58" fillId="0" borderId="0" applyFont="0" applyFill="0" applyBorder="0" applyAlignment="0" applyProtection="0"/>
    <xf numFmtId="250" fontId="189" fillId="0" borderId="0"/>
    <xf numFmtId="0" fontId="190" fillId="0" borderId="139"/>
    <xf numFmtId="251" fontId="2" fillId="0" borderId="0"/>
    <xf numFmtId="0" fontId="190" fillId="0" borderId="140"/>
    <xf numFmtId="0" fontId="191" fillId="0" borderId="0" applyNumberFormat="0" applyFill="0" applyBorder="0" applyAlignment="0" applyProtection="0"/>
    <xf numFmtId="0" fontId="191"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81" fillId="108" borderId="141">
      <alignment horizontal="center" vertical="center"/>
    </xf>
    <xf numFmtId="0" fontId="181" fillId="108" borderId="141">
      <alignment horizontal="center" vertical="center"/>
    </xf>
    <xf numFmtId="0" fontId="194" fillId="0" borderId="0" applyProtection="0">
      <alignment horizontal="center"/>
    </xf>
    <xf numFmtId="0" fontId="194"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45" fillId="0" borderId="0" applyNumberFormat="0" applyFill="0" applyBorder="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172" fontId="158" fillId="0" borderId="0">
      <alignment vertical="top"/>
    </xf>
    <xf numFmtId="172" fontId="158" fillId="0" borderId="0">
      <alignment vertical="top"/>
    </xf>
    <xf numFmtId="172" fontId="158" fillId="0" borderId="0">
      <alignment vertical="top"/>
    </xf>
    <xf numFmtId="0" fontId="45" fillId="0" borderId="0" applyNumberFormat="0" applyFill="0" applyBorder="0" applyProtection="0">
      <alignment horizontal="right"/>
    </xf>
    <xf numFmtId="172" fontId="197" fillId="0" borderId="0">
      <alignment horizontal="right"/>
    </xf>
    <xf numFmtId="172" fontId="197" fillId="0" borderId="0">
      <alignment horizontal="right"/>
    </xf>
    <xf numFmtId="172" fontId="197" fillId="0" borderId="0">
      <alignment horizontal="right"/>
    </xf>
    <xf numFmtId="0" fontId="197" fillId="0" borderId="0">
      <alignment horizontal="left"/>
    </xf>
    <xf numFmtId="0" fontId="198" fillId="74" borderId="0" applyNumberFormat="0" applyBorder="0" applyAlignment="0" applyProtection="0"/>
    <xf numFmtId="252" fontId="104" fillId="0" borderId="136" applyNumberFormat="0" applyFont="0" applyFill="0" applyAlignment="0">
      <alignment vertical="center"/>
    </xf>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252" fontId="104" fillId="0" borderId="136" applyNumberFormat="0" applyFont="0" applyFill="0" applyAlignment="0">
      <alignment vertical="center"/>
    </xf>
    <xf numFmtId="0" fontId="104" fillId="0" borderId="136" applyNumberFormat="0" applyFont="0" applyFill="0"/>
    <xf numFmtId="0" fontId="104" fillId="0" borderId="136" applyNumberFormat="0" applyFont="0" applyFill="0"/>
    <xf numFmtId="252" fontId="104" fillId="0" borderId="136" applyNumberFormat="0" applyFont="0" applyFill="0" applyAlignment="0">
      <alignment vertical="center"/>
    </xf>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104" fillId="0" borderId="136" applyNumberFormat="0" applyFont="0" applyFill="0"/>
    <xf numFmtId="0" fontId="2" fillId="72" borderId="0"/>
    <xf numFmtId="0" fontId="199" fillId="0" borderId="1" applyNumberFormat="0" applyFont="0" applyFill="0" applyAlignment="0" applyProtection="0"/>
    <xf numFmtId="0" fontId="199" fillId="0" borderId="142" applyNumberFormat="0" applyFont="0" applyFill="0" applyAlignment="0" applyProtection="0"/>
    <xf numFmtId="0" fontId="147" fillId="0" borderId="106" applyNumberFormat="0" applyFont="0" applyFill="0" applyAlignment="0" applyProtection="0"/>
    <xf numFmtId="0" fontId="147" fillId="0" borderId="106" applyNumberFormat="0" applyFont="0" applyFill="0" applyAlignment="0" applyProtection="0"/>
    <xf numFmtId="0" fontId="147" fillId="0" borderId="65" applyNumberFormat="0" applyFont="0" applyFill="0" applyAlignment="0" applyProtection="0"/>
    <xf numFmtId="0" fontId="147" fillId="0" borderId="65" applyNumberFormat="0" applyFont="0" applyFill="0" applyAlignment="0" applyProtection="0"/>
    <xf numFmtId="0" fontId="147" fillId="0" borderId="65" applyNumberFormat="0" applyFont="0" applyFill="0" applyAlignment="0" applyProtection="0"/>
    <xf numFmtId="0" fontId="147" fillId="0" borderId="63" applyNumberFormat="0" applyFont="0" applyFill="0" applyAlignment="0" applyProtection="0"/>
    <xf numFmtId="0" fontId="147" fillId="0" borderId="63" applyNumberFormat="0" applyFont="0" applyFill="0" applyAlignment="0" applyProtection="0"/>
    <xf numFmtId="0" fontId="147" fillId="0" borderId="102" applyNumberFormat="0" applyFont="0" applyFill="0" applyAlignment="0" applyProtection="0"/>
    <xf numFmtId="0" fontId="147" fillId="0" borderId="102" applyNumberFormat="0" applyFont="0" applyFill="0" applyAlignment="0" applyProtection="0"/>
    <xf numFmtId="0" fontId="147" fillId="0" borderId="102" applyNumberFormat="0" applyFont="0" applyFill="0" applyAlignment="0" applyProtection="0"/>
    <xf numFmtId="0" fontId="147" fillId="0" borderId="102" applyNumberFormat="0" applyFont="0" applyFill="0" applyAlignment="0" applyProtection="0"/>
    <xf numFmtId="0" fontId="147" fillId="0" borderId="102" applyNumberFormat="0" applyFont="0" applyFill="0" applyAlignment="0" applyProtection="0"/>
    <xf numFmtId="0" fontId="147" fillId="0" borderId="102" applyNumberFormat="0" applyFont="0" applyFill="0" applyAlignment="0" applyProtection="0"/>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253" fontId="2" fillId="0" borderId="71">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0" fontId="29"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5"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21"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6" fontId="8"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0" fontId="8"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7" fontId="8"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8" fontId="200"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7" fontId="156" fillId="0" borderId="0" applyFill="0" applyBorder="0" applyAlignment="0"/>
    <xf numFmtId="255"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4" fontId="8"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44" fontId="8"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4" fontId="156" fillId="0" borderId="0" applyFill="0" applyBorder="0" applyAlignment="0"/>
    <xf numFmtId="256" fontId="8"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9" fontId="200"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6" fontId="156" fillId="0" borderId="0" applyFill="0" applyBorder="0" applyAlignment="0"/>
    <xf numFmtId="255"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21" fontId="8"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255" fontId="156" fillId="0" borderId="0" applyFill="0" applyBorder="0" applyAlignment="0"/>
    <xf numFmtId="0" fontId="21" fillId="63"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3" borderId="138" applyNumberFormat="0" applyAlignment="0" applyProtection="0"/>
    <xf numFmtId="0" fontId="21" fillId="68" borderId="138" applyNumberFormat="0" applyAlignment="0" applyProtection="0"/>
    <xf numFmtId="0" fontId="21" fillId="68" borderId="138" applyNumberFormat="0" applyAlignment="0" applyProtection="0"/>
    <xf numFmtId="0" fontId="21" fillId="63" borderId="138" applyNumberFormat="0" applyAlignment="0" applyProtection="0"/>
    <xf numFmtId="0" fontId="21" fillId="63" borderId="138" applyNumberFormat="0" applyAlignment="0" applyProtection="0"/>
    <xf numFmtId="0" fontId="21" fillId="63" borderId="138" applyNumberFormat="0" applyAlignment="0" applyProtection="0"/>
    <xf numFmtId="0" fontId="21" fillId="68" borderId="138" applyNumberFormat="0" applyAlignment="0" applyProtection="0"/>
    <xf numFmtId="0" fontId="21" fillId="63" borderId="138" applyNumberFormat="0" applyAlignment="0" applyProtection="0"/>
    <xf numFmtId="0" fontId="21" fillId="63" borderId="138" applyNumberFormat="0" applyAlignment="0" applyProtection="0"/>
    <xf numFmtId="0" fontId="201" fillId="109" borderId="138" applyNumberFormat="0" applyAlignment="0" applyProtection="0"/>
    <xf numFmtId="0" fontId="143" fillId="8" borderId="29" applyNumberFormat="0" applyAlignment="0" applyProtection="0"/>
    <xf numFmtId="3" fontId="45" fillId="41" borderId="65">
      <protection hidden="1"/>
    </xf>
    <xf numFmtId="0" fontId="201" fillId="109" borderId="138" applyNumberFormat="0" applyAlignment="0" applyProtection="0"/>
    <xf numFmtId="0" fontId="23" fillId="63" borderId="138" applyNumberFormat="0" applyAlignment="0" applyProtection="0"/>
    <xf numFmtId="0" fontId="23" fillId="63" borderId="138" applyNumberFormat="0" applyAlignment="0" applyProtection="0"/>
    <xf numFmtId="0" fontId="23" fillId="63" borderId="138" applyNumberFormat="0" applyAlignment="0" applyProtection="0"/>
    <xf numFmtId="0" fontId="23" fillId="63"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01" fillId="109" borderId="138" applyNumberFormat="0" applyAlignment="0" applyProtection="0"/>
    <xf numFmtId="0" fontId="23" fillId="63" borderId="138" applyNumberFormat="0" applyAlignment="0" applyProtection="0"/>
    <xf numFmtId="0" fontId="23" fillId="63" borderId="138" applyNumberFormat="0" applyAlignment="0" applyProtection="0"/>
    <xf numFmtId="0" fontId="201" fillId="109" borderId="138" applyNumberFormat="0" applyAlignment="0" applyProtection="0"/>
    <xf numFmtId="0" fontId="201" fillId="109" borderId="138" applyNumberFormat="0" applyAlignment="0" applyProtection="0"/>
    <xf numFmtId="0" fontId="23" fillId="63" borderId="138" applyNumberFormat="0" applyAlignment="0" applyProtection="0"/>
    <xf numFmtId="0" fontId="23" fillId="63" borderId="138" applyNumberFormat="0" applyAlignment="0" applyProtection="0"/>
    <xf numFmtId="0" fontId="23" fillId="63" borderId="138" applyNumberFormat="0" applyAlignment="0" applyProtection="0"/>
    <xf numFmtId="0"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38" fontId="147"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40" fontId="147" fillId="0" borderId="0" applyFont="0" applyFill="0" applyBorder="0" applyAlignment="0" applyProtection="0"/>
    <xf numFmtId="40" fontId="147"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2" applyNumberFormat="0" applyFill="0" applyAlignment="0" applyProtection="0"/>
    <xf numFmtId="0" fontId="24" fillId="64"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2" fillId="0" borderId="65" applyBorder="0"/>
    <xf numFmtId="260" fontId="203" fillId="0" borderId="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4" fillId="64" borderId="37" applyNumberFormat="0" applyAlignment="0" applyProtection="0"/>
    <xf numFmtId="0" fontId="24"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vertical="center"/>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xf>
    <xf numFmtId="3" fontId="204" fillId="69" borderId="118" applyFont="0" applyFill="0" applyProtection="0">
      <alignment horizontal="right" vertical="center"/>
    </xf>
    <xf numFmtId="10" fontId="205" fillId="0" borderId="0">
      <alignment vertical="center"/>
    </xf>
    <xf numFmtId="3" fontId="205"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6" fillId="0" borderId="143"/>
    <xf numFmtId="201" fontId="207" fillId="0" borderId="0" applyFont="0" applyFill="0" applyBorder="0" applyAlignment="0" applyProtection="0"/>
    <xf numFmtId="0" fontId="208" fillId="0" borderId="0"/>
    <xf numFmtId="0" fontId="208" fillId="0" borderId="0"/>
    <xf numFmtId="0" fontId="208" fillId="0" borderId="0"/>
    <xf numFmtId="0" fontId="208" fillId="0" borderId="0"/>
    <xf numFmtId="261" fontId="2" fillId="0" borderId="0"/>
    <xf numFmtId="261" fontId="2" fillId="0" borderId="0"/>
    <xf numFmtId="261" fontId="2" fillId="0" borderId="0"/>
    <xf numFmtId="261" fontId="2" fillId="0" borderId="0"/>
    <xf numFmtId="217" fontId="209" fillId="0" borderId="0">
      <alignment horizontal="right" vertical="center" wrapText="1"/>
    </xf>
    <xf numFmtId="217" fontId="209" fillId="0" borderId="0">
      <alignment horizontal="right" vertical="center" wrapText="1"/>
    </xf>
    <xf numFmtId="217" fontId="209"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44" fontId="8"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254" fontId="156" fillId="0" borderId="0" applyFont="0" applyFill="0" applyBorder="0" applyAlignment="0" applyProtection="0"/>
    <xf numFmtId="38" fontId="210"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1" fillId="0" borderId="0">
      <alignment horizontal="center"/>
      <protection locked="0"/>
    </xf>
    <xf numFmtId="0" fontId="2" fillId="0" borderId="0" applyFont="0" applyFill="0" applyBorder="0" applyAlignment="0" applyProtection="0"/>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 fillId="0" borderId="0" applyFont="0" applyFill="0" applyBorder="0" applyAlignment="0" applyProtection="0"/>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0" fontId="211" fillId="0" borderId="0">
      <alignment horizontal="center"/>
      <protection locked="0"/>
    </xf>
    <xf numFmtId="0" fontId="211" fillId="0" borderId="0">
      <alignment horizontal="center"/>
      <protection locked="0"/>
    </xf>
    <xf numFmtId="38" fontId="211"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0" fillId="0" borderId="0" applyFont="0" applyFill="0" applyBorder="0" applyAlignment="0" applyProtection="0">
      <alignment horizontal="right"/>
    </xf>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2" fontId="160" fillId="0" borderId="0" applyFont="0" applyFill="0" applyBorder="0" applyProtection="0"/>
    <xf numFmtId="263" fontId="16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0" fillId="0" borderId="0" applyFont="0" applyFill="0" applyBorder="0" applyAlignment="0" applyProtection="0">
      <alignment horizontal="right"/>
    </xf>
    <xf numFmtId="264" fontId="160" fillId="0" borderId="0" applyFont="0" applyFill="0" applyBorder="0" applyAlignment="0" applyProtection="0">
      <alignment horizontal="right"/>
    </xf>
    <xf numFmtId="166" fontId="2" fillId="0" borderId="0" applyFont="0" applyFill="0" applyBorder="0" applyAlignment="0" applyProtection="0"/>
    <xf numFmtId="264" fontId="160" fillId="0" borderId="0" applyFont="0" applyFill="0" applyBorder="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Alignment="0" applyProtection="0">
      <alignment horizontal="right"/>
    </xf>
    <xf numFmtId="264" fontId="160" fillId="0" borderId="0" applyFont="0" applyFill="0" applyBorder="0" applyProtection="0"/>
    <xf numFmtId="264" fontId="160"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Protection="0"/>
    <xf numFmtId="264" fontId="160" fillId="0" borderId="0" applyFont="0" applyFill="0" applyBorder="0" applyAlignment="0" applyProtection="0">
      <alignment horizontal="right"/>
    </xf>
    <xf numFmtId="264" fontId="160"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264" fontId="160"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0"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0" fillId="0" borderId="0" applyFont="0" applyFill="0" applyBorder="0" applyProtection="0"/>
    <xf numFmtId="166" fontId="2" fillId="0" borderId="0" applyFont="0" applyFill="0" applyBorder="0" applyAlignment="0" applyProtection="0"/>
    <xf numFmtId="264" fontId="160" fillId="0" borderId="0" applyFont="0" applyFill="0" applyBorder="0" applyProtection="0"/>
    <xf numFmtId="264" fontId="160"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01" fontId="2" fillId="0" borderId="0" applyFont="0" applyFill="0" applyBorder="0" applyAlignment="0" applyProtection="0"/>
    <xf numFmtId="201" fontId="2" fillId="0" borderId="0" applyFont="0" applyFill="0" applyBorder="0" applyAlignment="0" applyProtection="0"/>
    <xf numFmtId="3" fontId="207" fillId="0" borderId="127">
      <alignment vertical="center"/>
    </xf>
    <xf numFmtId="221" fontId="146" fillId="0" borderId="0" applyFont="0" applyFill="0" applyBorder="0" applyAlignment="0" applyProtection="0"/>
    <xf numFmtId="221" fontId="146" fillId="0" borderId="0" applyFont="0" applyFill="0" applyBorder="0" applyAlignment="0" applyProtection="0"/>
    <xf numFmtId="3" fontId="207" fillId="0" borderId="127">
      <alignment vertical="center"/>
    </xf>
    <xf numFmtId="39"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27">
      <alignment vertical="center"/>
    </xf>
    <xf numFmtId="0" fontId="146" fillId="0" borderId="0" applyFont="0" applyFill="0" applyBorder="0" applyAlignment="0" applyProtection="0"/>
    <xf numFmtId="0" fontId="146" fillId="0" borderId="0" applyFont="0" applyFill="0" applyBorder="0" applyAlignment="0" applyProtection="0"/>
    <xf numFmtId="0" fontId="146" fillId="0" borderId="0" applyFont="0" applyFill="0" applyBorder="0" applyAlignment="0" applyProtection="0"/>
    <xf numFmtId="3" fontId="207" fillId="0" borderId="127">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3" fillId="111" borderId="0" applyBorder="0">
      <alignment horizontal="left"/>
    </xf>
    <xf numFmtId="0" fontId="214" fillId="114" borderId="0" applyNumberFormat="0" applyBorder="0">
      <alignment horizontal="left"/>
    </xf>
    <xf numFmtId="0" fontId="29"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9" fillId="73" borderId="144" applyNumberFormat="0" applyFont="0" applyAlignment="0" applyProtection="0"/>
    <xf numFmtId="0" fontId="29" fillId="73" borderId="144" applyNumberFormat="0" applyFont="0" applyAlignment="0" applyProtection="0"/>
    <xf numFmtId="0" fontId="29" fillId="73" borderId="144" applyNumberFormat="0" applyFont="0" applyAlignment="0" applyProtection="0"/>
    <xf numFmtId="3" fontId="207" fillId="0" borderId="127">
      <alignment vertical="center"/>
    </xf>
    <xf numFmtId="0" fontId="29" fillId="73" borderId="144" applyNumberFormat="0" applyFont="0" applyAlignment="0" applyProtection="0"/>
    <xf numFmtId="0" fontId="29"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71" fillId="73" borderId="144"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5" fillId="0" borderId="0" applyFill="0" applyBorder="0">
      <alignment horizontal="left"/>
    </xf>
    <xf numFmtId="0" fontId="216" fillId="115" borderId="0"/>
    <xf numFmtId="0" fontId="24" fillId="64" borderId="37"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7" fillId="0" borderId="0" applyNumberFormat="0" applyAlignment="0">
      <alignment horizontal="left"/>
    </xf>
    <xf numFmtId="0" fontId="218" fillId="0" borderId="122" applyNumberFormat="0" applyFill="0" applyBorder="0" applyAlignment="0" applyProtection="0">
      <alignment horizontal="center"/>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8" fillId="0" borderId="122" applyNumberFormat="0" applyFill="0" applyBorder="0" applyAlignment="0" applyProtection="0">
      <alignment horizontal="center"/>
      <protection locked="0"/>
    </xf>
    <xf numFmtId="0" fontId="218" fillId="0" borderId="122" applyNumberFormat="0" applyFill="0" applyBorder="0" applyAlignment="0" applyProtection="0">
      <alignment horizontal="center"/>
      <protection locked="0"/>
    </xf>
    <xf numFmtId="3" fontId="207" fillId="0" borderId="127">
      <alignment vertical="center"/>
    </xf>
    <xf numFmtId="0" fontId="218" fillId="0" borderId="122" applyNumberFormat="0" applyFill="0" applyBorder="0" applyAlignment="0" applyProtection="0">
      <alignment horizontal="center"/>
      <protection locked="0"/>
    </xf>
    <xf numFmtId="0" fontId="218" fillId="0" borderId="122" applyNumberFormat="0" applyFill="0" applyBorder="0" applyAlignment="0" applyProtection="0">
      <alignment horizontal="center"/>
      <protection locked="0"/>
    </xf>
    <xf numFmtId="3" fontId="207" fillId="0" borderId="127">
      <alignment vertical="center"/>
    </xf>
    <xf numFmtId="0" fontId="219" fillId="0" borderId="122" applyNumberFormat="0" applyFill="0" applyBorder="0">
      <protection locked="0"/>
    </xf>
    <xf numFmtId="0" fontId="219" fillId="0" borderId="122" applyNumberFormat="0" applyFill="0" applyBorder="0">
      <protection locked="0"/>
    </xf>
    <xf numFmtId="3" fontId="207" fillId="0" borderId="127">
      <alignment vertical="center"/>
    </xf>
    <xf numFmtId="0" fontId="219" fillId="0" borderId="122" applyNumberFormat="0" applyFill="0" applyBorder="0">
      <protection locked="0"/>
    </xf>
    <xf numFmtId="0" fontId="219" fillId="0" borderId="122" applyNumberFormat="0" applyFill="0" applyBorder="0">
      <protection locked="0"/>
    </xf>
    <xf numFmtId="3" fontId="207" fillId="0" borderId="127">
      <alignment vertical="center"/>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0" fontId="219" fillId="0" borderId="122" applyNumberFormat="0" applyFill="0" applyBorder="0">
      <protection locked="0"/>
    </xf>
    <xf numFmtId="3" fontId="207" fillId="0" borderId="127">
      <alignment vertical="center"/>
    </xf>
    <xf numFmtId="3" fontId="220" fillId="0" borderId="145" applyNumberFormat="0" applyAlignment="0">
      <alignment vertical="center"/>
    </xf>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3" fontId="207" fillId="0" borderId="127">
      <alignment vertical="center"/>
    </xf>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20" fillId="0" borderId="145" applyNumberFormat="0"/>
    <xf numFmtId="0" fontId="2" fillId="0" borderId="0" applyFont="0" applyFill="0" applyBorder="0" applyAlignment="0" applyProtection="0"/>
    <xf numFmtId="265" fontId="221"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7" fillId="0" borderId="127">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7" fillId="0" borderId="127">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21" fontId="8"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255" fontId="156" fillId="0" borderId="0" applyFont="0" applyFill="0" applyBorder="0" applyAlignment="0" applyProtection="0"/>
    <xf numFmtId="3" fontId="207" fillId="0" borderId="12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0" fillId="0" borderId="0" applyFont="0" applyFill="0" applyBorder="0" applyAlignment="0" applyProtection="0">
      <alignment horizontal="right"/>
    </xf>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266" fontId="160" fillId="0" borderId="0" applyFont="0" applyFill="0" applyBorder="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267" fontId="160" fillId="0" borderId="0" applyFont="0" applyFill="0" applyBorder="0" applyAlignment="0" applyProtection="0">
      <alignment horizontal="right"/>
    </xf>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267" fontId="160" fillId="0" borderId="0" applyFont="0" applyFill="0" applyBorder="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3" fontId="207" fillId="0" borderId="127">
      <alignment vertical="center"/>
    </xf>
    <xf numFmtId="3" fontId="207" fillId="0" borderId="127">
      <alignment vertical="center"/>
    </xf>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0" fillId="0" borderId="0" applyFont="0" applyFill="0" applyBorder="0" applyProtection="0"/>
    <xf numFmtId="3" fontId="207" fillId="0" borderId="127">
      <alignment vertical="center"/>
    </xf>
    <xf numFmtId="3" fontId="207" fillId="0" borderId="127">
      <alignment vertical="center"/>
    </xf>
    <xf numFmtId="267" fontId="160" fillId="0" borderId="0" applyFont="0" applyFill="0" applyBorder="0" applyProtection="0"/>
    <xf numFmtId="267" fontId="160" fillId="0" borderId="0" applyFont="0" applyFill="0" applyBorder="0" applyProtection="0"/>
    <xf numFmtId="3" fontId="207" fillId="0" borderId="127">
      <alignment vertical="center"/>
    </xf>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3" fontId="207" fillId="0" borderId="127">
      <alignment vertical="center"/>
    </xf>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267" fontId="160" fillId="0" borderId="0" applyFont="0" applyFill="0" applyBorder="0" applyProtection="0"/>
    <xf numFmtId="267" fontId="160" fillId="0" borderId="0" applyFont="0" applyFill="0" applyBorder="0" applyProtection="0"/>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267" fontId="160" fillId="0" borderId="0" applyFont="0" applyFill="0" applyBorder="0" applyProtection="0"/>
    <xf numFmtId="3" fontId="207" fillId="0" borderId="127">
      <alignment vertical="center"/>
    </xf>
    <xf numFmtId="267" fontId="160" fillId="0" borderId="0" applyFont="0" applyFill="0" applyBorder="0" applyProtection="0"/>
    <xf numFmtId="267" fontId="160" fillId="0" borderId="0" applyFont="0" applyFill="0" applyBorder="0" applyProtection="0"/>
    <xf numFmtId="3" fontId="207" fillId="0" borderId="127">
      <alignment vertical="center"/>
    </xf>
    <xf numFmtId="197" fontId="2" fillId="0" borderId="0" applyFont="0" applyFill="0" applyBorder="0" applyAlignment="0" applyProtection="0"/>
    <xf numFmtId="3" fontId="207" fillId="0" borderId="127">
      <alignment vertical="center"/>
    </xf>
    <xf numFmtId="267" fontId="160"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267" fontId="160" fillId="0" borderId="0" applyFont="0" applyFill="0" applyBorder="0" applyProtection="0"/>
    <xf numFmtId="197" fontId="2" fillId="0" borderId="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7" fillId="0" borderId="127">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7" fillId="0" borderId="127">
      <alignment vertical="center"/>
    </xf>
    <xf numFmtId="3" fontId="207" fillId="0" borderId="127">
      <alignment vertical="center"/>
    </xf>
    <xf numFmtId="268" fontId="222" fillId="0" borderId="0"/>
    <xf numFmtId="0" fontId="2" fillId="0" borderId="0" applyNumberFormat="0" applyFont="0" applyFill="0" applyBorder="0" applyAlignment="0" applyProtection="0"/>
    <xf numFmtId="268" fontId="222" fillId="0" borderId="0"/>
    <xf numFmtId="3" fontId="207" fillId="0" borderId="127">
      <alignment vertical="center"/>
    </xf>
    <xf numFmtId="268" fontId="222" fillId="0" borderId="0"/>
    <xf numFmtId="3" fontId="207" fillId="0" borderId="127">
      <alignment vertical="center"/>
    </xf>
    <xf numFmtId="268" fontId="222" fillId="0" borderId="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268" fontId="222" fillId="0" borderId="0"/>
    <xf numFmtId="268" fontId="222" fillId="0" borderId="0"/>
    <xf numFmtId="3" fontId="207" fillId="0" borderId="127">
      <alignment vertical="center"/>
    </xf>
    <xf numFmtId="3" fontId="207" fillId="0" borderId="127">
      <alignment vertical="center"/>
    </xf>
    <xf numFmtId="0" fontId="222" fillId="0" borderId="0"/>
    <xf numFmtId="0" fontId="2" fillId="0" borderId="0" applyNumberFormat="0" applyFont="0" applyFill="0" applyBorder="0" applyAlignment="0" applyProtection="0"/>
    <xf numFmtId="3" fontId="207" fillId="0" borderId="127">
      <alignment vertical="center"/>
    </xf>
    <xf numFmtId="0" fontId="222" fillId="0" borderId="0"/>
    <xf numFmtId="3" fontId="207" fillId="0" borderId="127">
      <alignment vertical="center"/>
    </xf>
    <xf numFmtId="0" fontId="222" fillId="0" borderId="0"/>
    <xf numFmtId="3" fontId="207" fillId="0" borderId="127">
      <alignment vertical="center"/>
    </xf>
    <xf numFmtId="0" fontId="222" fillId="0" borderId="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22" fillId="0" borderId="0"/>
    <xf numFmtId="0" fontId="222" fillId="0" borderId="0"/>
    <xf numFmtId="3" fontId="207" fillId="0" borderId="127">
      <alignment vertical="center"/>
    </xf>
    <xf numFmtId="3" fontId="207" fillId="0" borderId="127">
      <alignment vertical="center"/>
    </xf>
    <xf numFmtId="0" fontId="222" fillId="0" borderId="0"/>
    <xf numFmtId="3" fontId="207" fillId="0" borderId="127">
      <alignment vertical="center"/>
    </xf>
    <xf numFmtId="0" fontId="222" fillId="0" borderId="0"/>
    <xf numFmtId="0" fontId="222" fillId="0" borderId="0"/>
    <xf numFmtId="3" fontId="207" fillId="0" borderId="127">
      <alignment vertical="center"/>
    </xf>
    <xf numFmtId="3" fontId="207" fillId="0" borderId="127">
      <alignment vertical="center"/>
    </xf>
    <xf numFmtId="0" fontId="222" fillId="0" borderId="0"/>
    <xf numFmtId="3" fontId="207" fillId="0" borderId="127">
      <alignment vertical="center"/>
    </xf>
    <xf numFmtId="268" fontId="222" fillId="0" borderId="0"/>
    <xf numFmtId="3" fontId="207" fillId="0" borderId="127">
      <alignment vertical="center"/>
    </xf>
    <xf numFmtId="268" fontId="222" fillId="0" borderId="0"/>
    <xf numFmtId="268" fontId="222" fillId="0" borderId="0"/>
    <xf numFmtId="3" fontId="207" fillId="0" borderId="127">
      <alignment vertical="center"/>
    </xf>
    <xf numFmtId="3" fontId="207" fillId="0" borderId="127">
      <alignment vertical="center"/>
    </xf>
    <xf numFmtId="0" fontId="222" fillId="0" borderId="0"/>
    <xf numFmtId="0" fontId="222" fillId="0" borderId="0"/>
    <xf numFmtId="3" fontId="207" fillId="0" borderId="127">
      <alignment vertical="center"/>
    </xf>
    <xf numFmtId="0" fontId="222" fillId="0" borderId="0"/>
    <xf numFmtId="3" fontId="207" fillId="0" borderId="127">
      <alignment vertical="center"/>
    </xf>
    <xf numFmtId="0" fontId="222" fillId="0" borderId="0"/>
    <xf numFmtId="3" fontId="207" fillId="0" borderId="127">
      <alignment vertical="center"/>
    </xf>
    <xf numFmtId="0" fontId="222" fillId="0" borderId="0"/>
    <xf numFmtId="3" fontId="207" fillId="0" borderId="127">
      <alignment vertical="center"/>
    </xf>
    <xf numFmtId="3" fontId="207" fillId="0" borderId="127">
      <alignment vertical="center"/>
    </xf>
    <xf numFmtId="0" fontId="222" fillId="0" borderId="0"/>
    <xf numFmtId="3" fontId="207" fillId="0" borderId="127">
      <alignment vertical="center"/>
    </xf>
    <xf numFmtId="0" fontId="222" fillId="0" borderId="0"/>
    <xf numFmtId="0" fontId="222" fillId="0" borderId="0"/>
    <xf numFmtId="3" fontId="207" fillId="0" borderId="127">
      <alignment vertical="center"/>
    </xf>
    <xf numFmtId="3" fontId="207" fillId="0" borderId="127">
      <alignment vertical="center"/>
    </xf>
    <xf numFmtId="0" fontId="222" fillId="0" borderId="0"/>
    <xf numFmtId="3" fontId="207" fillId="0" borderId="127">
      <alignment vertical="center"/>
    </xf>
    <xf numFmtId="268" fontId="222" fillId="0" borderId="0"/>
    <xf numFmtId="268" fontId="222" fillId="0" borderId="0"/>
    <xf numFmtId="3" fontId="207" fillId="0" borderId="127">
      <alignment vertical="center"/>
    </xf>
    <xf numFmtId="268" fontId="222" fillId="0" borderId="0"/>
    <xf numFmtId="3" fontId="207" fillId="0" borderId="127">
      <alignment vertical="center"/>
    </xf>
    <xf numFmtId="268" fontId="222" fillId="0" borderId="0"/>
    <xf numFmtId="3" fontId="207" fillId="0" borderId="127">
      <alignment vertical="center"/>
    </xf>
    <xf numFmtId="268" fontId="222" fillId="0" borderId="0"/>
    <xf numFmtId="3" fontId="207" fillId="0" borderId="127">
      <alignment vertical="center"/>
    </xf>
    <xf numFmtId="3" fontId="207" fillId="0" borderId="127">
      <alignment vertical="center"/>
    </xf>
    <xf numFmtId="268" fontId="222" fillId="0" borderId="0"/>
    <xf numFmtId="3" fontId="207" fillId="0" borderId="127">
      <alignment vertical="center"/>
    </xf>
    <xf numFmtId="268" fontId="222" fillId="0" borderId="0"/>
    <xf numFmtId="268" fontId="222" fillId="0" borderId="0"/>
    <xf numFmtId="3" fontId="207" fillId="0" borderId="127">
      <alignment vertical="center"/>
    </xf>
    <xf numFmtId="3" fontId="207" fillId="0" borderId="127">
      <alignment vertical="center"/>
    </xf>
    <xf numFmtId="268" fontId="222" fillId="0" borderId="0"/>
    <xf numFmtId="3" fontId="207" fillId="0" borderId="127">
      <alignment vertical="center"/>
    </xf>
    <xf numFmtId="268" fontId="222" fillId="0" borderId="0"/>
    <xf numFmtId="3" fontId="207" fillId="0" borderId="127">
      <alignment vertical="center"/>
    </xf>
    <xf numFmtId="0" fontId="223" fillId="0" borderId="0" applyNumberFormat="0" applyFont="0" applyBorder="0" applyAlignment="0"/>
    <xf numFmtId="0" fontId="223"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46" applyNumberFormat="0" applyFont="0" applyBorder="0" applyAlignment="0" applyProtection="0">
      <alignment horizontal="centerContinuous"/>
    </xf>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2" fillId="0" borderId="0" applyNumberFormat="0" applyFont="0" applyFill="0" applyBorder="0" applyAlignment="0" applyProtection="0"/>
    <xf numFmtId="0" fontId="9" fillId="69" borderId="146" applyNumberFormat="0" applyFont="0" applyBorder="0" applyProtection="0"/>
    <xf numFmtId="3" fontId="207" fillId="0" borderId="127">
      <alignment vertical="center"/>
    </xf>
    <xf numFmtId="0" fontId="2" fillId="0" borderId="0" applyNumberFormat="0" applyFont="0" applyFill="0" applyBorder="0" applyAlignment="0" applyProtection="0"/>
    <xf numFmtId="0" fontId="9" fillId="69" borderId="146" applyNumberFormat="0" applyFont="0" applyBorder="0" applyProtection="0"/>
    <xf numFmtId="3" fontId="207" fillId="0" borderId="127">
      <alignment vertical="center"/>
    </xf>
    <xf numFmtId="0" fontId="9" fillId="69" borderId="146" applyNumberFormat="0" applyFont="0" applyBorder="0" applyProtection="0"/>
    <xf numFmtId="0" fontId="9" fillId="69" borderId="146" applyNumberFormat="0" applyFont="0" applyBorder="0" applyProtection="0"/>
    <xf numFmtId="3" fontId="207" fillId="0" borderId="127">
      <alignment vertical="center"/>
    </xf>
    <xf numFmtId="0" fontId="9" fillId="69" borderId="146" applyNumberFormat="0" applyFont="0" applyBorder="0" applyProtection="0"/>
    <xf numFmtId="0" fontId="9" fillId="69" borderId="146" applyNumberFormat="0" applyFont="0" applyBorder="0" applyProtection="0"/>
    <xf numFmtId="3" fontId="207" fillId="0" borderId="127">
      <alignment vertical="center"/>
    </xf>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0" fontId="9" fillId="69" borderId="146"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7" fillId="0" borderId="127">
      <alignment vertical="center"/>
    </xf>
    <xf numFmtId="0" fontId="185" fillId="0" borderId="0" applyNumberFormat="0" applyBorder="0" applyAlignment="0">
      <alignment horizontal="center"/>
    </xf>
    <xf numFmtId="0" fontId="185" fillId="117" borderId="0" applyNumberFormat="0" applyBorder="0" applyAlignment="0">
      <alignment horizontal="center"/>
    </xf>
    <xf numFmtId="0" fontId="181" fillId="118" borderId="0" applyNumberFormat="0" applyBorder="0" applyAlignment="0"/>
    <xf numFmtId="0" fontId="224"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25" fillId="119" borderId="101" applyNumberFormat="0" applyBorder="0">
      <alignment horizontal="left"/>
    </xf>
    <xf numFmtId="0" fontId="225" fillId="119" borderId="101" applyNumberFormat="0" applyBorder="0">
      <alignment horizontal="left"/>
    </xf>
    <xf numFmtId="3" fontId="207" fillId="0" borderId="127">
      <alignment vertical="center"/>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0" fontId="225" fillId="119" borderId="101" applyNumberFormat="0" applyBorder="0">
      <alignment horizontal="left"/>
    </xf>
    <xf numFmtId="3" fontId="207" fillId="0" borderId="127">
      <alignment vertical="center"/>
    </xf>
    <xf numFmtId="14" fontId="226" fillId="0" borderId="0"/>
    <xf numFmtId="271" fontId="209" fillId="0" borderId="0">
      <alignment horizontal="left" vertical="center" wrapText="1"/>
    </xf>
    <xf numFmtId="271" fontId="209" fillId="0" borderId="0">
      <alignment horizontal="left" vertical="center" wrapText="1"/>
    </xf>
    <xf numFmtId="271" fontId="209" fillId="0" borderId="0">
      <alignment horizontal="left" vertical="center" wrapText="1"/>
    </xf>
    <xf numFmtId="17" fontId="209" fillId="0" borderId="0">
      <alignment horizontal="left" vertical="center" wrapText="1"/>
    </xf>
    <xf numFmtId="0" fontId="2" fillId="0" borderId="0" applyNumberFormat="0" applyFont="0" applyFill="0" applyBorder="0" applyAlignment="0" applyProtection="0"/>
    <xf numFmtId="21" fontId="209" fillId="0" borderId="0">
      <alignment horizontal="left" vertical="center" wrapText="1"/>
    </xf>
    <xf numFmtId="19" fontId="209" fillId="0" borderId="0">
      <alignment horizontal="left" vertical="center" wrapText="1"/>
    </xf>
    <xf numFmtId="3" fontId="207" fillId="0" borderId="127">
      <alignment vertical="center"/>
    </xf>
    <xf numFmtId="0" fontId="209" fillId="0" borderId="0">
      <alignment horizontal="left" vertical="center" wrapText="1"/>
    </xf>
    <xf numFmtId="3" fontId="207" fillId="0" borderId="127">
      <alignment vertical="center"/>
    </xf>
    <xf numFmtId="0" fontId="209" fillId="0" borderId="0">
      <alignment horizontal="left" vertical="center" wrapText="1"/>
    </xf>
    <xf numFmtId="19" fontId="209" fillId="0" borderId="0">
      <alignment horizontal="left" vertical="center" wrapText="1"/>
    </xf>
    <xf numFmtId="19" fontId="209" fillId="0" borderId="0">
      <alignment horizontal="left" vertical="center" wrapText="1"/>
    </xf>
    <xf numFmtId="17" fontId="209"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6" fillId="0" borderId="0"/>
    <xf numFmtId="273" fontId="160"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7" fillId="0" borderId="127">
      <alignment vertical="center"/>
    </xf>
    <xf numFmtId="22" fontId="29" fillId="0" borderId="0" applyFill="0" applyBorder="0" applyAlignment="0"/>
    <xf numFmtId="3" fontId="207" fillId="0" borderId="127">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7" fillId="0" borderId="127">
      <alignment vertical="center"/>
    </xf>
    <xf numFmtId="172" fontId="199" fillId="0" borderId="0" applyFont="0" applyFill="0" applyBorder="0" applyProtection="0">
      <alignment horizontal="right"/>
    </xf>
    <xf numFmtId="179" fontId="158"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7"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3" fontId="207" fillId="0" borderId="127">
      <alignment vertical="center"/>
    </xf>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274" fontId="228" fillId="0" borderId="0" applyFont="0" applyFill="0" applyBorder="0" applyAlignment="0" applyProtection="0"/>
    <xf numFmtId="3" fontId="207" fillId="0" borderId="127">
      <alignment vertical="center"/>
    </xf>
    <xf numFmtId="0" fontId="229" fillId="0" borderId="0"/>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65" applyFill="0" applyProtection="0">
      <alignment horizontal="centerContinuous"/>
    </xf>
    <xf numFmtId="3" fontId="207" fillId="0" borderId="127">
      <alignment vertical="center"/>
    </xf>
    <xf numFmtId="0" fontId="2" fillId="0" borderId="0" applyNumberFormat="0" applyFont="0" applyFill="0" applyBorder="0" applyAlignment="0" applyProtection="0"/>
    <xf numFmtId="0" fontId="2" fillId="0" borderId="65" applyFill="0" applyProtection="0">
      <alignment horizontal="centerContinuous"/>
    </xf>
    <xf numFmtId="3" fontId="207" fillId="0" borderId="127">
      <alignment vertical="center"/>
    </xf>
    <xf numFmtId="0" fontId="2" fillId="0" borderId="65" applyFill="0" applyProtection="0">
      <alignment horizontal="centerContinuous"/>
    </xf>
    <xf numFmtId="0" fontId="2" fillId="0" borderId="65" applyFill="0" applyProtection="0">
      <alignment horizontal="centerContinuous"/>
    </xf>
    <xf numFmtId="3" fontId="207" fillId="0" borderId="127">
      <alignment vertical="center"/>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275" fontId="2" fillId="0" borderId="65" applyFill="0" applyProtection="0">
      <alignment horizontal="centerContinuous"/>
    </xf>
    <xf numFmtId="3" fontId="207" fillId="0" borderId="127">
      <alignment vertical="center"/>
    </xf>
    <xf numFmtId="275" fontId="2" fillId="0" borderId="65" applyFill="0" applyProtection="0">
      <alignment horizontal="centerContinuous"/>
    </xf>
    <xf numFmtId="275" fontId="2" fillId="0" borderId="65" applyFill="0" applyProtection="0">
      <alignment horizontal="centerContinuous"/>
    </xf>
    <xf numFmtId="3" fontId="207" fillId="0" borderId="127">
      <alignment vertical="center"/>
    </xf>
    <xf numFmtId="275" fontId="2" fillId="0" borderId="65" applyFill="0" applyProtection="0">
      <alignment horizontal="centerContinuous"/>
    </xf>
    <xf numFmtId="275" fontId="2" fillId="0" borderId="65" applyFill="0" applyProtection="0">
      <alignment horizontal="centerContinuous"/>
    </xf>
    <xf numFmtId="3" fontId="207" fillId="0" borderId="127">
      <alignment vertical="center"/>
    </xf>
    <xf numFmtId="275" fontId="2" fillId="0" borderId="65" applyFill="0" applyProtection="0">
      <alignment horizontal="centerContinuous"/>
    </xf>
    <xf numFmtId="275" fontId="2" fillId="0" borderId="65" applyFill="0" applyProtection="0">
      <alignment horizontal="centerContinuous"/>
    </xf>
    <xf numFmtId="3" fontId="207" fillId="0" borderId="127">
      <alignment vertical="center"/>
    </xf>
    <xf numFmtId="275" fontId="2" fillId="0" borderId="65" applyFill="0" applyProtection="0">
      <alignment horizontal="centerContinuous"/>
    </xf>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230" fillId="120" borderId="118"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230" fillId="120" borderId="118"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3" fontId="231" fillId="121" borderId="122"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9" fontId="232"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0" fillId="0" borderId="147"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3" fillId="1" borderId="0" applyNumberFormat="0" applyBorder="0" applyAlignment="0" applyProtection="0"/>
    <xf numFmtId="0" fontId="10" fillId="0" borderId="0"/>
    <xf numFmtId="0" fontId="10" fillId="0" borderId="0"/>
    <xf numFmtId="0" fontId="10" fillId="0" borderId="0"/>
    <xf numFmtId="0" fontId="10" fillId="0" borderId="0"/>
    <xf numFmtId="0"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17" fontId="235" fillId="117" borderId="101"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36" fillId="0" borderId="130" applyNumberFormat="0" applyAlignment="0">
      <protection locked="0"/>
    </xf>
    <xf numFmtId="0" fontId="49" fillId="42" borderId="138" applyNumberFormat="0" applyAlignment="0" applyProtection="0"/>
    <xf numFmtId="0" fontId="10" fillId="0" borderId="0"/>
    <xf numFmtId="0" fontId="10" fillId="0" borderId="0"/>
    <xf numFmtId="0" fontId="49" fillId="42" borderId="138" applyNumberFormat="0" applyAlignment="0" applyProtection="0"/>
    <xf numFmtId="0" fontId="49" fillId="42" borderId="138" applyNumberFormat="0" applyAlignment="0" applyProtection="0"/>
    <xf numFmtId="0" fontId="49" fillId="42" borderId="138" applyNumberFormat="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38"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216"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4" fillId="0" borderId="0" applyFont="0" applyFill="0" applyBorder="0" applyAlignment="0">
      <alignment vertical="center"/>
    </xf>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3"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85" fontId="237" fillId="0" borderId="0">
      <alignment horizontal="right" vertical="top"/>
    </xf>
    <xf numFmtId="286" fontId="238" fillId="0" borderId="0" applyBorder="0">
      <alignment horizontal="right" vertical="top"/>
    </xf>
    <xf numFmtId="286" fontId="238" fillId="0" borderId="0" applyBorder="0">
      <alignment horizontal="right" vertical="top"/>
    </xf>
    <xf numFmtId="3" fontId="207" fillId="0" borderId="127">
      <alignment vertical="center"/>
    </xf>
    <xf numFmtId="287" fontId="20" fillId="0" borderId="0">
      <alignment horizontal="right" vertical="top"/>
    </xf>
    <xf numFmtId="288" fontId="153" fillId="0" borderId="0" applyBorder="0">
      <alignment horizontal="right" vertical="top"/>
    </xf>
    <xf numFmtId="288" fontId="153" fillId="0" borderId="0" applyBorder="0">
      <alignment horizontal="right" vertical="top"/>
    </xf>
    <xf numFmtId="3" fontId="207" fillId="0" borderId="127">
      <alignment vertical="center"/>
    </xf>
    <xf numFmtId="287" fontId="237" fillId="0" borderId="0">
      <alignment horizontal="right" vertical="top"/>
    </xf>
    <xf numFmtId="288" fontId="238" fillId="0" borderId="0" applyBorder="0">
      <alignment horizontal="right" vertical="top"/>
    </xf>
    <xf numFmtId="288" fontId="238" fillId="0" borderId="0" applyBorder="0">
      <alignment horizontal="right" vertical="top"/>
    </xf>
    <xf numFmtId="3" fontId="207" fillId="0" borderId="127">
      <alignment vertical="center"/>
    </xf>
    <xf numFmtId="289" fontId="20" fillId="0" borderId="0" applyFill="0" applyBorder="0">
      <alignment horizontal="right" vertical="top"/>
    </xf>
    <xf numFmtId="290" fontId="20" fillId="0" borderId="0" applyFill="0" applyBorder="0">
      <alignment horizontal="right" vertical="top"/>
    </xf>
    <xf numFmtId="212" fontId="153" fillId="0" borderId="0" applyFill="0" applyBorder="0">
      <alignment horizontal="right" vertical="top"/>
    </xf>
    <xf numFmtId="212" fontId="153" fillId="0" borderId="0" applyFill="0" applyBorder="0">
      <alignment horizontal="right" vertical="top"/>
    </xf>
    <xf numFmtId="3" fontId="207" fillId="0" borderId="127">
      <alignment vertical="center"/>
    </xf>
    <xf numFmtId="291" fontId="20" fillId="0" borderId="0" applyFill="0" applyBorder="0">
      <alignment horizontal="right" vertical="top"/>
    </xf>
    <xf numFmtId="292" fontId="153" fillId="0" borderId="0" applyFill="0" applyBorder="0">
      <alignment horizontal="right" vertical="top"/>
    </xf>
    <xf numFmtId="292" fontId="153" fillId="0" borderId="0" applyFill="0" applyBorder="0">
      <alignment horizontal="right" vertical="top"/>
    </xf>
    <xf numFmtId="3" fontId="207" fillId="0" borderId="127">
      <alignment vertical="center"/>
    </xf>
    <xf numFmtId="293" fontId="20" fillId="0" borderId="0" applyFill="0" applyBorder="0">
      <alignment horizontal="right" vertical="top"/>
    </xf>
    <xf numFmtId="294" fontId="153" fillId="0" borderId="0" applyFill="0" applyBorder="0">
      <alignment horizontal="right" vertical="top"/>
    </xf>
    <xf numFmtId="294" fontId="153" fillId="0" borderId="0" applyFill="0" applyBorder="0">
      <alignment horizontal="right" vertical="top"/>
    </xf>
    <xf numFmtId="3" fontId="207" fillId="0" borderId="127">
      <alignment vertical="center"/>
    </xf>
    <xf numFmtId="295" fontId="20" fillId="0" borderId="0" applyFill="0" applyBorder="0">
      <alignment horizontal="right" vertical="top"/>
    </xf>
    <xf numFmtId="296" fontId="153" fillId="0" borderId="0" applyFill="0" applyBorder="0">
      <alignment horizontal="right" vertical="top"/>
    </xf>
    <xf numFmtId="296" fontId="153" fillId="0" borderId="0" applyFill="0" applyBorder="0">
      <alignment horizontal="right" vertical="top"/>
    </xf>
    <xf numFmtId="3" fontId="207" fillId="0" borderId="127">
      <alignment vertical="center"/>
    </xf>
    <xf numFmtId="0" fontId="239" fillId="0" borderId="0">
      <alignment horizontal="left"/>
    </xf>
    <xf numFmtId="0" fontId="240" fillId="0" borderId="0">
      <alignment horizontal="center" wrapText="1"/>
    </xf>
    <xf numFmtId="0" fontId="239" fillId="0" borderId="14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48">
      <alignment horizontal="right" wrapText="1"/>
    </xf>
    <xf numFmtId="0" fontId="239" fillId="0" borderId="148">
      <alignment horizontal="right" wrapText="1"/>
    </xf>
    <xf numFmtId="0" fontId="239" fillId="0" borderId="148">
      <alignment horizontal="right" wrapText="1"/>
    </xf>
    <xf numFmtId="0" fontId="2" fillId="0" borderId="0" applyNumberFormat="0" applyFont="0" applyFill="0" applyBorder="0" applyAlignment="0" applyProtection="0"/>
    <xf numFmtId="0" fontId="239" fillId="0" borderId="14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39" fillId="0" borderId="148">
      <alignment horizontal="right" wrapText="1"/>
    </xf>
    <xf numFmtId="0" fontId="239" fillId="0" borderId="148">
      <alignment horizontal="right" wrapText="1"/>
    </xf>
    <xf numFmtId="0" fontId="239" fillId="0" borderId="148">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297" fontId="241" fillId="0" borderId="148">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1" fillId="0" borderId="148">
      <alignment horizontal="right"/>
    </xf>
    <xf numFmtId="297" fontId="241" fillId="0" borderId="148">
      <alignment horizontal="right"/>
    </xf>
    <xf numFmtId="297" fontId="241" fillId="0" borderId="148">
      <alignment horizontal="right"/>
    </xf>
    <xf numFmtId="0" fontId="2" fillId="0" borderId="0" applyNumberFormat="0" applyFont="0" applyFill="0" applyBorder="0" applyAlignment="0" applyProtection="0"/>
    <xf numFmtId="0" fontId="242" fillId="0" borderId="0">
      <alignment vertical="center"/>
    </xf>
    <xf numFmtId="298" fontId="242" fillId="0" borderId="0">
      <alignment horizontal="left" vertical="center"/>
    </xf>
    <xf numFmtId="299" fontId="243" fillId="0" borderId="0">
      <alignment vertical="center"/>
    </xf>
    <xf numFmtId="0" fontId="42" fillId="0" borderId="0">
      <alignment vertical="center"/>
    </xf>
    <xf numFmtId="297" fontId="241" fillId="0" borderId="148">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1" fillId="0" borderId="148">
      <alignment horizontal="left"/>
    </xf>
    <xf numFmtId="297" fontId="241" fillId="0" borderId="148">
      <alignment horizontal="left"/>
    </xf>
    <xf numFmtId="0" fontId="2" fillId="0" borderId="0" applyNumberFormat="0" applyFont="0" applyFill="0" applyBorder="0" applyAlignment="0" applyProtection="0"/>
    <xf numFmtId="297" fontId="215" fillId="0" borderId="0" applyFill="0" applyBorder="0">
      <alignment vertical="top"/>
    </xf>
    <xf numFmtId="297" fontId="226" fillId="0" borderId="0" applyFill="0" applyBorder="0" applyProtection="0">
      <alignment vertical="top"/>
    </xf>
    <xf numFmtId="297" fontId="244" fillId="0" borderId="0">
      <alignment vertical="top"/>
    </xf>
    <xf numFmtId="297" fontId="153" fillId="0" borderId="0">
      <alignment horizontal="center"/>
    </xf>
    <xf numFmtId="297" fontId="245" fillId="0" borderId="14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5" fillId="0" borderId="148">
      <alignment horizontal="center"/>
    </xf>
    <xf numFmtId="297" fontId="245" fillId="0" borderId="148">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196" fontId="153" fillId="0" borderId="14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196" fontId="153" fillId="0" borderId="149"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78" fillId="0" borderId="0"/>
    <xf numFmtId="297" fontId="24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7" fillId="0" borderId="127">
      <alignment vertical="center"/>
    </xf>
    <xf numFmtId="297" fontId="247"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3" fillId="0" borderId="0" applyFill="0" applyBorder="0">
      <alignment horizontal="left" vertical="top" wrapText="1"/>
    </xf>
    <xf numFmtId="0" fontId="153" fillId="0" borderId="0" applyFill="0" applyBorder="0">
      <alignment horizontal="left" vertical="top" wrapText="1"/>
    </xf>
    <xf numFmtId="3" fontId="207" fillId="0" borderId="127">
      <alignment vertical="center"/>
    </xf>
    <xf numFmtId="0" fontId="248" fillId="0" borderId="0">
      <alignment horizontal="left" vertical="top" wrapText="1"/>
    </xf>
    <xf numFmtId="0" fontId="249" fillId="0" borderId="0">
      <alignment horizontal="left" vertical="top" wrapText="1"/>
    </xf>
    <xf numFmtId="0" fontId="238" fillId="0" borderId="0">
      <alignment horizontal="left" vertical="top" wrapText="1"/>
    </xf>
    <xf numFmtId="3" fontId="250" fillId="85" borderId="65">
      <alignment horizontal="centerContinuous"/>
    </xf>
    <xf numFmtId="0" fontId="163" fillId="0" borderId="58" applyNumberFormat="0" applyFill="0" applyBorder="0" applyAlignment="0"/>
    <xf numFmtId="300" fontId="251" fillId="0" borderId="0"/>
    <xf numFmtId="0" fontId="2" fillId="0" borderId="0" applyNumberFormat="0" applyFont="0" applyFill="0" applyBorder="0" applyAlignment="0" applyProtection="0"/>
    <xf numFmtId="0" fontId="10" fillId="0" borderId="0"/>
    <xf numFmtId="38" fontId="199" fillId="0" borderId="0"/>
    <xf numFmtId="301" fontId="252"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7" fillId="0" borderId="127">
      <alignment vertical="center"/>
    </xf>
    <xf numFmtId="0" fontId="10" fillId="0" borderId="0"/>
    <xf numFmtId="0" fontId="253" fillId="0" borderId="0" applyFill="0" applyBorder="0" applyProtection="0">
      <alignment horizontal="left"/>
    </xf>
    <xf numFmtId="0" fontId="254" fillId="68" borderId="0"/>
    <xf numFmtId="37" fontId="255" fillId="68" borderId="0" applyNumberFormat="0" applyBorder="0" applyAlignment="0" applyProtection="0"/>
    <xf numFmtId="295" fontId="255" fillId="68" borderId="0" applyNumberFormat="0" applyBorder="0" applyAlignment="0" applyProtection="0"/>
    <xf numFmtId="3" fontId="207" fillId="0" borderId="127">
      <alignment vertical="center"/>
    </xf>
    <xf numFmtId="0" fontId="256"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7" fillId="0" borderId="12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03" fontId="2" fillId="0" borderId="0" applyFont="0" applyFill="0" applyBorder="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57" fillId="0" borderId="0">
      <alignment horizontal="centerContinuous" vertical="center"/>
    </xf>
    <xf numFmtId="304" fontId="2" fillId="0" borderId="0" applyFont="0" applyFill="0" applyBorder="0" applyAlignment="0" applyProtection="0"/>
    <xf numFmtId="0" fontId="216" fillId="115" borderId="0">
      <alignment horizontal="left"/>
    </xf>
    <xf numFmtId="1" fontId="258" fillId="0" borderId="150">
      <alignment horizontal="left"/>
    </xf>
    <xf numFmtId="248" fontId="259"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1" fillId="123" borderId="0" applyNumberFormat="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39" fontId="171" fillId="123" borderId="0" applyNumberFormat="0" applyBorder="0" applyAlignment="0" applyProtection="0"/>
    <xf numFmtId="0" fontId="2" fillId="0" borderId="0" applyNumberFormat="0" applyFont="0" applyFill="0" applyBorder="0" applyAlignment="0" applyProtection="0"/>
    <xf numFmtId="3" fontId="207" fillId="0" borderId="12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38" fontId="19" fillId="68" borderId="0" applyNumberFormat="0" applyBorder="0" applyAlignment="0" applyProtection="0"/>
    <xf numFmtId="0" fontId="19" fillId="68" borderId="0" applyNumberFormat="0" applyBorder="0" applyAlignment="0" applyProtection="0"/>
    <xf numFmtId="3" fontId="207" fillId="0" borderId="127">
      <alignment vertical="center"/>
    </xf>
    <xf numFmtId="38" fontId="171"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45" fillId="113" borderId="12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0" applyAlignment="0" applyProtection="0"/>
    <xf numFmtId="0" fontId="45" fillId="113" borderId="120" applyAlignment="0" applyProtection="0"/>
    <xf numFmtId="0" fontId="2" fillId="0" borderId="0" applyNumberFormat="0" applyFont="0" applyFill="0" applyBorder="0" applyAlignment="0" applyProtection="0"/>
    <xf numFmtId="0" fontId="2" fillId="68" borderId="118"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18"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18" applyNumberFormat="0" applyFont="0" applyBorder="0" applyProtection="0">
      <alignment horizontal="center" vertical="center"/>
    </xf>
    <xf numFmtId="0" fontId="2" fillId="68" borderId="118" applyNumberFormat="0" applyFont="0" applyBorder="0" applyProtection="0">
      <alignment horizontal="center" vertical="center"/>
    </xf>
    <xf numFmtId="0" fontId="2" fillId="68" borderId="118" applyNumberFormat="0" applyFont="0" applyBorder="0" applyProtection="0">
      <alignment horizontal="center" vertical="center"/>
    </xf>
    <xf numFmtId="0" fontId="2" fillId="68" borderId="118" applyNumberFormat="0" applyFont="0" applyBorder="0" applyProtection="0">
      <alignment horizontal="center" vertical="center"/>
    </xf>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3" fontId="207" fillId="0" borderId="127">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0" fontId="2" fillId="68" borderId="118" applyNumberFormat="0" applyFont="0" applyBorder="0" applyAlignment="0" applyProtection="0">
      <alignment horizontal="center"/>
    </xf>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45" fillId="68" borderId="13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5" fillId="111" borderId="0" applyBorder="0" applyAlignment="0"/>
    <xf numFmtId="306" fontId="160"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41" fillId="126" borderId="119" applyNumberFormat="0" applyFont="0" applyBorder="0" applyAlignment="0">
      <alignment horizontal="centerContinuous"/>
    </xf>
    <xf numFmtId="0" fontId="260" fillId="0" borderId="0" applyProtection="0">
      <alignment horizontal="right"/>
    </xf>
    <xf numFmtId="0" fontId="260" fillId="0" borderId="0" applyProtection="0">
      <alignment horizontal="right"/>
    </xf>
    <xf numFmtId="0" fontId="41" fillId="126" borderId="119" applyNumberFormat="0" applyFont="0" applyBorder="0" applyAlignment="0">
      <alignment horizontal="centerContinuous"/>
    </xf>
    <xf numFmtId="0" fontId="41" fillId="126" borderId="119" applyNumberFormat="0" applyFont="0" applyBorder="0" applyAlignment="0">
      <alignment horizontal="centerContinuous"/>
    </xf>
    <xf numFmtId="0" fontId="41" fillId="126" borderId="119" applyNumberFormat="0" applyFont="0" applyBorder="0" applyAlignment="0">
      <alignment horizontal="centerContinuous"/>
    </xf>
    <xf numFmtId="0" fontId="41" fillId="126" borderId="119" applyNumberFormat="0" applyFont="0" applyBorder="0" applyAlignment="0">
      <alignment horizontal="centerContinuous"/>
    </xf>
    <xf numFmtId="0" fontId="260"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37" fillId="0" borderId="12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61" fillId="109" borderId="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2" fillId="0" borderId="151" applyNumberFormat="0" applyFill="0" applyAlignment="0" applyProtection="0"/>
    <xf numFmtId="0" fontId="262" fillId="0" borderId="151" applyNumberFormat="0" applyFill="0" applyAlignment="0" applyProtection="0"/>
    <xf numFmtId="0" fontId="262" fillId="0" borderId="151" applyNumberFormat="0" applyFill="0" applyAlignment="0" applyProtection="0"/>
    <xf numFmtId="0" fontId="38" fillId="0" borderId="3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10" fillId="0" borderId="0"/>
    <xf numFmtId="0" fontId="10" fillId="0" borderId="0"/>
    <xf numFmtId="0" fontId="10" fillId="0" borderId="0"/>
    <xf numFmtId="0" fontId="10" fillId="0" borderId="0"/>
    <xf numFmtId="0" fontId="264" fillId="0" borderId="152" applyNumberFormat="0" applyFill="0" applyAlignment="0" applyProtection="0"/>
    <xf numFmtId="0" fontId="264" fillId="0" borderId="152" applyNumberFormat="0" applyFill="0" applyAlignment="0" applyProtection="0"/>
    <xf numFmtId="0" fontId="264" fillId="0" borderId="152" applyNumberFormat="0" applyFill="0" applyAlignment="0" applyProtection="0"/>
    <xf numFmtId="0" fontId="263"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3"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6" fillId="0" borderId="153" applyNumberFormat="0" applyFill="0" applyAlignment="0" applyProtection="0"/>
    <xf numFmtId="0" fontId="266" fillId="0" borderId="153" applyNumberFormat="0" applyFill="0" applyAlignment="0" applyProtection="0"/>
    <xf numFmtId="0" fontId="266" fillId="0" borderId="153"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266"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34"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33"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1"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18" applyFont="0" applyProtection="0">
      <alignment horizontal="right"/>
    </xf>
    <xf numFmtId="0" fontId="10" fillId="0" borderId="0"/>
    <xf numFmtId="3" fontId="2" fillId="70" borderId="118" applyFont="0" applyProtection="0">
      <alignment horizontal="right"/>
    </xf>
    <xf numFmtId="0" fontId="2" fillId="0" borderId="0" applyNumberFormat="0" applyFont="0" applyFill="0" applyBorder="0" applyAlignment="0" applyProtection="0"/>
    <xf numFmtId="3" fontId="2" fillId="70" borderId="118" applyFont="0" applyProtection="0">
      <alignment horizontal="right"/>
    </xf>
    <xf numFmtId="3" fontId="2" fillId="70" borderId="118" applyFont="0" applyProtection="0">
      <alignment horizontal="right"/>
    </xf>
    <xf numFmtId="3" fontId="2" fillId="70" borderId="118" applyFont="0" applyProtection="0">
      <alignment horizontal="right"/>
    </xf>
    <xf numFmtId="3" fontId="2" fillId="70" borderId="118" applyFont="0" applyProtection="0">
      <alignment horizontal="right"/>
    </xf>
    <xf numFmtId="3" fontId="207" fillId="0" borderId="127">
      <alignment vertical="center"/>
    </xf>
    <xf numFmtId="0" fontId="2" fillId="0" borderId="0" applyNumberFormat="0" applyFont="0" applyFill="0" applyBorder="0" applyAlignment="0" applyProtection="0"/>
    <xf numFmtId="0" fontId="10" fillId="0" borderId="0"/>
    <xf numFmtId="3" fontId="2" fillId="70" borderId="118" applyFont="0" applyProtection="0">
      <alignment horizontal="right"/>
    </xf>
    <xf numFmtId="3" fontId="2" fillId="70" borderId="118" applyFont="0" applyProtection="0">
      <alignment horizontal="right"/>
    </xf>
    <xf numFmtId="3" fontId="2" fillId="70" borderId="118" applyFont="0" applyProtection="0">
      <alignment horizontal="right"/>
    </xf>
    <xf numFmtId="3" fontId="2" fillId="70" borderId="118" applyFont="0" applyProtection="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 fillId="70" borderId="118" applyFont="0" applyProtection="0">
      <alignment horizontal="right"/>
    </xf>
    <xf numFmtId="0" fontId="10" fillId="0" borderId="0"/>
    <xf numFmtId="10" fontId="2" fillId="70" borderId="118" applyFont="0" applyProtection="0">
      <alignment horizontal="right"/>
    </xf>
    <xf numFmtId="0" fontId="2" fillId="0" borderId="0" applyNumberFormat="0" applyFont="0" applyFill="0" applyBorder="0" applyAlignment="0" applyProtection="0"/>
    <xf numFmtId="10" fontId="2" fillId="70" borderId="118" applyFont="0" applyProtection="0">
      <alignment horizontal="right"/>
    </xf>
    <xf numFmtId="10" fontId="2" fillId="70" borderId="118" applyFont="0" applyProtection="0">
      <alignment horizontal="right"/>
    </xf>
    <xf numFmtId="10" fontId="2" fillId="70" borderId="118" applyFont="0" applyProtection="0">
      <alignment horizontal="right"/>
    </xf>
    <xf numFmtId="10" fontId="2" fillId="70" borderId="118" applyFont="0" applyProtection="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0" fontId="2" fillId="70" borderId="118" applyFont="0" applyProtection="0">
      <alignment horizontal="right"/>
    </xf>
    <xf numFmtId="10" fontId="2" fillId="70" borderId="118" applyFont="0" applyProtection="0">
      <alignment horizontal="right"/>
    </xf>
    <xf numFmtId="10" fontId="2" fillId="70" borderId="118" applyFont="0" applyProtection="0">
      <alignment horizontal="right"/>
    </xf>
    <xf numFmtId="10" fontId="2" fillId="70" borderId="118" applyFont="0" applyProtection="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70" borderId="118" applyFont="0" applyProtection="0">
      <alignment horizontal="right"/>
    </xf>
    <xf numFmtId="0" fontId="10" fillId="0" borderId="0"/>
    <xf numFmtId="9" fontId="2" fillId="70" borderId="118" applyFont="0" applyProtection="0">
      <alignment horizontal="right"/>
    </xf>
    <xf numFmtId="0" fontId="2" fillId="0" borderId="0" applyNumberFormat="0" applyFont="0" applyFill="0" applyBorder="0" applyAlignment="0" applyProtection="0"/>
    <xf numFmtId="9" fontId="2" fillId="70" borderId="118" applyFont="0" applyProtection="0">
      <alignment horizontal="right"/>
    </xf>
    <xf numFmtId="9" fontId="2" fillId="70" borderId="118" applyFont="0" applyProtection="0">
      <alignment horizontal="right"/>
    </xf>
    <xf numFmtId="9" fontId="2" fillId="70" borderId="118" applyFont="0" applyProtection="0">
      <alignment horizontal="right"/>
    </xf>
    <xf numFmtId="9" fontId="2" fillId="70" borderId="118" applyFont="0" applyProtection="0">
      <alignment horizontal="right"/>
    </xf>
    <xf numFmtId="3" fontId="207" fillId="0" borderId="127">
      <alignment vertical="center"/>
    </xf>
    <xf numFmtId="0" fontId="2" fillId="0" borderId="0" applyNumberFormat="0" applyFont="0" applyFill="0" applyBorder="0" applyAlignment="0" applyProtection="0"/>
    <xf numFmtId="0" fontId="10" fillId="0" borderId="0"/>
    <xf numFmtId="9" fontId="2" fillId="70" borderId="118" applyFont="0" applyProtection="0">
      <alignment horizontal="right"/>
    </xf>
    <xf numFmtId="9" fontId="2" fillId="70" borderId="118" applyFont="0" applyProtection="0">
      <alignment horizontal="right"/>
    </xf>
    <xf numFmtId="9" fontId="2" fillId="70" borderId="118" applyFont="0" applyProtection="0">
      <alignment horizontal="right"/>
    </xf>
    <xf numFmtId="9" fontId="2" fillId="70" borderId="118" applyFont="0" applyProtection="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70" borderId="119"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19" applyNumberFormat="0" applyFont="0" applyBorder="0" applyAlignment="0" applyProtection="0">
      <alignment horizontal="left"/>
    </xf>
    <xf numFmtId="0" fontId="2" fillId="0" borderId="0" applyNumberFormat="0" applyFont="0" applyFill="0" applyBorder="0" applyAlignment="0" applyProtection="0"/>
    <xf numFmtId="0" fontId="2" fillId="70" borderId="119" applyNumberFormat="0" applyFont="0" applyBorder="0" applyAlignment="0" applyProtection="0">
      <alignment horizontal="left"/>
    </xf>
    <xf numFmtId="0" fontId="2" fillId="70" borderId="119" applyNumberFormat="0" applyFont="0" applyBorder="0" applyAlignment="0" applyProtection="0">
      <alignment horizontal="left"/>
    </xf>
    <xf numFmtId="0" fontId="2" fillId="70" borderId="119" applyNumberFormat="0" applyFont="0" applyBorder="0" applyAlignment="0" applyProtection="0">
      <alignment horizontal="left"/>
    </xf>
    <xf numFmtId="0" fontId="2" fillId="70" borderId="119" applyNumberFormat="0" applyFont="0" applyBorder="0" applyAlignment="0" applyProtection="0">
      <alignment horizontal="left"/>
    </xf>
    <xf numFmtId="3" fontId="207" fillId="0" borderId="127">
      <alignment vertical="center"/>
    </xf>
    <xf numFmtId="0" fontId="2" fillId="0" borderId="0" applyNumberFormat="0" applyFont="0" applyFill="0" applyBorder="0" applyAlignment="0" applyProtection="0"/>
    <xf numFmtId="0" fontId="10" fillId="0" borderId="0"/>
    <xf numFmtId="0" fontId="2" fillId="70" borderId="119" applyNumberFormat="0" applyFont="0" applyBorder="0" applyAlignment="0" applyProtection="0">
      <alignment horizontal="left"/>
    </xf>
    <xf numFmtId="0" fontId="2" fillId="70" borderId="119" applyNumberFormat="0" applyFont="0" applyBorder="0" applyAlignment="0" applyProtection="0">
      <alignment horizontal="left"/>
    </xf>
    <xf numFmtId="0" fontId="2" fillId="70" borderId="119" applyNumberFormat="0" applyFont="0" applyBorder="0" applyAlignment="0" applyProtection="0">
      <alignment horizontal="left"/>
    </xf>
    <xf numFmtId="0" fontId="2" fillId="70" borderId="119" applyNumberFormat="0" applyFont="0" applyBorder="0" applyAlignment="0" applyProtection="0">
      <alignment horizontal="left"/>
    </xf>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7" fontId="255" fillId="0" borderId="0" applyNumberFormat="0" applyBorder="0" applyAlignment="0" applyProtection="0"/>
    <xf numFmtId="295" fontId="255" fillId="0" borderId="0" applyNumberFormat="0" applyBorder="0" applyAlignment="0" applyProtection="0"/>
    <xf numFmtId="3" fontId="207" fillId="0" borderId="127">
      <alignment vertical="center"/>
    </xf>
    <xf numFmtId="37" fontId="45" fillId="0" borderId="0"/>
    <xf numFmtId="295" fontId="45" fillId="0" borderId="0"/>
    <xf numFmtId="3" fontId="207" fillId="0" borderId="127">
      <alignment vertical="center"/>
    </xf>
    <xf numFmtId="0" fontId="26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08" fontId="268"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18"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18" applyNumberFormat="0" applyBorder="0" applyAlignment="0" applyProtection="0"/>
    <xf numFmtId="0" fontId="10" fillId="0" borderId="0"/>
    <xf numFmtId="10" fontId="19" fillId="107" borderId="118" applyNumberFormat="0" applyBorder="0" applyAlignment="0" applyProtection="0"/>
    <xf numFmtId="10" fontId="19" fillId="107" borderId="118" applyNumberFormat="0" applyBorder="0" applyAlignment="0" applyProtection="0"/>
    <xf numFmtId="10" fontId="19" fillId="107" borderId="118" applyNumberFormat="0" applyBorder="0" applyAlignment="0" applyProtection="0"/>
    <xf numFmtId="10" fontId="19" fillId="107" borderId="118" applyNumberFormat="0" applyBorder="0" applyAlignment="0" applyProtection="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10" fillId="0" borderId="0"/>
    <xf numFmtId="0" fontId="10" fillId="0" borderId="0"/>
    <xf numFmtId="0" fontId="49" fillId="72" borderId="13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38" applyNumberFormat="0" applyAlignment="0" applyProtection="0"/>
    <xf numFmtId="0" fontId="49" fillId="72" borderId="138" applyNumberFormat="0" applyAlignment="0" applyProtection="0"/>
    <xf numFmtId="0" fontId="49" fillId="72" borderId="138" applyNumberFormat="0" applyAlignment="0" applyProtection="0"/>
    <xf numFmtId="0" fontId="2" fillId="0" borderId="0" applyNumberFormat="0" applyFont="0" applyFill="0" applyBorder="0" applyAlignment="0" applyProtection="0"/>
    <xf numFmtId="0" fontId="49" fillId="72" borderId="13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38" applyNumberFormat="0" applyAlignment="0" applyProtection="0"/>
    <xf numFmtId="0" fontId="49" fillId="72" borderId="138" applyNumberFormat="0" applyAlignment="0" applyProtection="0"/>
    <xf numFmtId="0" fontId="49" fillId="72" borderId="138" applyNumberFormat="0" applyAlignment="0" applyProtection="0"/>
    <xf numFmtId="0" fontId="2" fillId="0" borderId="0" applyNumberFormat="0" applyFont="0" applyFill="0" applyBorder="0" applyAlignment="0" applyProtection="0"/>
    <xf numFmtId="0" fontId="49" fillId="72" borderId="13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38" applyNumberFormat="0" applyAlignment="0" applyProtection="0"/>
    <xf numFmtId="0" fontId="49" fillId="72" borderId="138" applyNumberFormat="0" applyAlignment="0" applyProtection="0"/>
    <xf numFmtId="0" fontId="49" fillId="72" borderId="138" applyNumberFormat="0" applyAlignment="0" applyProtection="0"/>
    <xf numFmtId="0" fontId="2" fillId="0" borderId="0" applyNumberFormat="0" applyFont="0" applyFill="0" applyBorder="0" applyAlignment="0" applyProtection="0"/>
    <xf numFmtId="0" fontId="269" fillId="0" borderId="71">
      <protection locked="0"/>
    </xf>
    <xf numFmtId="0" fontId="269" fillId="0" borderId="71">
      <protection locked="0"/>
    </xf>
    <xf numFmtId="0" fontId="49" fillId="72" borderId="138" applyNumberFormat="0" applyAlignment="0" applyProtection="0"/>
    <xf numFmtId="0" fontId="49" fillId="72" borderId="138" applyNumberFormat="0" applyAlignment="0" applyProtection="0"/>
    <xf numFmtId="0" fontId="49" fillId="72" borderId="138" applyNumberFormat="0" applyAlignment="0" applyProtection="0"/>
    <xf numFmtId="0" fontId="49" fillId="72" borderId="138" applyNumberFormat="0" applyAlignment="0" applyProtection="0"/>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69" fillId="0" borderId="71">
      <protection locked="0"/>
    </xf>
    <xf numFmtId="0" fontId="269" fillId="0" borderId="71">
      <protection locked="0"/>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69" fillId="88" borderId="154">
      <alignment horizontal="right" vertical="center"/>
      <protection locked="0"/>
    </xf>
    <xf numFmtId="310" fontId="269" fillId="88" borderId="154">
      <alignment horizontal="right" vertical="center"/>
      <protection locked="0"/>
    </xf>
    <xf numFmtId="310" fontId="269" fillId="88" borderId="154">
      <alignment horizontal="right" vertical="center"/>
      <protection locked="0"/>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2" fontId="231" fillId="129" borderId="71"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7" fillId="0" borderId="127">
      <alignment vertical="center"/>
    </xf>
    <xf numFmtId="311" fontId="2" fillId="71" borderId="118" applyFont="0" applyAlignment="0">
      <protection locked="0"/>
    </xf>
    <xf numFmtId="0" fontId="10" fillId="0" borderId="0"/>
    <xf numFmtId="311" fontId="2" fillId="71" borderId="118" applyFont="0" applyAlignment="0">
      <protection locked="0"/>
    </xf>
    <xf numFmtId="0" fontId="2" fillId="0" borderId="0" applyNumberFormat="0" applyFont="0" applyFill="0" applyBorder="0" applyAlignment="0" applyProtection="0"/>
    <xf numFmtId="311" fontId="2" fillId="71" borderId="118" applyFont="0" applyAlignment="0">
      <protection locked="0"/>
    </xf>
    <xf numFmtId="311" fontId="2" fillId="71" borderId="118" applyFont="0" applyAlignment="0">
      <protection locked="0"/>
    </xf>
    <xf numFmtId="311" fontId="2" fillId="71" borderId="118" applyFont="0" applyAlignment="0">
      <protection locked="0"/>
    </xf>
    <xf numFmtId="311" fontId="2" fillId="71" borderId="118" applyFont="0" applyAlignment="0">
      <protection locked="0"/>
    </xf>
    <xf numFmtId="3" fontId="207" fillId="0" borderId="127">
      <alignment vertical="center"/>
    </xf>
    <xf numFmtId="0" fontId="2" fillId="0" borderId="0" applyNumberFormat="0" applyFont="0" applyFill="0" applyBorder="0" applyAlignment="0" applyProtection="0"/>
    <xf numFmtId="0" fontId="10" fillId="0" borderId="0"/>
    <xf numFmtId="311" fontId="2" fillId="71" borderId="118" applyFont="0" applyAlignment="0">
      <protection locked="0"/>
    </xf>
    <xf numFmtId="311" fontId="2" fillId="71" borderId="118" applyFont="0" applyAlignment="0">
      <protection locked="0"/>
    </xf>
    <xf numFmtId="311" fontId="2" fillId="71" borderId="118" applyFont="0" applyAlignment="0">
      <protection locked="0"/>
    </xf>
    <xf numFmtId="311" fontId="2" fillId="71" borderId="118" applyFont="0" applyAlignment="0">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 fillId="71" borderId="118" applyFont="0">
      <alignment horizontal="right"/>
      <protection locked="0"/>
    </xf>
    <xf numFmtId="0" fontId="10" fillId="0" borderId="0"/>
    <xf numFmtId="3" fontId="2" fillId="71" borderId="118"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18" applyFont="0">
      <alignment horizontal="right" vertical="center"/>
      <protection locked="0"/>
    </xf>
    <xf numFmtId="3" fontId="2" fillId="71" borderId="118" applyFont="0">
      <alignment horizontal="right" vertical="center"/>
      <protection locked="0"/>
    </xf>
    <xf numFmtId="3" fontId="2" fillId="71" borderId="118" applyFont="0">
      <alignment horizontal="right" vertical="center"/>
      <protection locked="0"/>
    </xf>
    <xf numFmtId="3" fontId="2" fillId="71" borderId="118" applyFont="0">
      <alignment horizontal="right" vertical="center"/>
      <protection locked="0"/>
    </xf>
    <xf numFmtId="3" fontId="2" fillId="71" borderId="118" applyFont="0">
      <alignment horizontal="right"/>
      <protection locked="0"/>
    </xf>
    <xf numFmtId="3" fontId="2" fillId="71" borderId="118" applyFont="0">
      <alignment horizontal="right"/>
      <protection locked="0"/>
    </xf>
    <xf numFmtId="3" fontId="2" fillId="71" borderId="118" applyFont="0">
      <alignment horizontal="right"/>
      <protection locked="0"/>
    </xf>
    <xf numFmtId="3" fontId="2" fillId="71" borderId="118" applyFont="0">
      <alignment horizontal="right"/>
      <protection locked="0"/>
    </xf>
    <xf numFmtId="3" fontId="2" fillId="71"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3" fontId="2" fillId="71" borderId="118" applyFont="0">
      <alignment horizontal="right"/>
      <protection locked="0"/>
    </xf>
    <xf numFmtId="3" fontId="2" fillId="71" borderId="118" applyFont="0">
      <alignment horizontal="right"/>
      <protection locked="0"/>
    </xf>
    <xf numFmtId="3" fontId="2" fillId="71" borderId="118" applyFont="0">
      <alignment horizontal="right"/>
      <protection locked="0"/>
    </xf>
    <xf numFmtId="3" fontId="2" fillId="71"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60" fontId="2" fillId="71" borderId="118" applyFont="0">
      <alignment horizontal="right"/>
      <protection locked="0"/>
    </xf>
    <xf numFmtId="0" fontId="10" fillId="0" borderId="0"/>
    <xf numFmtId="260" fontId="2" fillId="71" borderId="118" applyFont="0">
      <alignment horizontal="right"/>
      <protection locked="0"/>
    </xf>
    <xf numFmtId="0" fontId="2" fillId="0" borderId="0" applyNumberFormat="0" applyFont="0" applyFill="0" applyBorder="0" applyAlignment="0" applyProtection="0"/>
    <xf numFmtId="260" fontId="2" fillId="71" borderId="118" applyFont="0">
      <alignment horizontal="right"/>
      <protection locked="0"/>
    </xf>
    <xf numFmtId="260" fontId="2" fillId="71" borderId="118" applyFont="0">
      <alignment horizontal="right"/>
      <protection locked="0"/>
    </xf>
    <xf numFmtId="260" fontId="2" fillId="71" borderId="118" applyFont="0">
      <alignment horizontal="right"/>
      <protection locked="0"/>
    </xf>
    <xf numFmtId="260" fontId="2" fillId="71"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260" fontId="2" fillId="71" borderId="118" applyFont="0">
      <alignment horizontal="right"/>
      <protection locked="0"/>
    </xf>
    <xf numFmtId="260" fontId="2" fillId="71" borderId="118" applyFont="0">
      <alignment horizontal="right"/>
      <protection locked="0"/>
    </xf>
    <xf numFmtId="260" fontId="2" fillId="71" borderId="118" applyFont="0">
      <alignment horizontal="right"/>
      <protection locked="0"/>
    </xf>
    <xf numFmtId="260" fontId="2" fillId="71"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10" fontId="2" fillId="71" borderId="118" applyFont="0">
      <alignment horizontal="right"/>
      <protection locked="0"/>
    </xf>
    <xf numFmtId="0" fontId="10" fillId="0" borderId="0"/>
    <xf numFmtId="10" fontId="2" fillId="71" borderId="118" applyFont="0">
      <alignment horizontal="right"/>
      <protection locked="0"/>
    </xf>
    <xf numFmtId="0" fontId="2" fillId="0" borderId="0" applyNumberFormat="0" applyFont="0" applyFill="0" applyBorder="0" applyAlignment="0" applyProtection="0"/>
    <xf numFmtId="10" fontId="2" fillId="71" borderId="118" applyFont="0">
      <alignment horizontal="right"/>
      <protection locked="0"/>
    </xf>
    <xf numFmtId="10" fontId="2" fillId="71" borderId="118" applyFont="0">
      <alignment horizontal="right"/>
      <protection locked="0"/>
    </xf>
    <xf numFmtId="10" fontId="2" fillId="71" borderId="118" applyFont="0">
      <alignment horizontal="right"/>
      <protection locked="0"/>
    </xf>
    <xf numFmtId="10" fontId="2" fillId="71"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10" fontId="2" fillId="71" borderId="118" applyFont="0">
      <alignment horizontal="right"/>
      <protection locked="0"/>
    </xf>
    <xf numFmtId="10" fontId="2" fillId="71" borderId="118" applyFont="0">
      <alignment horizontal="right"/>
      <protection locked="0"/>
    </xf>
    <xf numFmtId="10" fontId="2" fillId="71" borderId="118" applyFont="0">
      <alignment horizontal="right"/>
      <protection locked="0"/>
    </xf>
    <xf numFmtId="10" fontId="2" fillId="71"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71" borderId="122"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2"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2" applyFont="0">
      <alignment horizontal="right"/>
      <protection locked="0"/>
    </xf>
    <xf numFmtId="9" fontId="2" fillId="71" borderId="122" applyFont="0">
      <alignment horizontal="right"/>
      <protection locked="0"/>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2" applyFont="0">
      <alignment horizontal="right"/>
      <protection locked="0"/>
    </xf>
    <xf numFmtId="9" fontId="2" fillId="71" borderId="122" applyFont="0">
      <alignment horizontal="right"/>
      <protection locked="0"/>
    </xf>
    <xf numFmtId="9" fontId="2" fillId="71" borderId="122" applyFont="0">
      <alignment horizontal="right"/>
      <protection locked="0"/>
    </xf>
    <xf numFmtId="9" fontId="2" fillId="71" borderId="122" applyFont="0">
      <alignment horizontal="right"/>
      <protection locked="0"/>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71" borderId="118" applyFont="0">
      <alignment horizontal="center" wrapText="1"/>
      <protection locked="0"/>
    </xf>
    <xf numFmtId="0" fontId="10" fillId="0" borderId="0"/>
    <xf numFmtId="0" fontId="2" fillId="71" borderId="118" applyFont="0">
      <alignment horizontal="center" wrapText="1"/>
      <protection locked="0"/>
    </xf>
    <xf numFmtId="0" fontId="2" fillId="0" borderId="0" applyNumberFormat="0" applyFont="0" applyFill="0" applyBorder="0" applyAlignment="0" applyProtection="0"/>
    <xf numFmtId="0" fontId="2" fillId="71" borderId="118" applyFont="0">
      <alignment horizontal="center" wrapText="1"/>
      <protection locked="0"/>
    </xf>
    <xf numFmtId="0" fontId="2" fillId="71" borderId="118" applyFont="0">
      <alignment horizontal="center" wrapText="1"/>
      <protection locked="0"/>
    </xf>
    <xf numFmtId="0" fontId="2" fillId="71" borderId="118" applyFont="0">
      <alignment horizontal="center" wrapText="1"/>
      <protection locked="0"/>
    </xf>
    <xf numFmtId="0" fontId="2" fillId="71" borderId="118" applyFont="0">
      <alignment horizontal="center" wrapText="1"/>
      <protection locked="0"/>
    </xf>
    <xf numFmtId="3" fontId="207" fillId="0" borderId="127">
      <alignment vertical="center"/>
    </xf>
    <xf numFmtId="0" fontId="2" fillId="0" borderId="0" applyNumberFormat="0" applyFont="0" applyFill="0" applyBorder="0" applyAlignment="0" applyProtection="0"/>
    <xf numFmtId="0" fontId="10" fillId="0" borderId="0"/>
    <xf numFmtId="0" fontId="2" fillId="71" borderId="118" applyFont="0">
      <alignment horizontal="center" wrapText="1"/>
      <protection locked="0"/>
    </xf>
    <xf numFmtId="0" fontId="2" fillId="71" borderId="118" applyFont="0">
      <alignment horizontal="center" wrapText="1"/>
      <protection locked="0"/>
    </xf>
    <xf numFmtId="0" fontId="2" fillId="71" borderId="118" applyFont="0">
      <alignment horizontal="center" wrapText="1"/>
      <protection locked="0"/>
    </xf>
    <xf numFmtId="0" fontId="2" fillId="71" borderId="118" applyFont="0">
      <alignment horizontal="center" wrapText="1"/>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49" fontId="2" fillId="71" borderId="118" applyFont="0" applyAlignment="0">
      <protection locked="0"/>
    </xf>
    <xf numFmtId="0" fontId="10" fillId="0" borderId="0"/>
    <xf numFmtId="0" fontId="10" fillId="0" borderId="0"/>
    <xf numFmtId="3" fontId="207" fillId="0" borderId="127">
      <alignment vertical="center"/>
    </xf>
    <xf numFmtId="0" fontId="10" fillId="0" borderId="0"/>
    <xf numFmtId="0" fontId="10" fillId="0" borderId="0"/>
    <xf numFmtId="49" fontId="2" fillId="71" borderId="118" applyFont="0" applyAlignment="0">
      <protection locked="0"/>
    </xf>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8" fontId="258" fillId="0" borderId="0" applyNumberFormat="0" applyFill="0" applyBorder="0" applyAlignment="0" applyProtection="0"/>
    <xf numFmtId="0" fontId="2" fillId="0" borderId="0" applyNumberFormat="0" applyFont="0" applyFill="0" applyBorder="0" applyAlignment="0" applyProtection="0"/>
    <xf numFmtId="0" fontId="182"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81" fillId="53" borderId="0" applyNumberFormat="0" applyBorder="0" applyProtection="0">
      <alignment horizontal="center"/>
    </xf>
    <xf numFmtId="314" fontId="271"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15" fontId="2" fillId="0" borderId="0" applyFont="0" applyFill="0" applyBorder="0" applyAlignment="0" applyProtection="0"/>
    <xf numFmtId="316" fontId="27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17" fontId="158" fillId="0" borderId="71"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17" fontId="226" fillId="96" borderId="155"/>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6" fillId="96" borderId="71"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2" fillId="0" borderId="0" applyNumberFormat="0" applyFill="0" applyBorder="0">
      <alignment horizontal="right"/>
    </xf>
    <xf numFmtId="0" fontId="273" fillId="0" borderId="0">
      <protection locked="0"/>
    </xf>
    <xf numFmtId="0" fontId="10" fillId="0" borderId="0"/>
    <xf numFmtId="38" fontId="199"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7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78" fillId="0" borderId="156" applyNumberFormat="0" applyFill="0" applyAlignment="0" applyProtection="0"/>
    <xf numFmtId="0" fontId="78" fillId="0" borderId="156" applyNumberFormat="0" applyFill="0" applyAlignment="0" applyProtection="0"/>
    <xf numFmtId="0" fontId="78" fillId="0" borderId="156"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260" fontId="255"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7" fillId="0" borderId="127">
      <alignment vertical="center"/>
    </xf>
    <xf numFmtId="43" fontId="37" fillId="68" borderId="0" applyNumberFormat="0" applyFont="0" applyBorder="0" applyAlignment="0"/>
    <xf numFmtId="0" fontId="2" fillId="68" borderId="0"/>
    <xf numFmtId="319"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4" fillId="0" borderId="0" applyFont="0" applyFill="0" applyBorder="0" applyAlignment="0">
      <alignment vertical="center"/>
    </xf>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58"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pplyAlignment="0" applyProtection="0"/>
    <xf numFmtId="0" fontId="276" fillId="0" borderId="0" applyNumberFormat="0" applyFill="0" applyBorder="0" applyAlignment="0" applyProtection="0"/>
    <xf numFmtId="0" fontId="277" fillId="0" borderId="0" applyNumberFormat="0" applyFill="0" applyBorder="0" applyAlignment="0" applyProtection="0"/>
    <xf numFmtId="17" fontId="278" fillId="0" borderId="128" applyAlignment="0" applyProtection="0">
      <alignment horizontal="centerContinuous"/>
    </xf>
    <xf numFmtId="19" fontId="278" fillId="0" borderId="128" applyAlignment="0" applyProtection="0">
      <alignment horizontal="centerContinuous"/>
    </xf>
    <xf numFmtId="3" fontId="207" fillId="0" borderId="127">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7" fillId="0" borderId="127">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6" fillId="115" borderId="0">
      <alignment horizontal="left"/>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0" fontId="10" fillId="0" borderId="0"/>
    <xf numFmtId="2" fontId="231" fillId="107" borderId="118"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58"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29" applyNumberFormat="0" applyFill="0" applyBorder="0" applyAlignment="0"/>
    <xf numFmtId="17" fontId="45" fillId="131" borderId="129" applyNumberFormat="0" applyFill="0" applyBorder="0" applyAlignment="0"/>
    <xf numFmtId="3" fontId="207" fillId="0" borderId="127">
      <alignment vertical="center"/>
    </xf>
    <xf numFmtId="3" fontId="207" fillId="0" borderId="127">
      <alignment vertical="center"/>
    </xf>
    <xf numFmtId="0" fontId="223" fillId="0" borderId="0" applyNumberFormat="0" applyFont="0" applyBorder="0" applyAlignment="0"/>
    <xf numFmtId="0" fontId="223"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24" fontId="209" fillId="0" borderId="0">
      <alignment horizontal="right" vertical="center" wrapText="1"/>
    </xf>
    <xf numFmtId="325" fontId="209"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09"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79" fillId="72" borderId="0" applyNumberFormat="0" applyBorder="0" applyAlignment="0" applyProtection="0"/>
    <xf numFmtId="0" fontId="279" fillId="72" borderId="0" applyNumberFormat="0" applyBorder="0" applyAlignment="0" applyProtection="0"/>
    <xf numFmtId="0" fontId="279"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37" fontId="280" fillId="0" borderId="0"/>
    <xf numFmtId="295" fontId="28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235" fillId="69" borderId="118"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0"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8"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7" fillId="0" borderId="127">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xf numFmtId="0" fontId="2" fillId="0" borderId="0" applyNumberFormat="0" applyFont="0" applyFill="0" applyBorder="0" applyAlignment="0" applyProtection="0"/>
    <xf numFmtId="3" fontId="207" fillId="0" borderId="127">
      <alignment vertical="center"/>
    </xf>
    <xf numFmtId="0" fontId="2" fillId="0" borderId="0"/>
    <xf numFmtId="0" fontId="2" fillId="0" borderId="0" applyNumberFormat="0" applyFont="0" applyFill="0" applyBorder="0" applyAlignment="0" applyProtection="0"/>
    <xf numFmtId="3" fontId="207" fillId="0" borderId="127">
      <alignment vertical="center"/>
    </xf>
    <xf numFmtId="0" fontId="2" fillId="0" borderId="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7" fontId="199"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281" fillId="104" borderId="121">
      <alignment horizontal="center" vertical="top" wrapText="1"/>
    </xf>
    <xf numFmtId="0" fontId="281" fillId="104" borderId="121">
      <alignment horizontal="center" vertical="top" wrapText="1"/>
    </xf>
    <xf numFmtId="0" fontId="281" fillId="104" borderId="121">
      <alignment horizontal="center" vertical="top" wrapText="1"/>
    </xf>
    <xf numFmtId="0" fontId="281" fillId="104" borderId="121">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0"/>
    <xf numFmtId="0" fontId="2" fillId="0" borderId="120"/>
    <xf numFmtId="0" fontId="2" fillId="0" borderId="120"/>
    <xf numFmtId="0" fontId="2" fillId="0" borderId="12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19"/>
    <xf numFmtId="0" fontId="45" fillId="70" borderId="119"/>
    <xf numFmtId="0" fontId="45" fillId="70" borderId="119"/>
    <xf numFmtId="0" fontId="45" fillId="70" borderId="11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1"/>
    <xf numFmtId="0" fontId="45" fillId="0" borderId="101"/>
    <xf numFmtId="0" fontId="45" fillId="0" borderId="10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2" borderId="121">
      <alignment horizontal="center" vertical="top"/>
    </xf>
    <xf numFmtId="0" fontId="281" fillId="132" borderId="121">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19"/>
    <xf numFmtId="0" fontId="45" fillId="0" borderId="119"/>
    <xf numFmtId="0" fontId="45" fillId="0" borderId="119"/>
    <xf numFmtId="0" fontId="45" fillId="0" borderId="11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1"/>
    <xf numFmtId="0" fontId="2" fillId="0" borderId="121"/>
    <xf numFmtId="0" fontId="2" fillId="0" borderId="121"/>
    <xf numFmtId="0" fontId="2" fillId="0" borderId="121"/>
    <xf numFmtId="0" fontId="2" fillId="0" borderId="12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70" borderId="122"/>
    <xf numFmtId="0" fontId="282" fillId="70" borderId="12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alignment horizontal="center"/>
    </xf>
    <xf numFmtId="0" fontId="2" fillId="0" borderId="101">
      <alignment horizontal="center"/>
    </xf>
    <xf numFmtId="0" fontId="2" fillId="0" borderId="10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2" borderId="121">
      <alignment horizontal="center" vertical="top" wrapText="1"/>
    </xf>
    <xf numFmtId="0" fontId="281" fillId="132" borderId="121">
      <alignment horizontal="center" vertical="top" wrapText="1"/>
    </xf>
    <xf numFmtId="0" fontId="281" fillId="132" borderId="121">
      <alignment horizontal="center" vertical="top" wrapText="1"/>
    </xf>
    <xf numFmtId="0" fontId="281" fillId="132" borderId="121">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0"/>
    <xf numFmtId="3" fontId="2" fillId="0" borderId="120"/>
    <xf numFmtId="3" fontId="2" fillId="0" borderId="120"/>
    <xf numFmtId="3" fontId="2" fillId="0" borderId="12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19">
      <alignment horizontal="center"/>
    </xf>
    <xf numFmtId="0" fontId="45" fillId="70" borderId="119">
      <alignment horizontal="center"/>
    </xf>
    <xf numFmtId="0" fontId="45" fillId="70" borderId="119">
      <alignment horizontal="center"/>
    </xf>
    <xf numFmtId="0" fontId="45" fillId="70" borderId="119">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0">
      <alignment horizontal="center"/>
    </xf>
    <xf numFmtId="0" fontId="45" fillId="70" borderId="120">
      <alignment horizontal="center"/>
    </xf>
    <xf numFmtId="0" fontId="2" fillId="0" borderId="0" applyNumberFormat="0" applyFont="0" applyFill="0" applyBorder="0" applyAlignment="0" applyProtection="0"/>
    <xf numFmtId="0" fontId="45" fillId="70" borderId="121">
      <alignment horizontal="center"/>
    </xf>
    <xf numFmtId="0" fontId="45" fillId="70" borderId="121">
      <alignment horizontal="center"/>
    </xf>
    <xf numFmtId="0" fontId="45" fillId="70" borderId="121">
      <alignment horizontal="center"/>
    </xf>
    <xf numFmtId="0" fontId="45" fillId="70" borderId="12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1">
      <alignment horizontal="left" vertical="top"/>
    </xf>
    <xf numFmtId="0" fontId="45" fillId="70" borderId="101">
      <alignment horizontal="left" vertical="top"/>
    </xf>
    <xf numFmtId="0" fontId="45" fillId="70" borderId="101">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32" borderId="120">
      <alignment horizontal="center" vertical="center"/>
    </xf>
    <xf numFmtId="0" fontId="281" fillId="132" borderId="120">
      <alignment horizontal="center" vertical="center"/>
    </xf>
    <xf numFmtId="0" fontId="2" fillId="0" borderId="0" applyNumberFormat="0" applyFont="0" applyFill="0" applyBorder="0" applyAlignment="0" applyProtection="0"/>
    <xf numFmtId="0" fontId="281" fillId="132" borderId="121">
      <alignment horizontal="center" vertical="center"/>
    </xf>
    <xf numFmtId="0" fontId="281" fillId="132" borderId="121">
      <alignment horizontal="center" vertical="center"/>
    </xf>
    <xf numFmtId="0" fontId="281" fillId="132" borderId="121">
      <alignment horizontal="center" vertical="center"/>
    </xf>
    <xf numFmtId="0" fontId="281" fillId="132" borderId="121">
      <alignment horizontal="center" vertical="center"/>
    </xf>
    <xf numFmtId="0" fontId="2" fillId="0" borderId="0" applyNumberFormat="0" applyFont="0" applyFill="0" applyBorder="0" applyAlignment="0" applyProtection="0"/>
    <xf numFmtId="0" fontId="281" fillId="104" borderId="119">
      <alignment horizontal="center" vertical="center"/>
    </xf>
    <xf numFmtId="0" fontId="281" fillId="104" borderId="119">
      <alignment horizontal="center" vertical="center"/>
    </xf>
    <xf numFmtId="0" fontId="281" fillId="104" borderId="119">
      <alignment horizontal="center" vertical="center"/>
    </xf>
    <xf numFmtId="0" fontId="281" fillId="104" borderId="119">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1" fillId="104" borderId="120">
      <alignment horizontal="center" vertical="center"/>
    </xf>
    <xf numFmtId="0" fontId="281" fillId="104" borderId="120">
      <alignment horizontal="center" vertical="center"/>
    </xf>
    <xf numFmtId="0" fontId="2" fillId="0" borderId="0" applyNumberFormat="0" applyFont="0" applyFill="0" applyBorder="0" applyAlignment="0" applyProtection="0"/>
    <xf numFmtId="0" fontId="281" fillId="104" borderId="121">
      <alignment horizontal="center" vertical="center"/>
    </xf>
    <xf numFmtId="0" fontId="281" fillId="104" borderId="121">
      <alignment horizontal="center" vertical="center"/>
    </xf>
    <xf numFmtId="0" fontId="281" fillId="104" borderId="121">
      <alignment horizontal="center" vertical="center"/>
    </xf>
    <xf numFmtId="0" fontId="281" fillId="104" borderId="121">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xf numFmtId="0" fontId="2" fillId="0" borderId="102"/>
    <xf numFmtId="0" fontId="2" fillId="0" borderId="102"/>
    <xf numFmtId="0" fontId="2"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3"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71" fillId="73" borderId="14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44" applyNumberFormat="0" applyFont="0" applyAlignment="0" applyProtection="0"/>
    <xf numFmtId="0" fontId="2" fillId="73" borderId="144" applyNumberFormat="0" applyFont="0" applyAlignment="0" applyProtection="0"/>
    <xf numFmtId="0" fontId="2" fillId="73" borderId="14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4" applyNumberFormat="0" applyFont="0" applyAlignment="0" applyProtection="0"/>
    <xf numFmtId="0" fontId="71" fillId="73" borderId="144" applyNumberFormat="0" applyFont="0" applyAlignment="0" applyProtection="0"/>
    <xf numFmtId="0" fontId="2" fillId="0" borderId="0" applyNumberFormat="0" applyFont="0" applyFill="0" applyBorder="0" applyAlignment="0" applyProtection="0"/>
    <xf numFmtId="0" fontId="71" fillId="73" borderId="14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4" applyNumberFormat="0" applyFont="0" applyAlignment="0" applyProtection="0"/>
    <xf numFmtId="0" fontId="71" fillId="73" borderId="144" applyNumberFormat="0" applyFont="0" applyAlignment="0" applyProtection="0"/>
    <xf numFmtId="0" fontId="71" fillId="73" borderId="144" applyNumberFormat="0" applyFont="0" applyAlignment="0" applyProtection="0"/>
    <xf numFmtId="0" fontId="2" fillId="0" borderId="0" applyNumberFormat="0" applyFont="0" applyFill="0" applyBorder="0" applyAlignment="0" applyProtection="0"/>
    <xf numFmtId="0" fontId="71" fillId="73" borderId="144"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44" applyNumberFormat="0" applyFont="0" applyAlignment="0" applyProtection="0"/>
    <xf numFmtId="0" fontId="71" fillId="73" borderId="144" applyNumberFormat="0" applyFont="0" applyAlignment="0" applyProtection="0"/>
    <xf numFmtId="0" fontId="71" fillId="73" borderId="144" applyNumberFormat="0" applyFont="0" applyAlignment="0" applyProtection="0"/>
    <xf numFmtId="0" fontId="71" fillId="73" borderId="144" applyNumberFormat="0" applyFont="0" applyAlignment="0" applyProtection="0"/>
    <xf numFmtId="0" fontId="2" fillId="0" borderId="0" applyNumberFormat="0" applyFont="0" applyFill="0" applyBorder="0" applyAlignment="0" applyProtection="0"/>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 fillId="73" borderId="144" applyNumberFormat="0" applyFont="0" applyAlignment="0" applyProtection="0"/>
    <xf numFmtId="0" fontId="2" fillId="73" borderId="144" applyNumberFormat="0" applyFont="0" applyAlignment="0" applyProtection="0"/>
    <xf numFmtId="3" fontId="207" fillId="0" borderId="127">
      <alignment vertical="center"/>
    </xf>
    <xf numFmtId="0" fontId="284" fillId="0" borderId="7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330" fontId="270" fillId="0" borderId="0" applyProtection="0">
      <alignment horizontal="center"/>
    </xf>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0"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235" fillId="0" borderId="71" applyNumberFormat="0" applyBorder="0" applyAlignment="0" applyProtection="0">
      <alignment horizontal="right"/>
      <protection locked="0"/>
    </xf>
    <xf numFmtId="0" fontId="183" fillId="133" borderId="0" applyNumberFormat="0" applyFont="0" applyBorder="0" applyAlignment="0"/>
    <xf numFmtId="0" fontId="2" fillId="0" borderId="0" applyNumberFormat="0" applyFont="0" applyFill="0" applyBorder="0" applyAlignment="0" applyProtection="0"/>
    <xf numFmtId="3" fontId="2" fillId="74" borderId="118">
      <alignment horizontal="right"/>
      <protection locked="0"/>
    </xf>
    <xf numFmtId="0" fontId="10" fillId="0" borderId="0"/>
    <xf numFmtId="3" fontId="2" fillId="74" borderId="118">
      <alignment horizontal="right"/>
      <protection locked="0"/>
    </xf>
    <xf numFmtId="0" fontId="2" fillId="0" borderId="0" applyNumberFormat="0" applyFont="0" applyFill="0" applyBorder="0" applyAlignment="0" applyProtection="0"/>
    <xf numFmtId="3" fontId="2" fillId="74" borderId="118">
      <alignment horizontal="right"/>
      <protection locked="0"/>
    </xf>
    <xf numFmtId="3" fontId="2" fillId="74" borderId="118">
      <alignment horizontal="right"/>
      <protection locked="0"/>
    </xf>
    <xf numFmtId="3" fontId="2" fillId="74" borderId="118">
      <alignment horizontal="right"/>
      <protection locked="0"/>
    </xf>
    <xf numFmtId="3" fontId="2" fillId="74" borderId="118">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3" fontId="2" fillId="74" borderId="118">
      <alignment horizontal="right"/>
      <protection locked="0"/>
    </xf>
    <xf numFmtId="3" fontId="2" fillId="74" borderId="118">
      <alignment horizontal="right"/>
      <protection locked="0"/>
    </xf>
    <xf numFmtId="3" fontId="2" fillId="74" borderId="118">
      <alignment horizontal="right"/>
      <protection locked="0"/>
    </xf>
    <xf numFmtId="3" fontId="2" fillId="74" borderId="118">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60" fontId="2" fillId="74" borderId="118">
      <alignment horizontal="right"/>
      <protection locked="0"/>
    </xf>
    <xf numFmtId="0" fontId="10" fillId="0" borderId="0"/>
    <xf numFmtId="260" fontId="2" fillId="74" borderId="118">
      <alignment horizontal="right"/>
      <protection locked="0"/>
    </xf>
    <xf numFmtId="0" fontId="2" fillId="0" borderId="0" applyNumberFormat="0" applyFont="0" applyFill="0" applyBorder="0" applyAlignment="0" applyProtection="0"/>
    <xf numFmtId="260" fontId="2" fillId="74" borderId="118">
      <alignment horizontal="right"/>
      <protection locked="0"/>
    </xf>
    <xf numFmtId="260" fontId="2" fillId="74" borderId="118">
      <alignment horizontal="right"/>
      <protection locked="0"/>
    </xf>
    <xf numFmtId="260" fontId="2" fillId="74" borderId="118">
      <alignment horizontal="right"/>
      <protection locked="0"/>
    </xf>
    <xf numFmtId="260" fontId="2" fillId="74" borderId="118">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260" fontId="2" fillId="74" borderId="118">
      <alignment horizontal="right"/>
      <protection locked="0"/>
    </xf>
    <xf numFmtId="260" fontId="2" fillId="74" borderId="118">
      <alignment horizontal="right"/>
      <protection locked="0"/>
    </xf>
    <xf numFmtId="260" fontId="2" fillId="74" borderId="118">
      <alignment horizontal="right"/>
      <protection locked="0"/>
    </xf>
    <xf numFmtId="260" fontId="2" fillId="74" borderId="118">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 fillId="74" borderId="118" applyFont="0">
      <alignment horizontal="right"/>
      <protection locked="0"/>
    </xf>
    <xf numFmtId="0" fontId="10" fillId="0" borderId="0"/>
    <xf numFmtId="10" fontId="2" fillId="74" borderId="118" applyFont="0">
      <alignment horizontal="right"/>
      <protection locked="0"/>
    </xf>
    <xf numFmtId="0" fontId="2" fillId="0" borderId="0" applyNumberFormat="0" applyFont="0" applyFill="0" applyBorder="0" applyAlignment="0" applyProtection="0"/>
    <xf numFmtId="10" fontId="2" fillId="74" borderId="118" applyFont="0">
      <alignment horizontal="right"/>
      <protection locked="0"/>
    </xf>
    <xf numFmtId="10" fontId="2" fillId="74" borderId="118" applyFont="0">
      <alignment horizontal="right"/>
      <protection locked="0"/>
    </xf>
    <xf numFmtId="10" fontId="2" fillId="74" borderId="118" applyFont="0">
      <alignment horizontal="right"/>
      <protection locked="0"/>
    </xf>
    <xf numFmtId="10" fontId="2" fillId="74"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10" fontId="2" fillId="74" borderId="118" applyFont="0">
      <alignment horizontal="right"/>
      <protection locked="0"/>
    </xf>
    <xf numFmtId="10" fontId="2" fillId="74" borderId="118" applyFont="0">
      <alignment horizontal="right"/>
      <protection locked="0"/>
    </xf>
    <xf numFmtId="10" fontId="2" fillId="74" borderId="118" applyFont="0">
      <alignment horizontal="right"/>
      <protection locked="0"/>
    </xf>
    <xf numFmtId="10" fontId="2" fillId="74" borderId="118" applyFont="0">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74" borderId="118">
      <alignment horizontal="right"/>
      <protection locked="0"/>
    </xf>
    <xf numFmtId="0" fontId="10" fillId="0" borderId="0"/>
    <xf numFmtId="9" fontId="2" fillId="74" borderId="118">
      <alignment horizontal="right"/>
      <protection locked="0"/>
    </xf>
    <xf numFmtId="0" fontId="2" fillId="0" borderId="0" applyNumberFormat="0" applyFont="0" applyFill="0" applyBorder="0" applyAlignment="0" applyProtection="0"/>
    <xf numFmtId="9" fontId="2" fillId="74" borderId="118">
      <alignment horizontal="right"/>
      <protection locked="0"/>
    </xf>
    <xf numFmtId="9" fontId="2" fillId="74" borderId="118">
      <alignment horizontal="right"/>
      <protection locked="0"/>
    </xf>
    <xf numFmtId="9" fontId="2" fillId="74" borderId="118">
      <alignment horizontal="right"/>
      <protection locked="0"/>
    </xf>
    <xf numFmtId="9" fontId="2" fillId="74" borderId="118">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9" fontId="2" fillId="74" borderId="118">
      <alignment horizontal="right"/>
      <protection locked="0"/>
    </xf>
    <xf numFmtId="9" fontId="2" fillId="74" borderId="118">
      <alignment horizontal="right"/>
      <protection locked="0"/>
    </xf>
    <xf numFmtId="9" fontId="2" fillId="74" borderId="118">
      <alignment horizontal="right"/>
      <protection locked="0"/>
    </xf>
    <xf numFmtId="9" fontId="2" fillId="74" borderId="118">
      <alignment horizontal="right"/>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331" fontId="2" fillId="74" borderId="118" applyFont="0">
      <alignment horizontal="right" vertical="center"/>
      <protection locked="0"/>
    </xf>
    <xf numFmtId="331" fontId="2" fillId="74" borderId="118" applyFont="0">
      <alignment horizontal="right" vertical="center"/>
      <protection locked="0"/>
    </xf>
    <xf numFmtId="331" fontId="2" fillId="74" borderId="118" applyFont="0">
      <alignment horizontal="right" vertical="center"/>
      <protection locked="0"/>
    </xf>
    <xf numFmtId="331" fontId="2" fillId="74" borderId="118" applyFont="0">
      <alignment horizontal="right" vertical="center"/>
      <protection locked="0"/>
    </xf>
    <xf numFmtId="331" fontId="2" fillId="74" borderId="118"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74" borderId="118">
      <alignment horizontal="center" wrapText="1"/>
    </xf>
    <xf numFmtId="0" fontId="10" fillId="0" borderId="0"/>
    <xf numFmtId="0" fontId="2" fillId="74" borderId="118">
      <alignment horizontal="center" wrapText="1"/>
    </xf>
    <xf numFmtId="0" fontId="2" fillId="0" borderId="0" applyNumberFormat="0" applyFont="0" applyFill="0" applyBorder="0" applyAlignment="0" applyProtection="0"/>
    <xf numFmtId="0" fontId="2" fillId="74" borderId="118">
      <alignment horizontal="center" wrapText="1"/>
    </xf>
    <xf numFmtId="0" fontId="2" fillId="74" borderId="118">
      <alignment horizontal="center" wrapText="1"/>
    </xf>
    <xf numFmtId="0" fontId="2" fillId="74" borderId="118">
      <alignment horizontal="center" wrapText="1"/>
    </xf>
    <xf numFmtId="0" fontId="2" fillId="74" borderId="118">
      <alignment horizontal="center" wrapText="1"/>
    </xf>
    <xf numFmtId="3" fontId="207" fillId="0" borderId="127">
      <alignment vertical="center"/>
    </xf>
    <xf numFmtId="0" fontId="2" fillId="0" borderId="0" applyNumberFormat="0" applyFont="0" applyFill="0" applyBorder="0" applyAlignment="0" applyProtection="0"/>
    <xf numFmtId="0" fontId="10" fillId="0" borderId="0"/>
    <xf numFmtId="0" fontId="2" fillId="74" borderId="118">
      <alignment horizontal="center" wrapText="1"/>
    </xf>
    <xf numFmtId="0" fontId="2" fillId="74" borderId="118">
      <alignment horizontal="center" wrapText="1"/>
    </xf>
    <xf numFmtId="0" fontId="2" fillId="74" borderId="118">
      <alignment horizontal="center" wrapText="1"/>
    </xf>
    <xf numFmtId="0" fontId="2" fillId="74" borderId="118">
      <alignment horizontal="center" wrapText="1"/>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74" borderId="118" applyNumberFormat="0" applyFont="0">
      <alignment horizontal="center" wrapText="1"/>
      <protection locked="0"/>
    </xf>
    <xf numFmtId="0" fontId="10" fillId="0" borderId="0"/>
    <xf numFmtId="0" fontId="2" fillId="74" borderId="118" applyNumberFormat="0" applyFont="0">
      <alignment horizontal="center" wrapText="1"/>
      <protection locked="0"/>
    </xf>
    <xf numFmtId="0" fontId="2" fillId="0" borderId="0" applyNumberFormat="0" applyFont="0" applyFill="0" applyBorder="0" applyAlignment="0" applyProtection="0"/>
    <xf numFmtId="0" fontId="2" fillId="74" borderId="118" applyNumberFormat="0" applyFont="0">
      <alignment horizontal="center" wrapText="1"/>
      <protection locked="0"/>
    </xf>
    <xf numFmtId="0" fontId="2" fillId="74" borderId="118" applyNumberFormat="0" applyFont="0">
      <alignment horizontal="center" wrapText="1"/>
      <protection locked="0"/>
    </xf>
    <xf numFmtId="0" fontId="2" fillId="74" borderId="118" applyNumberFormat="0" applyFont="0">
      <alignment horizontal="center" wrapText="1"/>
      <protection locked="0"/>
    </xf>
    <xf numFmtId="0" fontId="2" fillId="74" borderId="118" applyNumberFormat="0" applyFont="0">
      <alignment horizontal="center" wrapText="1"/>
      <protection locked="0"/>
    </xf>
    <xf numFmtId="3" fontId="207" fillId="0" borderId="127">
      <alignment vertical="center"/>
    </xf>
    <xf numFmtId="0" fontId="2" fillId="0" borderId="0" applyNumberFormat="0" applyFont="0" applyFill="0" applyBorder="0" applyAlignment="0" applyProtection="0"/>
    <xf numFmtId="0" fontId="10" fillId="0" borderId="0"/>
    <xf numFmtId="0" fontId="2" fillId="74" borderId="118" applyNumberFormat="0" applyFont="0">
      <alignment horizontal="center" wrapText="1"/>
      <protection locked="0"/>
    </xf>
    <xf numFmtId="0" fontId="2" fillId="74" borderId="118" applyNumberFormat="0" applyFont="0">
      <alignment horizontal="center" wrapText="1"/>
      <protection locked="0"/>
    </xf>
    <xf numFmtId="0" fontId="2" fillId="74" borderId="118" applyNumberFormat="0" applyFont="0">
      <alignment horizontal="center" wrapText="1"/>
      <protection locked="0"/>
    </xf>
    <xf numFmtId="0" fontId="2" fillId="74" borderId="118" applyNumberFormat="0" applyFont="0">
      <alignment horizontal="center" wrapText="1"/>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66" fillId="63" borderId="157" applyNumberFormat="0" applyAlignment="0" applyProtection="0"/>
    <xf numFmtId="0" fontId="68" fillId="63" borderId="157" applyNumberFormat="0" applyAlignment="0" applyProtection="0"/>
    <xf numFmtId="0" fontId="68" fillId="63" borderId="157" applyNumberFormat="0" applyAlignment="0" applyProtection="0"/>
    <xf numFmtId="0" fontId="68" fillId="63" borderId="157" applyNumberFormat="0" applyAlignment="0" applyProtection="0"/>
    <xf numFmtId="0" fontId="68" fillId="63" borderId="157" applyNumberFormat="0" applyAlignment="0" applyProtection="0"/>
    <xf numFmtId="0" fontId="10" fillId="0" borderId="0"/>
    <xf numFmtId="0" fontId="10" fillId="0" borderId="0"/>
    <xf numFmtId="0" fontId="10" fillId="0" borderId="0"/>
    <xf numFmtId="0" fontId="10" fillId="0" borderId="0"/>
    <xf numFmtId="0" fontId="66" fillId="109" borderId="15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57" applyNumberFormat="0" applyAlignment="0" applyProtection="0"/>
    <xf numFmtId="0" fontId="66" fillId="109" borderId="157" applyNumberFormat="0" applyAlignment="0" applyProtection="0"/>
    <xf numFmtId="0" fontId="2" fillId="0" borderId="0" applyNumberFormat="0" applyFont="0" applyFill="0" applyBorder="0" applyAlignment="0" applyProtection="0"/>
    <xf numFmtId="0" fontId="66" fillId="109" borderId="15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57" applyNumberFormat="0" applyAlignment="0" applyProtection="0"/>
    <xf numFmtId="0" fontId="66" fillId="109" borderId="157" applyNumberFormat="0" applyAlignment="0" applyProtection="0"/>
    <xf numFmtId="0" fontId="2" fillId="0" borderId="0" applyNumberFormat="0" applyFont="0" applyFill="0" applyBorder="0" applyAlignment="0" applyProtection="0"/>
    <xf numFmtId="0" fontId="66" fillId="109" borderId="15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57" applyNumberFormat="0" applyAlignment="0" applyProtection="0"/>
    <xf numFmtId="0" fontId="66" fillId="109" borderId="157" applyNumberFormat="0" applyAlignment="0" applyProtection="0"/>
    <xf numFmtId="0" fontId="2" fillId="0" borderId="0" applyNumberFormat="0" applyFont="0" applyFill="0" applyBorder="0" applyAlignment="0" applyProtection="0"/>
    <xf numFmtId="0" fontId="68" fillId="63" borderId="157" applyNumberFormat="0" applyAlignment="0" applyProtection="0"/>
    <xf numFmtId="0" fontId="68" fillId="63" borderId="15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5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57" applyNumberFormat="0" applyAlignment="0" applyProtection="0"/>
    <xf numFmtId="0" fontId="68" fillId="63" borderId="157" applyNumberFormat="0" applyAlignment="0" applyProtection="0"/>
    <xf numFmtId="173" fontId="231" fillId="134" borderId="71"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32" fontId="104"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4" fillId="0" borderId="0" applyFont="0" applyFill="0" applyBorder="0" applyAlignment="0">
      <alignment vertical="center"/>
    </xf>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5" fillId="57" borderId="118"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3" fontId="286" fillId="135" borderId="122"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287" fillId="0" borderId="0" applyFill="0" applyBorder="0" applyProtection="0">
      <alignment horizontal="left"/>
    </xf>
    <xf numFmtId="0" fontId="288" fillId="0" borderId="0" applyFill="0" applyBorder="0" applyProtection="0">
      <alignment horizontal="left"/>
    </xf>
    <xf numFmtId="1" fontId="289"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5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74" borderId="0" applyNumberFormat="0" applyFont="0" applyBorder="0" applyAlignment="0" applyProtection="0"/>
    <xf numFmtId="0" fontId="19" fillId="131" borderId="71" applyNumberFormat="0" applyFont="0" applyBorder="0" applyAlignment="0" applyProtection="0">
      <alignment horizontal="center"/>
    </xf>
    <xf numFmtId="0" fontId="19" fillId="131" borderId="71"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9" fillId="96" borderId="71" applyNumberFormat="0" applyFont="0" applyBorder="0" applyAlignment="0" applyProtection="0">
      <alignment horizontal="center"/>
    </xf>
    <xf numFmtId="0" fontId="19" fillId="96" borderId="71"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58" fillId="0" borderId="159"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16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1"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0"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27">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199"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7" fillId="0" borderId="127">
      <alignment vertical="center"/>
    </xf>
    <xf numFmtId="10" fontId="2" fillId="0" borderId="162"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51" fillId="0" borderId="0"/>
    <xf numFmtId="0" fontId="2" fillId="0" borderId="0" applyNumberFormat="0" applyFont="0" applyFill="0" applyBorder="0" applyAlignment="0" applyProtection="0"/>
    <xf numFmtId="0" fontId="10" fillId="0" borderId="0"/>
    <xf numFmtId="0" fontId="46" fillId="69" borderId="65">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91"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7" fillId="0" borderId="127">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2" fillId="0" borderId="0">
      <protection locked="0"/>
    </xf>
    <xf numFmtId="0" fontId="292"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45" fillId="92" borderId="65"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7" fontId="293" fillId="0" borderId="0" applyNumberFormat="0" applyFill="0" applyBorder="0" applyAlignment="0" applyProtection="0"/>
    <xf numFmtId="295" fontId="293" fillId="0" borderId="0" applyNumberFormat="0" applyFill="0" applyBorder="0" applyAlignment="0" applyProtection="0"/>
    <xf numFmtId="3" fontId="207" fillId="0" borderId="127">
      <alignment vertical="center"/>
    </xf>
    <xf numFmtId="0" fontId="10" fillId="0" borderId="0"/>
    <xf numFmtId="0" fontId="175" fillId="111"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3" fontId="2" fillId="95" borderId="118" applyFont="0">
      <alignment horizontal="right" vertical="center"/>
      <protection locked="0"/>
    </xf>
    <xf numFmtId="3" fontId="2" fillId="95" borderId="118" applyFont="0">
      <alignment horizontal="right" vertical="center"/>
      <protection locked="0"/>
    </xf>
    <xf numFmtId="3" fontId="2" fillId="95" borderId="118" applyFont="0">
      <alignment horizontal="right" vertical="center"/>
      <protection locked="0"/>
    </xf>
    <xf numFmtId="3" fontId="2" fillId="95" borderId="118" applyFont="0">
      <alignment horizontal="right" vertical="center"/>
      <protection locked="0"/>
    </xf>
    <xf numFmtId="3" fontId="2" fillId="95" borderId="118"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7" fillId="0" borderId="0"/>
    <xf numFmtId="0" fontId="10" fillId="0" borderId="0"/>
    <xf numFmtId="38" fontId="294" fillId="0" borderId="0">
      <alignment horizontal="center"/>
    </xf>
    <xf numFmtId="0" fontId="10" fillId="0" borderId="0"/>
    <xf numFmtId="0" fontId="295" fillId="45" borderId="118"/>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165" fontId="296" fillId="0" borderId="0">
      <alignment horizontal="right"/>
    </xf>
    <xf numFmtId="0" fontId="10" fillId="0" borderId="0"/>
    <xf numFmtId="0" fontId="2" fillId="0" borderId="16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57" applyNumberFormat="0" applyProtection="0">
      <alignment vertical="center"/>
    </xf>
    <xf numFmtId="4" fontId="29" fillId="88" borderId="157" applyNumberFormat="0" applyProtection="0">
      <alignment vertical="center"/>
    </xf>
    <xf numFmtId="4" fontId="29" fillId="88" borderId="157" applyNumberFormat="0" applyProtection="0">
      <alignment vertical="center"/>
    </xf>
    <xf numFmtId="4" fontId="29" fillId="88" borderId="157" applyNumberFormat="0" applyProtection="0">
      <alignment vertical="center"/>
    </xf>
    <xf numFmtId="4" fontId="29" fillId="88" borderId="157" applyNumberFormat="0" applyProtection="0">
      <alignment vertical="center"/>
    </xf>
    <xf numFmtId="4" fontId="297" fillId="88" borderId="157" applyNumberFormat="0" applyProtection="0">
      <alignment vertical="center"/>
    </xf>
    <xf numFmtId="4" fontId="297" fillId="88" borderId="157" applyNumberFormat="0" applyProtection="0">
      <alignment vertical="center"/>
    </xf>
    <xf numFmtId="4" fontId="297" fillId="88" borderId="157" applyNumberFormat="0" applyProtection="0">
      <alignment vertical="center"/>
    </xf>
    <xf numFmtId="4" fontId="297" fillId="88" borderId="157" applyNumberFormat="0" applyProtection="0">
      <alignment vertical="center"/>
    </xf>
    <xf numFmtId="4" fontId="297" fillId="88" borderId="157" applyNumberFormat="0" applyProtection="0">
      <alignment vertical="center"/>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4" fontId="29" fillId="88"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4" fontId="29" fillId="93" borderId="157" applyNumberFormat="0" applyProtection="0">
      <alignment horizontal="right" vertical="center"/>
    </xf>
    <xf numFmtId="4" fontId="29" fillId="93" borderId="157" applyNumberFormat="0" applyProtection="0">
      <alignment horizontal="right" vertical="center"/>
    </xf>
    <xf numFmtId="4" fontId="29" fillId="93" borderId="157" applyNumberFormat="0" applyProtection="0">
      <alignment horizontal="right" vertical="center"/>
    </xf>
    <xf numFmtId="4" fontId="29" fillId="93" borderId="157" applyNumberFormat="0" applyProtection="0">
      <alignment horizontal="right" vertical="center"/>
    </xf>
    <xf numFmtId="4" fontId="29" fillId="93" borderId="157" applyNumberFormat="0" applyProtection="0">
      <alignment horizontal="right" vertical="center"/>
    </xf>
    <xf numFmtId="4" fontId="29" fillId="97" borderId="157" applyNumberFormat="0" applyProtection="0">
      <alignment horizontal="right" vertical="center"/>
    </xf>
    <xf numFmtId="4" fontId="29" fillId="97" borderId="157" applyNumberFormat="0" applyProtection="0">
      <alignment horizontal="right" vertical="center"/>
    </xf>
    <xf numFmtId="4" fontId="29" fillId="97" borderId="157" applyNumberFormat="0" applyProtection="0">
      <alignment horizontal="right" vertical="center"/>
    </xf>
    <xf numFmtId="4" fontId="29" fillId="97" borderId="157" applyNumberFormat="0" applyProtection="0">
      <alignment horizontal="right" vertical="center"/>
    </xf>
    <xf numFmtId="4" fontId="29" fillId="97" borderId="157" applyNumberFormat="0" applyProtection="0">
      <alignment horizontal="right" vertical="center"/>
    </xf>
    <xf numFmtId="4" fontId="29" fillId="104" borderId="157" applyNumberFormat="0" applyProtection="0">
      <alignment horizontal="right" vertical="center"/>
    </xf>
    <xf numFmtId="4" fontId="29" fillId="104" borderId="157" applyNumberFormat="0" applyProtection="0">
      <alignment horizontal="right" vertical="center"/>
    </xf>
    <xf numFmtId="4" fontId="29" fillId="104" borderId="157" applyNumberFormat="0" applyProtection="0">
      <alignment horizontal="right" vertical="center"/>
    </xf>
    <xf numFmtId="4" fontId="29" fillId="104" borderId="157" applyNumberFormat="0" applyProtection="0">
      <alignment horizontal="right" vertical="center"/>
    </xf>
    <xf numFmtId="4" fontId="29" fillId="104" borderId="157" applyNumberFormat="0" applyProtection="0">
      <alignment horizontal="right" vertical="center"/>
    </xf>
    <xf numFmtId="4" fontId="29" fillId="99" borderId="157" applyNumberFormat="0" applyProtection="0">
      <alignment horizontal="right" vertical="center"/>
    </xf>
    <xf numFmtId="4" fontId="29" fillId="99" borderId="157" applyNumberFormat="0" applyProtection="0">
      <alignment horizontal="right" vertical="center"/>
    </xf>
    <xf numFmtId="4" fontId="29" fillId="99" borderId="157" applyNumberFormat="0" applyProtection="0">
      <alignment horizontal="right" vertical="center"/>
    </xf>
    <xf numFmtId="4" fontId="29" fillId="99" borderId="157" applyNumberFormat="0" applyProtection="0">
      <alignment horizontal="right" vertical="center"/>
    </xf>
    <xf numFmtId="4" fontId="29" fillId="99" borderId="157" applyNumberFormat="0" applyProtection="0">
      <alignment horizontal="right" vertical="center"/>
    </xf>
    <xf numFmtId="4" fontId="29" fillId="102" borderId="157" applyNumberFormat="0" applyProtection="0">
      <alignment horizontal="right" vertical="center"/>
    </xf>
    <xf numFmtId="4" fontId="29" fillId="102" borderId="157" applyNumberFormat="0" applyProtection="0">
      <alignment horizontal="right" vertical="center"/>
    </xf>
    <xf numFmtId="4" fontId="29" fillId="102" borderId="157" applyNumberFormat="0" applyProtection="0">
      <alignment horizontal="right" vertical="center"/>
    </xf>
    <xf numFmtId="4" fontId="29" fillId="102" borderId="157" applyNumberFormat="0" applyProtection="0">
      <alignment horizontal="right" vertical="center"/>
    </xf>
    <xf numFmtId="4" fontId="29" fillId="102" borderId="157" applyNumberFormat="0" applyProtection="0">
      <alignment horizontal="right" vertical="center"/>
    </xf>
    <xf numFmtId="4" fontId="29" fillId="106" borderId="157" applyNumberFormat="0" applyProtection="0">
      <alignment horizontal="right" vertical="center"/>
    </xf>
    <xf numFmtId="4" fontId="29" fillId="106" borderId="157" applyNumberFormat="0" applyProtection="0">
      <alignment horizontal="right" vertical="center"/>
    </xf>
    <xf numFmtId="4" fontId="29" fillId="106" borderId="157" applyNumberFormat="0" applyProtection="0">
      <alignment horizontal="right" vertical="center"/>
    </xf>
    <xf numFmtId="4" fontId="29" fillId="106" borderId="157" applyNumberFormat="0" applyProtection="0">
      <alignment horizontal="right" vertical="center"/>
    </xf>
    <xf numFmtId="4" fontId="29" fillId="106" borderId="157" applyNumberFormat="0" applyProtection="0">
      <alignment horizontal="right" vertical="center"/>
    </xf>
    <xf numFmtId="4" fontId="29" fillId="105" borderId="157" applyNumberFormat="0" applyProtection="0">
      <alignment horizontal="right" vertical="center"/>
    </xf>
    <xf numFmtId="4" fontId="29" fillId="105" borderId="157" applyNumberFormat="0" applyProtection="0">
      <alignment horizontal="right" vertical="center"/>
    </xf>
    <xf numFmtId="4" fontId="29" fillId="105" borderId="157" applyNumberFormat="0" applyProtection="0">
      <alignment horizontal="right" vertical="center"/>
    </xf>
    <xf numFmtId="4" fontId="29" fillId="105" borderId="157" applyNumberFormat="0" applyProtection="0">
      <alignment horizontal="right" vertical="center"/>
    </xf>
    <xf numFmtId="4" fontId="29" fillId="105" borderId="157" applyNumberFormat="0" applyProtection="0">
      <alignment horizontal="right" vertical="center"/>
    </xf>
    <xf numFmtId="4" fontId="29" fillId="136" borderId="157" applyNumberFormat="0" applyProtection="0">
      <alignment horizontal="right" vertical="center"/>
    </xf>
    <xf numFmtId="4" fontId="29" fillId="136" borderId="157" applyNumberFormat="0" applyProtection="0">
      <alignment horizontal="right" vertical="center"/>
    </xf>
    <xf numFmtId="4" fontId="29" fillId="136" borderId="157" applyNumberFormat="0" applyProtection="0">
      <alignment horizontal="right" vertical="center"/>
    </xf>
    <xf numFmtId="4" fontId="29" fillId="136" borderId="157" applyNumberFormat="0" applyProtection="0">
      <alignment horizontal="right" vertical="center"/>
    </xf>
    <xf numFmtId="4" fontId="29" fillId="136" borderId="157" applyNumberFormat="0" applyProtection="0">
      <alignment horizontal="right" vertical="center"/>
    </xf>
    <xf numFmtId="4" fontId="29" fillId="98" borderId="157" applyNumberFormat="0" applyProtection="0">
      <alignment horizontal="right" vertical="center"/>
    </xf>
    <xf numFmtId="4" fontId="29" fillId="98" borderId="157" applyNumberFormat="0" applyProtection="0">
      <alignment horizontal="right" vertical="center"/>
    </xf>
    <xf numFmtId="4" fontId="29" fillId="98" borderId="157" applyNumberFormat="0" applyProtection="0">
      <alignment horizontal="right" vertical="center"/>
    </xf>
    <xf numFmtId="4" fontId="29" fillId="98" borderId="157" applyNumberFormat="0" applyProtection="0">
      <alignment horizontal="right" vertical="center"/>
    </xf>
    <xf numFmtId="4" fontId="29" fillId="98" borderId="157" applyNumberFormat="0" applyProtection="0">
      <alignment horizontal="right" vertical="center"/>
    </xf>
    <xf numFmtId="4" fontId="186" fillId="137" borderId="157" applyNumberFormat="0" applyProtection="0">
      <alignment horizontal="left" vertical="center" indent="1"/>
    </xf>
    <xf numFmtId="4" fontId="186" fillId="137" borderId="157" applyNumberFormat="0" applyProtection="0">
      <alignment horizontal="left" vertical="center" indent="1"/>
    </xf>
    <xf numFmtId="4" fontId="186" fillId="137" borderId="157" applyNumberFormat="0" applyProtection="0">
      <alignment horizontal="left" vertical="center" indent="1"/>
    </xf>
    <xf numFmtId="4" fontId="186" fillId="137" borderId="157" applyNumberFormat="0" applyProtection="0">
      <alignment horizontal="left" vertical="center" indent="1"/>
    </xf>
    <xf numFmtId="4" fontId="186" fillId="137" borderId="157"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8" fillId="139" borderId="0"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4" fontId="29" fillId="138" borderId="157" applyNumberFormat="0" applyProtection="0">
      <alignment horizontal="left" vertical="center" indent="1"/>
    </xf>
    <xf numFmtId="4" fontId="29" fillId="138" borderId="157" applyNumberFormat="0" applyProtection="0">
      <alignment horizontal="left" vertical="center" indent="1"/>
    </xf>
    <xf numFmtId="4" fontId="29" fillId="138" borderId="157" applyNumberFormat="0" applyProtection="0">
      <alignment horizontal="left" vertical="center" indent="1"/>
    </xf>
    <xf numFmtId="4" fontId="29" fillId="138" borderId="157" applyNumberFormat="0" applyProtection="0">
      <alignment horizontal="left" vertical="center" indent="1"/>
    </xf>
    <xf numFmtId="4" fontId="29" fillId="138" borderId="157" applyNumberFormat="0" applyProtection="0">
      <alignment horizontal="left" vertical="center" indent="1"/>
    </xf>
    <xf numFmtId="4" fontId="29" fillId="140" borderId="157" applyNumberFormat="0" applyProtection="0">
      <alignment horizontal="left" vertical="center" indent="1"/>
    </xf>
    <xf numFmtId="4" fontId="29" fillId="140" borderId="157" applyNumberFormat="0" applyProtection="0">
      <alignment horizontal="left" vertical="center" indent="1"/>
    </xf>
    <xf numFmtId="4" fontId="29" fillId="140" borderId="157" applyNumberFormat="0" applyProtection="0">
      <alignment horizontal="left" vertical="center" indent="1"/>
    </xf>
    <xf numFmtId="4" fontId="29" fillId="140" borderId="157" applyNumberFormat="0" applyProtection="0">
      <alignment horizontal="left" vertical="center" indent="1"/>
    </xf>
    <xf numFmtId="4" fontId="29"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2" fillId="140" borderId="157" applyNumberFormat="0" applyProtection="0">
      <alignment horizontal="left" vertical="center" indent="1"/>
    </xf>
    <xf numFmtId="0" fontId="45" fillId="133" borderId="165"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65" applyNumberFormat="0" applyProtection="0">
      <alignment horizontal="left" vertical="center" indent="1"/>
    </xf>
    <xf numFmtId="0" fontId="45" fillId="133" borderId="165" applyNumberFormat="0" applyProtection="0">
      <alignment horizontal="left" vertical="center" indent="1"/>
    </xf>
    <xf numFmtId="0" fontId="2" fillId="0" borderId="0" applyNumberFormat="0" applyFont="0" applyFill="0" applyBorder="0" applyAlignment="0" applyProtection="0"/>
    <xf numFmtId="0" fontId="2" fillId="113" borderId="157" applyNumberFormat="0" applyProtection="0">
      <alignment horizontal="left" vertical="center" indent="1"/>
    </xf>
    <xf numFmtId="0" fontId="2" fillId="113" borderId="157" applyNumberFormat="0" applyProtection="0">
      <alignment horizontal="left" vertical="center" indent="1"/>
    </xf>
    <xf numFmtId="0" fontId="2" fillId="113" borderId="157" applyNumberFormat="0" applyProtection="0">
      <alignment horizontal="left" vertical="center" indent="1"/>
    </xf>
    <xf numFmtId="0" fontId="2" fillId="113" borderId="157" applyNumberFormat="0" applyProtection="0">
      <alignment horizontal="left" vertical="center" indent="1"/>
    </xf>
    <xf numFmtId="0" fontId="2" fillId="113"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68"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4" fontId="29" fillId="107" borderId="157" applyNumberFormat="0" applyProtection="0">
      <alignment vertical="center"/>
    </xf>
    <xf numFmtId="4" fontId="29" fillId="107" borderId="157" applyNumberFormat="0" applyProtection="0">
      <alignment vertical="center"/>
    </xf>
    <xf numFmtId="4" fontId="29" fillId="107" borderId="157" applyNumberFormat="0" applyProtection="0">
      <alignment vertical="center"/>
    </xf>
    <xf numFmtId="4" fontId="29" fillId="107" borderId="157" applyNumberFormat="0" applyProtection="0">
      <alignment vertical="center"/>
    </xf>
    <xf numFmtId="4" fontId="29" fillId="107" borderId="157" applyNumberFormat="0" applyProtection="0">
      <alignment vertical="center"/>
    </xf>
    <xf numFmtId="4" fontId="297" fillId="107" borderId="157" applyNumberFormat="0" applyProtection="0">
      <alignment vertical="center"/>
    </xf>
    <xf numFmtId="4" fontId="297" fillId="107" borderId="157" applyNumberFormat="0" applyProtection="0">
      <alignment vertical="center"/>
    </xf>
    <xf numFmtId="4" fontId="297" fillId="107" borderId="157" applyNumberFormat="0" applyProtection="0">
      <alignment vertical="center"/>
    </xf>
    <xf numFmtId="4" fontId="297" fillId="107" borderId="157" applyNumberFormat="0" applyProtection="0">
      <alignment vertical="center"/>
    </xf>
    <xf numFmtId="4" fontId="297" fillId="107" borderId="157" applyNumberFormat="0" applyProtection="0">
      <alignment vertical="center"/>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4" fontId="29" fillId="107" borderId="157" applyNumberFormat="0" applyProtection="0">
      <alignment horizontal="left" vertical="center" indent="1"/>
    </xf>
    <xf numFmtId="340" fontId="29" fillId="131" borderId="165" applyProtection="0">
      <alignment horizontal="right" vertical="center"/>
    </xf>
    <xf numFmtId="340" fontId="29" fillId="131" borderId="16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65" applyProtection="0">
      <alignment horizontal="right" vertical="center"/>
    </xf>
    <xf numFmtId="340" fontId="29" fillId="131" borderId="165" applyProtection="0">
      <alignment horizontal="right" vertical="center"/>
    </xf>
    <xf numFmtId="340" fontId="29" fillId="131" borderId="165"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4" fontId="297" fillId="138" borderId="157" applyNumberFormat="0" applyProtection="0">
      <alignment horizontal="right" vertical="center"/>
    </xf>
    <xf numFmtId="4" fontId="297" fillId="138" borderId="157" applyNumberFormat="0" applyProtection="0">
      <alignment horizontal="right" vertical="center"/>
    </xf>
    <xf numFmtId="4" fontId="297" fillId="138" borderId="157" applyNumberFormat="0" applyProtection="0">
      <alignment horizontal="right" vertical="center"/>
    </xf>
    <xf numFmtId="4" fontId="297" fillId="138" borderId="157" applyNumberFormat="0" applyProtection="0">
      <alignment horizontal="right" vertical="center"/>
    </xf>
    <xf numFmtId="4" fontId="297" fillId="138" borderId="157" applyNumberFormat="0" applyProtection="0">
      <alignment horizontal="right" vertical="center"/>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 fillId="92" borderId="157" applyNumberFormat="0" applyProtection="0">
      <alignment horizontal="left" vertical="center" indent="1"/>
    </xf>
    <xf numFmtId="0" fontId="299" fillId="0" borderId="0"/>
    <xf numFmtId="4" fontId="204" fillId="138" borderId="157" applyNumberFormat="0" applyProtection="0">
      <alignment horizontal="right" vertical="center"/>
    </xf>
    <xf numFmtId="4" fontId="204" fillId="138" borderId="157" applyNumberFormat="0" applyProtection="0">
      <alignment horizontal="right" vertical="center"/>
    </xf>
    <xf numFmtId="4" fontId="204" fillId="138" borderId="157" applyNumberFormat="0" applyProtection="0">
      <alignment horizontal="right" vertical="center"/>
    </xf>
    <xf numFmtId="4" fontId="204" fillId="138" borderId="157" applyNumberFormat="0" applyProtection="0">
      <alignment horizontal="right" vertical="center"/>
    </xf>
    <xf numFmtId="4" fontId="204" fillId="138" borderId="157"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300" fillId="0" borderId="0"/>
    <xf numFmtId="341" fontId="158" fillId="0" borderId="0"/>
    <xf numFmtId="342" fontId="158" fillId="0" borderId="0"/>
    <xf numFmtId="0" fontId="208" fillId="0" borderId="25"/>
    <xf numFmtId="0" fontId="301" fillId="71" borderId="106"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2" fillId="141" borderId="0"/>
    <xf numFmtId="0" fontId="303" fillId="141" borderId="0"/>
    <xf numFmtId="0" fontId="304" fillId="141" borderId="166">
      <alignment horizontal="right"/>
    </xf>
    <xf numFmtId="0" fontId="304" fillId="141" borderId="0"/>
    <xf numFmtId="0" fontId="302" fillId="69" borderId="166">
      <protection locked="0"/>
    </xf>
    <xf numFmtId="0" fontId="302" fillId="141" borderId="0"/>
    <xf numFmtId="0" fontId="305" fillId="71" borderId="0"/>
    <xf numFmtId="0" fontId="305" fillId="98" borderId="0"/>
    <xf numFmtId="0" fontId="305"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6" fillId="0" borderId="0">
      <alignment horizontal="right"/>
    </xf>
    <xf numFmtId="0" fontId="229" fillId="0" borderId="0"/>
    <xf numFmtId="164" fontId="199" fillId="142" borderId="0" applyNumberFormat="0" applyFont="0"/>
    <xf numFmtId="0" fontId="158" fillId="143" borderId="0" applyNumberFormat="0" applyFont="0" applyBorder="0" applyAlignment="0" applyProtection="0"/>
    <xf numFmtId="346" fontId="306" fillId="0" borderId="0" applyFont="0" applyFill="0" applyBorder="0" applyAlignment="0" applyProtection="0"/>
    <xf numFmtId="1" fontId="2" fillId="0" borderId="0"/>
    <xf numFmtId="347" fontId="2" fillId="69" borderId="118">
      <alignment horizontal="center"/>
    </xf>
    <xf numFmtId="0" fontId="10" fillId="0" borderId="0"/>
    <xf numFmtId="347" fontId="2" fillId="69" borderId="118">
      <alignment horizontal="center"/>
    </xf>
    <xf numFmtId="0" fontId="2" fillId="0" borderId="0" applyNumberFormat="0" applyFont="0" applyFill="0" applyBorder="0" applyAlignment="0" applyProtection="0"/>
    <xf numFmtId="347" fontId="2" fillId="69" borderId="118">
      <alignment horizontal="center"/>
    </xf>
    <xf numFmtId="347" fontId="2" fillId="69" borderId="118">
      <alignment horizontal="center"/>
    </xf>
    <xf numFmtId="347" fontId="2" fillId="69" borderId="118">
      <alignment horizontal="center"/>
    </xf>
    <xf numFmtId="347" fontId="2" fillId="69" borderId="118">
      <alignment horizontal="center"/>
    </xf>
    <xf numFmtId="3" fontId="207" fillId="0" borderId="127">
      <alignment vertical="center"/>
    </xf>
    <xf numFmtId="0" fontId="2" fillId="0" borderId="0" applyNumberFormat="0" applyFont="0" applyFill="0" applyBorder="0" applyAlignment="0" applyProtection="0"/>
    <xf numFmtId="0" fontId="10" fillId="0" borderId="0"/>
    <xf numFmtId="347" fontId="2" fillId="69" borderId="118">
      <alignment horizontal="center"/>
    </xf>
    <xf numFmtId="347" fontId="2" fillId="69" borderId="118">
      <alignment horizontal="center"/>
    </xf>
    <xf numFmtId="347" fontId="2" fillId="69" borderId="118">
      <alignment horizontal="center"/>
    </xf>
    <xf numFmtId="347" fontId="2" fillId="69" borderId="118">
      <alignment horizontal="center"/>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 fontId="2" fillId="69" borderId="118" applyFont="0">
      <alignment horizontal="right"/>
    </xf>
    <xf numFmtId="0" fontId="10" fillId="0" borderId="0"/>
    <xf numFmtId="3" fontId="2" fillId="69" borderId="118"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18" applyFont="0">
      <alignment horizontal="right" vertical="center"/>
    </xf>
    <xf numFmtId="3" fontId="2" fillId="69" borderId="118" applyFont="0">
      <alignment horizontal="right" vertical="center"/>
    </xf>
    <xf numFmtId="3" fontId="2" fillId="69" borderId="118" applyFont="0">
      <alignment horizontal="right" vertical="center"/>
    </xf>
    <xf numFmtId="3" fontId="2" fillId="69" borderId="118" applyFont="0">
      <alignment horizontal="right" vertical="center"/>
    </xf>
    <xf numFmtId="3" fontId="2" fillId="69" borderId="118" applyFont="0">
      <alignment horizontal="right"/>
    </xf>
    <xf numFmtId="3" fontId="2" fillId="69" borderId="118" applyFont="0">
      <alignment horizontal="right"/>
    </xf>
    <xf numFmtId="3" fontId="2" fillId="69" borderId="118" applyFont="0">
      <alignment horizontal="right"/>
    </xf>
    <xf numFmtId="3" fontId="2" fillId="69" borderId="118" applyFont="0">
      <alignment horizontal="right"/>
    </xf>
    <xf numFmtId="3"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3" fontId="2" fillId="69" borderId="118" applyFont="0">
      <alignment horizontal="right"/>
    </xf>
    <xf numFmtId="3" fontId="2" fillId="69" borderId="118" applyFont="0">
      <alignment horizontal="right"/>
    </xf>
    <xf numFmtId="3" fontId="2" fillId="69" borderId="118" applyFont="0">
      <alignment horizontal="right"/>
    </xf>
    <xf numFmtId="3"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87" fontId="2" fillId="69" borderId="118" applyFont="0">
      <alignment horizontal="right"/>
    </xf>
    <xf numFmtId="0" fontId="10" fillId="0" borderId="0"/>
    <xf numFmtId="187" fontId="2" fillId="69" borderId="118" applyFont="0">
      <alignment horizontal="right"/>
    </xf>
    <xf numFmtId="0" fontId="2" fillId="0" borderId="0" applyNumberFormat="0" applyFont="0" applyFill="0" applyBorder="0" applyAlignment="0" applyProtection="0"/>
    <xf numFmtId="187" fontId="2" fillId="69" borderId="118" applyFont="0">
      <alignment horizontal="right"/>
    </xf>
    <xf numFmtId="187" fontId="2" fillId="69" borderId="118" applyFont="0">
      <alignment horizontal="right"/>
    </xf>
    <xf numFmtId="187" fontId="2" fillId="69" borderId="118" applyFont="0">
      <alignment horizontal="right"/>
    </xf>
    <xf numFmtId="187"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87" fontId="2" fillId="69" borderId="118" applyFont="0">
      <alignment horizontal="right"/>
    </xf>
    <xf numFmtId="187" fontId="2" fillId="69" borderId="118" applyFont="0">
      <alignment horizontal="right"/>
    </xf>
    <xf numFmtId="187" fontId="2" fillId="69" borderId="118" applyFont="0">
      <alignment horizontal="right"/>
    </xf>
    <xf numFmtId="187"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60" fontId="2" fillId="69" borderId="118" applyFont="0">
      <alignment horizontal="right"/>
    </xf>
    <xf numFmtId="0" fontId="10" fillId="0" borderId="0"/>
    <xf numFmtId="260" fontId="2" fillId="69" borderId="118" applyFont="0">
      <alignment horizontal="right"/>
    </xf>
    <xf numFmtId="0" fontId="2" fillId="0" borderId="0" applyNumberFormat="0" applyFont="0" applyFill="0" applyBorder="0" applyAlignment="0" applyProtection="0"/>
    <xf numFmtId="260" fontId="2" fillId="69" borderId="118" applyFont="0">
      <alignment horizontal="right"/>
    </xf>
    <xf numFmtId="260" fontId="2" fillId="69" borderId="118" applyFont="0">
      <alignment horizontal="right"/>
    </xf>
    <xf numFmtId="260" fontId="2" fillId="69" borderId="118" applyFont="0">
      <alignment horizontal="right"/>
    </xf>
    <xf numFmtId="260"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260" fontId="2" fillId="69" borderId="118" applyFont="0">
      <alignment horizontal="right"/>
    </xf>
    <xf numFmtId="260" fontId="2" fillId="69" borderId="118" applyFont="0">
      <alignment horizontal="right"/>
    </xf>
    <xf numFmtId="260" fontId="2" fillId="69" borderId="118" applyFont="0">
      <alignment horizontal="right"/>
    </xf>
    <xf numFmtId="260"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 fillId="69" borderId="118" applyFont="0">
      <alignment horizontal="right"/>
    </xf>
    <xf numFmtId="0" fontId="10" fillId="0" borderId="0"/>
    <xf numFmtId="10" fontId="2" fillId="69" borderId="118" applyFont="0">
      <alignment horizontal="right"/>
    </xf>
    <xf numFmtId="0" fontId="2" fillId="0" borderId="0" applyNumberFormat="0" applyFont="0" applyFill="0" applyBorder="0" applyAlignment="0" applyProtection="0"/>
    <xf numFmtId="10" fontId="2" fillId="69" borderId="118" applyFont="0">
      <alignment horizontal="right"/>
    </xf>
    <xf numFmtId="10" fontId="2" fillId="69" borderId="118" applyFont="0">
      <alignment horizontal="right"/>
    </xf>
    <xf numFmtId="10" fontId="2" fillId="69" borderId="118" applyFont="0">
      <alignment horizontal="right"/>
    </xf>
    <xf numFmtId="10"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0" fontId="2" fillId="69" borderId="118" applyFont="0">
      <alignment horizontal="right"/>
    </xf>
    <xf numFmtId="10" fontId="2" fillId="69" borderId="118" applyFont="0">
      <alignment horizontal="right"/>
    </xf>
    <xf numFmtId="10" fontId="2" fillId="69" borderId="118" applyFont="0">
      <alignment horizontal="right"/>
    </xf>
    <xf numFmtId="10"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69" borderId="118" applyFont="0">
      <alignment horizontal="right"/>
    </xf>
    <xf numFmtId="0" fontId="10" fillId="0" borderId="0"/>
    <xf numFmtId="9" fontId="2" fillId="69" borderId="118" applyFont="0">
      <alignment horizontal="right"/>
    </xf>
    <xf numFmtId="0" fontId="2" fillId="0" borderId="0" applyNumberFormat="0" applyFont="0" applyFill="0" applyBorder="0" applyAlignment="0" applyProtection="0"/>
    <xf numFmtId="9" fontId="2" fillId="69" borderId="118" applyFont="0">
      <alignment horizontal="right"/>
    </xf>
    <xf numFmtId="9" fontId="2" fillId="69" borderId="118" applyFont="0">
      <alignment horizontal="right"/>
    </xf>
    <xf numFmtId="9" fontId="2" fillId="69" borderId="118" applyFont="0">
      <alignment horizontal="right"/>
    </xf>
    <xf numFmtId="9"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9" fontId="2" fillId="69" borderId="118" applyFont="0">
      <alignment horizontal="right"/>
    </xf>
    <xf numFmtId="9" fontId="2" fillId="69" borderId="118" applyFont="0">
      <alignment horizontal="right"/>
    </xf>
    <xf numFmtId="9" fontId="2" fillId="69" borderId="118" applyFont="0">
      <alignment horizontal="right"/>
    </xf>
    <xf numFmtId="9" fontId="2" fillId="69"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48" fontId="2" fillId="69" borderId="118" applyFont="0">
      <alignment horizontal="center" wrapText="1"/>
    </xf>
    <xf numFmtId="0" fontId="10" fillId="0" borderId="0"/>
    <xf numFmtId="348" fontId="2" fillId="69" borderId="118" applyFont="0">
      <alignment horizontal="center" wrapText="1"/>
    </xf>
    <xf numFmtId="0" fontId="2" fillId="0" borderId="0" applyNumberFormat="0" applyFont="0" applyFill="0" applyBorder="0" applyAlignment="0" applyProtection="0"/>
    <xf numFmtId="348" fontId="2" fillId="69" borderId="118" applyFont="0">
      <alignment horizontal="center" wrapText="1"/>
    </xf>
    <xf numFmtId="348" fontId="2" fillId="69" borderId="118" applyFont="0">
      <alignment horizontal="center" wrapText="1"/>
    </xf>
    <xf numFmtId="348" fontId="2" fillId="69" borderId="118" applyFont="0">
      <alignment horizontal="center" wrapText="1"/>
    </xf>
    <xf numFmtId="348" fontId="2" fillId="69" borderId="118" applyFont="0">
      <alignment horizontal="center" wrapText="1"/>
    </xf>
    <xf numFmtId="3" fontId="207" fillId="0" borderId="127">
      <alignment vertical="center"/>
    </xf>
    <xf numFmtId="0" fontId="2" fillId="0" borderId="0" applyNumberFormat="0" applyFont="0" applyFill="0" applyBorder="0" applyAlignment="0" applyProtection="0"/>
    <xf numFmtId="0" fontId="10" fillId="0" borderId="0"/>
    <xf numFmtId="348" fontId="2" fillId="69" borderId="118" applyFont="0">
      <alignment horizontal="center" wrapText="1"/>
    </xf>
    <xf numFmtId="348" fontId="2" fillId="69" borderId="118" applyFont="0">
      <alignment horizontal="center" wrapText="1"/>
    </xf>
    <xf numFmtId="348" fontId="2" fillId="69" borderId="118" applyFont="0">
      <alignment horizontal="center" wrapText="1"/>
    </xf>
    <xf numFmtId="348" fontId="2" fillId="69" borderId="118" applyFont="0">
      <alignment horizontal="center" wrapText="1"/>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65" fontId="307"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8" fillId="105" borderId="167" applyNumberFormat="0" applyBorder="0">
      <alignment horizontal="centerContinuous"/>
    </xf>
    <xf numFmtId="0" fontId="308" fillId="105" borderId="167" applyNumberFormat="0" applyBorder="0">
      <alignment horizontal="centerContinuous"/>
    </xf>
    <xf numFmtId="0" fontId="308" fillId="105" borderId="167" applyNumberFormat="0" applyBorder="0">
      <alignment horizontal="centerContinuous"/>
    </xf>
    <xf numFmtId="0" fontId="308" fillId="105" borderId="167" applyNumberFormat="0" applyBorder="0">
      <alignment horizontal="centerContinuous"/>
    </xf>
    <xf numFmtId="38" fontId="171" fillId="0" borderId="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7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57" applyNumberFormat="0" applyAlignment="0" applyProtection="0"/>
    <xf numFmtId="0" fontId="66" fillId="63" borderId="157" applyNumberFormat="0" applyAlignment="0" applyProtection="0"/>
    <xf numFmtId="0" fontId="66" fillId="63" borderId="157" applyNumberFormat="0" applyAlignment="0" applyProtection="0"/>
    <xf numFmtId="0" fontId="66" fillId="63" borderId="157" applyNumberFormat="0" applyAlignment="0" applyProtection="0"/>
    <xf numFmtId="0" fontId="66" fillId="63" borderId="157" applyNumberFormat="0" applyAlignment="0" applyProtection="0"/>
    <xf numFmtId="0" fontId="66" fillId="63" borderId="15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45" fillId="0" borderId="0" applyNumberFormat="0"/>
    <xf numFmtId="0" fontId="10" fillId="0" borderId="0"/>
    <xf numFmtId="165" fontId="309"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0" applyBorder="0"/>
    <xf numFmtId="3" fontId="2" fillId="68" borderId="120" applyBorder="0"/>
    <xf numFmtId="3" fontId="2" fillId="68" borderId="120" applyBorder="0"/>
    <xf numFmtId="3" fontId="2" fillId="68" borderId="120" applyBorder="0"/>
    <xf numFmtId="3" fontId="2" fillId="68" borderId="120" applyBorder="0"/>
    <xf numFmtId="0" fontId="10" fillId="0" borderId="0"/>
    <xf numFmtId="221" fontId="158"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0" fillId="0" borderId="0"/>
    <xf numFmtId="344"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1" fillId="0" borderId="71"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09" fillId="68" borderId="0">
      <alignment horizontal="center"/>
    </xf>
    <xf numFmtId="0" fontId="2" fillId="0" borderId="0" applyNumberFormat="0" applyFont="0" applyFill="0" applyBorder="0" applyAlignment="0" applyProtection="0"/>
    <xf numFmtId="0" fontId="10" fillId="0" borderId="0"/>
    <xf numFmtId="236" fontId="309"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8" fillId="0" borderId="0"/>
    <xf numFmtId="40" fontId="312" fillId="0" borderId="0" applyBorder="0">
      <alignment horizontal="right"/>
    </xf>
    <xf numFmtId="0" fontId="313" fillId="0" borderId="0" applyNumberFormat="0" applyFont="0" applyBorder="0" applyAlignment="0">
      <alignment horizontal="left"/>
    </xf>
    <xf numFmtId="0" fontId="158" fillId="0" borderId="118" applyNumberFormat="0" applyFont="0" applyFill="0" applyBorder="0" applyAlignment="0">
      <protection hidden="1"/>
    </xf>
    <xf numFmtId="0" fontId="10" fillId="0" borderId="0"/>
    <xf numFmtId="0" fontId="158" fillId="0" borderId="118" applyNumberFormat="0" applyFont="0" applyFill="0" applyBorder="0" applyAlignment="0">
      <protection hidden="1"/>
    </xf>
    <xf numFmtId="0" fontId="10" fillId="0" borderId="0"/>
    <xf numFmtId="0" fontId="158" fillId="0" borderId="118" applyNumberFormat="0" applyFont="0" applyFill="0" applyBorder="0" applyAlignment="0">
      <protection hidden="1"/>
    </xf>
    <xf numFmtId="0" fontId="158" fillId="0" borderId="118" applyNumberFormat="0" applyFont="0" applyFill="0" applyBorder="0" applyAlignment="0">
      <protection hidden="1"/>
    </xf>
    <xf numFmtId="0" fontId="158" fillId="0" borderId="118" applyNumberFormat="0" applyFont="0" applyFill="0" applyBorder="0" applyAlignment="0">
      <protection hidden="1"/>
    </xf>
    <xf numFmtId="0" fontId="158" fillId="0" borderId="118" applyNumberFormat="0" applyFont="0" applyFill="0" applyBorder="0" applyAlignment="0">
      <protection hidden="1"/>
    </xf>
    <xf numFmtId="3" fontId="207" fillId="0" borderId="127">
      <alignment vertical="center"/>
    </xf>
    <xf numFmtId="0" fontId="2" fillId="0" borderId="0" applyNumberFormat="0" applyFont="0" applyFill="0" applyBorder="0" applyAlignment="0" applyProtection="0"/>
    <xf numFmtId="0" fontId="10" fillId="0" borderId="0"/>
    <xf numFmtId="0" fontId="158" fillId="0" borderId="118" applyNumberFormat="0" applyFont="0" applyFill="0" applyBorder="0" applyAlignment="0">
      <protection hidden="1"/>
    </xf>
    <xf numFmtId="0" fontId="158" fillId="0" borderId="118" applyNumberFormat="0" applyFont="0" applyFill="0" applyBorder="0" applyAlignment="0">
      <protection hidden="1"/>
    </xf>
    <xf numFmtId="0" fontId="158" fillId="0" borderId="118" applyNumberFormat="0" applyFont="0" applyFill="0" applyBorder="0" applyAlignment="0">
      <protection hidden="1"/>
    </xf>
    <xf numFmtId="0" fontId="158" fillId="0" borderId="118" applyNumberFormat="0" applyFont="0" applyFill="0" applyBorder="0" applyAlignment="0">
      <protection hidden="1"/>
    </xf>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 fontId="2" fillId="144" borderId="118" applyFont="0">
      <alignment horizontal="right"/>
    </xf>
    <xf numFmtId="0" fontId="10" fillId="0" borderId="0"/>
    <xf numFmtId="1" fontId="2" fillId="144" borderId="118" applyFont="0">
      <alignment horizontal="right"/>
    </xf>
    <xf numFmtId="0" fontId="2" fillId="0" borderId="0" applyNumberFormat="0" applyFont="0" applyFill="0" applyBorder="0" applyAlignment="0" applyProtection="0"/>
    <xf numFmtId="1" fontId="2" fillId="144" borderId="118" applyFont="0">
      <alignment horizontal="right"/>
    </xf>
    <xf numFmtId="1" fontId="2" fillId="144" borderId="118" applyFont="0">
      <alignment horizontal="right"/>
    </xf>
    <xf numFmtId="1" fontId="2" fillId="144" borderId="118" applyFont="0">
      <alignment horizontal="right"/>
    </xf>
    <xf numFmtId="1"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 fontId="2" fillId="144" borderId="118" applyFont="0">
      <alignment horizontal="right"/>
    </xf>
    <xf numFmtId="1" fontId="2" fillId="144" borderId="118" applyFont="0">
      <alignment horizontal="right"/>
    </xf>
    <xf numFmtId="1" fontId="2" fillId="144" borderId="118" applyFont="0">
      <alignment horizontal="right"/>
    </xf>
    <xf numFmtId="1"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04" fontId="2" fillId="144" borderId="118" applyFont="0"/>
    <xf numFmtId="0" fontId="10" fillId="0" borderId="0"/>
    <xf numFmtId="304" fontId="2" fillId="144" borderId="118" applyFont="0"/>
    <xf numFmtId="0" fontId="2" fillId="0" borderId="0" applyNumberFormat="0" applyFont="0" applyFill="0" applyBorder="0" applyAlignment="0" applyProtection="0"/>
    <xf numFmtId="304" fontId="2" fillId="144" borderId="118" applyFont="0"/>
    <xf numFmtId="304" fontId="2" fillId="144" borderId="118" applyFont="0"/>
    <xf numFmtId="304" fontId="2" fillId="144" borderId="118" applyFont="0"/>
    <xf numFmtId="304" fontId="2" fillId="144" borderId="118" applyFont="0"/>
    <xf numFmtId="3" fontId="207" fillId="0" borderId="127">
      <alignment vertical="center"/>
    </xf>
    <xf numFmtId="0" fontId="2" fillId="0" borderId="0" applyNumberFormat="0" applyFont="0" applyFill="0" applyBorder="0" applyAlignment="0" applyProtection="0"/>
    <xf numFmtId="0" fontId="10" fillId="0" borderId="0"/>
    <xf numFmtId="304" fontId="2" fillId="144" borderId="118" applyFont="0"/>
    <xf numFmtId="304" fontId="2" fillId="144" borderId="118" applyFont="0"/>
    <xf numFmtId="304" fontId="2" fillId="144" borderId="118" applyFont="0"/>
    <xf numFmtId="304" fontId="2" fillId="144" borderId="118" applyFont="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144" borderId="118" applyFont="0">
      <alignment horizontal="right"/>
    </xf>
    <xf numFmtId="0" fontId="10" fillId="0" borderId="0"/>
    <xf numFmtId="9" fontId="2" fillId="144" borderId="118" applyFont="0">
      <alignment horizontal="right"/>
    </xf>
    <xf numFmtId="0" fontId="2" fillId="0" borderId="0" applyNumberFormat="0" applyFont="0" applyFill="0" applyBorder="0" applyAlignment="0" applyProtection="0"/>
    <xf numFmtId="9" fontId="2" fillId="144" borderId="118" applyFont="0">
      <alignment horizontal="right"/>
    </xf>
    <xf numFmtId="9" fontId="2" fillId="144" borderId="118" applyFont="0">
      <alignment horizontal="right"/>
    </xf>
    <xf numFmtId="9" fontId="2" fillId="144" borderId="118" applyFont="0">
      <alignment horizontal="right"/>
    </xf>
    <xf numFmtId="9"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9" fontId="2" fillId="144" borderId="118" applyFont="0">
      <alignment horizontal="right"/>
    </xf>
    <xf numFmtId="9" fontId="2" fillId="144" borderId="118" applyFont="0">
      <alignment horizontal="right"/>
    </xf>
    <xf numFmtId="9" fontId="2" fillId="144" borderId="118" applyFont="0">
      <alignment horizontal="right"/>
    </xf>
    <xf numFmtId="9"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31" fontId="2" fillId="144" borderId="118" applyFont="0">
      <alignment horizontal="right"/>
    </xf>
    <xf numFmtId="0" fontId="10" fillId="0" borderId="0"/>
    <xf numFmtId="331" fontId="2" fillId="144" borderId="118" applyFont="0">
      <alignment horizontal="right"/>
    </xf>
    <xf numFmtId="0" fontId="2" fillId="0" borderId="0" applyNumberFormat="0" applyFont="0" applyFill="0" applyBorder="0" applyAlignment="0" applyProtection="0"/>
    <xf numFmtId="331" fontId="2" fillId="144" borderId="118" applyFont="0">
      <alignment horizontal="right"/>
    </xf>
    <xf numFmtId="331" fontId="2" fillId="144" borderId="118" applyFont="0">
      <alignment horizontal="right"/>
    </xf>
    <xf numFmtId="331" fontId="2" fillId="144" borderId="118" applyFont="0">
      <alignment horizontal="right"/>
    </xf>
    <xf numFmtId="331"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331" fontId="2" fillId="144" borderId="118" applyFont="0">
      <alignment horizontal="right"/>
    </xf>
    <xf numFmtId="331" fontId="2" fillId="144" borderId="118" applyFont="0">
      <alignment horizontal="right"/>
    </xf>
    <xf numFmtId="331" fontId="2" fillId="144" borderId="118" applyFont="0">
      <alignment horizontal="right"/>
    </xf>
    <xf numFmtId="331"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 fillId="144" borderId="118" applyFont="0">
      <alignment horizontal="right"/>
    </xf>
    <xf numFmtId="0" fontId="10" fillId="0" borderId="0"/>
    <xf numFmtId="10" fontId="2" fillId="144" borderId="118" applyFont="0">
      <alignment horizontal="right"/>
    </xf>
    <xf numFmtId="0" fontId="2" fillId="0" borderId="0" applyNumberFormat="0" applyFont="0" applyFill="0" applyBorder="0" applyAlignment="0" applyProtection="0"/>
    <xf numFmtId="10" fontId="2" fillId="144" borderId="118" applyFont="0">
      <alignment horizontal="right"/>
    </xf>
    <xf numFmtId="10" fontId="2" fillId="144" borderId="118" applyFont="0">
      <alignment horizontal="right"/>
    </xf>
    <xf numFmtId="10" fontId="2" fillId="144" borderId="118" applyFont="0">
      <alignment horizontal="right"/>
    </xf>
    <xf numFmtId="10"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0" fontId="2" fillId="144" borderId="118" applyFont="0">
      <alignment horizontal="right"/>
    </xf>
    <xf numFmtId="10" fontId="2" fillId="144" borderId="118" applyFont="0">
      <alignment horizontal="right"/>
    </xf>
    <xf numFmtId="10" fontId="2" fillId="144" borderId="118" applyFont="0">
      <alignment horizontal="right"/>
    </xf>
    <xf numFmtId="10" fontId="2" fillId="144"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144" borderId="118" applyFont="0">
      <alignment horizontal="center" wrapText="1"/>
    </xf>
    <xf numFmtId="0" fontId="10" fillId="0" borderId="0"/>
    <xf numFmtId="0" fontId="2" fillId="144" borderId="118" applyFont="0">
      <alignment horizontal="center" wrapText="1"/>
    </xf>
    <xf numFmtId="0" fontId="2" fillId="0" borderId="0" applyNumberFormat="0" applyFont="0" applyFill="0" applyBorder="0" applyAlignment="0" applyProtection="0"/>
    <xf numFmtId="0" fontId="2" fillId="144" borderId="118" applyFont="0">
      <alignment horizontal="center" wrapText="1"/>
    </xf>
    <xf numFmtId="0" fontId="2" fillId="144" borderId="118" applyFont="0">
      <alignment horizontal="center" wrapText="1"/>
    </xf>
    <xf numFmtId="0" fontId="2" fillId="144" borderId="118" applyFont="0">
      <alignment horizontal="center" wrapText="1"/>
    </xf>
    <xf numFmtId="0" fontId="2" fillId="144" borderId="118" applyFont="0">
      <alignment horizontal="center" wrapText="1"/>
    </xf>
    <xf numFmtId="3" fontId="207" fillId="0" borderId="127">
      <alignment vertical="center"/>
    </xf>
    <xf numFmtId="0" fontId="2" fillId="0" borderId="0" applyNumberFormat="0" applyFont="0" applyFill="0" applyBorder="0" applyAlignment="0" applyProtection="0"/>
    <xf numFmtId="0" fontId="10" fillId="0" borderId="0"/>
    <xf numFmtId="0" fontId="2" fillId="144" borderId="118" applyFont="0">
      <alignment horizontal="center" wrapText="1"/>
    </xf>
    <xf numFmtId="0" fontId="2" fillId="144" borderId="118" applyFont="0">
      <alignment horizontal="center" wrapText="1"/>
    </xf>
    <xf numFmtId="0" fontId="2" fillId="144" borderId="118" applyFont="0">
      <alignment horizontal="center" wrapText="1"/>
    </xf>
    <xf numFmtId="0" fontId="2" fillId="144" borderId="118" applyFont="0">
      <alignment horizontal="center" wrapText="1"/>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49" fontId="2" fillId="144" borderId="118" applyFont="0"/>
    <xf numFmtId="0" fontId="10" fillId="0" borderId="0"/>
    <xf numFmtId="0" fontId="10" fillId="0" borderId="0"/>
    <xf numFmtId="3" fontId="207" fillId="0" borderId="127">
      <alignment vertical="center"/>
    </xf>
    <xf numFmtId="0" fontId="10" fillId="0" borderId="0"/>
    <xf numFmtId="0" fontId="10" fillId="0" borderId="0"/>
    <xf numFmtId="49" fontId="2" fillId="144" borderId="118" applyFont="0"/>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304" fontId="2" fillId="145" borderId="118" applyFont="0"/>
    <xf numFmtId="0" fontId="10" fillId="0" borderId="0"/>
    <xf numFmtId="304" fontId="2" fillId="145" borderId="118" applyFont="0"/>
    <xf numFmtId="0" fontId="2" fillId="0" borderId="0" applyNumberFormat="0" applyFont="0" applyFill="0" applyBorder="0" applyAlignment="0" applyProtection="0"/>
    <xf numFmtId="304" fontId="2" fillId="145" borderId="118" applyFont="0"/>
    <xf numFmtId="304" fontId="2" fillId="145" borderId="118" applyFont="0"/>
    <xf numFmtId="304" fontId="2" fillId="145" borderId="118" applyFont="0"/>
    <xf numFmtId="304" fontId="2" fillId="145" borderId="118" applyFont="0"/>
    <xf numFmtId="3" fontId="207" fillId="0" borderId="127">
      <alignment vertical="center"/>
    </xf>
    <xf numFmtId="0" fontId="2" fillId="0" borderId="0" applyNumberFormat="0" applyFont="0" applyFill="0" applyBorder="0" applyAlignment="0" applyProtection="0"/>
    <xf numFmtId="0" fontId="10" fillId="0" borderId="0"/>
    <xf numFmtId="304" fontId="2" fillId="145" borderId="118" applyFont="0"/>
    <xf numFmtId="304" fontId="2" fillId="145" borderId="118" applyFont="0"/>
    <xf numFmtId="304" fontId="2" fillId="145" borderId="118" applyFont="0"/>
    <xf numFmtId="304" fontId="2" fillId="145" borderId="118" applyFont="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145" borderId="118" applyFont="0">
      <alignment horizontal="right"/>
    </xf>
    <xf numFmtId="0" fontId="10" fillId="0" borderId="0"/>
    <xf numFmtId="9" fontId="2" fillId="145" borderId="118" applyFont="0">
      <alignment horizontal="right"/>
    </xf>
    <xf numFmtId="0" fontId="2" fillId="0" borderId="0" applyNumberFormat="0" applyFont="0" applyFill="0" applyBorder="0" applyAlignment="0" applyProtection="0"/>
    <xf numFmtId="9" fontId="2" fillId="145" borderId="118" applyFont="0">
      <alignment horizontal="right"/>
    </xf>
    <xf numFmtId="9" fontId="2" fillId="145" borderId="118" applyFont="0">
      <alignment horizontal="right"/>
    </xf>
    <xf numFmtId="9" fontId="2" fillId="145" borderId="118" applyFont="0">
      <alignment horizontal="right"/>
    </xf>
    <xf numFmtId="9" fontId="2" fillId="145"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9" fontId="2" fillId="145" borderId="118" applyFont="0">
      <alignment horizontal="right"/>
    </xf>
    <xf numFmtId="9" fontId="2" fillId="145" borderId="118" applyFont="0">
      <alignment horizontal="right"/>
    </xf>
    <xf numFmtId="9" fontId="2" fillId="145" borderId="118" applyFont="0">
      <alignment horizontal="right"/>
    </xf>
    <xf numFmtId="9" fontId="2" fillId="145"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311" fontId="2" fillId="146" borderId="118">
      <alignment vertical="center"/>
    </xf>
    <xf numFmtId="311" fontId="2" fillId="146" borderId="118">
      <alignment vertical="center"/>
    </xf>
    <xf numFmtId="311" fontId="2" fillId="146" borderId="118">
      <alignment vertical="center"/>
    </xf>
    <xf numFmtId="311" fontId="2" fillId="146" borderId="118">
      <alignment vertical="center"/>
    </xf>
    <xf numFmtId="311" fontId="2" fillId="146" borderId="118">
      <alignment vertical="center"/>
    </xf>
    <xf numFmtId="304" fontId="2" fillId="93" borderId="118" applyFont="0">
      <alignment horizontal="right"/>
    </xf>
    <xf numFmtId="0" fontId="10" fillId="0" borderId="0"/>
    <xf numFmtId="304" fontId="2" fillId="93" borderId="118" applyFont="0">
      <alignment horizontal="right"/>
    </xf>
    <xf numFmtId="0" fontId="2" fillId="0" borderId="0" applyNumberFormat="0" applyFont="0" applyFill="0" applyBorder="0" applyAlignment="0" applyProtection="0"/>
    <xf numFmtId="304" fontId="2" fillId="93" borderId="118" applyFont="0">
      <alignment horizontal="right"/>
    </xf>
    <xf numFmtId="304" fontId="2" fillId="93" borderId="118" applyFont="0">
      <alignment horizontal="right"/>
    </xf>
    <xf numFmtId="304" fontId="2" fillId="93" borderId="118" applyFont="0">
      <alignment horizontal="right"/>
    </xf>
    <xf numFmtId="304"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304" fontId="2" fillId="93" borderId="118" applyFont="0">
      <alignment horizontal="right"/>
    </xf>
    <xf numFmtId="304" fontId="2" fillId="93" borderId="118" applyFont="0">
      <alignment horizontal="right"/>
    </xf>
    <xf numFmtId="304" fontId="2" fillId="93" borderId="118" applyFont="0">
      <alignment horizontal="right"/>
    </xf>
    <xf numFmtId="304"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 fontId="2" fillId="93" borderId="118" applyFont="0">
      <alignment horizontal="right"/>
    </xf>
    <xf numFmtId="0" fontId="10" fillId="0" borderId="0"/>
    <xf numFmtId="1" fontId="2" fillId="93" borderId="118" applyFont="0">
      <alignment horizontal="right"/>
    </xf>
    <xf numFmtId="0" fontId="2" fillId="0" borderId="0" applyNumberFormat="0" applyFont="0" applyFill="0" applyBorder="0" applyAlignment="0" applyProtection="0"/>
    <xf numFmtId="1" fontId="2" fillId="93" borderId="118" applyFont="0">
      <alignment horizontal="right"/>
    </xf>
    <xf numFmtId="1" fontId="2" fillId="93" borderId="118" applyFont="0">
      <alignment horizontal="right"/>
    </xf>
    <xf numFmtId="1" fontId="2" fillId="93" borderId="118" applyFont="0">
      <alignment horizontal="right"/>
    </xf>
    <xf numFmtId="1"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 fontId="2" fillId="93" borderId="118" applyFont="0">
      <alignment horizontal="right"/>
    </xf>
    <xf numFmtId="1" fontId="2" fillId="93" borderId="118" applyFont="0">
      <alignment horizontal="right"/>
    </xf>
    <xf numFmtId="1" fontId="2" fillId="93" borderId="118" applyFont="0">
      <alignment horizontal="right"/>
    </xf>
    <xf numFmtId="1"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04" fontId="2" fillId="93" borderId="118" applyFont="0"/>
    <xf numFmtId="0" fontId="10" fillId="0" borderId="0"/>
    <xf numFmtId="304" fontId="2" fillId="93" borderId="118" applyFont="0"/>
    <xf numFmtId="0" fontId="2" fillId="0" borderId="0" applyNumberFormat="0" applyFont="0" applyFill="0" applyBorder="0" applyAlignment="0" applyProtection="0"/>
    <xf numFmtId="304" fontId="2" fillId="93" borderId="118" applyFont="0"/>
    <xf numFmtId="304" fontId="2" fillId="93" borderId="118" applyFont="0"/>
    <xf numFmtId="304" fontId="2" fillId="93" borderId="118" applyFont="0"/>
    <xf numFmtId="304" fontId="2" fillId="93" borderId="118" applyFont="0"/>
    <xf numFmtId="3" fontId="207" fillId="0" borderId="127">
      <alignment vertical="center"/>
    </xf>
    <xf numFmtId="0" fontId="2" fillId="0" borderId="0" applyNumberFormat="0" applyFont="0" applyFill="0" applyBorder="0" applyAlignment="0" applyProtection="0"/>
    <xf numFmtId="0" fontId="10" fillId="0" borderId="0"/>
    <xf numFmtId="304" fontId="2" fillId="93" borderId="118" applyFont="0"/>
    <xf numFmtId="304" fontId="2" fillId="93" borderId="118" applyFont="0"/>
    <xf numFmtId="304" fontId="2" fillId="93" borderId="118" applyFont="0"/>
    <xf numFmtId="304" fontId="2" fillId="93" borderId="118" applyFont="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260" fontId="2" fillId="93" borderId="118" applyFont="0"/>
    <xf numFmtId="0" fontId="10" fillId="0" borderId="0"/>
    <xf numFmtId="260" fontId="2" fillId="93" borderId="118" applyFont="0"/>
    <xf numFmtId="0" fontId="2" fillId="0" borderId="0" applyNumberFormat="0" applyFont="0" applyFill="0" applyBorder="0" applyAlignment="0" applyProtection="0"/>
    <xf numFmtId="260" fontId="2" fillId="93" borderId="118" applyFont="0"/>
    <xf numFmtId="260" fontId="2" fillId="93" borderId="118" applyFont="0"/>
    <xf numFmtId="260" fontId="2" fillId="93" borderId="118" applyFont="0"/>
    <xf numFmtId="260" fontId="2" fillId="93" borderId="118" applyFont="0"/>
    <xf numFmtId="3" fontId="207" fillId="0" borderId="127">
      <alignment vertical="center"/>
    </xf>
    <xf numFmtId="0" fontId="2" fillId="0" borderId="0" applyNumberFormat="0" applyFont="0" applyFill="0" applyBorder="0" applyAlignment="0" applyProtection="0"/>
    <xf numFmtId="0" fontId="10" fillId="0" borderId="0"/>
    <xf numFmtId="260" fontId="2" fillId="93" borderId="118" applyFont="0"/>
    <xf numFmtId="260" fontId="2" fillId="93" borderId="118" applyFont="0"/>
    <xf numFmtId="260" fontId="2" fillId="93" borderId="118" applyFont="0"/>
    <xf numFmtId="260" fontId="2" fillId="93" borderId="118" applyFont="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 fillId="93" borderId="118" applyFont="0">
      <alignment horizontal="right"/>
    </xf>
    <xf numFmtId="0" fontId="10" fillId="0" borderId="0"/>
    <xf numFmtId="10" fontId="2" fillId="93" borderId="118" applyFont="0">
      <alignment horizontal="right"/>
    </xf>
    <xf numFmtId="0" fontId="2" fillId="0" borderId="0" applyNumberFormat="0" applyFont="0" applyFill="0" applyBorder="0" applyAlignment="0" applyProtection="0"/>
    <xf numFmtId="10" fontId="2" fillId="93" borderId="118" applyFont="0">
      <alignment horizontal="right"/>
    </xf>
    <xf numFmtId="10" fontId="2" fillId="93" borderId="118" applyFont="0">
      <alignment horizontal="right"/>
    </xf>
    <xf numFmtId="10" fontId="2" fillId="93" borderId="118" applyFont="0">
      <alignment horizontal="right"/>
    </xf>
    <xf numFmtId="10"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0" fontId="2" fillId="93" borderId="118" applyFont="0">
      <alignment horizontal="right"/>
    </xf>
    <xf numFmtId="10" fontId="2" fillId="93" borderId="118" applyFont="0">
      <alignment horizontal="right"/>
    </xf>
    <xf numFmtId="10" fontId="2" fillId="93" borderId="118" applyFont="0">
      <alignment horizontal="right"/>
    </xf>
    <xf numFmtId="10"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9" fontId="2" fillId="93" borderId="118" applyFont="0">
      <alignment horizontal="right"/>
    </xf>
    <xf numFmtId="0" fontId="10" fillId="0" borderId="0"/>
    <xf numFmtId="9" fontId="2" fillId="93" borderId="118" applyFont="0">
      <alignment horizontal="right"/>
    </xf>
    <xf numFmtId="0" fontId="2" fillId="0" borderId="0" applyNumberFormat="0" applyFont="0" applyFill="0" applyBorder="0" applyAlignment="0" applyProtection="0"/>
    <xf numFmtId="9" fontId="2" fillId="93" borderId="118" applyFont="0">
      <alignment horizontal="right"/>
    </xf>
    <xf numFmtId="9" fontId="2" fillId="93" borderId="118" applyFont="0">
      <alignment horizontal="right"/>
    </xf>
    <xf numFmtId="9" fontId="2" fillId="93" borderId="118" applyFont="0">
      <alignment horizontal="right"/>
    </xf>
    <xf numFmtId="9"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9" fontId="2" fillId="93" borderId="118" applyFont="0">
      <alignment horizontal="right"/>
    </xf>
    <xf numFmtId="9" fontId="2" fillId="93" borderId="118" applyFont="0">
      <alignment horizontal="right"/>
    </xf>
    <xf numFmtId="9" fontId="2" fillId="93" borderId="118" applyFont="0">
      <alignment horizontal="right"/>
    </xf>
    <xf numFmtId="9"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31" fontId="2" fillId="93" borderId="118" applyFont="0">
      <alignment horizontal="right"/>
    </xf>
    <xf numFmtId="0" fontId="10" fillId="0" borderId="0"/>
    <xf numFmtId="331" fontId="2" fillId="93" borderId="118" applyFont="0">
      <alignment horizontal="right"/>
    </xf>
    <xf numFmtId="0" fontId="2" fillId="0" borderId="0" applyNumberFormat="0" applyFont="0" applyFill="0" applyBorder="0" applyAlignment="0" applyProtection="0"/>
    <xf numFmtId="331" fontId="2" fillId="93" borderId="118" applyFont="0">
      <alignment horizontal="right"/>
    </xf>
    <xf numFmtId="331" fontId="2" fillId="93" borderId="118" applyFont="0">
      <alignment horizontal="right"/>
    </xf>
    <xf numFmtId="331" fontId="2" fillId="93" borderId="118" applyFont="0">
      <alignment horizontal="right"/>
    </xf>
    <xf numFmtId="331"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331" fontId="2" fillId="93" borderId="118" applyFont="0">
      <alignment horizontal="right"/>
    </xf>
    <xf numFmtId="331" fontId="2" fillId="93" borderId="118" applyFont="0">
      <alignment horizontal="right"/>
    </xf>
    <xf numFmtId="331" fontId="2" fillId="93" borderId="118" applyFont="0">
      <alignment horizontal="right"/>
    </xf>
    <xf numFmtId="331" fontId="2" fillId="93" borderId="118"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10" fontId="2" fillId="93" borderId="121"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1" applyFont="0">
      <alignment horizontal="right"/>
    </xf>
    <xf numFmtId="0" fontId="2" fillId="0" borderId="0" applyNumberFormat="0" applyFont="0" applyFill="0" applyBorder="0" applyAlignment="0" applyProtection="0"/>
    <xf numFmtId="10" fontId="2" fillId="93" borderId="121" applyFont="0">
      <alignment horizontal="right"/>
    </xf>
    <xf numFmtId="10" fontId="2" fillId="93" borderId="121" applyFont="0">
      <alignment horizontal="right"/>
    </xf>
    <xf numFmtId="10" fontId="2" fillId="93" borderId="121" applyFont="0">
      <alignment horizontal="right"/>
    </xf>
    <xf numFmtId="10" fontId="2" fillId="93" borderId="121"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10" fontId="2" fillId="93" borderId="121" applyFont="0">
      <alignment horizontal="right"/>
    </xf>
    <xf numFmtId="10" fontId="2" fillId="93" borderId="121" applyFont="0">
      <alignment horizontal="right"/>
    </xf>
    <xf numFmtId="10" fontId="2" fillId="93" borderId="121" applyFont="0">
      <alignment horizontal="right"/>
    </xf>
    <xf numFmtId="10" fontId="2" fillId="93" borderId="121" applyFont="0">
      <alignment horizontal="right"/>
    </xf>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93" borderId="118" applyFont="0">
      <alignment horizontal="center" wrapText="1"/>
      <protection locked="0"/>
    </xf>
    <xf numFmtId="0" fontId="10" fillId="0" borderId="0"/>
    <xf numFmtId="0" fontId="2" fillId="93" borderId="118" applyFont="0">
      <alignment horizontal="center" wrapText="1"/>
      <protection locked="0"/>
    </xf>
    <xf numFmtId="0" fontId="2" fillId="0" borderId="0" applyNumberFormat="0" applyFont="0" applyFill="0" applyBorder="0" applyAlignment="0" applyProtection="0"/>
    <xf numFmtId="0" fontId="2" fillId="93" borderId="118" applyFont="0">
      <alignment horizontal="center" wrapText="1"/>
      <protection locked="0"/>
    </xf>
    <xf numFmtId="0" fontId="2" fillId="93" borderId="118" applyFont="0">
      <alignment horizontal="center" wrapText="1"/>
      <protection locked="0"/>
    </xf>
    <xf numFmtId="0" fontId="2" fillId="93" borderId="118" applyFont="0">
      <alignment horizontal="center" wrapText="1"/>
      <protection locked="0"/>
    </xf>
    <xf numFmtId="0" fontId="2" fillId="93" borderId="118" applyFont="0">
      <alignment horizontal="center" wrapText="1"/>
      <protection locked="0"/>
    </xf>
    <xf numFmtId="3" fontId="207" fillId="0" borderId="127">
      <alignment vertical="center"/>
    </xf>
    <xf numFmtId="0" fontId="2" fillId="0" borderId="0" applyNumberFormat="0" applyFont="0" applyFill="0" applyBorder="0" applyAlignment="0" applyProtection="0"/>
    <xf numFmtId="0" fontId="10" fillId="0" borderId="0"/>
    <xf numFmtId="0" fontId="2" fillId="93" borderId="118" applyFont="0">
      <alignment horizontal="center" wrapText="1"/>
      <protection locked="0"/>
    </xf>
    <xf numFmtId="0" fontId="2" fillId="93" borderId="118" applyFont="0">
      <alignment horizontal="center" wrapText="1"/>
      <protection locked="0"/>
    </xf>
    <xf numFmtId="0" fontId="2" fillId="93" borderId="118" applyFont="0">
      <alignment horizontal="center" wrapText="1"/>
      <protection locked="0"/>
    </xf>
    <xf numFmtId="0" fontId="2" fillId="93" borderId="118" applyFont="0">
      <alignment horizontal="center" wrapText="1"/>
      <protection locked="0"/>
    </xf>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49" fontId="2" fillId="93" borderId="118" applyFont="0"/>
    <xf numFmtId="0" fontId="10" fillId="0" borderId="0"/>
    <xf numFmtId="0" fontId="10" fillId="0" borderId="0"/>
    <xf numFmtId="3" fontId="207" fillId="0" borderId="127">
      <alignment vertical="center"/>
    </xf>
    <xf numFmtId="0" fontId="10" fillId="0" borderId="0"/>
    <xf numFmtId="0" fontId="10" fillId="0" borderId="0"/>
    <xf numFmtId="49" fontId="2" fillId="93" borderId="118" applyFont="0"/>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 fontId="207" fillId="0" borderId="127">
      <alignment vertical="center"/>
    </xf>
    <xf numFmtId="0" fontId="314" fillId="0" borderId="168" applyNumberFormat="0" applyAlignment="0" applyProtection="0"/>
    <xf numFmtId="0" fontId="315" fillId="0" borderId="168"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Alignment="0" applyProtection="0"/>
    <xf numFmtId="0" fontId="316" fillId="0" borderId="0" applyNumberFormat="0" applyFill="0" applyBorder="0" applyProtection="0"/>
    <xf numFmtId="0" fontId="317" fillId="0" borderId="0" applyNumberFormat="0" applyFill="0" applyBorder="0" applyProtection="0">
      <alignment vertical="top"/>
    </xf>
    <xf numFmtId="0" fontId="318" fillId="0" borderId="12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8" fillId="0" borderId="120" applyNumberFormat="0" applyProtection="0">
      <alignment horizontal="left" vertical="top"/>
    </xf>
    <xf numFmtId="0" fontId="318" fillId="0" borderId="120" applyNumberFormat="0" applyProtection="0">
      <alignment horizontal="left" vertical="top"/>
    </xf>
    <xf numFmtId="0" fontId="2" fillId="0" borderId="0" applyNumberFormat="0" applyFont="0" applyFill="0" applyBorder="0" applyAlignment="0" applyProtection="0"/>
    <xf numFmtId="0" fontId="318" fillId="0" borderId="120" applyNumberFormat="0" applyProtection="0">
      <alignment horizontal="right" vertical="top"/>
    </xf>
    <xf numFmtId="0" fontId="318" fillId="0" borderId="120" applyNumberFormat="0" applyProtection="0">
      <alignment horizontal="right" vertical="top"/>
    </xf>
    <xf numFmtId="0" fontId="318" fillId="0" borderId="120" applyNumberFormat="0" applyProtection="0">
      <alignment horizontal="right" vertical="top"/>
    </xf>
    <xf numFmtId="0" fontId="318" fillId="0" borderId="120" applyNumberFormat="0" applyProtection="0">
      <alignment horizontal="right" vertical="top"/>
    </xf>
    <xf numFmtId="0" fontId="318" fillId="0" borderId="120"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314" fillId="0" borderId="0" applyNumberFormat="0" applyProtection="0">
      <alignment horizontal="left" vertical="top"/>
    </xf>
    <xf numFmtId="0" fontId="314" fillId="0" borderId="0" applyNumberFormat="0" applyProtection="0">
      <alignment horizontal="right" vertical="top"/>
    </xf>
    <xf numFmtId="0" fontId="2" fillId="0" borderId="169" applyNumberFormat="0" applyFont="0" applyAlignment="0" applyProtection="0"/>
    <xf numFmtId="0" fontId="2" fillId="0" borderId="170" applyNumberFormat="0" applyFont="0" applyAlignment="0" applyProtection="0"/>
    <xf numFmtId="0" fontId="2" fillId="0" borderId="171" applyNumberFormat="0" applyFont="0" applyAlignment="0" applyProtection="0"/>
    <xf numFmtId="10" fontId="319" fillId="0" borderId="0" applyNumberFormat="0" applyFill="0" applyBorder="0" applyProtection="0">
      <alignment horizontal="right" vertical="top"/>
    </xf>
    <xf numFmtId="0" fontId="315" fillId="0" borderId="120" applyNumberFormat="0" applyFill="0" applyAlignment="0" applyProtection="0"/>
    <xf numFmtId="0" fontId="315" fillId="0" borderId="120" applyNumberFormat="0" applyFill="0" applyAlignment="0" applyProtection="0"/>
    <xf numFmtId="0" fontId="315" fillId="0" borderId="120" applyNumberFormat="0" applyFill="0" applyAlignment="0" applyProtection="0"/>
    <xf numFmtId="0" fontId="315" fillId="0" borderId="120" applyNumberFormat="0" applyFill="0" applyAlignment="0" applyProtection="0"/>
    <xf numFmtId="0" fontId="315" fillId="0" borderId="120" applyNumberFormat="0" applyFill="0" applyAlignment="0" applyProtection="0"/>
    <xf numFmtId="0" fontId="314" fillId="0" borderId="102" applyNumberFormat="0" applyFont="0" applyFill="0" applyAlignment="0" applyProtection="0">
      <alignment horizontal="left" vertical="top"/>
    </xf>
    <xf numFmtId="0" fontId="314" fillId="0" borderId="102" applyNumberFormat="0" applyFont="0" applyFill="0" applyAlignment="0" applyProtection="0">
      <alignment horizontal="left" vertical="top"/>
    </xf>
    <xf numFmtId="0" fontId="314" fillId="0" borderId="102" applyNumberFormat="0" applyFont="0" applyFill="0" applyAlignment="0" applyProtection="0">
      <alignment horizontal="left" vertical="top"/>
    </xf>
    <xf numFmtId="0" fontId="314" fillId="0" borderId="102" applyNumberFormat="0" applyFont="0" applyFill="0" applyAlignment="0" applyProtection="0">
      <alignment horizontal="left" vertical="top"/>
    </xf>
    <xf numFmtId="0" fontId="314" fillId="0" borderId="102" applyNumberFormat="0" applyFont="0" applyFill="0" applyAlignment="0" applyProtection="0">
      <alignment horizontal="left" vertical="top"/>
    </xf>
    <xf numFmtId="0" fontId="315" fillId="0" borderId="106" applyNumberFormat="0" applyFill="0" applyAlignment="0" applyProtection="0">
      <alignment vertical="top"/>
    </xf>
    <xf numFmtId="0" fontId="315" fillId="0" borderId="106" applyNumberFormat="0" applyFill="0" applyAlignment="0" applyProtection="0">
      <alignment vertical="top"/>
    </xf>
    <xf numFmtId="349" fontId="270"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8">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8">
      <alignment vertical="center" wrapText="1"/>
    </xf>
    <xf numFmtId="0" fontId="2" fillId="0" borderId="118">
      <alignment vertical="center" wrapText="1"/>
    </xf>
    <xf numFmtId="0" fontId="2" fillId="0" borderId="118">
      <alignment vertical="center" wrapText="1"/>
    </xf>
    <xf numFmtId="0" fontId="2" fillId="0" borderId="118">
      <alignment vertical="center" wrapText="1"/>
    </xf>
    <xf numFmtId="0" fontId="2" fillId="0" borderId="0" applyNumberFormat="0" applyFont="0" applyFill="0" applyBorder="0" applyAlignment="0" applyProtection="0"/>
    <xf numFmtId="0" fontId="2" fillId="0" borderId="118">
      <alignment vertical="center" wrapText="1"/>
    </xf>
    <xf numFmtId="0" fontId="2" fillId="0" borderId="118">
      <alignment vertical="center" wrapText="1"/>
    </xf>
    <xf numFmtId="0" fontId="2" fillId="0" borderId="118">
      <alignment vertical="center" wrapText="1"/>
    </xf>
    <xf numFmtId="0" fontId="2" fillId="0" borderId="118">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18">
      <alignment vertical="center" wrapText="1"/>
    </xf>
    <xf numFmtId="0" fontId="2" fillId="0" borderId="118">
      <alignment vertical="center" wrapText="1"/>
    </xf>
    <xf numFmtId="0" fontId="2" fillId="0" borderId="118">
      <alignment vertical="center" wrapText="1"/>
    </xf>
    <xf numFmtId="0" fontId="2" fillId="0" borderId="118">
      <alignment vertical="center" wrapText="1"/>
    </xf>
    <xf numFmtId="0" fontId="2" fillId="0" borderId="0" applyNumberFormat="0" applyFont="0" applyFill="0" applyBorder="0" applyAlignment="0" applyProtection="0"/>
    <xf numFmtId="0" fontId="2" fillId="0" borderId="118">
      <alignment vertical="center" wrapText="1"/>
    </xf>
    <xf numFmtId="0" fontId="2" fillId="0" borderId="118">
      <alignment vertical="center" wrapText="1"/>
    </xf>
    <xf numFmtId="0" fontId="2" fillId="0" borderId="118">
      <alignment vertical="center" wrapText="1"/>
    </xf>
    <xf numFmtId="0" fontId="2" fillId="0" borderId="118">
      <alignment vertical="center" wrapText="1"/>
    </xf>
    <xf numFmtId="0" fontId="2" fillId="0" borderId="0" applyNumberFormat="0" applyFont="0" applyFill="0" applyBorder="0" applyAlignment="0" applyProtection="0"/>
    <xf numFmtId="0" fontId="103" fillId="0" borderId="0" applyFill="0" applyBorder="0" applyProtection="0">
      <alignment horizontal="center" vertical="center"/>
    </xf>
    <xf numFmtId="0" fontId="320" fillId="0" borderId="0" applyBorder="0" applyProtection="0">
      <alignment vertical="center"/>
    </xf>
    <xf numFmtId="277" fontId="320" fillId="0" borderId="106"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321"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1" fillId="111" borderId="106"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59" fillId="0" borderId="0" applyBorder="0" applyProtection="0">
      <alignment horizontal="left"/>
    </xf>
    <xf numFmtId="0" fontId="103"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2"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3" fillId="0" borderId="65"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 fillId="0" borderId="0">
      <alignment horizontal="centerContinuous"/>
    </xf>
    <xf numFmtId="0" fontId="10" fillId="0" borderId="0"/>
    <xf numFmtId="0" fontId="10" fillId="0" borderId="0"/>
    <xf numFmtId="3" fontId="207" fillId="0" borderId="127">
      <alignment vertical="center"/>
    </xf>
    <xf numFmtId="0" fontId="323"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3" fillId="131" borderId="172"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3" fontId="207" fillId="0" borderId="127">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7" fillId="0" borderId="127">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2"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324"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8"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5" fillId="148" borderId="0" applyNumberFormat="0">
      <alignment horizontal="left"/>
    </xf>
    <xf numFmtId="0" fontId="325" fillId="148" borderId="0" applyNumberFormat="0">
      <alignment horizontal="left"/>
    </xf>
    <xf numFmtId="0" fontId="325"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6"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351" fontId="326" fillId="0" borderId="0">
      <protection locked="0"/>
    </xf>
    <xf numFmtId="351" fontId="326" fillId="0" borderId="0">
      <protection locked="0"/>
    </xf>
    <xf numFmtId="0" fontId="10" fillId="0" borderId="0"/>
    <xf numFmtId="0" fontId="76" fillId="0" borderId="0" applyNumberForma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38" fillId="0" borderId="39" applyNumberFormat="0" applyFill="0" applyAlignment="0" applyProtection="0"/>
    <xf numFmtId="0" fontId="10" fillId="0" borderId="0"/>
    <xf numFmtId="0" fontId="10" fillId="0" borderId="0"/>
    <xf numFmtId="0" fontId="10" fillId="0" borderId="0"/>
    <xf numFmtId="0" fontId="39" fillId="0" borderId="40" applyNumberFormat="0" applyFill="0" applyAlignment="0" applyProtection="0"/>
    <xf numFmtId="0" fontId="10" fillId="0" borderId="0"/>
    <xf numFmtId="0" fontId="10" fillId="0" borderId="0"/>
    <xf numFmtId="0" fontId="10" fillId="0" borderId="0"/>
    <xf numFmtId="0" fontId="40" fillId="0" borderId="41"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7" fillId="149" borderId="0">
      <alignment horizontal="centerContinuous"/>
    </xf>
    <xf numFmtId="0" fontId="328" fillId="63" borderId="0" applyNumberFormat="0" applyBorder="0" applyAlignment="0">
      <alignment horizontal="center"/>
    </xf>
    <xf numFmtId="0" fontId="329" fillId="0" borderId="101"/>
    <xf numFmtId="0" fontId="10" fillId="0" borderId="0"/>
    <xf numFmtId="0" fontId="329" fillId="0" borderId="101"/>
    <xf numFmtId="0" fontId="10" fillId="0" borderId="0"/>
    <xf numFmtId="0" fontId="329" fillId="0" borderId="101"/>
    <xf numFmtId="0" fontId="10" fillId="0" borderId="0"/>
    <xf numFmtId="0" fontId="329" fillId="0" borderId="101"/>
    <xf numFmtId="0" fontId="329" fillId="0" borderId="101"/>
    <xf numFmtId="246" fontId="251" fillId="0" borderId="0"/>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1">
      <alignment horizontal="left"/>
    </xf>
    <xf numFmtId="253" fontId="2" fillId="0" borderId="101">
      <alignment horizontal="left"/>
    </xf>
    <xf numFmtId="253"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3" applyNumberFormat="0" applyFill="0" applyAlignment="0" applyProtection="0"/>
    <xf numFmtId="0" fontId="77" fillId="0" borderId="173" applyNumberFormat="0" applyFill="0" applyAlignment="0" applyProtection="0"/>
    <xf numFmtId="0" fontId="77" fillId="0" borderId="173" applyNumberFormat="0" applyFill="0" applyAlignment="0" applyProtection="0"/>
    <xf numFmtId="0" fontId="77" fillId="0" borderId="173" applyNumberFormat="0" applyFill="0" applyAlignment="0" applyProtection="0"/>
    <xf numFmtId="0" fontId="30" fillId="0" borderId="173" applyNumberFormat="0" applyFill="0" applyAlignment="0" applyProtection="0"/>
    <xf numFmtId="0" fontId="30" fillId="0" borderId="17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3" applyNumberFormat="0" applyFill="0" applyAlignment="0" applyProtection="0"/>
    <xf numFmtId="0" fontId="30" fillId="0" borderId="173" applyNumberFormat="0" applyFill="0" applyAlignment="0" applyProtection="0"/>
    <xf numFmtId="3" fontId="207" fillId="0" borderId="127">
      <alignment vertical="center"/>
    </xf>
    <xf numFmtId="0" fontId="30" fillId="0" borderId="17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3" applyNumberFormat="0" applyFill="0" applyAlignment="0" applyProtection="0"/>
    <xf numFmtId="0" fontId="30" fillId="0" borderId="173" applyNumberFormat="0" applyFill="0" applyAlignment="0" applyProtection="0"/>
    <xf numFmtId="0" fontId="2" fillId="0" borderId="0" applyNumberFormat="0" applyFont="0" applyFill="0" applyBorder="0" applyAlignment="0" applyProtection="0"/>
    <xf numFmtId="0" fontId="30" fillId="0" borderId="17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3" applyNumberFormat="0" applyFill="0" applyAlignment="0" applyProtection="0"/>
    <xf numFmtId="0" fontId="30" fillId="0" borderId="173" applyNumberFormat="0" applyFill="0" applyAlignment="0" applyProtection="0"/>
    <xf numFmtId="0" fontId="2" fillId="0" borderId="0" applyNumberFormat="0" applyFont="0" applyFill="0" applyBorder="0" applyAlignment="0" applyProtection="0"/>
    <xf numFmtId="0" fontId="77" fillId="0" borderId="17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3"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3" applyNumberFormat="0" applyFill="0" applyAlignment="0" applyProtection="0"/>
    <xf numFmtId="0" fontId="77" fillId="0" borderId="173" applyNumberFormat="0" applyFill="0" applyAlignment="0" applyProtection="0"/>
    <xf numFmtId="0" fontId="77" fillId="0" borderId="173" applyNumberFormat="0" applyFill="0" applyAlignment="0" applyProtection="0"/>
    <xf numFmtId="0" fontId="2" fillId="0" borderId="0" applyNumberFormat="0" applyFont="0" applyFill="0" applyBorder="0" applyAlignment="0" applyProtection="0"/>
    <xf numFmtId="0" fontId="30" fillId="0" borderId="173" applyNumberFormat="0" applyFill="0" applyAlignment="0" applyProtection="0"/>
    <xf numFmtId="0" fontId="30" fillId="0" borderId="173" applyNumberFormat="0" applyFill="0" applyAlignment="0" applyProtection="0"/>
    <xf numFmtId="0" fontId="30" fillId="0" borderId="173" applyNumberFormat="0" applyFill="0" applyAlignment="0" applyProtection="0"/>
    <xf numFmtId="0" fontId="30" fillId="0" borderId="173" applyNumberFormat="0" applyFill="0" applyAlignment="0" applyProtection="0"/>
    <xf numFmtId="38" fontId="199" fillId="0" borderId="174">
      <alignment horizontal="right"/>
    </xf>
    <xf numFmtId="0" fontId="270" fillId="0" borderId="175"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0" fillId="0" borderId="175" applyProtection="0">
      <alignment horizontal="center"/>
    </xf>
    <xf numFmtId="0" fontId="270" fillId="0" borderId="175" applyProtection="0">
      <alignment horizontal="center"/>
    </xf>
    <xf numFmtId="0" fontId="270" fillId="0" borderId="175" applyProtection="0">
      <alignment horizontal="center"/>
    </xf>
    <xf numFmtId="0" fontId="270" fillId="0" borderId="175" applyProtection="0">
      <alignment horizontal="center"/>
    </xf>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04" fillId="69" borderId="0">
      <alignment horizontal="center"/>
    </xf>
    <xf numFmtId="0" fontId="104" fillId="69" borderId="0">
      <alignment horizontal="center"/>
    </xf>
    <xf numFmtId="3" fontId="207" fillId="0" borderId="127">
      <alignment vertical="center"/>
    </xf>
    <xf numFmtId="0" fontId="330" fillId="104" borderId="0" applyNumberFormat="0" applyBorder="0"/>
    <xf numFmtId="0" fontId="183" fillId="0" borderId="176" applyNumberFormat="0" applyFont="0" applyFill="0" applyAlignment="0"/>
    <xf numFmtId="0" fontId="331" fillId="0" borderId="122"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177" fillId="0" borderId="58" applyNumberFormat="0" applyBorder="0">
      <protection locked="0"/>
    </xf>
    <xf numFmtId="37" fontId="332" fillId="111" borderId="0"/>
    <xf numFmtId="37" fontId="158" fillId="150" borderId="118" applyNumberFormat="0" applyAlignment="0" applyProtection="0"/>
    <xf numFmtId="0" fontId="2" fillId="0" borderId="0" applyNumberFormat="0" applyFont="0" applyFill="0" applyBorder="0" applyAlignment="0" applyProtection="0"/>
    <xf numFmtId="37" fontId="158" fillId="150" borderId="118" applyNumberFormat="0" applyAlignment="0" applyProtection="0"/>
    <xf numFmtId="37" fontId="158" fillId="150" borderId="118" applyNumberFormat="0" applyAlignment="0" applyProtection="0"/>
    <xf numFmtId="37" fontId="158" fillId="150" borderId="118" applyNumberFormat="0" applyAlignment="0" applyProtection="0"/>
    <xf numFmtId="37" fontId="158" fillId="150" borderId="118" applyNumberFormat="0" applyAlignment="0" applyProtection="0"/>
    <xf numFmtId="3" fontId="207" fillId="0" borderId="127">
      <alignment vertical="center"/>
    </xf>
    <xf numFmtId="0" fontId="2" fillId="0" borderId="0" applyNumberFormat="0" applyFont="0" applyFill="0" applyBorder="0" applyAlignment="0" applyProtection="0"/>
    <xf numFmtId="0" fontId="146" fillId="0" borderId="0" applyNumberFormat="0" applyFill="0" applyBorder="0" applyAlignment="0" applyProtection="0"/>
    <xf numFmtId="0" fontId="10" fillId="0" borderId="0"/>
    <xf numFmtId="0" fontId="10" fillId="0" borderId="0"/>
    <xf numFmtId="221" fontId="3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4" fillId="0" borderId="106">
      <alignment horizontal="center"/>
    </xf>
    <xf numFmtId="43" fontId="2" fillId="0" borderId="0" applyNumberFormat="0" applyFont="0" applyBorder="0" applyAlignment="0">
      <protection locked="0"/>
    </xf>
    <xf numFmtId="2" fontId="332" fillId="111" borderId="0" applyNumberFormat="0" applyFill="0" applyBorder="0" applyAlignment="0" applyProtection="0"/>
    <xf numFmtId="352" fontId="335" fillId="111" borderId="0" applyNumberFormat="0" applyFill="0" applyBorder="0" applyAlignment="0" applyProtection="0"/>
    <xf numFmtId="37" fontId="336" fillId="110" borderId="0" applyNumberFormat="0" applyFill="0" applyBorder="0" applyAlignment="0"/>
    <xf numFmtId="0" fontId="148" fillId="111" borderId="0" applyNumberFormat="0" applyBorder="0" applyAlignment="0"/>
    <xf numFmtId="0" fontId="2" fillId="0" borderId="102"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2"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338" fontId="2" fillId="0" borderId="0"/>
    <xf numFmtId="2" fontId="231" fillId="69" borderId="118"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0" fontId="10" fillId="0" borderId="0"/>
    <xf numFmtId="3" fontId="207" fillId="0" borderId="127">
      <alignment vertical="center"/>
    </xf>
    <xf numFmtId="0" fontId="10" fillId="0" borderId="0"/>
    <xf numFmtId="165" fontId="337" fillId="69" borderId="65">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7" fillId="0" borderId="127">
      <alignment vertical="center"/>
    </xf>
    <xf numFmtId="354" fontId="2" fillId="0" borderId="0" applyFont="0" applyFill="0" applyBorder="0" applyAlignment="0" applyProtection="0"/>
    <xf numFmtId="355" fontId="252" fillId="0" borderId="0">
      <protection locked="0"/>
    </xf>
    <xf numFmtId="0" fontId="10" fillId="0" borderId="0"/>
    <xf numFmtId="0" fontId="10" fillId="0" borderId="0"/>
    <xf numFmtId="0" fontId="10" fillId="0" borderId="0"/>
    <xf numFmtId="0" fontId="24" fillId="64" borderId="37" applyNumberFormat="0" applyAlignment="0" applyProtection="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0" fontId="10" fillId="0" borderId="0"/>
    <xf numFmtId="3" fontId="207" fillId="0" borderId="127">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8"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39" fillId="74" borderId="106"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4" fillId="0" borderId="0">
      <alignment horizontal="center"/>
    </xf>
    <xf numFmtId="0" fontId="10" fillId="0" borderId="0"/>
    <xf numFmtId="3" fontId="207" fillId="0" borderId="127">
      <alignment vertical="center"/>
    </xf>
    <xf numFmtId="0" fontId="307" fillId="0" borderId="0" applyProtection="0">
      <alignment horizontal="center"/>
    </xf>
    <xf numFmtId="0" fontId="10" fillId="0" borderId="0"/>
    <xf numFmtId="3" fontId="207" fillId="0" borderId="127">
      <alignment vertical="center"/>
    </xf>
    <xf numFmtId="0" fontId="2" fillId="0" borderId="0" applyNumberFormat="0" applyFont="0" applyFill="0" applyBorder="0" applyAlignment="0" applyProtection="0"/>
    <xf numFmtId="0" fontId="340" fillId="0" borderId="0" applyProtection="0">
      <alignment horizontal="center"/>
    </xf>
    <xf numFmtId="0" fontId="10" fillId="0" borderId="0"/>
    <xf numFmtId="3" fontId="207" fillId="0" borderId="127">
      <alignment vertical="center"/>
    </xf>
    <xf numFmtId="0" fontId="45" fillId="0" borderId="0" applyNumberFormat="0" applyFill="0" applyBorder="0" applyProtection="0">
      <alignment horizontal="left"/>
    </xf>
    <xf numFmtId="331" fontId="158" fillId="0" borderId="0" applyNumberFormat="0" applyFont="0" applyFill="0" applyBorder="0" applyProtection="0">
      <alignment vertical="top" wrapText="1"/>
    </xf>
    <xf numFmtId="0" fontId="204" fillId="0" borderId="0" applyNumberFormat="0" applyFill="0" applyBorder="0" applyProtection="0">
      <alignment horizontal="right"/>
    </xf>
    <xf numFmtId="0" fontId="177" fillId="0" borderId="0" applyNumberFormat="0" applyFill="0" applyBorder="0" applyProtection="0">
      <alignment horizontal="center"/>
    </xf>
    <xf numFmtId="15" fontId="177" fillId="0" borderId="0" applyFill="0" applyBorder="0" applyProtection="0">
      <alignment horizontal="center"/>
    </xf>
    <xf numFmtId="357" fontId="104" fillId="0" borderId="0"/>
    <xf numFmtId="357" fontId="104" fillId="0" borderId="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10" fillId="0" borderId="0"/>
    <xf numFmtId="3" fontId="207" fillId="0" borderId="127">
      <alignment vertical="center"/>
    </xf>
    <xf numFmtId="0" fontId="45" fillId="0" borderId="177" applyNumberFormat="0"/>
    <xf numFmtId="14" fontId="158" fillId="0" borderId="0" applyFont="0" applyFill="0" applyBorder="0" applyProtection="0"/>
    <xf numFmtId="16" fontId="158" fillId="0" borderId="0" applyFont="0" applyFill="0" applyBorder="0" applyProtection="0"/>
    <xf numFmtId="3" fontId="207" fillId="0" borderId="127">
      <alignment vertical="center"/>
    </xf>
    <xf numFmtId="358" fontId="341" fillId="0" borderId="106"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2" fillId="0" borderId="0" applyNumberFormat="0" applyFont="0" applyFill="0" applyBorder="0" applyAlignment="0" applyProtection="0"/>
    <xf numFmtId="0" fontId="10" fillId="0" borderId="0"/>
    <xf numFmtId="3" fontId="207" fillId="0" borderId="127">
      <alignment vertical="center"/>
    </xf>
    <xf numFmtId="0" fontId="10" fillId="0" borderId="0"/>
    <xf numFmtId="0" fontId="10" fillId="0" borderId="0"/>
    <xf numFmtId="0" fontId="10" fillId="0" borderId="0"/>
    <xf numFmtId="0" fontId="10" fillId="0" borderId="0"/>
    <xf numFmtId="3" fontId="207" fillId="0" borderId="127">
      <alignment vertical="center"/>
    </xf>
    <xf numFmtId="0" fontId="216"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2" fillId="0" borderId="0" applyNumberFormat="0" applyFont="0" applyBorder="0" applyAlignment="0"/>
    <xf numFmtId="0" fontId="343" fillId="0" borderId="0"/>
    <xf numFmtId="0" fontId="6" fillId="0" borderId="0" applyNumberFormat="0" applyFill="0" applyBorder="0" applyAlignment="0" applyProtection="0">
      <alignment vertical="top"/>
      <protection locked="0"/>
    </xf>
    <xf numFmtId="208" fontId="343" fillId="0" borderId="0" applyFont="0" applyFill="0" applyBorder="0" applyAlignment="0" applyProtection="0"/>
    <xf numFmtId="209" fontId="343" fillId="0" borderId="0" applyFont="0" applyFill="0" applyBorder="0" applyAlignment="0" applyProtection="0"/>
    <xf numFmtId="207" fontId="343" fillId="0" borderId="0" applyFont="0" applyFill="0" applyBorder="0" applyAlignment="0" applyProtection="0"/>
    <xf numFmtId="210" fontId="34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4" fillId="0" borderId="0" applyNumberFormat="0" applyFill="0" applyBorder="0" applyAlignment="0" applyProtection="0"/>
    <xf numFmtId="3" fontId="2" fillId="74" borderId="183" applyFont="0">
      <alignment horizontal="right" vertical="center"/>
      <protection locked="0"/>
    </xf>
    <xf numFmtId="0" fontId="45" fillId="69" borderId="179" applyFont="0" applyBorder="0">
      <alignment horizontal="center" wrapText="1"/>
    </xf>
    <xf numFmtId="0" fontId="145" fillId="69" borderId="182" applyNumberFormat="0" applyFill="0" applyBorder="0" applyAlignment="0" applyProtection="0">
      <alignment horizontal="left"/>
    </xf>
    <xf numFmtId="0" fontId="1" fillId="0" borderId="0"/>
    <xf numFmtId="0" fontId="172" fillId="0" borderId="187"/>
    <xf numFmtId="244" fontId="174" fillId="0" borderId="188"/>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0" fontId="19" fillId="0" borderId="180" applyFont="0" applyFill="0" applyBorder="0" applyAlignment="0"/>
    <xf numFmtId="3" fontId="179" fillId="88" borderId="183" applyNumberFormat="0" applyFont="0" applyAlignment="0"/>
    <xf numFmtId="3" fontId="179" fillId="88" borderId="183" applyNumberFormat="0" applyFont="0" applyAlignment="0"/>
    <xf numFmtId="3" fontId="179" fillId="88" borderId="183" applyNumberFormat="0" applyFont="0" applyAlignment="0"/>
    <xf numFmtId="3" fontId="179" fillId="88" borderId="183" applyNumberFormat="0" applyFont="0" applyAlignment="0"/>
    <xf numFmtId="3" fontId="179" fillId="88" borderId="183" applyNumberFormat="0" applyFont="0" applyAlignment="0"/>
    <xf numFmtId="247"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247" fontId="177" fillId="107" borderId="183" applyNumberFormat="0" applyFill="0" applyBorder="0" applyAlignment="0" applyProtection="0"/>
    <xf numFmtId="0"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0"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247" fontId="177" fillId="107" borderId="183" applyNumberFormat="0" applyFill="0" applyBorder="0" applyAlignment="0" applyProtection="0"/>
    <xf numFmtId="0" fontId="177" fillId="107" borderId="183" applyNumberFormat="0" applyFill="0" applyBorder="0" applyAlignment="0" applyProtection="0"/>
    <xf numFmtId="0" fontId="181" fillId="108" borderId="189" applyNumberFormat="0" applyAlignment="0" applyProtection="0"/>
    <xf numFmtId="0" fontId="181" fillId="108" borderId="189" applyNumberFormat="0" applyAlignment="0" applyProtection="0"/>
    <xf numFmtId="252" fontId="104" fillId="0" borderId="189" applyNumberFormat="0" applyFont="0" applyFill="0" applyAlignment="0">
      <alignment vertical="center"/>
    </xf>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252" fontId="104" fillId="0" borderId="189" applyNumberFormat="0" applyFont="0" applyFill="0" applyAlignment="0">
      <alignment vertical="center"/>
    </xf>
    <xf numFmtId="0" fontId="104" fillId="0" borderId="189" applyNumberFormat="0" applyFont="0" applyFill="0"/>
    <xf numFmtId="252" fontId="104" fillId="0" borderId="189" applyNumberFormat="0" applyFont="0" applyFill="0" applyAlignment="0">
      <alignment vertical="center"/>
    </xf>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04" fillId="0" borderId="189" applyNumberFormat="0" applyFont="0" applyFill="0"/>
    <xf numFmtId="0" fontId="199" fillId="0" borderId="178" applyNumberFormat="0" applyFont="0" applyFill="0" applyAlignment="0" applyProtection="0"/>
    <xf numFmtId="0" fontId="147" fillId="0" borderId="182" applyNumberFormat="0" applyFont="0" applyFill="0" applyAlignment="0" applyProtection="0"/>
    <xf numFmtId="0" fontId="147" fillId="0" borderId="182" applyNumberFormat="0" applyFont="0" applyFill="0" applyAlignment="0" applyProtection="0"/>
    <xf numFmtId="0" fontId="147" fillId="0" borderId="182" applyNumberFormat="0" applyFont="0" applyFill="0" applyAlignment="0" applyProtection="0"/>
    <xf numFmtId="0" fontId="147" fillId="0" borderId="187" applyNumberFormat="0" applyFont="0" applyFill="0" applyAlignment="0" applyProtection="0"/>
    <xf numFmtId="0" fontId="147" fillId="0" borderId="187" applyNumberFormat="0" applyFont="0" applyFill="0" applyAlignment="0" applyProtection="0"/>
    <xf numFmtId="0" fontId="147" fillId="0" borderId="181" applyNumberFormat="0" applyFont="0" applyFill="0" applyAlignment="0" applyProtection="0"/>
    <xf numFmtId="0" fontId="147" fillId="0" borderId="181" applyNumberFormat="0" applyFont="0" applyFill="0" applyAlignment="0" applyProtection="0"/>
    <xf numFmtId="0" fontId="147" fillId="0" borderId="181" applyNumberFormat="0" applyFont="0" applyFill="0" applyAlignment="0" applyProtection="0"/>
    <xf numFmtId="0" fontId="147" fillId="0" borderId="181" applyNumberFormat="0" applyFont="0" applyFill="0" applyAlignment="0" applyProtection="0"/>
    <xf numFmtId="0" fontId="147" fillId="0" borderId="181" applyNumberFormat="0" applyFont="0" applyFill="0" applyAlignment="0" applyProtection="0"/>
    <xf numFmtId="0" fontId="147" fillId="0" borderId="181" applyNumberFormat="0" applyFont="0" applyFill="0" applyAlignment="0" applyProtection="0"/>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3" fontId="45" fillId="41" borderId="182">
      <protection hidden="1"/>
    </xf>
    <xf numFmtId="0" fontId="202" fillId="0" borderId="182" applyBorder="0"/>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vertical="center"/>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3" fontId="204" fillId="69" borderId="183" applyFont="0" applyFill="0" applyProtection="0">
      <alignment horizontal="right"/>
    </xf>
    <xf numFmtId="201" fontId="207"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18" fillId="0" borderId="190" applyNumberFormat="0" applyFill="0" applyBorder="0" applyAlignment="0" applyProtection="0">
      <alignment horizontal="center"/>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8" fillId="0" borderId="190" applyNumberFormat="0" applyFill="0" applyBorder="0" applyAlignment="0" applyProtection="0">
      <alignment horizontal="center"/>
      <protection locked="0"/>
    </xf>
    <xf numFmtId="0" fontId="218" fillId="0" borderId="190" applyNumberFormat="0" applyFill="0" applyBorder="0" applyAlignment="0" applyProtection="0">
      <alignment horizontal="center"/>
      <protection locked="0"/>
    </xf>
    <xf numFmtId="0" fontId="218" fillId="0" borderId="190" applyNumberFormat="0" applyFill="0" applyBorder="0" applyAlignment="0" applyProtection="0">
      <alignment horizontal="center"/>
      <protection locked="0"/>
    </xf>
    <xf numFmtId="0" fontId="218" fillId="0" borderId="190" applyNumberFormat="0" applyFill="0" applyBorder="0" applyAlignment="0" applyProtection="0">
      <alignment horizontal="center"/>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19" fillId="0" borderId="190"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0" fillId="0" borderId="0" applyFont="0" applyFill="0" applyBorder="0" applyAlignment="0" applyProtection="0">
      <alignment horizontal="righ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25" fillId="119" borderId="180" applyNumberFormat="0" applyBorder="0">
      <alignment horizontal="left"/>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0"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275" fontId="2" fillId="0" borderId="182" applyFill="0" applyProtection="0">
      <alignment horizontal="centerContinuous"/>
    </xf>
    <xf numFmtId="0" fontId="230" fillId="120" borderId="183" applyNumberFormat="0" applyBorder="0" applyAlignment="0">
      <alignment horizontal="center"/>
      <protection locked="0"/>
    </xf>
    <xf numFmtId="0" fontId="230" fillId="120" borderId="183" applyNumberFormat="0" applyBorder="0" applyAlignment="0">
      <alignment horizontal="center"/>
      <protection locked="0"/>
    </xf>
    <xf numFmtId="3" fontId="231" fillId="121" borderId="190" applyNumberFormat="0" applyBorder="0" applyAlignment="0" applyProtection="0">
      <protection hidden="1"/>
    </xf>
    <xf numFmtId="281" fontId="2" fillId="0" borderId="0" applyFont="0" applyFill="0" applyBorder="0" applyAlignment="0" applyProtection="0"/>
    <xf numFmtId="0" fontId="2" fillId="71" borderId="181" applyNumberFormat="0" applyFont="0" applyAlignment="0" applyProtection="0"/>
    <xf numFmtId="0" fontId="2" fillId="71" borderId="181" applyNumberFormat="0" applyFont="0" applyAlignment="0" applyProtection="0"/>
    <xf numFmtId="0" fontId="2" fillId="71" borderId="181" applyNumberFormat="0" applyFont="0" applyAlignment="0" applyProtection="0"/>
    <xf numFmtId="0" fontId="2" fillId="71" borderId="181" applyNumberFormat="0" applyFont="0" applyAlignment="0" applyProtection="0"/>
    <xf numFmtId="0" fontId="2" fillId="71" borderId="181" applyNumberFormat="0" applyFont="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45" fillId="113" borderId="185" applyAlignment="0" applyProtection="0"/>
    <xf numFmtId="0" fontId="45" fillId="113" borderId="185" applyAlignment="0" applyProtection="0"/>
    <xf numFmtId="0" fontId="45" fillId="113" borderId="185" applyAlignment="0" applyProtection="0"/>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Protection="0">
      <alignment horizontal="center" vertical="center"/>
    </xf>
    <xf numFmtId="0" fontId="2" fillId="68" borderId="183" applyNumberFormat="0" applyFont="0" applyBorder="0" applyProtection="0">
      <alignment horizontal="center" vertical="center"/>
    </xf>
    <xf numFmtId="0" fontId="2" fillId="68" borderId="183" applyNumberFormat="0" applyFont="0" applyBorder="0" applyProtection="0">
      <alignment horizontal="center" vertical="center"/>
    </xf>
    <xf numFmtId="0" fontId="2" fillId="68" borderId="183" applyNumberFormat="0" applyFont="0" applyBorder="0" applyProtection="0">
      <alignment horizontal="center" vertic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68" borderId="183" applyNumberFormat="0" applyFont="0" applyBorder="0" applyAlignment="0" applyProtection="0">
      <alignment horizontal="center"/>
    </xf>
    <xf numFmtId="0" fontId="2" fillId="125" borderId="180" applyNumberFormat="0" applyFont="0" applyBorder="0" applyAlignment="0"/>
    <xf numFmtId="0" fontId="2" fillId="125" borderId="180" applyNumberFormat="0" applyFont="0" applyBorder="0" applyAlignment="0"/>
    <xf numFmtId="0" fontId="2" fillId="125" borderId="180" applyNumberFormat="0" applyFont="0" applyBorder="0" applyAlignment="0"/>
    <xf numFmtId="0" fontId="2" fillId="125" borderId="180" applyNumberFormat="0" applyFont="0" applyBorder="0" applyAlignment="0"/>
    <xf numFmtId="0" fontId="2" fillId="125" borderId="180" applyNumberFormat="0" applyFont="0" applyBorder="0" applyAlignment="0"/>
    <xf numFmtId="0" fontId="41" fillId="126" borderId="179" applyNumberFormat="0" applyFont="0" applyBorder="0" applyAlignment="0">
      <alignment horizontal="centerContinuous"/>
    </xf>
    <xf numFmtId="0" fontId="41" fillId="126" borderId="179" applyNumberFormat="0" applyFont="0" applyBorder="0" applyAlignment="0">
      <alignment horizontal="centerContinuous"/>
    </xf>
    <xf numFmtId="0" fontId="41" fillId="126" borderId="179" applyNumberFormat="0" applyFont="0" applyBorder="0" applyAlignment="0">
      <alignment horizontal="centerContinuous"/>
    </xf>
    <xf numFmtId="0" fontId="41" fillId="126" borderId="179" applyNumberFormat="0" applyFont="0" applyBorder="0" applyAlignment="0">
      <alignment horizontal="centerContinuous"/>
    </xf>
    <xf numFmtId="0" fontId="41" fillId="126" borderId="179" applyNumberFormat="0" applyFont="0" applyBorder="0" applyAlignment="0">
      <alignment horizontal="centerContinuous"/>
    </xf>
    <xf numFmtId="0" fontId="37" fillId="0" borderId="185">
      <alignment horizontal="left" vertical="center"/>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3"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10"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9" fontId="2" fillId="70" borderId="183" applyFont="0" applyProtection="0">
      <alignment horizontal="righ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70" borderId="179" applyNumberFormat="0" applyFont="0" applyBorder="0" applyAlignment="0" applyProtection="0">
      <alignment horizontal="left"/>
    </xf>
    <xf numFmtId="0" fontId="2" fillId="0" borderId="0" applyNumberFormat="0" applyFont="0" applyFill="0" applyBorder="0" applyAlignment="0" applyProtection="0"/>
    <xf numFmtId="10" fontId="19" fillId="107" borderId="183" applyNumberFormat="0" applyBorder="0" applyAlignment="0" applyProtection="0"/>
    <xf numFmtId="10" fontId="19" fillId="107" borderId="183" applyNumberFormat="0" applyBorder="0" applyAlignment="0" applyProtection="0"/>
    <xf numFmtId="10" fontId="19" fillId="107" borderId="183" applyNumberFormat="0" applyBorder="0" applyAlignment="0" applyProtection="0"/>
    <xf numFmtId="10" fontId="19" fillId="107" borderId="183" applyNumberFormat="0" applyBorder="0" applyAlignment="0" applyProtection="0"/>
    <xf numFmtId="10" fontId="19" fillId="107" borderId="183" applyNumberFormat="0" applyBorder="0" applyAlignment="0" applyProtection="0"/>
    <xf numFmtId="10" fontId="19" fillId="107" borderId="183" applyNumberFormat="0" applyBorder="0" applyAlignment="0" applyProtection="0"/>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0" fontId="269" fillId="0" borderId="188">
      <protection locked="0"/>
    </xf>
    <xf numFmtId="2" fontId="231" fillId="129" borderId="188" applyNumberFormat="0" applyBorder="0" applyAlignment="0" applyProtection="0">
      <alignment horizontal="center"/>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11" fontId="2" fillId="71" borderId="183" applyFont="0" applyAlignment="0">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vertical="center"/>
      <protection locked="0"/>
    </xf>
    <xf numFmtId="3" fontId="2" fillId="71" borderId="183" applyFont="0">
      <alignment horizontal="right" vertical="center"/>
      <protection locked="0"/>
    </xf>
    <xf numFmtId="3" fontId="2" fillId="71" borderId="183" applyFont="0">
      <alignment horizontal="right" vertical="center"/>
      <protection locked="0"/>
    </xf>
    <xf numFmtId="3" fontId="2" fillId="71" borderId="183" applyFont="0">
      <alignment horizontal="right" vertical="center"/>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3"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26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10" fontId="2" fillId="71" borderId="183" applyFont="0">
      <alignment horizontal="right"/>
      <protection locked="0"/>
    </xf>
    <xf numFmtId="9" fontId="2" fillId="71" borderId="190" applyFont="0">
      <alignment horizontal="right"/>
      <protection locked="0"/>
    </xf>
    <xf numFmtId="9" fontId="2" fillId="71" borderId="190" applyFont="0">
      <alignment horizontal="right"/>
      <protection locked="0"/>
    </xf>
    <xf numFmtId="9" fontId="2" fillId="71" borderId="190" applyFont="0">
      <alignment horizontal="right"/>
      <protection locked="0"/>
    </xf>
    <xf numFmtId="9" fontId="2" fillId="71" borderId="190" applyFont="0">
      <alignment horizontal="right"/>
      <protection locked="0"/>
    </xf>
    <xf numFmtId="9" fontId="2" fillId="71" borderId="190" applyFont="0">
      <alignment horizontal="right"/>
      <protection locked="0"/>
    </xf>
    <xf numFmtId="9" fontId="2" fillId="71" borderId="190" applyFont="0">
      <alignment horizontal="right"/>
      <protection locked="0"/>
    </xf>
    <xf numFmtId="9" fontId="2" fillId="71" borderId="190" applyFont="0">
      <alignment horizontal="right"/>
      <protection locked="0"/>
    </xf>
    <xf numFmtId="9" fontId="2" fillId="71" borderId="190" applyFont="0">
      <alignment horizontal="right"/>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0" fontId="2" fillId="71" borderId="183" applyFont="0">
      <alignment horizontal="center" wrapText="1"/>
      <protection locked="0"/>
    </xf>
    <xf numFmtId="49" fontId="2" fillId="71" borderId="183" applyFont="0" applyAlignment="0">
      <protection locked="0"/>
    </xf>
    <xf numFmtId="49" fontId="2" fillId="71" borderId="183" applyFont="0" applyAlignment="0">
      <protection locked="0"/>
    </xf>
    <xf numFmtId="317" fontId="158" fillId="0" borderId="188" applyBorder="0"/>
    <xf numFmtId="253" fontId="226" fillId="96" borderId="188" applyBorder="0"/>
    <xf numFmtId="10" fontId="9" fillId="130" borderId="180" applyBorder="0">
      <alignment horizontal="center"/>
      <protection locked="0"/>
    </xf>
    <xf numFmtId="10" fontId="9" fillId="130" borderId="180" applyBorder="0">
      <alignment horizontal="center"/>
      <protection locked="0"/>
    </xf>
    <xf numFmtId="10" fontId="9" fillId="130" borderId="180" applyBorder="0">
      <alignment horizontal="center"/>
      <protection locked="0"/>
    </xf>
    <xf numFmtId="10" fontId="9" fillId="130" borderId="180" applyBorder="0">
      <alignment horizontal="center"/>
      <protection locked="0"/>
    </xf>
    <xf numFmtId="10" fontId="9" fillId="130" borderId="180" applyBorder="0">
      <alignment horizontal="center"/>
      <protection locked="0"/>
    </xf>
    <xf numFmtId="2" fontId="231" fillId="107" borderId="183" applyNumberFormat="0" applyBorder="0" applyAlignment="0">
      <protection locked="0"/>
    </xf>
    <xf numFmtId="3" fontId="207" fillId="0" borderId="127">
      <alignment vertical="center"/>
    </xf>
    <xf numFmtId="37" fontId="199" fillId="0" borderId="0" applyNumberFormat="0" applyFill="0" applyAlignment="0"/>
    <xf numFmtId="0" fontId="281" fillId="104" borderId="184">
      <alignment horizontal="center" vertical="top" wrapText="1"/>
    </xf>
    <xf numFmtId="0" fontId="281" fillId="104" borderId="184">
      <alignment horizontal="center" vertical="top" wrapText="1"/>
    </xf>
    <xf numFmtId="0" fontId="281" fillId="104" borderId="184">
      <alignment horizontal="center" vertical="top" wrapText="1"/>
    </xf>
    <xf numFmtId="0" fontId="281" fillId="104" borderId="184">
      <alignment horizontal="center" vertical="top" wrapText="1"/>
    </xf>
    <xf numFmtId="0" fontId="2" fillId="0" borderId="185"/>
    <xf numFmtId="0" fontId="2" fillId="0" borderId="185"/>
    <xf numFmtId="0" fontId="2" fillId="0" borderId="185"/>
    <xf numFmtId="0" fontId="2" fillId="0" borderId="185"/>
    <xf numFmtId="0" fontId="45" fillId="70" borderId="179"/>
    <xf numFmtId="0" fontId="45" fillId="70" borderId="179"/>
    <xf numFmtId="0" fontId="45" fillId="70" borderId="179"/>
    <xf numFmtId="0" fontId="45" fillId="70" borderId="179"/>
    <xf numFmtId="0" fontId="45" fillId="0" borderId="180"/>
    <xf numFmtId="0" fontId="45" fillId="0" borderId="180"/>
    <xf numFmtId="0" fontId="45" fillId="0" borderId="180"/>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0" fontId="281" fillId="132" borderId="184">
      <alignment horizontal="center" vertical="top"/>
    </xf>
    <xf numFmtId="0" fontId="281" fillId="132" borderId="184">
      <alignment horizontal="center" vertical="top"/>
    </xf>
    <xf numFmtId="0" fontId="45" fillId="0" borderId="179"/>
    <xf numFmtId="0" fontId="45" fillId="0" borderId="179"/>
    <xf numFmtId="0" fontId="45" fillId="0" borderId="179"/>
    <xf numFmtId="0" fontId="45" fillId="0" borderId="179"/>
    <xf numFmtId="0" fontId="2" fillId="0" borderId="184"/>
    <xf numFmtId="0" fontId="2" fillId="0" borderId="184"/>
    <xf numFmtId="0" fontId="2" fillId="0" borderId="184"/>
    <xf numFmtId="0" fontId="2" fillId="0" borderId="184"/>
    <xf numFmtId="0" fontId="2" fillId="0" borderId="184"/>
    <xf numFmtId="0" fontId="282" fillId="70" borderId="190"/>
    <xf numFmtId="0" fontId="282" fillId="70" borderId="190"/>
    <xf numFmtId="0" fontId="2" fillId="0" borderId="180">
      <alignment horizontal="center"/>
    </xf>
    <xf numFmtId="0" fontId="2" fillId="0" borderId="180">
      <alignment horizontal="center"/>
    </xf>
    <xf numFmtId="0" fontId="2" fillId="0" borderId="180">
      <alignment horizontal="center"/>
    </xf>
    <xf numFmtId="0" fontId="2" fillId="0" borderId="181">
      <alignment horizontal="center"/>
    </xf>
    <xf numFmtId="0" fontId="2" fillId="0" borderId="181">
      <alignment horizontal="center"/>
    </xf>
    <xf numFmtId="0" fontId="2" fillId="0" borderId="181">
      <alignment horizontal="center"/>
    </xf>
    <xf numFmtId="0" fontId="2" fillId="0" borderId="181">
      <alignment horizontal="center"/>
    </xf>
    <xf numFmtId="0" fontId="2" fillId="0" borderId="186">
      <alignment horizontal="center"/>
    </xf>
    <xf numFmtId="0" fontId="2" fillId="0" borderId="186">
      <alignment horizontal="center"/>
    </xf>
    <xf numFmtId="0" fontId="281" fillId="132" borderId="184">
      <alignment horizontal="center" vertical="top" wrapText="1"/>
    </xf>
    <xf numFmtId="0" fontId="281" fillId="132" borderId="184">
      <alignment horizontal="center" vertical="top" wrapText="1"/>
    </xf>
    <xf numFmtId="0" fontId="281" fillId="132" borderId="184">
      <alignment horizontal="center" vertical="top" wrapText="1"/>
    </xf>
    <xf numFmtId="0" fontId="281" fillId="132" borderId="184">
      <alignment horizontal="center" vertical="top" wrapText="1"/>
    </xf>
    <xf numFmtId="3" fontId="2" fillId="0" borderId="185"/>
    <xf numFmtId="3" fontId="2" fillId="0" borderId="185"/>
    <xf numFmtId="3" fontId="2" fillId="0" borderId="185"/>
    <xf numFmtId="3" fontId="2" fillId="0" borderId="185"/>
    <xf numFmtId="0" fontId="45" fillId="70" borderId="179">
      <alignment horizontal="center"/>
    </xf>
    <xf numFmtId="0" fontId="45" fillId="70" borderId="179">
      <alignment horizontal="center"/>
    </xf>
    <xf numFmtId="0" fontId="45" fillId="70" borderId="179">
      <alignment horizontal="center"/>
    </xf>
    <xf numFmtId="0" fontId="45" fillId="70" borderId="179">
      <alignment horizontal="center"/>
    </xf>
    <xf numFmtId="0" fontId="45" fillId="70" borderId="185">
      <alignment horizontal="center"/>
    </xf>
    <xf numFmtId="0" fontId="45" fillId="70" borderId="185">
      <alignment horizontal="center"/>
    </xf>
    <xf numFmtId="0" fontId="45" fillId="70" borderId="184">
      <alignment horizontal="center"/>
    </xf>
    <xf numFmtId="0" fontId="45" fillId="70" borderId="184">
      <alignment horizontal="center"/>
    </xf>
    <xf numFmtId="0" fontId="45" fillId="70" borderId="184">
      <alignment horizontal="center"/>
    </xf>
    <xf numFmtId="0" fontId="45" fillId="70" borderId="184">
      <alignment horizontal="center"/>
    </xf>
    <xf numFmtId="0" fontId="45" fillId="70" borderId="180">
      <alignment horizontal="left" vertical="top"/>
    </xf>
    <xf numFmtId="0" fontId="45" fillId="70" borderId="180">
      <alignment horizontal="left" vertical="top"/>
    </xf>
    <xf numFmtId="0" fontId="45" fillId="70" borderId="180">
      <alignment horizontal="left" vertical="top"/>
    </xf>
    <xf numFmtId="0" fontId="281" fillId="132" borderId="185">
      <alignment horizontal="center" vertical="center"/>
    </xf>
    <xf numFmtId="0" fontId="281" fillId="132" borderId="185">
      <alignment horizontal="center" vertical="center"/>
    </xf>
    <xf numFmtId="0" fontId="281" fillId="132" borderId="184">
      <alignment horizontal="center" vertical="center"/>
    </xf>
    <xf numFmtId="0" fontId="281" fillId="132" borderId="184">
      <alignment horizontal="center" vertical="center"/>
    </xf>
    <xf numFmtId="0" fontId="281" fillId="132" borderId="184">
      <alignment horizontal="center" vertical="center"/>
    </xf>
    <xf numFmtId="0" fontId="281" fillId="132" borderId="184">
      <alignment horizontal="center" vertical="center"/>
    </xf>
    <xf numFmtId="0" fontId="281" fillId="104" borderId="179">
      <alignment horizontal="center" vertical="center"/>
    </xf>
    <xf numFmtId="0" fontId="281" fillId="104" borderId="179">
      <alignment horizontal="center" vertical="center"/>
    </xf>
    <xf numFmtId="0" fontId="281" fillId="104" borderId="179">
      <alignment horizontal="center" vertical="center"/>
    </xf>
    <xf numFmtId="0" fontId="281" fillId="104" borderId="179">
      <alignment horizontal="center" vertical="center"/>
    </xf>
    <xf numFmtId="0" fontId="281" fillId="104" borderId="185">
      <alignment horizontal="center" vertical="center"/>
    </xf>
    <xf numFmtId="0" fontId="281" fillId="104" borderId="185">
      <alignment horizontal="center" vertical="center"/>
    </xf>
    <xf numFmtId="0" fontId="281" fillId="104" borderId="184">
      <alignment horizontal="center" vertical="center"/>
    </xf>
    <xf numFmtId="0" fontId="281" fillId="104" borderId="184">
      <alignment horizontal="center" vertical="center"/>
    </xf>
    <xf numFmtId="0" fontId="281" fillId="104" borderId="184">
      <alignment horizontal="center" vertical="center"/>
    </xf>
    <xf numFmtId="0" fontId="281" fillId="104" borderId="184">
      <alignment horizontal="center" vertical="center"/>
    </xf>
    <xf numFmtId="0" fontId="2" fillId="0" borderId="181"/>
    <xf numFmtId="0" fontId="2" fillId="0" borderId="181"/>
    <xf numFmtId="0" fontId="2" fillId="0" borderId="181"/>
    <xf numFmtId="0" fontId="2" fillId="0" borderId="181"/>
    <xf numFmtId="0" fontId="2" fillId="0" borderId="186"/>
    <xf numFmtId="0" fontId="2" fillId="0" borderId="186"/>
    <xf numFmtId="0" fontId="2" fillId="0" borderId="0" applyNumberFormat="0" applyFont="0" applyFill="0" applyBorder="0" applyAlignment="0" applyProtection="0"/>
    <xf numFmtId="0" fontId="284" fillId="0" borderId="188"/>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3"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260" fontId="2" fillId="74" borderId="183">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10" fontId="2" fillId="74" borderId="183" applyFont="0">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9" fontId="2" fillId="74" borderId="183">
      <alignment horizontal="right"/>
      <protection locked="0"/>
    </xf>
    <xf numFmtId="331" fontId="2" fillId="74" borderId="183" applyFont="0">
      <alignment horizontal="right" vertical="center"/>
      <protection locked="0"/>
    </xf>
    <xf numFmtId="331" fontId="2" fillId="74" borderId="183" applyFont="0">
      <alignment horizontal="right" vertical="center"/>
      <protection locked="0"/>
    </xf>
    <xf numFmtId="331" fontId="2" fillId="74" borderId="183" applyFont="0">
      <alignment horizontal="right" vertical="center"/>
      <protection locked="0"/>
    </xf>
    <xf numFmtId="331" fontId="2" fillId="74" borderId="183" applyFont="0">
      <alignment horizontal="right" vertical="center"/>
      <protection locked="0"/>
    </xf>
    <xf numFmtId="331" fontId="2" fillId="74" borderId="183" applyFont="0">
      <alignment horizontal="right" vertical="center"/>
      <protection locked="0"/>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lignment horizontal="center" wrapText="1"/>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0" fontId="2" fillId="74" borderId="183" applyNumberFormat="0" applyFont="0">
      <alignment horizontal="center" wrapText="1"/>
      <protection locked="0"/>
    </xf>
    <xf numFmtId="173" fontId="231" fillId="134" borderId="188" applyNumberFormat="0" applyBorder="0" applyAlignment="0" applyProtection="0">
      <alignment horizontal="center"/>
      <protection hidden="1"/>
    </xf>
    <xf numFmtId="3" fontId="285" fillId="57" borderId="183" applyNumberFormat="0" applyBorder="0" applyAlignment="0" applyProtection="0">
      <protection hidden="1"/>
    </xf>
    <xf numFmtId="3" fontId="286" fillId="135" borderId="190" applyNumberFormat="0" applyBorder="0" applyAlignment="0" applyProtection="0">
      <protection hidden="1"/>
    </xf>
    <xf numFmtId="0" fontId="19" fillId="131" borderId="188" applyNumberFormat="0" applyFont="0" applyBorder="0" applyAlignment="0" applyProtection="0">
      <alignment horizontal="center"/>
    </xf>
    <xf numFmtId="0" fontId="19" fillId="131" borderId="188" applyNumberFormat="0" applyFont="0" applyBorder="0" applyAlignment="0" applyProtection="0">
      <alignment horizontal="center"/>
    </xf>
    <xf numFmtId="0" fontId="19" fillId="96" borderId="188" applyNumberFormat="0" applyFont="0" applyBorder="0" applyAlignment="0" applyProtection="0">
      <alignment horizontal="center"/>
    </xf>
    <xf numFmtId="0" fontId="19" fillId="96" borderId="188" applyNumberFormat="0" applyFont="0" applyBorder="0" applyAlignment="0" applyProtection="0">
      <alignment horizontal="center"/>
    </xf>
    <xf numFmtId="0" fontId="158" fillId="0" borderId="191" applyNumberFormat="0" applyAlignment="0" applyProtection="0"/>
    <xf numFmtId="0" fontId="10" fillId="0" borderId="0"/>
    <xf numFmtId="0" fontId="46" fillId="69" borderId="182">
      <alignment horizontal="center"/>
    </xf>
    <xf numFmtId="0" fontId="41" fillId="0" borderId="178">
      <alignment horizontal="center"/>
    </xf>
    <xf numFmtId="0" fontId="45" fillId="92" borderId="182" applyNumberFormat="0" applyBorder="0" applyAlignment="0"/>
    <xf numFmtId="3" fontId="2" fillId="95" borderId="183" applyFont="0">
      <alignment horizontal="right" vertical="center"/>
      <protection locked="0"/>
    </xf>
    <xf numFmtId="3" fontId="2" fillId="95" borderId="183" applyFont="0">
      <alignment horizontal="right" vertical="center"/>
      <protection locked="0"/>
    </xf>
    <xf numFmtId="3" fontId="2" fillId="95" borderId="183" applyFont="0">
      <alignment horizontal="right" vertical="center"/>
      <protection locked="0"/>
    </xf>
    <xf numFmtId="3" fontId="2" fillId="95" borderId="183" applyFont="0">
      <alignment horizontal="right" vertical="center"/>
      <protection locked="0"/>
    </xf>
    <xf numFmtId="3" fontId="2" fillId="95" borderId="183" applyFont="0">
      <alignment horizontal="right" vertical="center"/>
      <protection locked="0"/>
    </xf>
    <xf numFmtId="0" fontId="295" fillId="45" borderId="183"/>
    <xf numFmtId="0" fontId="2" fillId="0" borderId="192">
      <alignment vertical="center"/>
    </xf>
    <xf numFmtId="4" fontId="29" fillId="138" borderId="193" applyNumberFormat="0" applyProtection="0">
      <alignment horizontal="left" vertical="center" indent="1"/>
    </xf>
    <xf numFmtId="4" fontId="29" fillId="138" borderId="193" applyNumberFormat="0" applyProtection="0">
      <alignment horizontal="left" vertical="center" indent="1"/>
    </xf>
    <xf numFmtId="4" fontId="29" fillId="138" borderId="193" applyNumberFormat="0" applyProtection="0">
      <alignment horizontal="left" vertical="center" indent="1"/>
    </xf>
    <xf numFmtId="4" fontId="29" fillId="138" borderId="193" applyNumberFormat="0" applyProtection="0">
      <alignment horizontal="left" vertical="center" indent="1"/>
    </xf>
    <xf numFmtId="4" fontId="29" fillId="138" borderId="193" applyNumberFormat="0" applyProtection="0">
      <alignment horizontal="left" vertical="center" indent="1"/>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47" fontId="2" fillId="69" borderId="183">
      <alignment horizontal="center"/>
    </xf>
    <xf numFmtId="3" fontId="2" fillId="69" borderId="183" applyFont="0">
      <alignment horizontal="right"/>
    </xf>
    <xf numFmtId="3" fontId="2" fillId="69" borderId="183" applyFont="0">
      <alignment horizontal="right"/>
    </xf>
    <xf numFmtId="3" fontId="2" fillId="69" borderId="183" applyFont="0">
      <alignment horizontal="right" vertical="center"/>
    </xf>
    <xf numFmtId="3" fontId="2" fillId="69" borderId="183" applyFont="0">
      <alignment horizontal="right" vertical="center"/>
    </xf>
    <xf numFmtId="3" fontId="2" fillId="69" borderId="183" applyFont="0">
      <alignment horizontal="right" vertical="center"/>
    </xf>
    <xf numFmtId="3" fontId="2" fillId="69" borderId="183" applyFont="0">
      <alignment horizontal="right" vertical="center"/>
    </xf>
    <xf numFmtId="3" fontId="2" fillId="69" borderId="183" applyFont="0">
      <alignment horizontal="right"/>
    </xf>
    <xf numFmtId="3" fontId="2" fillId="69" borderId="183" applyFont="0">
      <alignment horizontal="right"/>
    </xf>
    <xf numFmtId="3" fontId="2" fillId="69" borderId="183" applyFont="0">
      <alignment horizontal="right"/>
    </xf>
    <xf numFmtId="3" fontId="2" fillId="69" borderId="183" applyFont="0">
      <alignment horizontal="right"/>
    </xf>
    <xf numFmtId="3" fontId="2" fillId="69" borderId="183" applyFont="0">
      <alignment horizontal="right"/>
    </xf>
    <xf numFmtId="3" fontId="2" fillId="69" borderId="183" applyFont="0">
      <alignment horizontal="right"/>
    </xf>
    <xf numFmtId="3" fontId="2" fillId="69" borderId="183" applyFont="0">
      <alignment horizontal="right"/>
    </xf>
    <xf numFmtId="3" fontId="2" fillId="69" borderId="183" applyFont="0">
      <alignment horizontal="right"/>
    </xf>
    <xf numFmtId="3"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187"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26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10"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9" fontId="2" fillId="69" borderId="183" applyFont="0">
      <alignment horizontal="right"/>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48" fontId="2" fillId="69" borderId="183" applyFont="0">
      <alignment horizontal="center" wrapText="1"/>
    </xf>
    <xf numFmtId="3" fontId="2" fillId="68" borderId="185" applyBorder="0"/>
    <xf numFmtId="3" fontId="2" fillId="68" borderId="185" applyBorder="0"/>
    <xf numFmtId="3" fontId="2" fillId="68" borderId="185" applyBorder="0"/>
    <xf numFmtId="3" fontId="2" fillId="68" borderId="185" applyBorder="0"/>
    <xf numFmtId="3" fontId="2" fillId="68" borderId="185" applyBorder="0"/>
    <xf numFmtId="2" fontId="311" fillId="0" borderId="188" applyNumberFormat="0" applyFill="0" applyBorder="0" applyAlignment="0" applyProtection="0">
      <alignment horizontal="center"/>
      <protection locked="0"/>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0" fontId="158" fillId="0" borderId="183" applyNumberFormat="0" applyFont="0" applyFill="0" applyBorder="0" applyAlignment="0">
      <protection hidden="1"/>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1" fontId="2" fillId="144" borderId="183" applyFont="0">
      <alignment horizontal="right"/>
    </xf>
    <xf numFmtId="304" fontId="2" fillId="144" borderId="183" applyFont="0"/>
    <xf numFmtId="304" fontId="2" fillId="144" borderId="183" applyFont="0"/>
    <xf numFmtId="304" fontId="2" fillId="144" borderId="183" applyFont="0"/>
    <xf numFmtId="304" fontId="2" fillId="144" borderId="183" applyFont="0"/>
    <xf numFmtId="304" fontId="2" fillId="144" borderId="183" applyFont="0"/>
    <xf numFmtId="304" fontId="2" fillId="144" borderId="183" applyFont="0"/>
    <xf numFmtId="304" fontId="2" fillId="144" borderId="183" applyFont="0"/>
    <xf numFmtId="304" fontId="2" fillId="144" borderId="183" applyFont="0"/>
    <xf numFmtId="304" fontId="2" fillId="144" borderId="183" applyFont="0"/>
    <xf numFmtId="304" fontId="2" fillId="144" borderId="183" applyFont="0"/>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9"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331"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10" fontId="2" fillId="144" borderId="183" applyFont="0">
      <alignment horizontal="right"/>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0" fontId="2" fillId="144" borderId="183" applyFont="0">
      <alignment horizontal="center" wrapText="1"/>
    </xf>
    <xf numFmtId="49" fontId="2" fillId="144" borderId="183" applyFont="0"/>
    <xf numFmtId="49" fontId="2" fillId="144" borderId="183" applyFont="0"/>
    <xf numFmtId="304" fontId="2" fillId="145" borderId="183" applyFont="0"/>
    <xf numFmtId="304" fontId="2" fillId="145" borderId="183" applyFont="0"/>
    <xf numFmtId="304" fontId="2" fillId="145" borderId="183" applyFont="0"/>
    <xf numFmtId="304" fontId="2" fillId="145" borderId="183" applyFont="0"/>
    <xf numFmtId="304" fontId="2" fillId="145" borderId="183" applyFont="0"/>
    <xf numFmtId="304" fontId="2" fillId="145" borderId="183" applyFont="0"/>
    <xf numFmtId="304" fontId="2" fillId="145" borderId="183" applyFont="0"/>
    <xf numFmtId="304" fontId="2" fillId="145" borderId="183" applyFont="0"/>
    <xf numFmtId="304" fontId="2" fillId="145" borderId="183" applyFont="0"/>
    <xf numFmtId="304" fontId="2" fillId="145" borderId="183" applyFont="0"/>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9" fontId="2" fillId="145" borderId="183" applyFont="0">
      <alignment horizontal="right"/>
    </xf>
    <xf numFmtId="311" fontId="2" fillId="146" borderId="183">
      <alignment vertical="center"/>
    </xf>
    <xf numFmtId="311" fontId="2" fillId="146" borderId="183">
      <alignment vertical="center"/>
    </xf>
    <xf numFmtId="311" fontId="2" fillId="146" borderId="183">
      <alignment vertical="center"/>
    </xf>
    <xf numFmtId="311" fontId="2" fillId="146" borderId="183">
      <alignment vertical="center"/>
    </xf>
    <xf numFmtId="311" fontId="2" fillId="146" borderId="183">
      <alignment vertical="center"/>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304"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1" fontId="2" fillId="93" borderId="183" applyFont="0">
      <alignment horizontal="right"/>
    </xf>
    <xf numFmtId="304" fontId="2" fillId="93" borderId="183" applyFont="0"/>
    <xf numFmtId="304" fontId="2" fillId="93" borderId="183" applyFont="0"/>
    <xf numFmtId="304" fontId="2" fillId="93" borderId="183" applyFont="0"/>
    <xf numFmtId="304" fontId="2" fillId="93" borderId="183" applyFont="0"/>
    <xf numFmtId="304" fontId="2" fillId="93" borderId="183" applyFont="0"/>
    <xf numFmtId="304" fontId="2" fillId="93" borderId="183" applyFont="0"/>
    <xf numFmtId="304" fontId="2" fillId="93" borderId="183" applyFont="0"/>
    <xf numFmtId="304" fontId="2" fillId="93" borderId="183" applyFont="0"/>
    <xf numFmtId="304" fontId="2" fillId="93" borderId="183" applyFont="0"/>
    <xf numFmtId="304" fontId="2" fillId="93" borderId="183" applyFont="0"/>
    <xf numFmtId="260" fontId="2" fillId="93" borderId="183" applyFont="0"/>
    <xf numFmtId="260" fontId="2" fillId="93" borderId="183" applyFont="0"/>
    <xf numFmtId="260" fontId="2" fillId="93" borderId="183" applyFont="0"/>
    <xf numFmtId="260" fontId="2" fillId="93" borderId="183" applyFont="0"/>
    <xf numFmtId="260" fontId="2" fillId="93" borderId="183" applyFont="0"/>
    <xf numFmtId="260" fontId="2" fillId="93" borderId="183" applyFont="0"/>
    <xf numFmtId="260" fontId="2" fillId="93" borderId="183" applyFont="0"/>
    <xf numFmtId="260" fontId="2" fillId="93" borderId="183" applyFont="0"/>
    <xf numFmtId="260" fontId="2" fillId="93" borderId="183" applyFont="0"/>
    <xf numFmtId="260" fontId="2" fillId="93" borderId="183" applyFont="0"/>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10"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9"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331" fontId="2" fillId="93" borderId="183"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10" fontId="2" fillId="93" borderId="184" applyFont="0">
      <alignment horizontal="right"/>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0" fontId="2" fillId="93" borderId="183" applyFont="0">
      <alignment horizontal="center" wrapText="1"/>
      <protection locked="0"/>
    </xf>
    <xf numFmtId="49" fontId="2" fillId="93" borderId="183" applyFont="0"/>
    <xf numFmtId="49" fontId="2" fillId="93" borderId="183" applyFont="0"/>
    <xf numFmtId="0" fontId="318" fillId="0" borderId="185" applyNumberFormat="0" applyProtection="0">
      <alignment horizontal="left" vertical="top"/>
    </xf>
    <xf numFmtId="0" fontId="318" fillId="0" borderId="185" applyNumberFormat="0" applyProtection="0">
      <alignment horizontal="left" vertical="top"/>
    </xf>
    <xf numFmtId="0" fontId="318" fillId="0" borderId="185" applyNumberFormat="0" applyProtection="0">
      <alignment horizontal="left" vertical="top"/>
    </xf>
    <xf numFmtId="0" fontId="318" fillId="0" borderId="185" applyNumberFormat="0" applyProtection="0">
      <alignment horizontal="right" vertical="top"/>
    </xf>
    <xf numFmtId="0" fontId="318" fillId="0" borderId="185" applyNumberFormat="0" applyProtection="0">
      <alignment horizontal="right" vertical="top"/>
    </xf>
    <xf numFmtId="0" fontId="318" fillId="0" borderId="185" applyNumberFormat="0" applyProtection="0">
      <alignment horizontal="right" vertical="top"/>
    </xf>
    <xf numFmtId="0" fontId="318" fillId="0" borderId="185" applyNumberFormat="0" applyProtection="0">
      <alignment horizontal="right" vertical="top"/>
    </xf>
    <xf numFmtId="0" fontId="318" fillId="0" borderId="185" applyNumberFormat="0" applyProtection="0">
      <alignment horizontal="right" vertical="top"/>
    </xf>
    <xf numFmtId="0" fontId="315" fillId="0" borderId="185" applyNumberFormat="0" applyFill="0" applyAlignment="0" applyProtection="0"/>
    <xf numFmtId="0" fontId="315" fillId="0" borderId="185" applyNumberFormat="0" applyFill="0" applyAlignment="0" applyProtection="0"/>
    <xf numFmtId="0" fontId="315" fillId="0" borderId="185" applyNumberFormat="0" applyFill="0" applyAlignment="0" applyProtection="0"/>
    <xf numFmtId="0" fontId="315" fillId="0" borderId="185" applyNumberFormat="0" applyFill="0" applyAlignment="0" applyProtection="0"/>
    <xf numFmtId="0" fontId="315" fillId="0" borderId="185" applyNumberFormat="0" applyFill="0" applyAlignment="0" applyProtection="0"/>
    <xf numFmtId="0" fontId="314" fillId="0" borderId="181" applyNumberFormat="0" applyFont="0" applyFill="0" applyAlignment="0" applyProtection="0">
      <alignment horizontal="left" vertical="top"/>
    </xf>
    <xf numFmtId="0" fontId="314" fillId="0" borderId="181" applyNumberFormat="0" applyFont="0" applyFill="0" applyAlignment="0" applyProtection="0">
      <alignment horizontal="left" vertical="top"/>
    </xf>
    <xf numFmtId="0" fontId="314" fillId="0" borderId="181" applyNumberFormat="0" applyFont="0" applyFill="0" applyAlignment="0" applyProtection="0">
      <alignment horizontal="left" vertical="top"/>
    </xf>
    <xf numFmtId="0" fontId="314" fillId="0" borderId="181" applyNumberFormat="0" applyFont="0" applyFill="0" applyAlignment="0" applyProtection="0">
      <alignment horizontal="left" vertical="top"/>
    </xf>
    <xf numFmtId="0" fontId="314" fillId="0" borderId="181" applyNumberFormat="0" applyFont="0" applyFill="0" applyAlignment="0" applyProtection="0">
      <alignment horizontal="left" vertical="top"/>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 fillId="0" borderId="183">
      <alignment vertical="center" wrapText="1"/>
    </xf>
    <xf numFmtId="0" fontId="253" fillId="0" borderId="182" applyFill="0" applyBorder="0" applyProtection="0">
      <alignment horizontal="left" vertical="top"/>
    </xf>
    <xf numFmtId="0" fontId="183" fillId="131" borderId="194" applyNumberFormat="0" applyFont="0">
      <alignment horizontal="center" vertical="center"/>
    </xf>
    <xf numFmtId="350" fontId="45" fillId="68" borderId="190" applyNumberFormat="0" applyBorder="0" applyAlignment="0">
      <alignment horizontal="right"/>
    </xf>
    <xf numFmtId="0" fontId="329" fillId="0" borderId="180"/>
    <xf numFmtId="0" fontId="329" fillId="0" borderId="180"/>
    <xf numFmtId="0" fontId="329" fillId="0" borderId="180"/>
    <xf numFmtId="0" fontId="329" fillId="0" borderId="180"/>
    <xf numFmtId="0" fontId="329" fillId="0" borderId="180"/>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253" fontId="2" fillId="0" borderId="180">
      <alignment horizontal="left"/>
    </xf>
    <xf numFmtId="0" fontId="270" fillId="0" borderId="195" applyProtection="0">
      <alignment horizontal="center"/>
    </xf>
    <xf numFmtId="0" fontId="270" fillId="0" borderId="195" applyProtection="0">
      <alignment horizontal="center"/>
    </xf>
    <xf numFmtId="0" fontId="270" fillId="0" borderId="195" applyProtection="0">
      <alignment horizontal="center"/>
    </xf>
    <xf numFmtId="0" fontId="270" fillId="0" borderId="195" applyProtection="0">
      <alignment horizontal="center"/>
    </xf>
    <xf numFmtId="0" fontId="270" fillId="0" borderId="195" applyProtection="0">
      <alignment horizontal="center"/>
    </xf>
    <xf numFmtId="0" fontId="331" fillId="0" borderId="190" applyNumberFormat="0" applyFill="0" applyBorder="0" applyAlignment="0" applyProtection="0">
      <alignment horizontal="center"/>
      <protection locked="0"/>
    </xf>
    <xf numFmtId="37" fontId="158" fillId="150" borderId="183" applyNumberFormat="0" applyAlignment="0" applyProtection="0"/>
    <xf numFmtId="37" fontId="158" fillId="150" borderId="183" applyNumberFormat="0" applyAlignment="0" applyProtection="0"/>
    <xf numFmtId="37" fontId="158" fillId="150" borderId="183" applyNumberFormat="0" applyAlignment="0" applyProtection="0"/>
    <xf numFmtId="37" fontId="158" fillId="150" borderId="183" applyNumberFormat="0" applyAlignment="0" applyProtection="0"/>
    <xf numFmtId="37" fontId="158" fillId="150" borderId="183" applyNumberFormat="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2" fillId="0" borderId="181" applyNumberFormat="0" applyFont="0" applyFill="0" applyAlignment="0" applyProtection="0"/>
    <xf numFmtId="0" fontId="2" fillId="0" borderId="181" applyNumberFormat="0" applyFont="0" applyFill="0" applyAlignment="0" applyProtection="0"/>
    <xf numFmtId="2" fontId="231" fillId="69" borderId="183" applyBorder="0" applyAlignment="0"/>
    <xf numFmtId="165" fontId="337" fillId="69" borderId="182">
      <alignment horizontal="center"/>
    </xf>
    <xf numFmtId="0" fontId="344" fillId="0" borderId="0" applyNumberFormat="0" applyFill="0" applyBorder="0" applyAlignment="0" applyProtection="0"/>
    <xf numFmtId="0" fontId="1" fillId="0" borderId="0"/>
    <xf numFmtId="0" fontId="1" fillId="0" borderId="0"/>
  </cellStyleXfs>
  <cellXfs count="931">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46" fillId="0" borderId="0" xfId="0" applyFont="1" applyAlignment="1">
      <alignment horizontal="center"/>
    </xf>
    <xf numFmtId="0" fontId="84" fillId="0" borderId="16" xfId="0" applyFont="1" applyBorder="1" applyAlignment="1">
      <alignment horizontal="center" vertical="center" wrapText="1"/>
    </xf>
    <xf numFmtId="0" fontId="84" fillId="0" borderId="3" xfId="0" applyFont="1" applyBorder="1" applyAlignment="1">
      <alignment vertical="center" wrapText="1"/>
    </xf>
    <xf numFmtId="0" fontId="84" fillId="0" borderId="19" xfId="0" applyFont="1" applyBorder="1" applyAlignment="1">
      <alignment horizontal="center" vertical="center" wrapText="1"/>
    </xf>
    <xf numFmtId="0" fontId="86" fillId="0" borderId="20"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3" xfId="0" applyFont="1" applyBorder="1"/>
    <xf numFmtId="0" fontId="2" fillId="0" borderId="16" xfId="0" applyFont="1" applyBorder="1" applyAlignment="1">
      <alignment vertical="center"/>
    </xf>
    <xf numFmtId="0" fontId="2" fillId="0" borderId="7" xfId="0" applyFont="1" applyBorder="1" applyAlignment="1">
      <alignment wrapText="1"/>
    </xf>
    <xf numFmtId="0" fontId="84" fillId="0" borderId="18" xfId="0" applyFont="1" applyBorder="1"/>
    <xf numFmtId="0" fontId="2" fillId="0" borderId="18" xfId="0" applyFont="1" applyBorder="1" applyAlignment="1">
      <alignment wrapText="1"/>
    </xf>
    <xf numFmtId="0" fontId="2" fillId="0" borderId="19" xfId="0" applyFont="1" applyBorder="1"/>
    <xf numFmtId="0" fontId="2" fillId="0" borderId="22" xfId="0" applyFont="1" applyBorder="1" applyAlignment="1">
      <alignment wrapText="1"/>
    </xf>
    <xf numFmtId="0" fontId="84" fillId="0" borderId="35" xfId="0" applyFont="1" applyBorder="1"/>
    <xf numFmtId="0" fontId="46" fillId="0" borderId="0" xfId="11" applyFont="1" applyAlignment="1">
      <alignment horizontal="right"/>
    </xf>
    <xf numFmtId="0" fontId="2" fillId="0" borderId="0" xfId="11" applyAlignment="1">
      <alignment vertical="center"/>
    </xf>
    <xf numFmtId="0" fontId="84" fillId="0" borderId="0" xfId="0" applyFont="1" applyAlignment="1">
      <alignment vertical="center"/>
    </xf>
    <xf numFmtId="0" fontId="84" fillId="0" borderId="16" xfId="0" applyFont="1" applyBorder="1" applyAlignment="1">
      <alignment horizontal="center" vertical="center"/>
    </xf>
    <xf numFmtId="0" fontId="84" fillId="0" borderId="10" xfId="0" applyFont="1" applyBorder="1" applyAlignment="1">
      <alignment wrapText="1"/>
    </xf>
    <xf numFmtId="0" fontId="84" fillId="0" borderId="0" xfId="0" applyFont="1" applyAlignment="1">
      <alignment horizontal="center" vertical="center"/>
    </xf>
    <xf numFmtId="0" fontId="2" fillId="0" borderId="13" xfId="9" applyFont="1" applyBorder="1" applyAlignment="1" applyProtection="1">
      <alignment horizontal="center" vertical="center"/>
      <protection locked="0"/>
    </xf>
    <xf numFmtId="0" fontId="45" fillId="3" borderId="4" xfId="9" applyFont="1" applyFill="1" applyBorder="1" applyAlignment="1" applyProtection="1">
      <alignment horizontal="center" vertical="center" wrapText="1"/>
      <protection locked="0"/>
    </xf>
    <xf numFmtId="164" fontId="2" fillId="3" borderId="15" xfId="2" applyNumberFormat="1" applyFont="1" applyFill="1" applyBorder="1" applyAlignment="1" applyProtection="1">
      <alignment horizontal="center" vertical="center"/>
      <protection locked="0"/>
    </xf>
    <xf numFmtId="0" fontId="2" fillId="0" borderId="16"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0" fontId="2" fillId="3" borderId="6" xfId="13" applyFont="1" applyFill="1" applyBorder="1" applyAlignment="1" applyProtection="1">
      <alignment vertical="center" wrapText="1"/>
      <protection locked="0"/>
    </xf>
    <xf numFmtId="191" fontId="2" fillId="3" borderId="17"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7" xfId="2" applyNumberFormat="1" applyFont="1" applyFill="1" applyBorder="1" applyAlignment="1" applyProtection="1">
      <alignment vertical="top" wrapText="1"/>
    </xf>
    <xf numFmtId="0" fontId="2" fillId="3" borderId="6" xfId="13" applyFont="1" applyFill="1" applyBorder="1" applyAlignment="1" applyProtection="1">
      <alignment horizontal="left" vertical="center" wrapText="1"/>
      <protection locked="0"/>
    </xf>
    <xf numFmtId="191" fontId="2" fillId="3" borderId="17"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6"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7"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0" xfId="13" applyFont="1" applyFill="1" applyBorder="1" applyAlignment="1" applyProtection="1">
      <alignment vertical="center" wrapText="1"/>
      <protection locked="0"/>
    </xf>
    <xf numFmtId="0" fontId="45" fillId="0" borderId="0" xfId="11" applyFont="1"/>
    <xf numFmtId="0" fontId="84" fillId="0" borderId="5" xfId="0" applyFont="1" applyBorder="1" applyAlignment="1">
      <alignment horizontal="center" vertical="center" wrapText="1"/>
    </xf>
    <xf numFmtId="167" fontId="85" fillId="0" borderId="0" xfId="0" applyNumberFormat="1" applyFont="1" applyAlignment="1">
      <alignment horizontal="center"/>
    </xf>
    <xf numFmtId="167" fontId="92" fillId="0" borderId="0" xfId="0" applyNumberFormat="1" applyFont="1" applyAlignment="1">
      <alignment horizontal="center"/>
    </xf>
    <xf numFmtId="167" fontId="90" fillId="0" borderId="0" xfId="0" applyNumberFormat="1" applyFont="1" applyAlignment="1">
      <alignment horizontal="center"/>
    </xf>
    <xf numFmtId="191" fontId="84" fillId="0" borderId="3" xfId="0" applyNumberFormat="1" applyFont="1" applyBorder="1"/>
    <xf numFmtId="0" fontId="2" fillId="3" borderId="19" xfId="9" applyFont="1" applyFill="1" applyBorder="1" applyAlignment="1" applyProtection="1">
      <alignment horizontal="left" vertical="center"/>
      <protection locked="0"/>
    </xf>
    <xf numFmtId="191" fontId="84" fillId="35" borderId="20" xfId="0" applyNumberFormat="1" applyFont="1" applyFill="1" applyBorder="1"/>
    <xf numFmtId="0" fontId="86" fillId="0" borderId="0" xfId="0" applyFont="1" applyAlignment="1">
      <alignment horizontal="center"/>
    </xf>
    <xf numFmtId="0" fontId="84" fillId="0" borderId="13" xfId="0" applyFont="1" applyBorder="1"/>
    <xf numFmtId="0" fontId="84" fillId="0" borderId="15" xfId="0" applyFont="1" applyBorder="1"/>
    <xf numFmtId="0" fontId="84" fillId="0" borderId="17" xfId="0" applyFont="1" applyBorder="1" applyAlignment="1">
      <alignment horizontal="center" vertical="center"/>
    </xf>
    <xf numFmtId="164" fontId="2" fillId="3" borderId="16"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7" xfId="1" applyNumberFormat="1" applyFont="1" applyFill="1" applyBorder="1" applyAlignment="1" applyProtection="1">
      <alignment horizontal="center" vertical="center" wrapText="1"/>
      <protection locked="0"/>
    </xf>
    <xf numFmtId="0" fontId="2" fillId="3" borderId="16" xfId="5" applyFill="1" applyBorder="1" applyAlignment="1" applyProtection="1">
      <alignment horizontal="right" vertical="center"/>
      <protection locked="0"/>
    </xf>
    <xf numFmtId="191" fontId="84" fillId="0" borderId="16" xfId="0" applyNumberFormat="1" applyFont="1" applyBorder="1"/>
    <xf numFmtId="191" fontId="84" fillId="0" borderId="17" xfId="0" applyNumberFormat="1" applyFont="1" applyBorder="1"/>
    <xf numFmtId="191" fontId="84" fillId="35" borderId="49" xfId="0" applyNumberFormat="1" applyFont="1" applyFill="1" applyBorder="1"/>
    <xf numFmtId="0" fontId="45" fillId="3" borderId="21" xfId="16" applyFont="1" applyFill="1" applyBorder="1" applyProtection="1">
      <protection locked="0"/>
    </xf>
    <xf numFmtId="191" fontId="84" fillId="35" borderId="19" xfId="0" applyNumberFormat="1" applyFont="1" applyFill="1" applyBorder="1"/>
    <xf numFmtId="191" fontId="84" fillId="35" borderId="21" xfId="0" applyNumberFormat="1" applyFont="1" applyFill="1" applyBorder="1"/>
    <xf numFmtId="191" fontId="84" fillId="35" borderId="50" xfId="0" applyNumberFormat="1" applyFont="1" applyFill="1" applyBorder="1"/>
    <xf numFmtId="0" fontId="84" fillId="0" borderId="14" xfId="0" applyFont="1" applyBorder="1"/>
    <xf numFmtId="0" fontId="89" fillId="0" borderId="0" xfId="0" applyFont="1" applyAlignment="1">
      <alignment wrapText="1"/>
    </xf>
    <xf numFmtId="0" fontId="84" fillId="0" borderId="16" xfId="0" applyFont="1" applyBorder="1"/>
    <xf numFmtId="0" fontId="84" fillId="0" borderId="3" xfId="0" applyFont="1" applyBorder="1"/>
    <xf numFmtId="0" fontId="84" fillId="0" borderId="58" xfId="0" applyFont="1" applyBorder="1" applyAlignment="1">
      <alignment wrapText="1"/>
    </xf>
    <xf numFmtId="0" fontId="84" fillId="0" borderId="19" xfId="0" applyFont="1" applyBorder="1"/>
    <xf numFmtId="0" fontId="86" fillId="0" borderId="20" xfId="0" applyFont="1" applyBorder="1"/>
    <xf numFmtId="0" fontId="2" fillId="0" borderId="3" xfId="13" applyFont="1" applyBorder="1" applyAlignment="1" applyProtection="1">
      <alignment horizontal="center" vertical="center" wrapText="1"/>
      <protection locked="0"/>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84" fillId="0" borderId="3" xfId="0" applyFont="1" applyBorder="1" applyAlignment="1">
      <alignment wrapText="1"/>
    </xf>
    <xf numFmtId="0" fontId="86" fillId="35" borderId="3" xfId="0" applyFont="1" applyFill="1" applyBorder="1" applyAlignment="1">
      <alignment wrapText="1"/>
    </xf>
    <xf numFmtId="0" fontId="86" fillId="35" borderId="20" xfId="0" applyFont="1" applyFill="1" applyBorder="1" applyAlignment="1">
      <alignment wrapText="1"/>
    </xf>
    <xf numFmtId="0" fontId="84" fillId="0" borderId="13" xfId="0" applyFont="1" applyBorder="1" applyAlignment="1">
      <alignment horizontal="center" vertical="center"/>
    </xf>
    <xf numFmtId="191" fontId="84" fillId="35" borderId="15" xfId="0" applyNumberFormat="1" applyFont="1" applyFill="1" applyBorder="1" applyAlignment="1">
      <alignment horizontal="center" vertical="center"/>
    </xf>
    <xf numFmtId="191" fontId="84" fillId="0" borderId="17" xfId="0" applyNumberFormat="1" applyFont="1" applyBorder="1" applyAlignment="1">
      <alignment wrapText="1"/>
    </xf>
    <xf numFmtId="191" fontId="84" fillId="35" borderId="17" xfId="0" applyNumberFormat="1" applyFont="1" applyFill="1" applyBorder="1" applyAlignment="1">
      <alignment horizontal="center" vertical="center" wrapText="1"/>
    </xf>
    <xf numFmtId="191" fontId="84" fillId="35" borderId="21" xfId="0" applyNumberFormat="1" applyFont="1" applyFill="1" applyBorder="1" applyAlignment="1">
      <alignment horizontal="center" vertical="center" wrapText="1"/>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3" xfId="0" applyFont="1" applyBorder="1" applyAlignment="1">
      <alignment horizontal="center" vertical="center" wrapText="1"/>
    </xf>
    <xf numFmtId="0" fontId="84" fillId="0" borderId="14"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2" fillId="0" borderId="17" xfId="1" applyNumberFormat="1" applyFont="1" applyFill="1" applyBorder="1" applyAlignment="1" applyProtection="1">
      <alignment horizontal="center" vertical="center" wrapText="1"/>
      <protection locked="0"/>
    </xf>
    <xf numFmtId="0" fontId="3" fillId="0" borderId="51" xfId="0" applyFont="1" applyBorder="1"/>
    <xf numFmtId="0" fontId="3" fillId="0" borderId="52" xfId="0" applyFont="1" applyBorder="1"/>
    <xf numFmtId="0" fontId="3" fillId="0" borderId="24" xfId="0" applyFont="1" applyBorder="1" applyAlignment="1">
      <alignment horizontal="center" vertical="center"/>
    </xf>
    <xf numFmtId="0" fontId="97" fillId="0" borderId="0" xfId="0" applyFont="1"/>
    <xf numFmtId="0" fontId="3" fillId="0" borderId="58" xfId="0" applyFont="1" applyBorder="1"/>
    <xf numFmtId="191" fontId="84" fillId="0" borderId="18" xfId="0" applyNumberFormat="1" applyFont="1" applyBorder="1"/>
    <xf numFmtId="0" fontId="3" fillId="0" borderId="14" xfId="0" applyFont="1" applyBorder="1" applyAlignment="1">
      <alignment wrapText="1"/>
    </xf>
    <xf numFmtId="0" fontId="3" fillId="0" borderId="24" xfId="0" applyFont="1" applyBorder="1" applyAlignment="1">
      <alignment wrapText="1"/>
    </xf>
    <xf numFmtId="0" fontId="3" fillId="0" borderId="15" xfId="0" applyFont="1" applyBorder="1" applyAlignment="1">
      <alignment wrapText="1"/>
    </xf>
    <xf numFmtId="0" fontId="3" fillId="0" borderId="3" xfId="0" applyFont="1" applyBorder="1" applyAlignment="1">
      <alignment horizontal="center" vertical="center" wrapText="1"/>
    </xf>
    <xf numFmtId="191" fontId="3" fillId="0" borderId="3" xfId="0" applyNumberFormat="1" applyFont="1" applyBorder="1"/>
    <xf numFmtId="191" fontId="3" fillId="0" borderId="7" xfId="0" applyNumberFormat="1" applyFont="1" applyBorder="1"/>
    <xf numFmtId="191" fontId="3" fillId="35" borderId="20" xfId="0" applyNumberFormat="1" applyFont="1" applyFill="1" applyBorder="1"/>
    <xf numFmtId="0" fontId="86" fillId="0" borderId="0" xfId="0" applyFont="1" applyAlignment="1">
      <alignment horizontal="center" wrapText="1"/>
    </xf>
    <xf numFmtId="0" fontId="84" fillId="0" borderId="63" xfId="0" applyFont="1" applyBorder="1" applyAlignment="1">
      <alignment vertical="center" wrapText="1"/>
    </xf>
    <xf numFmtId="0" fontId="86" fillId="0" borderId="1" xfId="0" applyFont="1" applyBorder="1" applyAlignment="1">
      <alignment horizontal="left"/>
    </xf>
    <xf numFmtId="0" fontId="86" fillId="35" borderId="71" xfId="0" applyFont="1" applyFill="1" applyBorder="1" applyAlignment="1">
      <alignment wrapText="1"/>
    </xf>
    <xf numFmtId="0" fontId="2" fillId="0" borderId="0" xfId="0" applyFont="1" applyAlignment="1">
      <alignment wrapText="1"/>
    </xf>
    <xf numFmtId="0" fontId="99" fillId="3" borderId="73" xfId="0" applyFont="1" applyFill="1" applyBorder="1" applyAlignment="1">
      <alignment horizontal="left"/>
    </xf>
    <xf numFmtId="0" fontId="99" fillId="3" borderId="74" xfId="0" applyFont="1" applyFill="1" applyBorder="1" applyAlignment="1">
      <alignment horizontal="left"/>
    </xf>
    <xf numFmtId="0" fontId="4" fillId="3" borderId="77" xfId="0" applyFont="1" applyFill="1" applyBorder="1" applyAlignment="1">
      <alignment vertical="center"/>
    </xf>
    <xf numFmtId="0" fontId="3" fillId="3" borderId="78" xfId="0" applyFont="1" applyFill="1" applyBorder="1" applyAlignment="1">
      <alignment vertical="center"/>
    </xf>
    <xf numFmtId="0" fontId="3" fillId="0" borderId="62" xfId="0" applyFont="1" applyBorder="1" applyAlignment="1">
      <alignment horizontal="center" vertical="center"/>
    </xf>
    <xf numFmtId="0" fontId="3" fillId="0" borderId="6" xfId="0" applyFont="1" applyBorder="1" applyAlignment="1">
      <alignment vertical="center"/>
    </xf>
    <xf numFmtId="0" fontId="3" fillId="0" borderId="16" xfId="0" applyFont="1" applyBorder="1" applyAlignment="1">
      <alignment horizontal="center" vertical="center"/>
    </xf>
    <xf numFmtId="0" fontId="3" fillId="0" borderId="75" xfId="0" applyFont="1" applyBorder="1" applyAlignment="1">
      <alignment vertical="center"/>
    </xf>
    <xf numFmtId="0" fontId="4" fillId="0" borderId="75" xfId="0" applyFont="1" applyBorder="1" applyAlignment="1">
      <alignment vertical="center"/>
    </xf>
    <xf numFmtId="0" fontId="3" fillId="0" borderId="19" xfId="0" applyFont="1" applyBorder="1" applyAlignment="1">
      <alignment horizontal="center" vertical="center"/>
    </xf>
    <xf numFmtId="0" fontId="4" fillId="0" borderId="20" xfId="0" applyFont="1" applyBorder="1" applyAlignment="1">
      <alignment vertical="center"/>
    </xf>
    <xf numFmtId="0" fontId="3" fillId="3" borderId="58" xfId="0" applyFont="1" applyFill="1" applyBorder="1" applyAlignment="1">
      <alignment horizontal="center" vertical="center"/>
    </xf>
    <xf numFmtId="0" fontId="3" fillId="3" borderId="0" xfId="0" applyFont="1" applyFill="1" applyAlignment="1">
      <alignment vertical="center"/>
    </xf>
    <xf numFmtId="0" fontId="3" fillId="0" borderId="13" xfId="0" applyFont="1" applyBorder="1" applyAlignment="1">
      <alignment horizontal="center" vertical="center"/>
    </xf>
    <xf numFmtId="0" fontId="3" fillId="0" borderId="14" xfId="0" applyFont="1" applyBorder="1" applyAlignment="1">
      <alignment vertical="center"/>
    </xf>
    <xf numFmtId="0" fontId="3" fillId="0" borderId="82" xfId="0" applyFont="1" applyBorder="1" applyAlignment="1">
      <alignment horizontal="center" vertical="center"/>
    </xf>
    <xf numFmtId="0" fontId="3" fillId="0" borderId="83" xfId="0" applyFont="1" applyBorder="1" applyAlignment="1">
      <alignment vertical="center"/>
    </xf>
    <xf numFmtId="169" fontId="9" fillId="36" borderId="22" xfId="20" applyBorder="1"/>
    <xf numFmtId="169" fontId="9" fillId="36" borderId="84" xfId="20" applyBorder="1"/>
    <xf numFmtId="169" fontId="9" fillId="36" borderId="23" xfId="20" applyBorder="1"/>
    <xf numFmtId="0" fontId="3" fillId="0" borderId="87" xfId="0" applyFont="1" applyBorder="1" applyAlignment="1">
      <alignment horizontal="center" vertical="center"/>
    </xf>
    <xf numFmtId="0" fontId="3" fillId="0" borderId="88" xfId="0" applyFont="1" applyBorder="1" applyAlignment="1">
      <alignment vertical="center"/>
    </xf>
    <xf numFmtId="0" fontId="4" fillId="0" borderId="0" xfId="0" applyFont="1" applyAlignment="1">
      <alignment horizontal="center"/>
    </xf>
    <xf numFmtId="0" fontId="4" fillId="35" borderId="14" xfId="0" applyFont="1" applyFill="1" applyBorder="1" applyAlignment="1">
      <alignment horizontal="center" vertical="center" wrapText="1"/>
    </xf>
    <xf numFmtId="0" fontId="4" fillId="35" borderId="16" xfId="0" applyFont="1" applyFill="1" applyBorder="1" applyAlignment="1">
      <alignment horizontal="left" vertical="center" wrapText="1"/>
    </xf>
    <xf numFmtId="0" fontId="3" fillId="0" borderId="16" xfId="0" applyFont="1" applyBorder="1" applyAlignment="1">
      <alignment horizontal="right" vertical="center" wrapText="1"/>
    </xf>
    <xf numFmtId="0" fontId="100" fillId="0" borderId="16" xfId="0" applyFont="1" applyBorder="1" applyAlignment="1">
      <alignment horizontal="right" vertical="center" wrapText="1"/>
    </xf>
    <xf numFmtId="0" fontId="4" fillId="0" borderId="16"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19" xfId="5" applyNumberFormat="1" applyFont="1" applyBorder="1" applyAlignment="1" applyProtection="1">
      <alignment horizontal="left" vertical="center"/>
      <protection locked="0"/>
    </xf>
    <xf numFmtId="0" fontId="102" fillId="0" borderId="20" xfId="9" applyFont="1" applyBorder="1" applyAlignment="1" applyProtection="1">
      <alignment horizontal="left" vertical="center" wrapText="1"/>
      <protection locked="0"/>
    </xf>
    <xf numFmtId="0" fontId="84" fillId="0" borderId="75" xfId="0" applyFont="1" applyBorder="1" applyAlignment="1">
      <alignment vertical="center" wrapText="1"/>
    </xf>
    <xf numFmtId="14" fontId="2" fillId="3" borderId="75" xfId="8" quotePrefix="1" applyNumberFormat="1" applyFont="1" applyFill="1" applyBorder="1" applyAlignment="1" applyProtection="1">
      <alignment horizontal="left"/>
      <protection locked="0"/>
    </xf>
    <xf numFmtId="0" fontId="6" fillId="0" borderId="75" xfId="17" applyFill="1" applyBorder="1" applyAlignment="1" applyProtection="1"/>
    <xf numFmtId="49" fontId="84" fillId="0" borderId="75"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4" xfId="0" applyFont="1" applyBorder="1" applyAlignment="1">
      <alignment horizontal="left" vertical="center" wrapText="1"/>
    </xf>
    <xf numFmtId="10" fontId="96" fillId="0" borderId="94" xfId="20950" applyNumberFormat="1" applyFont="1" applyFill="1" applyBorder="1" applyAlignment="1">
      <alignment horizontal="left" vertical="center" wrapText="1"/>
    </xf>
    <xf numFmtId="10" fontId="3" fillId="0" borderId="94" xfId="20950" applyNumberFormat="1" applyFont="1" applyFill="1" applyBorder="1" applyAlignment="1">
      <alignment horizontal="left" vertical="center" wrapText="1"/>
    </xf>
    <xf numFmtId="10" fontId="4" fillId="35" borderId="94" xfId="0" applyNumberFormat="1" applyFont="1" applyFill="1" applyBorder="1" applyAlignment="1">
      <alignment horizontal="left" vertical="center" wrapText="1"/>
    </xf>
    <xf numFmtId="10" fontId="100" fillId="0" borderId="94" xfId="20950" applyNumberFormat="1" applyFont="1" applyFill="1" applyBorder="1" applyAlignment="1">
      <alignment horizontal="left" vertical="center" wrapText="1"/>
    </xf>
    <xf numFmtId="10" fontId="4" fillId="35" borderId="94" xfId="20950" applyNumberFormat="1" applyFont="1" applyFill="1" applyBorder="1" applyAlignment="1">
      <alignment horizontal="left" vertical="center" wrapText="1"/>
    </xf>
    <xf numFmtId="10" fontId="4" fillId="35" borderId="94" xfId="0" applyNumberFormat="1" applyFont="1" applyFill="1" applyBorder="1" applyAlignment="1">
      <alignment horizontal="center" vertical="center" wrapText="1"/>
    </xf>
    <xf numFmtId="10" fontId="102" fillId="0" borderId="20" xfId="20950" applyNumberFormat="1" applyFont="1" applyFill="1" applyBorder="1" applyAlignment="1" applyProtection="1">
      <alignment horizontal="left" vertical="center"/>
    </xf>
    <xf numFmtId="0" fontId="4" fillId="35" borderId="94" xfId="0" applyFont="1" applyFill="1" applyBorder="1" applyAlignment="1">
      <alignment horizontal="left" vertical="center" wrapText="1"/>
    </xf>
    <xf numFmtId="0" fontId="3" fillId="0" borderId="94" xfId="0" applyFont="1" applyBorder="1" applyAlignment="1">
      <alignment horizontal="left" vertical="center" wrapText="1"/>
    </xf>
    <xf numFmtId="0" fontId="4" fillId="35" borderId="77" xfId="0" applyFont="1" applyFill="1" applyBorder="1" applyAlignment="1">
      <alignment vertical="center" wrapText="1"/>
    </xf>
    <xf numFmtId="0" fontId="4" fillId="35" borderId="93" xfId="0" applyFont="1" applyFill="1" applyBorder="1" applyAlignment="1">
      <alignment vertical="center" wrapText="1"/>
    </xf>
    <xf numFmtId="0" fontId="4" fillId="35" borderId="64" xfId="0" applyFont="1" applyFill="1" applyBorder="1" applyAlignment="1">
      <alignment vertical="center" wrapText="1"/>
    </xf>
    <xf numFmtId="0" fontId="4" fillId="35" borderId="27" xfId="0" applyFont="1" applyFill="1" applyBorder="1" applyAlignment="1">
      <alignment vertical="center" wrapText="1"/>
    </xf>
    <xf numFmtId="0" fontId="84" fillId="0" borderId="94" xfId="0" applyFont="1" applyBorder="1"/>
    <xf numFmtId="0" fontId="6" fillId="0" borderId="94" xfId="17" applyFill="1" applyBorder="1" applyAlignment="1" applyProtection="1">
      <alignment horizontal="left" vertical="center"/>
    </xf>
    <xf numFmtId="0" fontId="6" fillId="0" borderId="94" xfId="17" applyBorder="1" applyAlignment="1" applyProtection="1"/>
    <xf numFmtId="0" fontId="6" fillId="0" borderId="94" xfId="17" applyFill="1" applyBorder="1" applyAlignment="1" applyProtection="1">
      <alignment horizontal="left" vertical="center" wrapText="1"/>
    </xf>
    <xf numFmtId="0" fontId="6" fillId="0" borderId="94" xfId="17" applyFill="1" applyBorder="1" applyAlignment="1" applyProtection="1"/>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0" fontId="2" fillId="0" borderId="3" xfId="0" applyFont="1" applyBorder="1" applyAlignment="1">
      <alignment wrapText="1"/>
    </xf>
    <xf numFmtId="0" fontId="84" fillId="0" borderId="17" xfId="0" applyFont="1" applyBorder="1"/>
    <xf numFmtId="0" fontId="2" fillId="0" borderId="14" xfId="0" applyFont="1" applyBorder="1" applyAlignment="1">
      <alignment horizontal="left" vertical="center" wrapText="1" indent="1"/>
    </xf>
    <xf numFmtId="0" fontId="2" fillId="0" borderId="15"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91" xfId="20" applyFont="1" applyBorder="1"/>
    <xf numFmtId="0" fontId="4" fillId="0" borderId="0" xfId="0" applyFont="1" applyAlignment="1">
      <alignment horizontal="center" wrapText="1"/>
    </xf>
    <xf numFmtId="0" fontId="3" fillId="3" borderId="51" xfId="0" applyFont="1" applyFill="1" applyBorder="1"/>
    <xf numFmtId="0" fontId="3" fillId="3" borderId="97" xfId="0" applyFont="1" applyFill="1" applyBorder="1" applyAlignment="1">
      <alignment wrapText="1"/>
    </xf>
    <xf numFmtId="0" fontId="3" fillId="3" borderId="98" xfId="0" applyFont="1" applyFill="1" applyBorder="1"/>
    <xf numFmtId="0" fontId="4" fillId="3" borderId="70" xfId="0" applyFont="1" applyFill="1" applyBorder="1" applyAlignment="1">
      <alignment horizontal="center" wrapText="1"/>
    </xf>
    <xf numFmtId="0" fontId="3" fillId="0" borderId="94" xfId="0" applyFont="1" applyBorder="1" applyAlignment="1">
      <alignment horizontal="center"/>
    </xf>
    <xf numFmtId="0" fontId="3" fillId="3" borderId="58"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1" xfId="0" applyFont="1" applyFill="1" applyBorder="1" applyAlignment="1">
      <alignment horizontal="center" vertical="center" wrapText="1"/>
    </xf>
    <xf numFmtId="0" fontId="3" fillId="0" borderId="16" xfId="0" applyFont="1" applyBorder="1"/>
    <xf numFmtId="0" fontId="3" fillId="0" borderId="94" xfId="0" applyFont="1" applyBorder="1" applyAlignment="1">
      <alignment wrapText="1"/>
    </xf>
    <xf numFmtId="164" fontId="3" fillId="0" borderId="94" xfId="7" applyNumberFormat="1" applyFont="1" applyBorder="1"/>
    <xf numFmtId="164" fontId="3" fillId="0" borderId="76" xfId="7" applyNumberFormat="1" applyFont="1" applyBorder="1"/>
    <xf numFmtId="0" fontId="99" fillId="0" borderId="94" xfId="0" applyFont="1" applyBorder="1" applyAlignment="1">
      <alignment horizontal="left" wrapText="1" indent="2"/>
    </xf>
    <xf numFmtId="169" fontId="9" fillId="36" borderId="94" xfId="20" applyBorder="1"/>
    <xf numFmtId="164" fontId="3" fillId="0" borderId="94" xfId="7" applyNumberFormat="1" applyFont="1" applyBorder="1" applyAlignment="1">
      <alignment vertical="center"/>
    </xf>
    <xf numFmtId="0" fontId="4" fillId="0" borderId="16" xfId="0" applyFont="1" applyBorder="1"/>
    <xf numFmtId="0" fontId="4" fillId="0" borderId="94" xfId="0" applyFont="1" applyBorder="1" applyAlignment="1">
      <alignment wrapText="1"/>
    </xf>
    <xf numFmtId="0" fontId="108" fillId="3" borderId="58" xfId="0" applyFont="1" applyFill="1" applyBorder="1" applyAlignment="1">
      <alignment horizontal="left"/>
    </xf>
    <xf numFmtId="0" fontId="108"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1" xfId="7" applyNumberFormat="1" applyFont="1" applyFill="1" applyBorder="1"/>
    <xf numFmtId="164" fontId="3" fillId="0" borderId="94" xfId="7" applyNumberFormat="1" applyFont="1" applyFill="1" applyBorder="1"/>
    <xf numFmtId="164" fontId="3" fillId="0" borderId="94" xfId="7" applyNumberFormat="1" applyFont="1" applyFill="1" applyBorder="1" applyAlignment="1">
      <alignment vertical="center"/>
    </xf>
    <xf numFmtId="0" fontId="99" fillId="0" borderId="94"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1" xfId="0" applyFont="1" applyFill="1" applyBorder="1"/>
    <xf numFmtId="0" fontId="4" fillId="0" borderId="19" xfId="0" applyFont="1" applyBorder="1"/>
    <xf numFmtId="0" fontId="4" fillId="0" borderId="20" xfId="0" applyFont="1" applyBorder="1" applyAlignment="1">
      <alignment wrapText="1"/>
    </xf>
    <xf numFmtId="0" fontId="109" fillId="0" borderId="0" xfId="11" applyFont="1"/>
    <xf numFmtId="0" fontId="111" fillId="0" borderId="0" xfId="11" applyFont="1"/>
    <xf numFmtId="0" fontId="110" fillId="0" borderId="0" xfId="0" applyFont="1"/>
    <xf numFmtId="0" fontId="6" fillId="0" borderId="109" xfId="17" applyBorder="1" applyAlignment="1" applyProtection="1"/>
    <xf numFmtId="191" fontId="2" fillId="3" borderId="76" xfId="2" applyNumberFormat="1" applyFont="1" applyFill="1" applyBorder="1" applyAlignment="1" applyProtection="1">
      <alignment vertical="top" wrapText="1"/>
      <protection locked="0"/>
    </xf>
    <xf numFmtId="0" fontId="121" fillId="3" borderId="115" xfId="0" applyFont="1" applyFill="1" applyBorder="1" applyAlignment="1">
      <alignment horizontal="left" vertical="center" wrapText="1"/>
    </xf>
    <xf numFmtId="0" fontId="119" fillId="0" borderId="115" xfId="0" applyFont="1" applyBorder="1" applyAlignment="1">
      <alignment horizontal="left" vertical="center" wrapText="1"/>
    </xf>
    <xf numFmtId="0" fontId="121" fillId="0" borderId="115" xfId="0" applyFont="1" applyBorder="1" applyAlignment="1">
      <alignment horizontal="left" vertical="center" wrapText="1"/>
    </xf>
    <xf numFmtId="0" fontId="121" fillId="0" borderId="115" xfId="0" applyFont="1" applyBorder="1" applyAlignment="1">
      <alignment vertical="center" wrapText="1"/>
    </xf>
    <xf numFmtId="0" fontId="122" fillId="0" borderId="115" xfId="0" applyFont="1" applyBorder="1" applyAlignment="1">
      <alignment horizontal="left" vertical="center" wrapText="1" indent="1"/>
    </xf>
    <xf numFmtId="0" fontId="122" fillId="3" borderId="115" xfId="0" applyFont="1" applyFill="1" applyBorder="1" applyAlignment="1">
      <alignment horizontal="left" vertical="center" wrapText="1" indent="1"/>
    </xf>
    <xf numFmtId="0" fontId="121" fillId="3" borderId="116" xfId="0" applyFont="1" applyFill="1" applyBorder="1" applyAlignment="1">
      <alignment horizontal="left" vertical="center" wrapText="1"/>
    </xf>
    <xf numFmtId="0" fontId="121" fillId="3" borderId="117" xfId="0" applyFont="1" applyFill="1" applyBorder="1" applyAlignment="1">
      <alignment horizontal="left" vertical="center" wrapText="1"/>
    </xf>
    <xf numFmtId="0" fontId="120" fillId="3" borderId="115" xfId="0" applyFont="1" applyFill="1" applyBorder="1" applyAlignment="1">
      <alignment horizontal="left" vertical="center" wrapText="1" indent="1"/>
    </xf>
    <xf numFmtId="0" fontId="120" fillId="3" borderId="116" xfId="0" applyFont="1" applyFill="1" applyBorder="1" applyAlignment="1">
      <alignment horizontal="left" vertical="center" wrapText="1" indent="1"/>
    </xf>
    <xf numFmtId="0" fontId="113" fillId="0" borderId="118" xfId="0" applyFont="1" applyBorder="1"/>
    <xf numFmtId="0" fontId="113" fillId="0" borderId="118" xfId="0" applyFont="1" applyBorder="1" applyAlignment="1">
      <alignment horizontal="center" vertical="center" wrapText="1"/>
    </xf>
    <xf numFmtId="43" fontId="96" fillId="0" borderId="0" xfId="7" applyFont="1"/>
    <xf numFmtId="0" fontId="109" fillId="0" borderId="118" xfId="0" applyFont="1" applyBorder="1"/>
    <xf numFmtId="0" fontId="112" fillId="0" borderId="118" xfId="0" applyFont="1" applyBorder="1"/>
    <xf numFmtId="0" fontId="109" fillId="0" borderId="118" xfId="0" applyFont="1" applyBorder="1" applyAlignment="1">
      <alignment horizontal="center" vertical="center" wrapText="1"/>
    </xf>
    <xf numFmtId="0" fontId="109" fillId="0" borderId="122" xfId="0" applyFont="1" applyBorder="1" applyAlignment="1">
      <alignment horizontal="center" vertical="center" wrapText="1"/>
    </xf>
    <xf numFmtId="0" fontId="109" fillId="0" borderId="118"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09" fillId="0" borderId="118" xfId="0" applyFont="1" applyBorder="1" applyAlignment="1">
      <alignment horizontal="left" vertical="center" wrapText="1"/>
    </xf>
    <xf numFmtId="0" fontId="112" fillId="0" borderId="118" xfId="0" applyFont="1" applyBorder="1" applyAlignment="1">
      <alignment horizontal="left" wrapText="1" indent="1"/>
    </xf>
    <xf numFmtId="0" fontId="112" fillId="0" borderId="118" xfId="0" applyFont="1" applyBorder="1" applyAlignment="1">
      <alignment horizontal="left" vertical="center" indent="1"/>
    </xf>
    <xf numFmtId="0" fontId="109" fillId="0" borderId="118" xfId="0" applyFont="1" applyBorder="1" applyAlignment="1">
      <alignment horizontal="left" wrapText="1" indent="1"/>
    </xf>
    <xf numFmtId="0" fontId="109" fillId="0" borderId="118" xfId="0" applyFont="1" applyBorder="1" applyAlignment="1">
      <alignment horizontal="left" indent="1"/>
    </xf>
    <xf numFmtId="0" fontId="109" fillId="0" borderId="118" xfId="0" applyFont="1" applyBorder="1" applyAlignment="1">
      <alignment horizontal="left" wrapText="1" indent="4"/>
    </xf>
    <xf numFmtId="0" fontId="109" fillId="0" borderId="118" xfId="0" applyFont="1" applyBorder="1" applyAlignment="1">
      <alignment horizontal="left" indent="3"/>
    </xf>
    <xf numFmtId="0" fontId="112" fillId="0" borderId="118" xfId="0" applyFont="1" applyBorder="1" applyAlignment="1">
      <alignment horizontal="left" indent="1"/>
    </xf>
    <xf numFmtId="0" fontId="110" fillId="77" borderId="118" xfId="0" applyFont="1" applyFill="1" applyBorder="1"/>
    <xf numFmtId="0" fontId="113" fillId="0" borderId="6" xfId="0" applyFont="1" applyBorder="1"/>
    <xf numFmtId="0" fontId="110" fillId="0" borderId="118" xfId="0" applyFont="1" applyBorder="1" applyAlignment="1">
      <alignment horizontal="left" wrapText="1" indent="2"/>
    </xf>
    <xf numFmtId="0" fontId="110" fillId="0" borderId="118" xfId="0" applyFont="1" applyBorder="1"/>
    <xf numFmtId="0" fontId="110" fillId="0" borderId="118" xfId="0" applyFont="1" applyBorder="1" applyAlignment="1">
      <alignment horizontal="left" wrapText="1"/>
    </xf>
    <xf numFmtId="0" fontId="109" fillId="0" borderId="118" xfId="0" applyFont="1" applyBorder="1" applyAlignment="1">
      <alignment horizontal="center"/>
    </xf>
    <xf numFmtId="0" fontId="109" fillId="0" borderId="0" xfId="0" applyFont="1" applyAlignment="1">
      <alignment horizontal="center" vertical="center"/>
    </xf>
    <xf numFmtId="0" fontId="109" fillId="0" borderId="6" xfId="0" applyFont="1" applyBorder="1" applyAlignment="1">
      <alignment horizontal="center" vertical="center" wrapText="1"/>
    </xf>
    <xf numFmtId="0" fontId="109" fillId="0" borderId="6" xfId="0" applyFont="1" applyBorder="1" applyAlignment="1">
      <alignment wrapText="1"/>
    </xf>
    <xf numFmtId="0" fontId="109" fillId="0" borderId="0" xfId="0" applyFont="1" applyAlignment="1">
      <alignment horizontal="center" vertical="center" wrapText="1"/>
    </xf>
    <xf numFmtId="0" fontId="109" fillId="0" borderId="101"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02" xfId="0" applyFont="1" applyBorder="1" applyAlignment="1">
      <alignment horizontal="center" vertical="center" wrapText="1"/>
    </xf>
    <xf numFmtId="0" fontId="112" fillId="0" borderId="59" xfId="0" applyFont="1" applyBorder="1"/>
    <xf numFmtId="0" fontId="109" fillId="0" borderId="0" xfId="0" applyFont="1" applyAlignment="1">
      <alignment horizontal="left"/>
    </xf>
    <xf numFmtId="0" fontId="112" fillId="0" borderId="118" xfId="0" applyFont="1" applyBorder="1" applyAlignment="1">
      <alignment horizontal="left" vertical="center" wrapText="1"/>
    </xf>
    <xf numFmtId="0" fontId="114" fillId="0" borderId="0" xfId="0" applyFont="1"/>
    <xf numFmtId="0" fontId="94" fillId="0" borderId="0" xfId="0" applyFont="1" applyAlignment="1">
      <alignment wrapText="1"/>
    </xf>
    <xf numFmtId="0" fontId="128" fillId="0" borderId="0" xfId="0" applyFont="1"/>
    <xf numFmtId="0" fontId="109" fillId="0" borderId="113" xfId="0" applyFont="1" applyBorder="1" applyAlignment="1">
      <alignment horizontal="left" vertical="center" wrapText="1" indent="1" readingOrder="1"/>
    </xf>
    <xf numFmtId="0" fontId="128" fillId="0" borderId="118" xfId="0" applyFont="1" applyBorder="1" applyAlignment="1">
      <alignment horizontal="left" indent="3"/>
    </xf>
    <xf numFmtId="0" fontId="112" fillId="0" borderId="118" xfId="0" applyFont="1" applyBorder="1" applyAlignment="1">
      <alignment vertical="center" wrapText="1" readingOrder="1"/>
    </xf>
    <xf numFmtId="0" fontId="128" fillId="0" borderId="118" xfId="0" applyFont="1" applyBorder="1" applyAlignment="1">
      <alignment horizontal="left" indent="2"/>
    </xf>
    <xf numFmtId="0" fontId="109" fillId="0" borderId="114" xfId="0" applyFont="1" applyBorder="1" applyAlignment="1">
      <alignment vertical="center" wrapText="1" readingOrder="1"/>
    </xf>
    <xf numFmtId="0" fontId="128" fillId="0" borderId="122" xfId="0" applyFont="1" applyBorder="1" applyAlignment="1">
      <alignment horizontal="left" indent="2"/>
    </xf>
    <xf numFmtId="0" fontId="109" fillId="0" borderId="113" xfId="0" applyFont="1" applyBorder="1" applyAlignment="1">
      <alignment vertical="center" wrapText="1" readingOrder="1"/>
    </xf>
    <xf numFmtId="0" fontId="109" fillId="0" borderId="112" xfId="0" applyFont="1" applyBorder="1" applyAlignment="1">
      <alignment vertical="center" wrapText="1" readingOrder="1"/>
    </xf>
    <xf numFmtId="0" fontId="128" fillId="0" borderId="6" xfId="0" applyFont="1" applyBorder="1"/>
    <xf numFmtId="167" fontId="129" fillId="79" borderId="53" xfId="0" applyNumberFormat="1" applyFont="1" applyFill="1" applyBorder="1" applyAlignment="1">
      <alignment horizontal="center"/>
    </xf>
    <xf numFmtId="0" fontId="96" fillId="0" borderId="0" xfId="11" applyFont="1"/>
    <xf numFmtId="0" fontId="130" fillId="0" borderId="0" xfId="11" applyFont="1"/>
    <xf numFmtId="0" fontId="131" fillId="0" borderId="0" xfId="0" applyFont="1"/>
    <xf numFmtId="0" fontId="132" fillId="80" borderId="14" xfId="0" applyFont="1" applyFill="1" applyBorder="1" applyAlignment="1">
      <alignment horizontal="center" vertical="center"/>
    </xf>
    <xf numFmtId="0" fontId="132" fillId="80" borderId="15" xfId="0" applyFont="1" applyFill="1" applyBorder="1" applyAlignment="1">
      <alignment horizontal="center" vertical="center"/>
    </xf>
    <xf numFmtId="0" fontId="132" fillId="81" borderId="118" xfId="0" applyFont="1" applyFill="1" applyBorder="1" applyAlignment="1">
      <alignment horizontal="left" vertical="center"/>
    </xf>
    <xf numFmtId="192" fontId="132" fillId="81" borderId="76" xfId="7" applyNumberFormat="1" applyFont="1" applyFill="1" applyBorder="1" applyAlignment="1">
      <alignment horizontal="left" vertical="center"/>
    </xf>
    <xf numFmtId="49" fontId="134" fillId="0" borderId="118" xfId="0" applyNumberFormat="1" applyFont="1" applyBorder="1" applyAlignment="1">
      <alignment horizontal="left" vertical="center"/>
    </xf>
    <xf numFmtId="192" fontId="134" fillId="0" borderId="76" xfId="7" applyNumberFormat="1" applyFont="1" applyFill="1" applyBorder="1" applyAlignment="1">
      <alignment horizontal="left" vertical="center"/>
    </xf>
    <xf numFmtId="0" fontId="134" fillId="0" borderId="118" xfId="0" applyFont="1" applyBorder="1" applyAlignment="1">
      <alignment horizontal="left" vertical="center"/>
    </xf>
    <xf numFmtId="0" fontId="132" fillId="0" borderId="118" xfId="0" applyFont="1" applyBorder="1" applyAlignment="1">
      <alignment horizontal="left" vertical="center"/>
    </xf>
    <xf numFmtId="10" fontId="96" fillId="0" borderId="76" xfId="0" applyNumberFormat="1" applyFont="1" applyBorder="1" applyAlignment="1">
      <alignment horizontal="right" vertical="center" wrapText="1"/>
    </xf>
    <xf numFmtId="0" fontId="136" fillId="82" borderId="20" xfId="0" applyFont="1" applyFill="1" applyBorder="1" applyAlignment="1">
      <alignment horizontal="left" vertical="center"/>
    </xf>
    <xf numFmtId="10" fontId="130" fillId="83" borderId="21" xfId="0" applyNumberFormat="1" applyFont="1" applyFill="1" applyBorder="1" applyAlignment="1">
      <alignment horizontal="right" vertical="center" wrapText="1"/>
    </xf>
    <xf numFmtId="0" fontId="137" fillId="0" borderId="0" xfId="0" applyFont="1" applyAlignment="1">
      <alignment vertical="top" wrapText="1"/>
    </xf>
    <xf numFmtId="0" fontId="139" fillId="0" borderId="0" xfId="0" applyFont="1" applyAlignment="1">
      <alignment vertical="top"/>
    </xf>
    <xf numFmtId="0" fontId="139" fillId="0" borderId="0" xfId="0" applyFont="1" applyAlignment="1">
      <alignment vertical="top" wrapText="1"/>
    </xf>
    <xf numFmtId="0" fontId="0" fillId="0" borderId="1" xfId="0" applyBorder="1"/>
    <xf numFmtId="0" fontId="346" fillId="0" borderId="0" xfId="0" applyFont="1"/>
    <xf numFmtId="0" fontId="345" fillId="0" borderId="0" xfId="0" applyFont="1"/>
    <xf numFmtId="0" fontId="94" fillId="0" borderId="0" xfId="0" applyFont="1"/>
    <xf numFmtId="0" fontId="347" fillId="0" borderId="0" xfId="0" applyFont="1"/>
    <xf numFmtId="0" fontId="6" fillId="0" borderId="183" xfId="17" applyFill="1" applyBorder="1" applyAlignment="1" applyProtection="1"/>
    <xf numFmtId="49" fontId="84" fillId="0" borderId="183" xfId="0" applyNumberFormat="1" applyFont="1" applyBorder="1" applyAlignment="1">
      <alignment horizontal="right"/>
    </xf>
    <xf numFmtId="0" fontId="84" fillId="0" borderId="183" xfId="0" applyFont="1" applyBorder="1"/>
    <xf numFmtId="0" fontId="96" fillId="0" borderId="0" xfId="0" applyFont="1"/>
    <xf numFmtId="0" fontId="349" fillId="3" borderId="0" xfId="37364" applyFont="1" applyFill="1" applyAlignment="1" applyProtection="1">
      <alignment vertical="center"/>
      <protection locked="0"/>
    </xf>
    <xf numFmtId="0" fontId="128" fillId="3" borderId="183" xfId="5" applyFont="1" applyFill="1" applyBorder="1" applyAlignment="1" applyProtection="1">
      <alignment vertical="center" wrapText="1"/>
      <protection locked="0"/>
    </xf>
    <xf numFmtId="0" fontId="128" fillId="0" borderId="183" xfId="37365" applyFont="1" applyBorder="1" applyAlignment="1" applyProtection="1">
      <alignment horizontal="center" vertical="center" wrapText="1"/>
      <protection locked="0"/>
    </xf>
    <xf numFmtId="3" fontId="128" fillId="3" borderId="183" xfId="1" applyNumberFormat="1" applyFont="1" applyFill="1" applyBorder="1" applyAlignment="1" applyProtection="1">
      <alignment horizontal="center" vertical="center" wrapText="1"/>
      <protection locked="0"/>
    </xf>
    <xf numFmtId="9" fontId="128" fillId="3" borderId="183" xfId="15" applyNumberFormat="1" applyFont="1" applyFill="1" applyBorder="1" applyAlignment="1" applyProtection="1">
      <alignment horizontal="center" vertical="center" wrapText="1"/>
      <protection locked="0"/>
    </xf>
    <xf numFmtId="0" fontId="128" fillId="3" borderId="183" xfId="37365" applyFont="1" applyFill="1" applyBorder="1" applyAlignment="1" applyProtection="1">
      <alignment horizontal="center" vertical="center" wrapText="1"/>
      <protection locked="0"/>
    </xf>
    <xf numFmtId="0" fontId="349" fillId="3" borderId="183" xfId="37365" applyFont="1" applyFill="1" applyBorder="1" applyProtection="1">
      <protection locked="0"/>
    </xf>
    <xf numFmtId="3" fontId="128" fillId="151" borderId="183" xfId="5" applyNumberFormat="1" applyFont="1" applyFill="1" applyBorder="1"/>
    <xf numFmtId="0" fontId="350" fillId="3" borderId="183" xfId="37365" applyFont="1" applyFill="1" applyBorder="1" applyAlignment="1" applyProtection="1">
      <alignment horizontal="right"/>
      <protection locked="0"/>
    </xf>
    <xf numFmtId="359" fontId="128" fillId="151" borderId="183" xfId="5" applyNumberFormat="1" applyFont="1" applyFill="1" applyBorder="1" applyProtection="1">
      <protection locked="0"/>
    </xf>
    <xf numFmtId="164" fontId="128" fillId="151" borderId="183" xfId="1" applyNumberFormat="1" applyFont="1" applyFill="1" applyBorder="1" applyAlignment="1" applyProtection="1"/>
    <xf numFmtId="0" fontId="128" fillId="3" borderId="183" xfId="37365" applyFont="1" applyFill="1" applyBorder="1" applyAlignment="1" applyProtection="1">
      <alignment horizontal="left" vertical="center"/>
      <protection locked="0"/>
    </xf>
    <xf numFmtId="3" fontId="128" fillId="3" borderId="183" xfId="5" applyNumberFormat="1" applyFont="1" applyFill="1" applyBorder="1" applyProtection="1">
      <protection locked="0"/>
    </xf>
    <xf numFmtId="0" fontId="128" fillId="3" borderId="183" xfId="5" applyFont="1" applyFill="1" applyBorder="1" applyProtection="1">
      <protection locked="0"/>
    </xf>
    <xf numFmtId="0" fontId="351" fillId="3" borderId="183" xfId="37365" applyFont="1" applyFill="1" applyBorder="1" applyAlignment="1" applyProtection="1">
      <alignment horizontal="right"/>
      <protection locked="0"/>
    </xf>
    <xf numFmtId="0" fontId="128" fillId="0" borderId="183" xfId="37365" applyFont="1" applyBorder="1" applyAlignment="1" applyProtection="1">
      <alignment horizontal="left" vertical="center"/>
      <protection locked="0"/>
    </xf>
    <xf numFmtId="0" fontId="349" fillId="3" borderId="183" xfId="16" applyFont="1" applyFill="1" applyBorder="1" applyProtection="1">
      <protection locked="0"/>
    </xf>
    <xf numFmtId="3" fontId="349" fillId="75" borderId="183" xfId="16" applyNumberFormat="1" applyFont="1" applyFill="1" applyBorder="1"/>
    <xf numFmtId="0" fontId="354" fillId="0" borderId="0" xfId="37364" applyFont="1" applyAlignment="1" applyProtection="1">
      <alignment vertical="center"/>
      <protection locked="0"/>
    </xf>
    <xf numFmtId="0" fontId="128" fillId="0" borderId="183" xfId="37365" applyFont="1" applyBorder="1" applyAlignment="1" applyProtection="1">
      <alignment horizontal="center" vertical="top" wrapText="1"/>
      <protection locked="0"/>
    </xf>
    <xf numFmtId="0" fontId="349" fillId="3" borderId="183" xfId="37365" applyFont="1" applyFill="1" applyBorder="1" applyAlignment="1" applyProtection="1">
      <alignment wrapText="1"/>
      <protection locked="0"/>
    </xf>
    <xf numFmtId="3" fontId="128" fillId="0" borderId="183" xfId="5" applyNumberFormat="1" applyFont="1" applyBorder="1"/>
    <xf numFmtId="0" fontId="117" fillId="75" borderId="95" xfId="20952" applyFont="1" applyFill="1" applyBorder="1">
      <alignment vertical="center"/>
    </xf>
    <xf numFmtId="0" fontId="117" fillId="75" borderId="96" xfId="20952" applyFont="1" applyFill="1" applyBorder="1">
      <alignment vertical="center"/>
    </xf>
    <xf numFmtId="0" fontId="117" fillId="75" borderId="93" xfId="20952" applyFont="1" applyFill="1" applyBorder="1">
      <alignment vertical="center"/>
    </xf>
    <xf numFmtId="164" fontId="117" fillId="75" borderId="93" xfId="7" applyNumberFormat="1" applyFont="1" applyFill="1" applyBorder="1" applyAlignment="1">
      <alignment horizontal="right" vertical="center"/>
    </xf>
    <xf numFmtId="0" fontId="117" fillId="76" borderId="96" xfId="20952" applyFont="1" applyFill="1" applyBorder="1">
      <alignment vertical="center"/>
    </xf>
    <xf numFmtId="0" fontId="117" fillId="3" borderId="96" xfId="20952" applyFont="1" applyFill="1" applyBorder="1">
      <alignment vertical="center"/>
    </xf>
    <xf numFmtId="0" fontId="94" fillId="69" borderId="92" xfId="20952" applyFont="1" applyFill="1" applyBorder="1" applyAlignment="1">
      <alignment horizontal="center" vertical="center"/>
    </xf>
    <xf numFmtId="0" fontId="94" fillId="69" borderId="93" xfId="20952" applyFont="1" applyFill="1" applyBorder="1" applyAlignment="1">
      <alignment horizontal="left" vertical="center" wrapText="1"/>
    </xf>
    <xf numFmtId="164" fontId="94" fillId="0" borderId="94" xfId="7" applyNumberFormat="1" applyFont="1" applyFill="1" applyBorder="1" applyAlignment="1" applyProtection="1">
      <alignment horizontal="right" vertical="center"/>
      <protection locked="0"/>
    </xf>
    <xf numFmtId="0" fontId="117" fillId="76" borderId="94" xfId="20952" applyFont="1" applyFill="1" applyBorder="1" applyAlignment="1">
      <alignment horizontal="center" vertical="center"/>
    </xf>
    <xf numFmtId="0" fontId="117" fillId="76" borderId="96" xfId="20952" applyFont="1" applyFill="1" applyBorder="1" applyAlignment="1">
      <alignment vertical="top" wrapText="1"/>
    </xf>
    <xf numFmtId="0" fontId="94" fillId="69" borderId="96" xfId="20952" applyFont="1" applyFill="1" applyBorder="1" applyAlignment="1">
      <alignment vertical="center" wrapText="1"/>
    </xf>
    <xf numFmtId="0" fontId="94" fillId="69" borderId="93" xfId="20952" applyFont="1" applyFill="1" applyBorder="1" applyAlignment="1">
      <alignment horizontal="left" vertical="center"/>
    </xf>
    <xf numFmtId="360" fontId="94" fillId="0" borderId="94" xfId="7" applyNumberFormat="1" applyFont="1" applyFill="1" applyBorder="1" applyAlignment="1" applyProtection="1">
      <alignment horizontal="right" vertical="center"/>
      <protection locked="0"/>
    </xf>
    <xf numFmtId="0" fontId="94" fillId="3" borderId="92" xfId="20952" applyFont="1" applyFill="1" applyBorder="1" applyAlignment="1">
      <alignment horizontal="center" vertical="center"/>
    </xf>
    <xf numFmtId="164" fontId="94" fillId="76" borderId="94" xfId="7" applyNumberFormat="1" applyFont="1" applyFill="1" applyBorder="1" applyAlignment="1" applyProtection="1">
      <alignment horizontal="right" vertical="center"/>
      <protection locked="0"/>
    </xf>
    <xf numFmtId="164" fontId="94" fillId="3" borderId="94" xfId="7" applyNumberFormat="1" applyFont="1" applyFill="1" applyBorder="1" applyAlignment="1" applyProtection="1">
      <alignment horizontal="right" vertical="center"/>
      <protection locked="0"/>
    </xf>
    <xf numFmtId="0" fontId="94" fillId="69" borderId="94" xfId="20952" applyFont="1" applyFill="1" applyBorder="1" applyAlignment="1">
      <alignment horizontal="center" vertical="center"/>
    </xf>
    <xf numFmtId="0" fontId="347" fillId="0" borderId="0" xfId="0" applyFont="1" applyAlignment="1">
      <alignment wrapText="1"/>
    </xf>
    <xf numFmtId="0" fontId="105" fillId="69" borderId="190" xfId="20952" applyFont="1" applyFill="1" applyBorder="1" applyAlignment="1" applyProtection="1">
      <alignment horizontal="center" vertical="center"/>
      <protection locked="0"/>
    </xf>
    <xf numFmtId="0" fontId="106" fillId="76" borderId="183" xfId="20952" applyFont="1" applyFill="1" applyBorder="1" applyAlignment="1" applyProtection="1">
      <alignment horizontal="center" vertical="center"/>
      <protection locked="0"/>
    </xf>
    <xf numFmtId="10" fontId="2" fillId="36" borderId="0" xfId="20950" applyNumberFormat="1" applyFont="1" applyFill="1" applyBorder="1"/>
    <xf numFmtId="10" fontId="2" fillId="36" borderId="91" xfId="20950" applyNumberFormat="1" applyFont="1" applyFill="1" applyBorder="1"/>
    <xf numFmtId="164" fontId="2" fillId="0" borderId="0" xfId="7" applyNumberFormat="1" applyFont="1"/>
    <xf numFmtId="164" fontId="84" fillId="0" borderId="0" xfId="7" applyNumberFormat="1" applyFont="1"/>
    <xf numFmtId="164" fontId="2" fillId="0" borderId="0" xfId="7" applyNumberFormat="1" applyFont="1" applyBorder="1"/>
    <xf numFmtId="164" fontId="84" fillId="0" borderId="0" xfId="7" applyNumberFormat="1" applyFont="1" applyBorder="1"/>
    <xf numFmtId="0" fontId="45" fillId="0" borderId="3" xfId="0" applyFont="1" applyBorder="1" applyAlignment="1">
      <alignment horizontal="center" vertical="center" wrapText="1"/>
    </xf>
    <xf numFmtId="0" fontId="45" fillId="0" borderId="17" xfId="0" applyFont="1" applyBorder="1" applyAlignment="1">
      <alignment horizontal="center" vertical="center" wrapText="1"/>
    </xf>
    <xf numFmtId="164" fontId="3" fillId="0" borderId="0" xfId="7" applyNumberFormat="1" applyFont="1"/>
    <xf numFmtId="164" fontId="94" fillId="0" borderId="0" xfId="7" applyNumberFormat="1" applyFont="1" applyFill="1" applyBorder="1" applyAlignment="1" applyProtection="1"/>
    <xf numFmtId="164" fontId="4" fillId="35" borderId="15" xfId="7" applyNumberFormat="1" applyFont="1" applyFill="1" applyBorder="1" applyAlignment="1">
      <alignment horizontal="center" vertical="center" wrapText="1"/>
    </xf>
    <xf numFmtId="164" fontId="4" fillId="35" borderId="76" xfId="7" applyNumberFormat="1" applyFont="1" applyFill="1" applyBorder="1" applyAlignment="1">
      <alignment horizontal="left" vertical="center" wrapText="1"/>
    </xf>
    <xf numFmtId="164" fontId="3" fillId="0" borderId="76" xfId="7" applyNumberFormat="1" applyFont="1" applyFill="1" applyBorder="1" applyAlignment="1">
      <alignment horizontal="right" vertical="center" wrapText="1"/>
    </xf>
    <xf numFmtId="164" fontId="4" fillId="35" borderId="76" xfId="7" applyNumberFormat="1" applyFont="1" applyFill="1" applyBorder="1" applyAlignment="1">
      <alignment horizontal="center" vertical="center" wrapText="1"/>
    </xf>
    <xf numFmtId="164" fontId="3" fillId="0" borderId="21" xfId="7" applyNumberFormat="1" applyFont="1" applyFill="1" applyBorder="1" applyAlignment="1">
      <alignment horizontal="right" vertical="center" wrapText="1"/>
    </xf>
    <xf numFmtId="9" fontId="3" fillId="0" borderId="196" xfId="20950" applyFont="1" applyBorder="1"/>
    <xf numFmtId="9" fontId="3" fillId="35" borderId="197" xfId="20950" applyFont="1" applyFill="1" applyBorder="1"/>
    <xf numFmtId="10" fontId="104" fillId="0" borderId="183" xfId="948" applyNumberFormat="1" applyFont="1" applyFill="1" applyBorder="1" applyAlignment="1" applyProtection="1">
      <alignment horizontal="right" vertical="center"/>
      <protection locked="0"/>
    </xf>
    <xf numFmtId="164" fontId="110" fillId="0" borderId="0" xfId="7" applyNumberFormat="1" applyFont="1"/>
    <xf numFmtId="164" fontId="113" fillId="0" borderId="118" xfId="7" applyNumberFormat="1" applyFont="1" applyBorder="1"/>
    <xf numFmtId="164" fontId="110" fillId="0" borderId="118" xfId="7" applyNumberFormat="1" applyFont="1" applyBorder="1"/>
    <xf numFmtId="361" fontId="109" fillId="0" borderId="118" xfId="7" applyNumberFormat="1" applyFont="1" applyBorder="1"/>
    <xf numFmtId="164" fontId="109" fillId="0" borderId="118" xfId="7" applyNumberFormat="1" applyFont="1" applyBorder="1"/>
    <xf numFmtId="361" fontId="109" fillId="0" borderId="0" xfId="7" applyNumberFormat="1" applyFont="1"/>
    <xf numFmtId="164" fontId="109" fillId="0" borderId="0" xfId="7" applyNumberFormat="1" applyFont="1"/>
    <xf numFmtId="164" fontId="112" fillId="0" borderId="63" xfId="7" applyNumberFormat="1" applyFont="1" applyFill="1" applyBorder="1" applyAlignment="1">
      <alignment horizontal="left" vertical="center" wrapText="1"/>
    </xf>
    <xf numFmtId="164" fontId="109" fillId="0" borderId="122" xfId="7" applyNumberFormat="1" applyFont="1" applyFill="1" applyBorder="1" applyAlignment="1">
      <alignment horizontal="center" vertical="center" wrapText="1"/>
    </xf>
    <xf numFmtId="164" fontId="109" fillId="0" borderId="6" xfId="7" applyNumberFormat="1" applyFont="1" applyFill="1" applyBorder="1" applyAlignment="1">
      <alignment horizontal="center" vertical="center" wrapText="1"/>
    </xf>
    <xf numFmtId="164" fontId="109" fillId="0" borderId="0" xfId="7" applyNumberFormat="1" applyFont="1" applyBorder="1"/>
    <xf numFmtId="164" fontId="109" fillId="0" borderId="0" xfId="7" applyNumberFormat="1" applyFont="1" applyAlignment="1">
      <alignment horizontal="center" vertical="center"/>
    </xf>
    <xf numFmtId="164" fontId="109" fillId="0" borderId="0" xfId="7" applyNumberFormat="1" applyFont="1" applyBorder="1" applyAlignment="1">
      <alignment horizontal="left"/>
    </xf>
    <xf numFmtId="361" fontId="114" fillId="0" borderId="0" xfId="7" applyNumberFormat="1" applyFont="1" applyAlignment="1">
      <alignment horizontal="center" vertical="center"/>
    </xf>
    <xf numFmtId="361" fontId="112" fillId="0" borderId="118" xfId="7" applyNumberFormat="1" applyFont="1" applyBorder="1" applyAlignment="1">
      <alignment horizontal="center" vertical="center" wrapText="1"/>
    </xf>
    <xf numFmtId="361" fontId="114" fillId="0" borderId="118" xfId="7" applyNumberFormat="1" applyFont="1" applyBorder="1"/>
    <xf numFmtId="361" fontId="114" fillId="0" borderId="0" xfId="7" applyNumberFormat="1" applyFont="1"/>
    <xf numFmtId="164" fontId="114" fillId="0" borderId="118" xfId="7" applyNumberFormat="1" applyFont="1" applyBorder="1"/>
    <xf numFmtId="164" fontId="114" fillId="0" borderId="122" xfId="7" applyNumberFormat="1" applyFont="1" applyBorder="1"/>
    <xf numFmtId="10" fontId="114" fillId="0" borderId="118" xfId="20950" applyNumberFormat="1" applyFont="1" applyBorder="1"/>
    <xf numFmtId="10" fontId="114" fillId="0" borderId="122" xfId="20950" applyNumberFormat="1" applyFont="1" applyBorder="1"/>
    <xf numFmtId="2" fontId="114" fillId="0" borderId="118" xfId="20950" applyNumberFormat="1" applyFont="1" applyBorder="1"/>
    <xf numFmtId="2" fontId="114" fillId="0" borderId="122" xfId="20950" applyNumberFormat="1" applyFont="1" applyBorder="1"/>
    <xf numFmtId="0" fontId="84" fillId="0" borderId="198" xfId="0" applyFont="1" applyBorder="1"/>
    <xf numFmtId="0" fontId="356" fillId="0" borderId="198" xfId="0" applyFont="1" applyBorder="1"/>
    <xf numFmtId="0" fontId="357" fillId="0" borderId="198" xfId="17" applyFont="1" applyBorder="1" applyAlignment="1" applyProtection="1"/>
    <xf numFmtId="14" fontId="2" fillId="0" borderId="0" xfId="0" applyNumberFormat="1" applyFont="1" applyAlignment="1">
      <alignment horizontal="left"/>
    </xf>
    <xf numFmtId="0" fontId="2" fillId="0" borderId="199" xfId="0" applyFont="1" applyBorder="1" applyAlignment="1">
      <alignment vertical="center"/>
    </xf>
    <xf numFmtId="0" fontId="2" fillId="0" borderId="198" xfId="0" applyFont="1" applyBorder="1" applyAlignment="1">
      <alignment wrapText="1"/>
    </xf>
    <xf numFmtId="0" fontId="2" fillId="0" borderId="201" xfId="0" applyFont="1" applyBorder="1" applyAlignment="1">
      <alignment wrapText="1"/>
    </xf>
    <xf numFmtId="0" fontId="84" fillId="0" borderId="200" xfId="0" applyFont="1" applyBorder="1"/>
    <xf numFmtId="0" fontId="2" fillId="0" borderId="82" xfId="0" applyFont="1" applyBorder="1" applyAlignment="1">
      <alignment vertical="center"/>
    </xf>
    <xf numFmtId="0" fontId="2" fillId="0" borderId="180" xfId="0" applyFont="1" applyBorder="1" applyAlignment="1">
      <alignment wrapText="1"/>
    </xf>
    <xf numFmtId="0" fontId="84" fillId="0" borderId="202" xfId="0" applyFont="1" applyBorder="1"/>
    <xf numFmtId="0" fontId="2" fillId="0" borderId="183" xfId="0" applyFont="1" applyBorder="1" applyAlignment="1">
      <alignment wrapText="1"/>
    </xf>
    <xf numFmtId="0" fontId="2" fillId="0" borderId="200" xfId="0" applyFont="1" applyBorder="1"/>
    <xf numFmtId="362" fontId="84" fillId="0" borderId="79" xfId="20950" applyNumberFormat="1" applyFont="1" applyFill="1" applyBorder="1"/>
    <xf numFmtId="362" fontId="84" fillId="0" borderId="203" xfId="20950" applyNumberFormat="1" applyFont="1" applyFill="1" applyBorder="1"/>
    <xf numFmtId="14" fontId="94" fillId="0" borderId="0" xfId="0" applyNumberFormat="1" applyFont="1" applyAlignment="1">
      <alignment horizontal="left"/>
    </xf>
    <xf numFmtId="14" fontId="110" fillId="0" borderId="0" xfId="0" applyNumberFormat="1" applyFont="1" applyAlignment="1">
      <alignment horizontal="left"/>
    </xf>
    <xf numFmtId="14" fontId="3" fillId="0" borderId="0" xfId="0" applyNumberFormat="1" applyFont="1" applyAlignment="1">
      <alignment horizontal="left"/>
    </xf>
    <xf numFmtId="0" fontId="84" fillId="0" borderId="179" xfId="0" applyFont="1" applyBorder="1" applyAlignment="1">
      <alignment horizontal="center"/>
    </xf>
    <xf numFmtId="0" fontId="45" fillId="0" borderId="199" xfId="0" applyFont="1" applyBorder="1" applyAlignment="1">
      <alignment vertical="center" wrapText="1"/>
    </xf>
    <xf numFmtId="0" fontId="2" fillId="0" borderId="199" xfId="0" applyFont="1" applyBorder="1" applyAlignment="1">
      <alignment horizontal="left" vertical="center" wrapText="1" indent="4"/>
    </xf>
    <xf numFmtId="0" fontId="2" fillId="0" borderId="199" xfId="0" applyFont="1" applyBorder="1" applyAlignment="1" applyProtection="1">
      <alignment horizontal="left" vertical="center" indent="11"/>
      <protection locked="0"/>
    </xf>
    <xf numFmtId="0" fontId="46" fillId="0" borderId="199" xfId="0" applyFont="1" applyBorder="1" applyAlignment="1" applyProtection="1">
      <alignment horizontal="left" vertical="center" indent="17"/>
      <protection locked="0"/>
    </xf>
    <xf numFmtId="0" fontId="86" fillId="0" borderId="199" xfId="0" applyFont="1" applyBorder="1" applyAlignment="1">
      <alignment vertical="center"/>
    </xf>
    <xf numFmtId="0" fontId="2" fillId="0" borderId="199" xfId="0" applyFont="1" applyBorder="1" applyAlignment="1">
      <alignment horizontal="left" vertical="center" wrapText="1"/>
    </xf>
    <xf numFmtId="0" fontId="45" fillId="0" borderId="208" xfId="0" applyFont="1" applyBorder="1" applyAlignment="1">
      <alignment vertical="center" wrapText="1"/>
    </xf>
    <xf numFmtId="0" fontId="2" fillId="0" borderId="204" xfId="11" applyBorder="1" applyAlignment="1">
      <alignment vertical="center"/>
    </xf>
    <xf numFmtId="0" fontId="2" fillId="0" borderId="206" xfId="11" applyBorder="1" applyAlignment="1">
      <alignment vertical="center"/>
    </xf>
    <xf numFmtId="0" fontId="45" fillId="0" borderId="206" xfId="11" applyFont="1" applyBorder="1" applyAlignment="1">
      <alignment horizontal="center" vertical="center"/>
    </xf>
    <xf numFmtId="0" fontId="45" fillId="0" borderId="207" xfId="11" applyFont="1" applyBorder="1" applyAlignment="1">
      <alignment horizontal="center" vertical="center"/>
    </xf>
    <xf numFmtId="0" fontId="84" fillId="0" borderId="199" xfId="0" applyFont="1" applyBorder="1"/>
    <xf numFmtId="0" fontId="0" fillId="0" borderId="199" xfId="0" applyBorder="1" applyAlignment="1">
      <alignment horizontal="center"/>
    </xf>
    <xf numFmtId="0" fontId="84" fillId="0" borderId="208" xfId="0" applyFont="1" applyBorder="1"/>
    <xf numFmtId="191" fontId="86" fillId="35" borderId="209" xfId="0" applyNumberFormat="1" applyFont="1" applyFill="1" applyBorder="1" applyAlignment="1">
      <alignment horizontal="left" vertical="center" wrapText="1"/>
    </xf>
    <xf numFmtId="191" fontId="86" fillId="35" borderId="209" xfId="0" applyNumberFormat="1" applyFont="1" applyFill="1" applyBorder="1" applyAlignment="1">
      <alignment horizontal="center" vertical="center"/>
    </xf>
    <xf numFmtId="0" fontId="3" fillId="84" borderId="183" xfId="0" applyFont="1" applyFill="1" applyBorder="1" applyAlignment="1">
      <alignment horizontal="center" vertical="center" wrapText="1"/>
    </xf>
    <xf numFmtId="0" fontId="4" fillId="83" borderId="199" xfId="0" applyFont="1" applyFill="1" applyBorder="1" applyAlignment="1">
      <alignment vertical="center" wrapText="1"/>
    </xf>
    <xf numFmtId="192" fontId="4" fillId="83" borderId="183" xfId="7" applyNumberFormat="1" applyFont="1" applyFill="1" applyBorder="1" applyAlignment="1">
      <alignment vertical="center"/>
    </xf>
    <xf numFmtId="192" fontId="4" fillId="83" borderId="76" xfId="7" applyNumberFormat="1" applyFont="1" applyFill="1" applyBorder="1" applyAlignment="1">
      <alignment vertical="center"/>
    </xf>
    <xf numFmtId="0" fontId="134" fillId="81" borderId="199" xfId="0" applyFont="1" applyFill="1" applyBorder="1" applyAlignment="1">
      <alignment horizontal="left" vertical="center" wrapText="1" indent="3"/>
    </xf>
    <xf numFmtId="192" fontId="4" fillId="35" borderId="183" xfId="7" applyNumberFormat="1" applyFont="1" applyFill="1" applyBorder="1" applyAlignment="1">
      <alignment vertical="center"/>
    </xf>
    <xf numFmtId="0" fontId="140" fillId="81" borderId="199" xfId="0" applyFont="1" applyFill="1" applyBorder="1" applyAlignment="1">
      <alignment horizontal="left" vertical="center" wrapText="1" indent="5"/>
    </xf>
    <xf numFmtId="0" fontId="141" fillId="80" borderId="199" xfId="0" applyFont="1" applyFill="1" applyBorder="1" applyAlignment="1">
      <alignment horizontal="left" vertical="center" wrapText="1" indent="1"/>
    </xf>
    <xf numFmtId="192" fontId="141" fillId="80" borderId="183" xfId="7" applyNumberFormat="1" applyFont="1" applyFill="1" applyBorder="1" applyAlignment="1">
      <alignment vertical="center"/>
    </xf>
    <xf numFmtId="192" fontId="141" fillId="82" borderId="76" xfId="7" applyNumberFormat="1" applyFont="1" applyFill="1" applyBorder="1" applyAlignment="1">
      <alignment vertical="center"/>
    </xf>
    <xf numFmtId="192" fontId="142" fillId="81" borderId="183" xfId="7" applyNumberFormat="1" applyFont="1" applyFill="1" applyBorder="1" applyAlignment="1">
      <alignment vertical="center"/>
    </xf>
    <xf numFmtId="0" fontId="140" fillId="81" borderId="208" xfId="0" applyFont="1" applyFill="1" applyBorder="1" applyAlignment="1">
      <alignment horizontal="left" vertical="center" wrapText="1" indent="5"/>
    </xf>
    <xf numFmtId="192" fontId="142" fillId="81" borderId="209" xfId="7" applyNumberFormat="1" applyFont="1" applyFill="1" applyBorder="1" applyAlignment="1">
      <alignment vertical="center"/>
    </xf>
    <xf numFmtId="192" fontId="141" fillId="82" borderId="197" xfId="7" applyNumberFormat="1" applyFont="1" applyFill="1" applyBorder="1" applyAlignment="1">
      <alignment vertical="center"/>
    </xf>
    <xf numFmtId="0" fontId="2" fillId="0" borderId="198" xfId="0" applyFont="1" applyBorder="1" applyAlignment="1">
      <alignment horizontal="center" vertical="center" wrapText="1"/>
    </xf>
    <xf numFmtId="0" fontId="2" fillId="0" borderId="196" xfId="0" applyFont="1" applyBorder="1" applyAlignment="1">
      <alignment horizontal="center" vertical="center" wrapText="1"/>
    </xf>
    <xf numFmtId="164" fontId="84" fillId="0" borderId="10" xfId="7" applyNumberFormat="1" applyFont="1" applyBorder="1" applyAlignment="1">
      <alignment horizontal="center" vertical="center"/>
    </xf>
    <xf numFmtId="164" fontId="88" fillId="0" borderId="11" xfId="7" applyNumberFormat="1" applyFont="1" applyBorder="1" applyAlignment="1">
      <alignment vertical="center"/>
    </xf>
    <xf numFmtId="164" fontId="84" fillId="0" borderId="0" xfId="7" applyNumberFormat="1" applyFont="1" applyAlignment="1">
      <alignment vertical="center"/>
    </xf>
    <xf numFmtId="164" fontId="2" fillId="0" borderId="0" xfId="7" applyNumberFormat="1" applyFont="1" applyFill="1" applyBorder="1" applyAlignment="1" applyProtection="1">
      <alignment vertical="center"/>
    </xf>
    <xf numFmtId="164" fontId="84" fillId="0" borderId="55" xfId="7" applyNumberFormat="1" applyFont="1" applyFill="1" applyBorder="1" applyAlignment="1">
      <alignment vertical="center" wrapText="1"/>
    </xf>
    <xf numFmtId="164" fontId="84" fillId="0" borderId="10" xfId="7" applyNumberFormat="1" applyFont="1" applyBorder="1" applyAlignment="1">
      <alignment vertical="center"/>
    </xf>
    <xf numFmtId="164" fontId="84" fillId="0" borderId="10" xfId="7" applyNumberFormat="1" applyFont="1" applyFill="1" applyBorder="1" applyAlignment="1">
      <alignment vertical="center"/>
    </xf>
    <xf numFmtId="164" fontId="88" fillId="0" borderId="10" xfId="7" applyNumberFormat="1" applyFont="1" applyFill="1" applyBorder="1" applyAlignment="1">
      <alignment vertical="center"/>
    </xf>
    <xf numFmtId="164" fontId="84" fillId="0" borderId="11" xfId="7" applyNumberFormat="1" applyFont="1" applyFill="1" applyBorder="1" applyAlignment="1">
      <alignment vertical="center"/>
    </xf>
    <xf numFmtId="164" fontId="84" fillId="0" borderId="12" xfId="7" applyNumberFormat="1" applyFont="1" applyBorder="1" applyAlignment="1">
      <alignment vertical="center"/>
    </xf>
    <xf numFmtId="164" fontId="84" fillId="0" borderId="11" xfId="7" applyNumberFormat="1" applyFont="1" applyBorder="1" applyAlignment="1">
      <alignment vertical="center"/>
    </xf>
    <xf numFmtId="164" fontId="112" fillId="0" borderId="118" xfId="7" applyNumberFormat="1" applyFont="1" applyBorder="1"/>
    <xf numFmtId="164" fontId="109" fillId="0" borderId="118" xfId="7" applyNumberFormat="1" applyFont="1" applyBorder="1" applyAlignment="1">
      <alignment horizontal="left" indent="1"/>
    </xf>
    <xf numFmtId="164" fontId="112" fillId="75" borderId="118" xfId="7" applyNumberFormat="1" applyFont="1" applyFill="1" applyBorder="1"/>
    <xf numFmtId="167" fontId="347" fillId="0" borderId="216" xfId="0" applyNumberFormat="1" applyFont="1" applyBorder="1" applyAlignment="1">
      <alignment horizontal="center"/>
    </xf>
    <xf numFmtId="167" fontId="347" fillId="0" borderId="54" xfId="0" applyNumberFormat="1" applyFont="1" applyBorder="1" applyAlignment="1">
      <alignment horizontal="center"/>
    </xf>
    <xf numFmtId="167" fontId="129" fillId="0" borderId="54" xfId="0" applyNumberFormat="1" applyFont="1" applyBorder="1" applyAlignment="1">
      <alignment horizontal="center"/>
    </xf>
    <xf numFmtId="167" fontId="355" fillId="0" borderId="54" xfId="0" applyNumberFormat="1" applyFont="1" applyBorder="1" applyAlignment="1">
      <alignment horizontal="center"/>
    </xf>
    <xf numFmtId="167" fontId="347" fillId="0" borderId="56" xfId="0" applyNumberFormat="1" applyFont="1" applyBorder="1" applyAlignment="1">
      <alignment horizontal="center"/>
    </xf>
    <xf numFmtId="167" fontId="348" fillId="0" borderId="217" xfId="0" applyNumberFormat="1" applyFont="1" applyBorder="1" applyAlignment="1">
      <alignment horizontal="center"/>
    </xf>
    <xf numFmtId="167" fontId="347" fillId="0" borderId="57" xfId="0" applyNumberFormat="1" applyFont="1" applyBorder="1" applyAlignment="1">
      <alignment horizontal="center"/>
    </xf>
    <xf numFmtId="167" fontId="347" fillId="0" borderId="196" xfId="0" applyNumberFormat="1" applyFont="1" applyBorder="1" applyAlignment="1">
      <alignment horizontal="center"/>
    </xf>
    <xf numFmtId="0" fontId="347" fillId="0" borderId="196" xfId="0" applyFont="1" applyBorder="1"/>
    <xf numFmtId="43" fontId="129" fillId="79" borderId="53" xfId="7" applyFont="1" applyFill="1" applyBorder="1" applyAlignment="1">
      <alignment horizontal="center"/>
    </xf>
    <xf numFmtId="164" fontId="3" fillId="0" borderId="0" xfId="7" applyNumberFormat="1" applyFont="1" applyFill="1"/>
    <xf numFmtId="164" fontId="2" fillId="0" borderId="3" xfId="7" applyNumberFormat="1" applyFont="1" applyFill="1" applyBorder="1" applyAlignment="1">
      <alignment horizontal="center" vertical="center" wrapText="1"/>
    </xf>
    <xf numFmtId="164" fontId="3" fillId="3" borderId="78" xfId="7" applyNumberFormat="1" applyFont="1" applyFill="1" applyBorder="1" applyAlignment="1">
      <alignment vertical="center"/>
    </xf>
    <xf numFmtId="164" fontId="3" fillId="3" borderId="79" xfId="7" applyNumberFormat="1" applyFont="1" applyFill="1" applyBorder="1" applyAlignment="1">
      <alignment vertical="center"/>
    </xf>
    <xf numFmtId="164" fontId="9" fillId="36" borderId="0" xfId="7" applyNumberFormat="1" applyFont="1" applyFill="1" applyBorder="1"/>
    <xf numFmtId="164" fontId="3" fillId="0" borderId="80" xfId="7" applyNumberFormat="1" applyFont="1" applyFill="1" applyBorder="1" applyAlignment="1">
      <alignment vertical="center"/>
    </xf>
    <xf numFmtId="164" fontId="3" fillId="0" borderId="59" xfId="7" applyNumberFormat="1" applyFont="1" applyFill="1" applyBorder="1" applyAlignment="1">
      <alignment vertical="center"/>
    </xf>
    <xf numFmtId="164" fontId="3" fillId="0" borderId="75" xfId="7" applyNumberFormat="1" applyFont="1" applyFill="1" applyBorder="1" applyAlignment="1">
      <alignment vertical="center"/>
    </xf>
    <xf numFmtId="164" fontId="3" fillId="0" borderId="81" xfId="7" applyNumberFormat="1" applyFont="1" applyFill="1" applyBorder="1" applyAlignment="1">
      <alignment vertical="center"/>
    </xf>
    <xf numFmtId="164" fontId="3" fillId="0" borderId="76" xfId="7" applyNumberFormat="1" applyFont="1" applyFill="1" applyBorder="1" applyAlignment="1">
      <alignment vertical="center"/>
    </xf>
    <xf numFmtId="164" fontId="3" fillId="0" borderId="20" xfId="7" applyNumberFormat="1" applyFont="1" applyFill="1" applyBorder="1" applyAlignment="1">
      <alignment vertical="center"/>
    </xf>
    <xf numFmtId="164" fontId="3" fillId="0" borderId="22" xfId="7" applyNumberFormat="1" applyFont="1" applyFill="1" applyBorder="1" applyAlignment="1">
      <alignment vertical="center"/>
    </xf>
    <xf numFmtId="164" fontId="3" fillId="0" borderId="21" xfId="7" applyNumberFormat="1" applyFont="1" applyFill="1" applyBorder="1" applyAlignment="1">
      <alignment vertical="center"/>
    </xf>
    <xf numFmtId="164" fontId="9" fillId="36" borderId="52" xfId="7" applyNumberFormat="1" applyFont="1" applyFill="1" applyBorder="1"/>
    <xf numFmtId="164" fontId="3" fillId="0" borderId="24" xfId="7" applyNumberFormat="1" applyFont="1" applyFill="1" applyBorder="1" applyAlignment="1">
      <alignment vertical="center"/>
    </xf>
    <xf numFmtId="164" fontId="3" fillId="0" borderId="15" xfId="7" applyNumberFormat="1" applyFont="1" applyFill="1" applyBorder="1" applyAlignment="1">
      <alignment vertical="center"/>
    </xf>
    <xf numFmtId="164" fontId="9" fillId="36" borderId="22" xfId="7" applyNumberFormat="1" applyFont="1" applyFill="1" applyBorder="1"/>
    <xf numFmtId="164" fontId="9" fillId="36" borderId="84" xfId="7" applyNumberFormat="1" applyFont="1" applyFill="1" applyBorder="1"/>
    <xf numFmtId="164" fontId="9" fillId="36" borderId="23" xfId="7" applyNumberFormat="1" applyFont="1" applyFill="1" applyBorder="1"/>
    <xf numFmtId="164" fontId="3" fillId="0" borderId="85" xfId="7" applyNumberFormat="1" applyFont="1" applyFill="1" applyBorder="1" applyAlignment="1">
      <alignment vertical="center"/>
    </xf>
    <xf numFmtId="164" fontId="3" fillId="0" borderId="86" xfId="7" applyNumberFormat="1" applyFont="1" applyFill="1" applyBorder="1" applyAlignment="1">
      <alignment vertical="center"/>
    </xf>
    <xf numFmtId="164" fontId="9" fillId="36" borderId="28" xfId="7" applyNumberFormat="1" applyFont="1" applyFill="1" applyBorder="1"/>
    <xf numFmtId="3" fontId="128" fillId="151" borderId="198" xfId="5" applyNumberFormat="1" applyFont="1" applyFill="1" applyBorder="1"/>
    <xf numFmtId="3" fontId="349" fillId="75" borderId="198" xfId="16" applyNumberFormat="1" applyFont="1" applyFill="1" applyBorder="1"/>
    <xf numFmtId="0" fontId="112" fillId="0" borderId="0" xfId="0" applyFont="1"/>
    <xf numFmtId="0" fontId="2" fillId="0" borderId="190" xfId="0" applyFont="1" applyBorder="1" applyAlignment="1">
      <alignment wrapText="1"/>
    </xf>
    <xf numFmtId="165" fontId="3" fillId="0" borderId="89" xfId="20950" applyNumberFormat="1" applyFont="1" applyFill="1" applyBorder="1" applyAlignment="1">
      <alignment vertical="center"/>
    </xf>
    <xf numFmtId="165" fontId="3" fillId="0" borderId="90" xfId="20950" applyNumberFormat="1" applyFont="1" applyFill="1" applyBorder="1" applyAlignment="1">
      <alignment vertical="center"/>
    </xf>
    <xf numFmtId="0" fontId="109" fillId="0" borderId="70" xfId="0" applyFont="1" applyBorder="1" applyAlignment="1">
      <alignment horizontal="center" vertical="center" wrapText="1"/>
    </xf>
    <xf numFmtId="191" fontId="96" fillId="35" borderId="196" xfId="2" applyNumberFormat="1" applyFont="1" applyFill="1" applyBorder="1" applyAlignment="1" applyProtection="1">
      <alignment vertical="top"/>
    </xf>
    <xf numFmtId="191" fontId="96" fillId="35" borderId="197" xfId="2" applyNumberFormat="1" applyFont="1" applyFill="1" applyBorder="1" applyAlignment="1" applyProtection="1">
      <alignment vertical="top" wrapText="1"/>
    </xf>
    <xf numFmtId="192" fontId="132" fillId="81" borderId="196" xfId="7" applyNumberFormat="1" applyFont="1" applyFill="1" applyBorder="1" applyAlignment="1">
      <alignment horizontal="left" vertical="center"/>
    </xf>
    <xf numFmtId="164" fontId="86" fillId="0" borderId="10" xfId="7" applyNumberFormat="1" applyFont="1" applyBorder="1" applyAlignment="1">
      <alignment vertical="center"/>
    </xf>
    <xf numFmtId="164" fontId="3" fillId="0" borderId="196" xfId="7" applyNumberFormat="1" applyFont="1" applyBorder="1"/>
    <xf numFmtId="43" fontId="3" fillId="0" borderId="196" xfId="7" applyFont="1" applyBorder="1"/>
    <xf numFmtId="164" fontId="4" fillId="0" borderId="196" xfId="7" applyNumberFormat="1" applyFont="1" applyBorder="1"/>
    <xf numFmtId="10" fontId="4" fillId="0" borderId="197" xfId="20950" applyNumberFormat="1" applyFont="1" applyBorder="1"/>
    <xf numFmtId="3" fontId="358" fillId="0" borderId="198" xfId="0" applyNumberFormat="1" applyFont="1" applyBorder="1"/>
    <xf numFmtId="4" fontId="358" fillId="0" borderId="198" xfId="0" applyNumberFormat="1" applyFont="1" applyBorder="1"/>
    <xf numFmtId="3" fontId="112" fillId="0" borderId="198" xfId="0" applyNumberFormat="1" applyFont="1" applyBorder="1"/>
    <xf numFmtId="3" fontId="112" fillId="151" borderId="198" xfId="0" applyNumberFormat="1" applyFont="1" applyFill="1" applyBorder="1"/>
    <xf numFmtId="165" fontId="359" fillId="0" borderId="198" xfId="20950" applyNumberFormat="1" applyFont="1" applyFill="1" applyBorder="1"/>
    <xf numFmtId="2" fontId="359" fillId="0" borderId="198" xfId="20950" applyNumberFormat="1" applyFont="1" applyFill="1" applyBorder="1"/>
    <xf numFmtId="164" fontId="360" fillId="0" borderId="198" xfId="7" applyNumberFormat="1" applyFont="1" applyFill="1" applyBorder="1"/>
    <xf numFmtId="43" fontId="360" fillId="0" borderId="198" xfId="7" applyFont="1" applyFill="1" applyBorder="1"/>
    <xf numFmtId="0" fontId="2" fillId="0" borderId="204" xfId="0" applyFont="1" applyBorder="1" applyAlignment="1">
      <alignment horizontal="right" vertical="center" wrapText="1"/>
    </xf>
    <xf numFmtId="0" fontId="2" fillId="0" borderId="206" xfId="0" applyFont="1" applyBorder="1" applyAlignment="1">
      <alignment vertical="center" wrapText="1"/>
    </xf>
    <xf numFmtId="0" fontId="2" fillId="0" borderId="206" xfId="0" applyFont="1" applyBorder="1" applyAlignment="1">
      <alignment horizontal="left" vertical="center" wrapText="1" indent="1"/>
    </xf>
    <xf numFmtId="0" fontId="2" fillId="0" borderId="207" xfId="0" applyFont="1" applyBorder="1" applyAlignment="1">
      <alignment horizontal="left" vertical="center" wrapText="1" indent="1"/>
    </xf>
    <xf numFmtId="0" fontId="2" fillId="0" borderId="58" xfId="0" applyFont="1" applyBorder="1"/>
    <xf numFmtId="0" fontId="45" fillId="0" borderId="198" xfId="0" applyFont="1" applyBorder="1" applyAlignment="1">
      <alignment horizontal="center" vertical="center" wrapText="1"/>
    </xf>
    <xf numFmtId="0" fontId="2" fillId="0" borderId="199" xfId="0" applyFont="1" applyBorder="1" applyAlignment="1">
      <alignment horizontal="center" vertical="center" wrapText="1"/>
    </xf>
    <xf numFmtId="0" fontId="65" fillId="0" borderId="198" xfId="0" applyFont="1" applyBorder="1" applyAlignment="1">
      <alignment horizontal="left" vertical="center" wrapText="1"/>
    </xf>
    <xf numFmtId="0" fontId="2" fillId="0" borderId="199" xfId="0" applyFont="1" applyBorder="1" applyAlignment="1">
      <alignment horizontal="right" vertical="center" wrapText="1"/>
    </xf>
    <xf numFmtId="0" fontId="2" fillId="0" borderId="198" xfId="0" applyFont="1" applyBorder="1" applyAlignment="1">
      <alignment vertical="center" wrapText="1"/>
    </xf>
    <xf numFmtId="191" fontId="84" fillId="0" borderId="198" xfId="0" applyNumberFormat="1" applyFont="1" applyBorder="1" applyAlignment="1" applyProtection="1">
      <alignment vertical="center" wrapText="1"/>
      <protection locked="0"/>
    </xf>
    <xf numFmtId="191" fontId="84" fillId="0" borderId="196" xfId="0" applyNumberFormat="1" applyFont="1" applyBorder="1" applyAlignment="1" applyProtection="1">
      <alignment vertical="center" wrapText="1"/>
      <protection locked="0"/>
    </xf>
    <xf numFmtId="10" fontId="84" fillId="0" borderId="198" xfId="20950" applyNumberFormat="1" applyFont="1" applyBorder="1" applyAlignment="1" applyProtection="1">
      <alignment vertical="center" wrapText="1"/>
      <protection locked="0"/>
    </xf>
    <xf numFmtId="10" fontId="84" fillId="0" borderId="196" xfId="20950" applyNumberFormat="1" applyFont="1" applyBorder="1" applyAlignment="1" applyProtection="1">
      <alignment vertical="center" wrapText="1"/>
      <protection locked="0"/>
    </xf>
    <xf numFmtId="0" fontId="2" fillId="2" borderId="199" xfId="0" applyFont="1" applyFill="1" applyBorder="1" applyAlignment="1">
      <alignment horizontal="right" vertical="center"/>
    </xf>
    <xf numFmtId="10" fontId="87" fillId="2" borderId="198" xfId="20950" applyNumberFormat="1" applyFont="1" applyFill="1" applyBorder="1" applyAlignment="1" applyProtection="1">
      <alignment vertical="center"/>
      <protection locked="0"/>
    </xf>
    <xf numFmtId="10" fontId="87" fillId="2" borderId="196" xfId="20950" applyNumberFormat="1" applyFont="1" applyFill="1" applyBorder="1" applyAlignment="1" applyProtection="1">
      <alignment vertical="center"/>
      <protection locked="0"/>
    </xf>
    <xf numFmtId="0" fontId="45" fillId="0" borderId="199" xfId="0" applyFont="1" applyBorder="1" applyAlignment="1">
      <alignment horizontal="center" vertical="center" wrapText="1"/>
    </xf>
    <xf numFmtId="191" fontId="87" fillId="2" borderId="198" xfId="0" applyNumberFormat="1" applyFont="1" applyFill="1" applyBorder="1" applyAlignment="1" applyProtection="1">
      <alignment vertical="center"/>
      <protection locked="0"/>
    </xf>
    <xf numFmtId="191" fontId="87" fillId="2" borderId="196" xfId="0" applyNumberFormat="1" applyFont="1" applyFill="1" applyBorder="1" applyAlignment="1" applyProtection="1">
      <alignment vertical="center"/>
      <protection locked="0"/>
    </xf>
    <xf numFmtId="0" fontId="2" fillId="2" borderId="218" xfId="0" applyFont="1" applyFill="1" applyBorder="1" applyAlignment="1">
      <alignment horizontal="right" vertical="center"/>
    </xf>
    <xf numFmtId="0" fontId="2" fillId="0" borderId="190" xfId="0" applyFont="1" applyBorder="1" applyAlignment="1">
      <alignment vertical="center" wrapText="1"/>
    </xf>
    <xf numFmtId="10" fontId="87" fillId="2" borderId="190" xfId="20950" applyNumberFormat="1" applyFont="1" applyFill="1" applyBorder="1" applyAlignment="1" applyProtection="1">
      <alignment vertical="center"/>
      <protection locked="0"/>
    </xf>
    <xf numFmtId="10" fontId="87" fillId="2" borderId="219" xfId="20950" applyNumberFormat="1" applyFont="1" applyFill="1" applyBorder="1" applyAlignment="1" applyProtection="1">
      <alignment vertical="center"/>
      <protection locked="0"/>
    </xf>
    <xf numFmtId="191" fontId="87" fillId="2" borderId="190" xfId="0" applyNumberFormat="1" applyFont="1" applyFill="1" applyBorder="1" applyAlignment="1" applyProtection="1">
      <alignment vertical="center"/>
      <protection locked="0"/>
    </xf>
    <xf numFmtId="191" fontId="87" fillId="2" borderId="219" xfId="0" applyNumberFormat="1" applyFont="1" applyFill="1" applyBorder="1" applyAlignment="1" applyProtection="1">
      <alignment vertical="center"/>
      <protection locked="0"/>
    </xf>
    <xf numFmtId="0" fontId="2" fillId="2" borderId="208" xfId="0" applyFont="1" applyFill="1" applyBorder="1" applyAlignment="1">
      <alignment horizontal="right" vertical="center"/>
    </xf>
    <xf numFmtId="0" fontId="2" fillId="0" borderId="209" xfId="0" applyFont="1" applyBorder="1" applyAlignment="1">
      <alignment vertical="center" wrapText="1"/>
    </xf>
    <xf numFmtId="10" fontId="2" fillId="2" borderId="209" xfId="20950" applyNumberFormat="1" applyFont="1" applyFill="1" applyBorder="1" applyAlignment="1" applyProtection="1">
      <alignment vertical="center"/>
      <protection locked="0"/>
    </xf>
    <xf numFmtId="10" fontId="2" fillId="2" borderId="197" xfId="20950" applyNumberFormat="1" applyFont="1" applyFill="1" applyBorder="1" applyAlignment="1" applyProtection="1">
      <alignment vertical="center"/>
      <protection locked="0"/>
    </xf>
    <xf numFmtId="0" fontId="84" fillId="0" borderId="0" xfId="0" applyFont="1" applyAlignment="1">
      <alignment horizontal="center"/>
    </xf>
    <xf numFmtId="191" fontId="2" fillId="0" borderId="0" xfId="0" applyNumberFormat="1" applyFont="1" applyAlignment="1">
      <alignment horizontal="right"/>
    </xf>
    <xf numFmtId="3" fontId="84" fillId="35" borderId="183" xfId="0" applyNumberFormat="1" applyFont="1" applyFill="1" applyBorder="1" applyAlignment="1">
      <alignment vertical="center" wrapText="1"/>
    </xf>
    <xf numFmtId="3" fontId="84" fillId="35" borderId="179" xfId="0" applyNumberFormat="1" applyFont="1" applyFill="1" applyBorder="1" applyAlignment="1">
      <alignment vertical="center" wrapText="1"/>
    </xf>
    <xf numFmtId="3" fontId="84" fillId="35" borderId="184" xfId="0" applyNumberFormat="1" applyFont="1" applyFill="1" applyBorder="1" applyAlignment="1">
      <alignment vertical="center" wrapText="1"/>
    </xf>
    <xf numFmtId="3" fontId="84" fillId="35" borderId="79" xfId="0" applyNumberFormat="1" applyFont="1" applyFill="1" applyBorder="1" applyAlignment="1">
      <alignment vertical="center" wrapText="1"/>
    </xf>
    <xf numFmtId="3" fontId="84" fillId="0" borderId="183" xfId="0" applyNumberFormat="1" applyFont="1" applyBorder="1" applyAlignment="1">
      <alignment vertical="center" wrapText="1"/>
    </xf>
    <xf numFmtId="3" fontId="84" fillId="0" borderId="179" xfId="0" applyNumberFormat="1" applyFont="1" applyBorder="1" applyAlignment="1">
      <alignment vertical="center" wrapText="1"/>
    </xf>
    <xf numFmtId="3" fontId="84" fillId="0" borderId="184" xfId="0" applyNumberFormat="1" applyFont="1" applyBorder="1" applyAlignment="1">
      <alignment vertical="center" wrapText="1"/>
    </xf>
    <xf numFmtId="3" fontId="84" fillId="0" borderId="79" xfId="0" applyNumberFormat="1" applyFont="1" applyBorder="1" applyAlignment="1">
      <alignment vertical="center" wrapText="1"/>
    </xf>
    <xf numFmtId="3" fontId="84" fillId="35" borderId="209" xfId="0" applyNumberFormat="1" applyFont="1" applyFill="1" applyBorder="1" applyAlignment="1">
      <alignment vertical="center" wrapText="1"/>
    </xf>
    <xf numFmtId="3" fontId="84" fillId="35" borderId="213" xfId="0" applyNumberFormat="1" applyFont="1" applyFill="1" applyBorder="1" applyAlignment="1">
      <alignment vertical="center" wrapText="1"/>
    </xf>
    <xf numFmtId="3" fontId="84" fillId="35" borderId="214" xfId="0" applyNumberFormat="1" applyFont="1" applyFill="1" applyBorder="1" applyAlignment="1">
      <alignment vertical="center" wrapText="1"/>
    </xf>
    <xf numFmtId="3" fontId="84" fillId="35" borderId="215" xfId="0" applyNumberFormat="1" applyFont="1" applyFill="1" applyBorder="1" applyAlignment="1">
      <alignment vertical="center" wrapText="1"/>
    </xf>
    <xf numFmtId="0" fontId="84" fillId="0" borderId="199" xfId="0" applyFont="1" applyBorder="1" applyAlignment="1">
      <alignment horizontal="center"/>
    </xf>
    <xf numFmtId="0" fontId="186" fillId="3" borderId="115" xfId="0" applyFont="1" applyFill="1" applyBorder="1" applyAlignment="1">
      <alignment horizontal="left" vertical="center" wrapText="1"/>
    </xf>
    <xf numFmtId="0" fontId="45" fillId="0" borderId="115" xfId="0" applyFont="1" applyBorder="1" applyAlignment="1">
      <alignment horizontal="left" vertical="center" wrapText="1"/>
    </xf>
    <xf numFmtId="0" fontId="186" fillId="0" borderId="115" xfId="0" applyFont="1" applyBorder="1" applyAlignment="1">
      <alignment horizontal="left" vertical="center" wrapText="1"/>
    </xf>
    <xf numFmtId="0" fontId="186" fillId="0" borderId="115" xfId="0" applyFont="1" applyBorder="1" applyAlignment="1">
      <alignment vertical="center" wrapText="1"/>
    </xf>
    <xf numFmtId="0" fontId="29" fillId="0" borderId="115" xfId="0" applyFont="1" applyBorder="1" applyAlignment="1">
      <alignment horizontal="left" vertical="center" wrapText="1" indent="1"/>
    </xf>
    <xf numFmtId="0" fontId="29" fillId="3" borderId="115" xfId="0" applyFont="1" applyFill="1" applyBorder="1" applyAlignment="1">
      <alignment horizontal="left" vertical="center" wrapText="1" indent="1"/>
    </xf>
    <xf numFmtId="164" fontId="84" fillId="0" borderId="198" xfId="7" applyNumberFormat="1" applyFont="1" applyBorder="1"/>
    <xf numFmtId="0" fontId="186" fillId="3" borderId="116" xfId="0" applyFont="1" applyFill="1" applyBorder="1" applyAlignment="1">
      <alignment horizontal="left" vertical="center" wrapText="1"/>
    </xf>
    <xf numFmtId="164" fontId="84" fillId="0" borderId="198" xfId="7" applyNumberFormat="1" applyFont="1" applyFill="1" applyBorder="1"/>
    <xf numFmtId="164" fontId="84" fillId="0" borderId="198" xfId="7" quotePrefix="1" applyNumberFormat="1" applyFont="1" applyFill="1" applyBorder="1"/>
    <xf numFmtId="43" fontId="84" fillId="0" borderId="198" xfId="7" applyFont="1" applyFill="1" applyBorder="1"/>
    <xf numFmtId="0" fontId="186" fillId="3" borderId="117" xfId="0" applyFont="1" applyFill="1" applyBorder="1" applyAlignment="1">
      <alignment horizontal="left" vertical="center" wrapText="1"/>
    </xf>
    <xf numFmtId="0" fontId="2" fillId="3" borderId="115" xfId="0" applyFont="1" applyFill="1" applyBorder="1" applyAlignment="1">
      <alignment horizontal="left" vertical="center" wrapText="1" indent="1"/>
    </xf>
    <xf numFmtId="0" fontId="2" fillId="0" borderId="115" xfId="0" applyFont="1" applyBorder="1" applyAlignment="1">
      <alignment horizontal="left" vertical="center" wrapText="1" indent="1"/>
    </xf>
    <xf numFmtId="0" fontId="2" fillId="0" borderId="116" xfId="0" applyFont="1" applyBorder="1" applyAlignment="1">
      <alignment horizontal="left" vertical="center" wrapText="1" indent="1"/>
    </xf>
    <xf numFmtId="0" fontId="361" fillId="0" borderId="0" xfId="0" applyFont="1" applyAlignment="1">
      <alignment horizontal="justify"/>
    </xf>
    <xf numFmtId="0" fontId="84" fillId="0" borderId="208" xfId="0" applyFont="1" applyBorder="1" applyAlignment="1">
      <alignment horizontal="center"/>
    </xf>
    <xf numFmtId="0" fontId="186" fillId="0" borderId="209" xfId="0" applyFont="1" applyBorder="1" applyAlignment="1">
      <alignment horizontal="left" vertical="center" wrapText="1"/>
    </xf>
    <xf numFmtId="0" fontId="362" fillId="0" borderId="0" xfId="0" applyFont="1" applyAlignment="1">
      <alignment horizontal="justify"/>
    </xf>
    <xf numFmtId="0" fontId="84" fillId="0" borderId="0" xfId="0" applyFont="1" applyAlignment="1">
      <alignment horizontal="left" vertical="center"/>
    </xf>
    <xf numFmtId="164" fontId="84" fillId="35" borderId="198" xfId="7" applyNumberFormat="1" applyFont="1" applyFill="1" applyBorder="1"/>
    <xf numFmtId="164" fontId="2" fillId="0" borderId="198" xfId="7" applyNumberFormat="1" applyFont="1" applyFill="1" applyBorder="1" applyAlignment="1" applyProtection="1">
      <alignment horizontal="center" vertical="center" wrapText="1"/>
    </xf>
    <xf numFmtId="0" fontId="86" fillId="0" borderId="198" xfId="0" applyFont="1" applyBorder="1" applyAlignment="1">
      <alignment horizontal="center" vertical="center"/>
    </xf>
    <xf numFmtId="0" fontId="45" fillId="3" borderId="198" xfId="20954" applyFont="1" applyFill="1" applyBorder="1" applyAlignment="1">
      <alignment horizontal="left" vertical="center" wrapText="1"/>
    </xf>
    <xf numFmtId="0" fontId="2" fillId="0" borderId="198" xfId="20954" applyFont="1" applyBorder="1" applyAlignment="1">
      <alignment horizontal="left" vertical="center" wrapText="1" indent="1"/>
    </xf>
    <xf numFmtId="0" fontId="2" fillId="3" borderId="198" xfId="20954" applyFont="1" applyFill="1" applyBorder="1" applyAlignment="1">
      <alignment horizontal="left" vertical="center" wrapText="1" indent="1"/>
    </xf>
    <xf numFmtId="164" fontId="84" fillId="0" borderId="198" xfId="7" applyNumberFormat="1" applyFont="1" applyBorder="1" applyAlignment="1">
      <alignment vertical="center"/>
    </xf>
    <xf numFmtId="164" fontId="84" fillId="35" borderId="198" xfId="7" applyNumberFormat="1" applyFont="1" applyFill="1" applyBorder="1" applyAlignment="1">
      <alignment vertical="center"/>
    </xf>
    <xf numFmtId="0" fontId="29" fillId="0" borderId="198" xfId="20954" applyFont="1" applyBorder="1" applyAlignment="1">
      <alignment horizontal="left" vertical="center" wrapText="1" indent="1"/>
    </xf>
    <xf numFmtId="0" fontId="186" fillId="0" borderId="198" xfId="0" applyFont="1" applyBorder="1" applyAlignment="1">
      <alignment horizontal="left" vertical="center" wrapText="1"/>
    </xf>
    <xf numFmtId="0" fontId="186" fillId="0" borderId="198" xfId="20954" applyFont="1" applyBorder="1" applyAlignment="1">
      <alignment horizontal="center" vertical="center" wrapText="1"/>
    </xf>
    <xf numFmtId="0" fontId="186" fillId="0" borderId="198" xfId="20954" applyFont="1" applyBorder="1" applyAlignment="1">
      <alignment horizontal="left" vertical="center" wrapText="1"/>
    </xf>
    <xf numFmtId="0" fontId="186" fillId="0" borderId="198" xfId="0" applyFont="1" applyBorder="1" applyAlignment="1">
      <alignment vertical="center" wrapText="1"/>
    </xf>
    <xf numFmtId="0" fontId="186" fillId="3" borderId="198" xfId="20954" applyFont="1" applyFill="1" applyBorder="1" applyAlignment="1">
      <alignment horizontal="left" vertical="center" wrapText="1"/>
    </xf>
    <xf numFmtId="0" fontId="85" fillId="0" borderId="199" xfId="0" applyFont="1" applyBorder="1" applyAlignment="1">
      <alignment horizontal="center" vertical="center"/>
    </xf>
    <xf numFmtId="0" fontId="364" fillId="0" borderId="123" xfId="0" applyFont="1" applyBorder="1" applyAlignment="1">
      <alignment horizontal="justify" vertical="center" wrapText="1"/>
    </xf>
    <xf numFmtId="0" fontId="19" fillId="0" borderId="115" xfId="0" applyFont="1" applyBorder="1" applyAlignment="1">
      <alignment horizontal="left" vertical="center" wrapText="1" indent="1"/>
    </xf>
    <xf numFmtId="0" fontId="19" fillId="0" borderId="116" xfId="0" applyFont="1" applyBorder="1" applyAlignment="1">
      <alignment horizontal="left" vertical="center" wrapText="1" indent="1"/>
    </xf>
    <xf numFmtId="0" fontId="364" fillId="0" borderId="115" xfId="0" applyFont="1" applyBorder="1" applyAlignment="1">
      <alignment horizontal="justify" vertical="center" wrapText="1"/>
    </xf>
    <xf numFmtId="0" fontId="259" fillId="0" borderId="115" xfId="0" applyFont="1" applyBorder="1" applyAlignment="1">
      <alignment horizontal="justify" vertical="center" wrapText="1"/>
    </xf>
    <xf numFmtId="0" fontId="364" fillId="3" borderId="115" xfId="0" applyFont="1" applyFill="1" applyBorder="1" applyAlignment="1">
      <alignment horizontal="justify" vertical="center" wrapText="1"/>
    </xf>
    <xf numFmtId="0" fontId="364" fillId="0" borderId="116" xfId="0" applyFont="1" applyBorder="1" applyAlignment="1">
      <alignment horizontal="justify" vertical="center" wrapText="1"/>
    </xf>
    <xf numFmtId="0" fontId="364" fillId="0" borderId="117" xfId="0" applyFont="1" applyBorder="1" applyAlignment="1">
      <alignment horizontal="justify" vertical="center" wrapText="1"/>
    </xf>
    <xf numFmtId="0" fontId="365" fillId="0" borderId="115" xfId="0" applyFont="1" applyBorder="1" applyAlignment="1">
      <alignment horizontal="left" vertical="center" wrapText="1" indent="1"/>
    </xf>
    <xf numFmtId="0" fontId="364" fillId="0" borderId="115" xfId="0" applyFont="1" applyBorder="1" applyAlignment="1">
      <alignment horizontal="left" vertical="center" wrapText="1"/>
    </xf>
    <xf numFmtId="0" fontId="259" fillId="0" borderId="115" xfId="0" applyFont="1" applyBorder="1" applyAlignment="1">
      <alignment vertical="center" wrapText="1"/>
    </xf>
    <xf numFmtId="0" fontId="19" fillId="0" borderId="115" xfId="0" applyFont="1" applyBorder="1" applyAlignment="1">
      <alignment horizontal="left" vertical="center" wrapText="1"/>
    </xf>
    <xf numFmtId="0" fontId="364" fillId="0" borderId="211" xfId="0" applyFont="1" applyBorder="1" applyAlignment="1">
      <alignment vertical="center" wrapText="1"/>
    </xf>
    <xf numFmtId="0" fontId="85" fillId="0" borderId="208" xfId="0" applyFont="1" applyBorder="1" applyAlignment="1">
      <alignment horizontal="center" vertical="center"/>
    </xf>
    <xf numFmtId="0" fontId="364" fillId="3" borderId="212" xfId="0" applyFont="1" applyFill="1" applyBorder="1" applyAlignment="1">
      <alignment vertical="center" wrapText="1"/>
    </xf>
    <xf numFmtId="164" fontId="84" fillId="0" borderId="198" xfId="7" applyNumberFormat="1" applyFont="1" applyBorder="1" applyProtection="1"/>
    <xf numFmtId="0" fontId="86" fillId="0" borderId="198" xfId="0" applyFont="1" applyBorder="1" applyAlignment="1">
      <alignment horizontal="center" vertical="center" wrapText="1"/>
    </xf>
    <xf numFmtId="0" fontId="119" fillId="3" borderId="198" xfId="20954" applyFont="1" applyFill="1" applyBorder="1" applyAlignment="1">
      <alignment horizontal="left" vertical="center" wrapText="1"/>
    </xf>
    <xf numFmtId="43" fontId="84" fillId="0" borderId="198" xfId="7" applyFont="1" applyFill="1" applyBorder="1" applyAlignment="1">
      <alignment horizontal="center" vertical="center"/>
    </xf>
    <xf numFmtId="0" fontId="120" fillId="0" borderId="198" xfId="20954" applyFont="1" applyBorder="1" applyAlignment="1">
      <alignment horizontal="left" vertical="center" wrapText="1" indent="1"/>
    </xf>
    <xf numFmtId="0" fontId="120" fillId="3" borderId="198" xfId="20954" applyFont="1" applyFill="1" applyBorder="1" applyAlignment="1">
      <alignment horizontal="left" vertical="center" wrapText="1" indent="1"/>
    </xf>
    <xf numFmtId="0" fontId="122" fillId="0" borderId="198" xfId="20954" applyFont="1" applyBorder="1" applyAlignment="1">
      <alignment horizontal="left" vertical="center" wrapText="1" indent="1"/>
    </xf>
    <xf numFmtId="0" fontId="86" fillId="0" borderId="196" xfId="0" applyFont="1" applyBorder="1" applyAlignment="1">
      <alignment horizontal="center" vertical="center" wrapText="1"/>
    </xf>
    <xf numFmtId="164" fontId="3" fillId="0" borderId="196" xfId="7" applyNumberFormat="1" applyFont="1" applyFill="1" applyBorder="1" applyAlignment="1">
      <alignment vertical="center" wrapText="1"/>
    </xf>
    <xf numFmtId="164" fontId="3" fillId="0" borderId="196" xfId="7" applyNumberFormat="1" applyFont="1" applyBorder="1" applyAlignment="1">
      <alignment vertical="center"/>
    </xf>
    <xf numFmtId="164" fontId="3" fillId="0" borderId="196" xfId="7" applyNumberFormat="1" applyFont="1" applyFill="1" applyBorder="1" applyAlignment="1">
      <alignment vertical="center"/>
    </xf>
    <xf numFmtId="167" fontId="4" fillId="35" borderId="197" xfId="0" applyNumberFormat="1" applyFont="1" applyFill="1" applyBorder="1" applyAlignment="1">
      <alignment horizontal="center" vertical="center"/>
    </xf>
    <xf numFmtId="164" fontId="2" fillId="0" borderId="196" xfId="7" applyNumberFormat="1" applyFont="1" applyFill="1" applyBorder="1" applyAlignment="1" applyProtection="1">
      <alignment horizontal="center" vertical="center" wrapText="1"/>
    </xf>
    <xf numFmtId="164" fontId="84" fillId="35" borderId="196" xfId="7" applyNumberFormat="1" applyFont="1" applyFill="1" applyBorder="1"/>
    <xf numFmtId="43" fontId="86" fillId="0" borderId="209" xfId="7" applyFont="1" applyFill="1" applyBorder="1"/>
    <xf numFmtId="164" fontId="86" fillId="35" borderId="209" xfId="7" applyNumberFormat="1" applyFont="1" applyFill="1" applyBorder="1"/>
    <xf numFmtId="164" fontId="86" fillId="35" borderId="197" xfId="7" applyNumberFormat="1" applyFont="1" applyFill="1" applyBorder="1"/>
    <xf numFmtId="164" fontId="84" fillId="35" borderId="196" xfId="7" applyNumberFormat="1" applyFont="1" applyFill="1" applyBorder="1" applyAlignment="1">
      <alignment vertical="center"/>
    </xf>
    <xf numFmtId="164" fontId="84" fillId="0" borderId="209" xfId="7" applyNumberFormat="1" applyFont="1" applyBorder="1"/>
    <xf numFmtId="164" fontId="84" fillId="35" borderId="209" xfId="7" applyNumberFormat="1" applyFont="1" applyFill="1" applyBorder="1"/>
    <xf numFmtId="164" fontId="84" fillId="35" borderId="197" xfId="7" applyNumberFormat="1" applyFont="1" applyFill="1" applyBorder="1"/>
    <xf numFmtId="0" fontId="3" fillId="0" borderId="206" xfId="0" applyFont="1" applyBorder="1" applyAlignment="1">
      <alignment horizontal="center" vertical="center"/>
    </xf>
    <xf numFmtId="0" fontId="3" fillId="0" borderId="207" xfId="0" applyFont="1" applyBorder="1" applyAlignment="1">
      <alignment horizontal="center" vertical="center"/>
    </xf>
    <xf numFmtId="0" fontId="84" fillId="0" borderId="198" xfId="0" applyFont="1" applyBorder="1" applyAlignment="1">
      <alignment horizontal="center" vertical="center" wrapText="1"/>
    </xf>
    <xf numFmtId="0" fontId="84" fillId="0" borderId="199" xfId="0" applyFont="1" applyBorder="1" applyAlignment="1">
      <alignment vertical="center"/>
    </xf>
    <xf numFmtId="0" fontId="2" fillId="3" borderId="198" xfId="11" applyFill="1" applyBorder="1" applyAlignment="1">
      <alignment horizontal="left" vertical="center" wrapText="1"/>
    </xf>
    <xf numFmtId="191" fontId="84" fillId="0" borderId="198" xfId="0" applyNumberFormat="1" applyFont="1" applyBorder="1"/>
    <xf numFmtId="167" fontId="84" fillId="0" borderId="196" xfId="0" applyNumberFormat="1" applyFont="1" applyBorder="1"/>
    <xf numFmtId="0" fontId="2" fillId="3" borderId="208" xfId="9" applyFont="1" applyFill="1" applyBorder="1" applyAlignment="1" applyProtection="1">
      <alignment horizontal="left" vertical="center"/>
      <protection locked="0"/>
    </xf>
    <xf numFmtId="0" fontId="45" fillId="3" borderId="209" xfId="16" applyFont="1" applyFill="1" applyBorder="1" applyProtection="1">
      <protection locked="0"/>
    </xf>
    <xf numFmtId="191" fontId="84" fillId="35" borderId="209" xfId="0" applyNumberFormat="1" applyFont="1" applyFill="1" applyBorder="1"/>
    <xf numFmtId="167" fontId="84" fillId="35" borderId="197" xfId="0" applyNumberFormat="1" applyFont="1" applyFill="1" applyBorder="1"/>
    <xf numFmtId="0" fontId="104" fillId="0" borderId="0" xfId="11" applyFont="1"/>
    <xf numFmtId="43" fontId="2" fillId="0" borderId="0" xfId="7" applyFont="1"/>
    <xf numFmtId="43" fontId="366" fillId="0" borderId="0" xfId="7" applyFont="1"/>
    <xf numFmtId="0" fontId="366" fillId="0" borderId="0" xfId="0" applyFont="1"/>
    <xf numFmtId="14" fontId="366" fillId="0" borderId="0" xfId="0" applyNumberFormat="1" applyFont="1" applyAlignment="1">
      <alignment horizontal="left"/>
    </xf>
    <xf numFmtId="0" fontId="367" fillId="0" borderId="0" xfId="11" applyFont="1"/>
    <xf numFmtId="43" fontId="368" fillId="0" borderId="118" xfId="7" applyFont="1" applyFill="1" applyBorder="1" applyAlignment="1">
      <alignment horizontal="center" vertical="center" wrapText="1"/>
    </xf>
    <xf numFmtId="49" fontId="104" fillId="3" borderId="118" xfId="5" applyNumberFormat="1" applyFont="1" applyFill="1" applyBorder="1" applyAlignment="1" applyProtection="1">
      <alignment horizontal="right" vertical="center"/>
      <protection locked="0"/>
    </xf>
    <xf numFmtId="49" fontId="104" fillId="0" borderId="118" xfId="5" applyNumberFormat="1" applyFont="1" applyBorder="1" applyAlignment="1" applyProtection="1">
      <alignment horizontal="right" vertical="center"/>
      <protection locked="0"/>
    </xf>
    <xf numFmtId="49" fontId="103" fillId="0" borderId="118" xfId="5" applyNumberFormat="1" applyFont="1" applyBorder="1" applyAlignment="1" applyProtection="1">
      <alignment horizontal="right" vertical="center"/>
      <protection locked="0"/>
    </xf>
    <xf numFmtId="0" fontId="366" fillId="0" borderId="0" xfId="0" applyFont="1" applyAlignment="1">
      <alignment horizontal="left" vertical="top" wrapText="1"/>
    </xf>
    <xf numFmtId="0" fontId="2" fillId="3" borderId="118" xfId="13" applyFont="1" applyFill="1" applyBorder="1" applyAlignment="1" applyProtection="1">
      <alignment horizontal="left" vertical="center" wrapText="1"/>
      <protection locked="0"/>
    </xf>
    <xf numFmtId="0" fontId="2" fillId="0" borderId="118" xfId="13" applyFont="1" applyBorder="1" applyAlignment="1" applyProtection="1">
      <alignment horizontal="left" vertical="center" wrapText="1"/>
      <protection locked="0"/>
    </xf>
    <xf numFmtId="0" fontId="46" fillId="0" borderId="118" xfId="13" applyFont="1" applyBorder="1" applyAlignment="1" applyProtection="1">
      <alignment horizontal="left" vertical="center" wrapText="1"/>
      <protection locked="0"/>
    </xf>
    <xf numFmtId="0" fontId="86" fillId="0" borderId="118" xfId="0" applyFont="1" applyBorder="1"/>
    <xf numFmtId="3" fontId="366" fillId="0" borderId="118" xfId="7" applyNumberFormat="1" applyFont="1" applyBorder="1"/>
    <xf numFmtId="3" fontId="366" fillId="0" borderId="198" xfId="7" applyNumberFormat="1" applyFont="1" applyFill="1" applyBorder="1"/>
    <xf numFmtId="3" fontId="366" fillId="0" borderId="118" xfId="7" applyNumberFormat="1" applyFont="1" applyFill="1" applyBorder="1"/>
    <xf numFmtId="0" fontId="369" fillId="0" borderId="0" xfId="11" applyFont="1"/>
    <xf numFmtId="0" fontId="369" fillId="0" borderId="0" xfId="0" applyFont="1"/>
    <xf numFmtId="0" fontId="370" fillId="0" borderId="0" xfId="0" applyFont="1"/>
    <xf numFmtId="14" fontId="370" fillId="0" borderId="0" xfId="0" applyNumberFormat="1" applyFont="1" applyAlignment="1">
      <alignment horizontal="left"/>
    </xf>
    <xf numFmtId="0" fontId="371" fillId="0" borderId="0" xfId="11" applyFont="1"/>
    <xf numFmtId="0" fontId="369" fillId="0" borderId="0" xfId="0" applyFont="1" applyAlignment="1">
      <alignment wrapText="1"/>
    </xf>
    <xf numFmtId="0" fontId="369" fillId="0" borderId="118" xfId="0" applyFont="1" applyBorder="1" applyAlignment="1">
      <alignment horizontal="center" vertical="center"/>
    </xf>
    <xf numFmtId="0" fontId="369" fillId="0" borderId="118" xfId="0" applyFont="1" applyBorder="1" applyAlignment="1">
      <alignment horizontal="center" vertical="center" wrapText="1"/>
    </xf>
    <xf numFmtId="0" fontId="369" fillId="0" borderId="122" xfId="0" applyFont="1" applyBorder="1" applyAlignment="1">
      <alignment horizontal="center" vertical="center" wrapText="1"/>
    </xf>
    <xf numFmtId="0" fontId="369" fillId="0" borderId="118" xfId="0" applyFont="1" applyBorder="1"/>
    <xf numFmtId="0" fontId="369" fillId="0" borderId="118" xfId="0" applyFont="1" applyBorder="1" applyAlignment="1">
      <alignment horizontal="left" vertical="center" wrapText="1"/>
    </xf>
    <xf numFmtId="43" fontId="369" fillId="0" borderId="118" xfId="7" applyFont="1" applyBorder="1"/>
    <xf numFmtId="166" fontId="369" fillId="35" borderId="118" xfId="20953" applyFont="1" applyFill="1" applyBorder="1"/>
    <xf numFmtId="0" fontId="372" fillId="0" borderId="118" xfId="0" applyFont="1" applyBorder="1"/>
    <xf numFmtId="164" fontId="4" fillId="0" borderId="198" xfId="7" applyNumberFormat="1" applyFont="1" applyBorder="1"/>
    <xf numFmtId="164" fontId="4" fillId="0" borderId="198" xfId="7" applyNumberFormat="1" applyFont="1" applyFill="1" applyBorder="1"/>
    <xf numFmtId="363" fontId="372" fillId="35" borderId="118" xfId="20953" applyNumberFormat="1" applyFont="1" applyFill="1" applyBorder="1"/>
    <xf numFmtId="0" fontId="370" fillId="0" borderId="0" xfId="0" applyFont="1" applyAlignment="1">
      <alignment horizontal="left"/>
    </xf>
    <xf numFmtId="164" fontId="369" fillId="0" borderId="0" xfId="7" applyNumberFormat="1" applyFont="1"/>
    <xf numFmtId="164" fontId="369" fillId="0" borderId="118" xfId="7" applyNumberFormat="1" applyFont="1" applyBorder="1" applyAlignment="1">
      <alignment horizontal="center" vertical="center"/>
    </xf>
    <xf numFmtId="164" fontId="369" fillId="0" borderId="122" xfId="7" applyNumberFormat="1" applyFont="1" applyFill="1" applyBorder="1" applyAlignment="1">
      <alignment horizontal="center" vertical="center" wrapText="1"/>
    </xf>
    <xf numFmtId="49" fontId="369" fillId="3" borderId="118" xfId="5" applyNumberFormat="1" applyFont="1" applyFill="1" applyBorder="1" applyAlignment="1" applyProtection="1">
      <alignment horizontal="right" vertical="center" wrapText="1"/>
      <protection locked="0"/>
    </xf>
    <xf numFmtId="0" fontId="369" fillId="3" borderId="118" xfId="13" applyFont="1" applyFill="1" applyBorder="1" applyAlignment="1" applyProtection="1">
      <alignment horizontal="left" vertical="center" wrapText="1"/>
      <protection locked="0"/>
    </xf>
    <xf numFmtId="164" fontId="369" fillId="0" borderId="118" xfId="7" applyNumberFormat="1" applyFont="1" applyBorder="1"/>
    <xf numFmtId="164" fontId="369" fillId="0" borderId="118" xfId="7" applyNumberFormat="1" applyFont="1" applyFill="1" applyBorder="1"/>
    <xf numFmtId="0" fontId="369" fillId="0" borderId="118" xfId="13" applyFont="1" applyBorder="1" applyAlignment="1" applyProtection="1">
      <alignment horizontal="left" vertical="center" wrapText="1"/>
      <protection locked="0"/>
    </xf>
    <xf numFmtId="0" fontId="137" fillId="0" borderId="118" xfId="13" applyFont="1" applyBorder="1" applyAlignment="1" applyProtection="1">
      <alignment horizontal="left" vertical="center" wrapText="1"/>
      <protection locked="0"/>
    </xf>
    <xf numFmtId="49" fontId="369" fillId="0" borderId="118" xfId="5" applyNumberFormat="1" applyFont="1" applyBorder="1" applyAlignment="1" applyProtection="1">
      <alignment horizontal="right" vertical="center" wrapText="1"/>
      <protection locked="0"/>
    </xf>
    <xf numFmtId="49" fontId="372" fillId="0" borderId="118" xfId="5" applyNumberFormat="1" applyFont="1" applyBorder="1" applyAlignment="1" applyProtection="1">
      <alignment horizontal="right" vertical="center" wrapText="1"/>
      <protection locked="0"/>
    </xf>
    <xf numFmtId="164" fontId="95" fillId="0" borderId="198" xfId="7" applyNumberFormat="1" applyFont="1" applyFill="1" applyBorder="1"/>
    <xf numFmtId="164" fontId="95" fillId="0" borderId="198" xfId="7" applyNumberFormat="1" applyFont="1" applyBorder="1"/>
    <xf numFmtId="0" fontId="360" fillId="0" borderId="0" xfId="0" applyFont="1"/>
    <xf numFmtId="0" fontId="369" fillId="0" borderId="118" xfId="0" applyFont="1" applyBorder="1" applyAlignment="1">
      <alignment wrapText="1"/>
    </xf>
    <xf numFmtId="0" fontId="369" fillId="0" borderId="118" xfId="0" applyFont="1" applyBorder="1" applyAlignment="1">
      <alignment horizontal="left" indent="8"/>
    </xf>
    <xf numFmtId="0" fontId="370" fillId="0" borderId="0" xfId="0" applyFont="1" applyAlignment="1">
      <alignment wrapText="1"/>
    </xf>
    <xf numFmtId="164" fontId="370" fillId="0" borderId="0" xfId="7" applyNumberFormat="1" applyFont="1"/>
    <xf numFmtId="0" fontId="370" fillId="0" borderId="0" xfId="0" applyFont="1" applyAlignment="1">
      <alignment horizontal="left" vertical="top" wrapText="1"/>
    </xf>
    <xf numFmtId="164" fontId="370" fillId="0" borderId="0" xfId="7" applyNumberFormat="1" applyFont="1" applyFill="1"/>
    <xf numFmtId="0" fontId="109" fillId="0" borderId="181" xfId="0" applyFont="1" applyBorder="1" applyAlignment="1">
      <alignment horizontal="center" vertical="center" wrapText="1"/>
    </xf>
    <xf numFmtId="0" fontId="109" fillId="0" borderId="220" xfId="0" applyFont="1" applyBorder="1" applyAlignment="1">
      <alignment horizontal="center" vertical="center" wrapText="1"/>
    </xf>
    <xf numFmtId="0" fontId="109" fillId="0" borderId="198" xfId="0" applyFont="1" applyBorder="1" applyAlignment="1">
      <alignment horizontal="center" vertical="center" wrapText="1"/>
    </xf>
    <xf numFmtId="0" fontId="109" fillId="0" borderId="198" xfId="0" applyFont="1" applyBorder="1" applyAlignment="1">
      <alignment horizontal="center" vertical="center"/>
    </xf>
    <xf numFmtId="0" fontId="109" fillId="0" borderId="196" xfId="0" applyFont="1" applyBorder="1" applyAlignment="1">
      <alignment horizontal="center" vertical="center" wrapText="1"/>
    </xf>
    <xf numFmtId="0" fontId="109" fillId="0" borderId="6" xfId="0" applyFont="1" applyBorder="1"/>
    <xf numFmtId="164" fontId="112" fillId="0" borderId="199" xfId="7" applyNumberFormat="1" applyFont="1" applyBorder="1"/>
    <xf numFmtId="164" fontId="109" fillId="0" borderId="198" xfId="7" applyNumberFormat="1" applyFont="1" applyBorder="1"/>
    <xf numFmtId="164" fontId="109" fillId="0" borderId="196" xfId="7" applyNumberFormat="1" applyFont="1" applyBorder="1"/>
    <xf numFmtId="164" fontId="109" fillId="0" borderId="220" xfId="7" applyNumberFormat="1" applyFont="1" applyBorder="1"/>
    <xf numFmtId="0" fontId="109" fillId="0" borderId="198" xfId="0" applyFont="1" applyBorder="1" applyAlignment="1">
      <alignment horizontal="left" indent="1"/>
    </xf>
    <xf numFmtId="0" fontId="109" fillId="0" borderId="196" xfId="0" applyFont="1" applyBorder="1" applyAlignment="1">
      <alignment horizontal="left" indent="1"/>
    </xf>
    <xf numFmtId="164" fontId="109" fillId="0" borderId="199" xfId="7" applyNumberFormat="1" applyFont="1" applyBorder="1" applyAlignment="1">
      <alignment horizontal="left" indent="1"/>
    </xf>
    <xf numFmtId="0" fontId="109" fillId="0" borderId="198" xfId="0" applyFont="1" applyBorder="1" applyAlignment="1">
      <alignment horizontal="left" indent="2"/>
    </xf>
    <xf numFmtId="0" fontId="109" fillId="0" borderId="196" xfId="0" applyFont="1" applyBorder="1" applyAlignment="1">
      <alignment horizontal="left" indent="2"/>
    </xf>
    <xf numFmtId="164" fontId="109" fillId="0" borderId="199" xfId="7" applyNumberFormat="1" applyFont="1" applyBorder="1" applyAlignment="1">
      <alignment horizontal="left" indent="2"/>
    </xf>
    <xf numFmtId="49" fontId="109" fillId="0" borderId="198" xfId="0" applyNumberFormat="1" applyFont="1" applyBorder="1" applyAlignment="1">
      <alignment horizontal="left" indent="3"/>
    </xf>
    <xf numFmtId="49" fontId="109" fillId="0" borderId="196" xfId="0" applyNumberFormat="1" applyFont="1" applyBorder="1" applyAlignment="1">
      <alignment horizontal="left" indent="3"/>
    </xf>
    <xf numFmtId="164" fontId="109" fillId="0" borderId="199" xfId="7" applyNumberFormat="1" applyFont="1" applyFill="1" applyBorder="1" applyAlignment="1">
      <alignment horizontal="left" indent="3"/>
    </xf>
    <xf numFmtId="49" fontId="109" fillId="0" borderId="198" xfId="0" applyNumberFormat="1" applyFont="1" applyBorder="1" applyAlignment="1">
      <alignment horizontal="left" indent="1"/>
    </xf>
    <xf numFmtId="49" fontId="109" fillId="0" borderId="196" xfId="0" applyNumberFormat="1" applyFont="1" applyBorder="1" applyAlignment="1">
      <alignment horizontal="left" indent="1"/>
    </xf>
    <xf numFmtId="164" fontId="109" fillId="0" borderId="199" xfId="7" applyNumberFormat="1" applyFont="1" applyFill="1" applyBorder="1" applyAlignment="1">
      <alignment horizontal="left" indent="1"/>
    </xf>
    <xf numFmtId="164" fontId="109" fillId="78" borderId="199" xfId="7" applyNumberFormat="1" applyFont="1" applyFill="1" applyBorder="1"/>
    <xf numFmtId="164" fontId="109" fillId="78" borderId="198" xfId="7" applyNumberFormat="1" applyFont="1" applyFill="1" applyBorder="1"/>
    <xf numFmtId="164" fontId="109" fillId="78" borderId="196" xfId="7" applyNumberFormat="1" applyFont="1" applyFill="1" applyBorder="1"/>
    <xf numFmtId="164" fontId="109" fillId="78" borderId="220" xfId="7" applyNumberFormat="1" applyFont="1" applyFill="1" applyBorder="1"/>
    <xf numFmtId="49" fontId="109" fillId="0" borderId="198" xfId="0" applyNumberFormat="1" applyFont="1" applyBorder="1" applyAlignment="1">
      <alignment horizontal="left" wrapText="1" indent="2"/>
    </xf>
    <xf numFmtId="49" fontId="109" fillId="0" borderId="196" xfId="0" applyNumberFormat="1" applyFont="1" applyBorder="1" applyAlignment="1">
      <alignment horizontal="left" vertical="top" wrapText="1" indent="2"/>
    </xf>
    <xf numFmtId="164" fontId="109" fillId="0" borderId="199" xfId="7" applyNumberFormat="1" applyFont="1" applyFill="1" applyBorder="1" applyAlignment="1">
      <alignment horizontal="left" vertical="top" wrapText="1" indent="2"/>
    </xf>
    <xf numFmtId="164" fontId="109" fillId="0" borderId="198" xfId="7" applyNumberFormat="1" applyFont="1" applyFill="1" applyBorder="1"/>
    <xf numFmtId="164" fontId="109" fillId="0" borderId="196" xfId="7" applyNumberFormat="1" applyFont="1" applyFill="1" applyBorder="1"/>
    <xf numFmtId="164" fontId="109" fillId="0" borderId="220" xfId="7" applyNumberFormat="1" applyFont="1" applyFill="1" applyBorder="1"/>
    <xf numFmtId="49" fontId="109" fillId="0" borderId="198" xfId="0" applyNumberFormat="1" applyFont="1" applyBorder="1" applyAlignment="1">
      <alignment horizontal="left" wrapText="1" indent="3"/>
    </xf>
    <xf numFmtId="49" fontId="109" fillId="0" borderId="196" xfId="0" applyNumberFormat="1" applyFont="1" applyBorder="1" applyAlignment="1">
      <alignment horizontal="left" wrapText="1" indent="3"/>
    </xf>
    <xf numFmtId="164" fontId="109" fillId="0" borderId="199" xfId="7" applyNumberFormat="1" applyFont="1" applyFill="1" applyBorder="1" applyAlignment="1">
      <alignment horizontal="left" wrapText="1" indent="3"/>
    </xf>
    <xf numFmtId="49" fontId="109" fillId="0" borderId="196" xfId="0" applyNumberFormat="1" applyFont="1" applyBorder="1" applyAlignment="1">
      <alignment horizontal="left" wrapText="1" indent="2"/>
    </xf>
    <xf numFmtId="164" fontId="109" fillId="0" borderId="199" xfId="7" applyNumberFormat="1" applyFont="1" applyFill="1" applyBorder="1" applyAlignment="1">
      <alignment horizontal="left" wrapText="1" indent="2"/>
    </xf>
    <xf numFmtId="0" fontId="109" fillId="0" borderId="198" xfId="0" applyFont="1" applyBorder="1" applyAlignment="1">
      <alignment horizontal="left" wrapText="1" indent="1"/>
    </xf>
    <xf numFmtId="49" fontId="109" fillId="0" borderId="196" xfId="0" applyNumberFormat="1" applyFont="1" applyBorder="1" applyAlignment="1">
      <alignment horizontal="left" wrapText="1" indent="1"/>
    </xf>
    <xf numFmtId="164" fontId="109" fillId="0" borderId="199" xfId="7" applyNumberFormat="1" applyFont="1" applyFill="1" applyBorder="1" applyAlignment="1">
      <alignment horizontal="left" wrapText="1" indent="1"/>
    </xf>
    <xf numFmtId="3" fontId="117" fillId="0" borderId="198" xfId="0" applyNumberFormat="1" applyFont="1" applyBorder="1" applyAlignment="1">
      <alignment horizontal="right" vertical="center" wrapText="1"/>
    </xf>
    <xf numFmtId="3" fontId="109" fillId="0" borderId="118" xfId="7" applyNumberFormat="1" applyFont="1" applyBorder="1" applyAlignment="1">
      <alignment horizontal="right"/>
    </xf>
    <xf numFmtId="3" fontId="109" fillId="0" borderId="118" xfId="7" applyNumberFormat="1" applyFont="1" applyBorder="1" applyAlignment="1">
      <alignment horizontal="right" vertical="center" wrapText="1"/>
    </xf>
    <xf numFmtId="3" fontId="109" fillId="0" borderId="118" xfId="7" applyNumberFormat="1" applyFont="1" applyBorder="1" applyAlignment="1">
      <alignment horizontal="right" vertical="center"/>
    </xf>
    <xf numFmtId="191" fontId="103" fillId="0" borderId="198" xfId="0" applyNumberFormat="1" applyFont="1" applyBorder="1" applyAlignment="1">
      <alignment horizontal="right"/>
    </xf>
    <xf numFmtId="191" fontId="103" fillId="35" borderId="198" xfId="0" applyNumberFormat="1" applyFont="1" applyFill="1" applyBorder="1" applyAlignment="1">
      <alignment horizontal="right"/>
    </xf>
    <xf numFmtId="191" fontId="103" fillId="35" borderId="196" xfId="0" applyNumberFormat="1" applyFont="1" applyFill="1" applyBorder="1" applyAlignment="1">
      <alignment horizontal="right"/>
    </xf>
    <xf numFmtId="191" fontId="104" fillId="0" borderId="198" xfId="0" applyNumberFormat="1" applyFont="1" applyBorder="1" applyAlignment="1">
      <alignment horizontal="right"/>
    </xf>
    <xf numFmtId="191" fontId="104" fillId="35" borderId="198" xfId="0" applyNumberFormat="1" applyFont="1" applyFill="1" applyBorder="1" applyAlignment="1">
      <alignment horizontal="right"/>
    </xf>
    <xf numFmtId="191" fontId="104" fillId="35" borderId="196" xfId="0" applyNumberFormat="1" applyFont="1" applyFill="1" applyBorder="1" applyAlignment="1">
      <alignment horizontal="right"/>
    </xf>
    <xf numFmtId="191" fontId="103" fillId="0" borderId="209" xfId="0" applyNumberFormat="1" applyFont="1" applyBorder="1" applyAlignment="1">
      <alignment horizontal="right"/>
    </xf>
    <xf numFmtId="191" fontId="103" fillId="35" borderId="209" xfId="0" applyNumberFormat="1" applyFont="1" applyFill="1" applyBorder="1" applyAlignment="1">
      <alignment horizontal="right"/>
    </xf>
    <xf numFmtId="191" fontId="103" fillId="35" borderId="197" xfId="0" applyNumberFormat="1" applyFont="1" applyFill="1" applyBorder="1" applyAlignment="1">
      <alignment horizontal="right"/>
    </xf>
    <xf numFmtId="0" fontId="93" fillId="0" borderId="124" xfId="0" applyFont="1" applyBorder="1" applyAlignment="1">
      <alignment horizontal="center" vertical="center"/>
    </xf>
    <xf numFmtId="0" fontId="93" fillId="0" borderId="28" xfId="0" applyFont="1" applyBorder="1" applyAlignment="1">
      <alignment horizontal="center" vertical="center"/>
    </xf>
    <xf numFmtId="0" fontId="93" fillId="0" borderId="125" xfId="0" applyFont="1" applyBorder="1" applyAlignment="1">
      <alignment horizontal="center" vertical="center"/>
    </xf>
    <xf numFmtId="0" fontId="93" fillId="0" borderId="61" xfId="0" applyFont="1" applyBorder="1" applyAlignment="1">
      <alignment horizontal="left" wrapText="1"/>
    </xf>
    <xf numFmtId="0" fontId="93" fillId="0" borderId="60" xfId="0" applyFont="1" applyBorder="1" applyAlignment="1">
      <alignment horizontal="left" wrapText="1"/>
    </xf>
    <xf numFmtId="164" fontId="84" fillId="0" borderId="201" xfId="7" applyNumberFormat="1" applyFont="1" applyBorder="1" applyAlignment="1">
      <alignment horizontal="center"/>
    </xf>
    <xf numFmtId="164" fontId="84" fillId="0" borderId="185" xfId="7" applyNumberFormat="1" applyFont="1" applyBorder="1" applyAlignment="1">
      <alignment horizontal="center"/>
    </xf>
    <xf numFmtId="164" fontId="84" fillId="0" borderId="200" xfId="7" applyNumberFormat="1" applyFont="1" applyBorder="1" applyAlignment="1">
      <alignment horizontal="center"/>
    </xf>
    <xf numFmtId="0" fontId="84" fillId="0" borderId="204" xfId="0" applyFont="1" applyBorder="1" applyAlignment="1">
      <alignment horizontal="center" vertical="center"/>
    </xf>
    <xf numFmtId="0" fontId="84" fillId="0" borderId="199" xfId="0" applyFont="1" applyBorder="1" applyAlignment="1">
      <alignment horizontal="center" vertical="center"/>
    </xf>
    <xf numFmtId="0" fontId="86" fillId="0" borderId="205" xfId="0" applyFont="1" applyBorder="1" applyAlignment="1">
      <alignment horizontal="center" vertical="center"/>
    </xf>
    <xf numFmtId="0" fontId="86" fillId="0" borderId="6" xfId="0" applyFont="1" applyBorder="1" applyAlignment="1">
      <alignment horizontal="center" vertical="center"/>
    </xf>
    <xf numFmtId="164" fontId="45" fillId="0" borderId="206" xfId="7" applyNumberFormat="1" applyFont="1" applyFill="1" applyBorder="1" applyAlignment="1" applyProtection="1">
      <alignment horizontal="center" vertical="center"/>
    </xf>
    <xf numFmtId="164" fontId="45" fillId="0" borderId="207" xfId="7" applyNumberFormat="1" applyFont="1" applyFill="1" applyBorder="1" applyAlignment="1" applyProtection="1">
      <alignment horizontal="center" vertical="center"/>
    </xf>
    <xf numFmtId="0" fontId="85" fillId="0" borderId="210" xfId="0" applyFont="1" applyBorder="1" applyAlignment="1">
      <alignment horizontal="center" vertical="center"/>
    </xf>
    <xf numFmtId="0" fontId="85" fillId="0" borderId="62" xfId="0" applyFont="1" applyBorder="1" applyAlignment="1">
      <alignment horizontal="center" vertical="center"/>
    </xf>
    <xf numFmtId="0" fontId="363" fillId="0" borderId="205" xfId="0" applyFont="1" applyBorder="1" applyAlignment="1">
      <alignment horizontal="center" vertical="center" wrapText="1"/>
    </xf>
    <xf numFmtId="0" fontId="363" fillId="0" borderId="6" xfId="0" applyFont="1" applyBorder="1" applyAlignment="1">
      <alignment horizontal="center" vertical="center" wrapText="1"/>
    </xf>
    <xf numFmtId="0" fontId="84" fillId="0" borderId="179" xfId="0" applyFont="1" applyBorder="1" applyAlignment="1">
      <alignment horizontal="center" vertical="center"/>
    </xf>
    <xf numFmtId="0" fontId="84" fillId="0" borderId="204" xfId="0" applyFont="1" applyBorder="1" applyAlignment="1">
      <alignment horizontal="center" vertical="center" wrapText="1"/>
    </xf>
    <xf numFmtId="0" fontId="84" fillId="0" borderId="199" xfId="0" applyFont="1" applyBorder="1" applyAlignment="1">
      <alignment horizontal="center" vertical="center" wrapText="1"/>
    </xf>
    <xf numFmtId="0" fontId="45" fillId="0" borderId="206" xfId="0" applyFont="1" applyBorder="1" applyAlignment="1">
      <alignment horizontal="center" vertical="center"/>
    </xf>
    <xf numFmtId="0" fontId="45" fillId="0" borderId="207" xfId="0" applyFont="1" applyBorder="1" applyAlignment="1">
      <alignment horizontal="center" vertical="center"/>
    </xf>
    <xf numFmtId="0" fontId="45" fillId="0" borderId="3" xfId="0" applyFont="1" applyBorder="1" applyAlignment="1">
      <alignment horizontal="center" vertical="center" wrapText="1"/>
    </xf>
    <xf numFmtId="0" fontId="45" fillId="0" borderId="17" xfId="0" applyFont="1" applyBorder="1" applyAlignment="1">
      <alignment horizontal="center" vertical="center" wrapText="1"/>
    </xf>
    <xf numFmtId="0" fontId="86" fillId="0" borderId="198" xfId="0" applyFont="1" applyBorder="1" applyAlignment="1">
      <alignment horizontal="center" vertical="center" wrapText="1"/>
    </xf>
    <xf numFmtId="0" fontId="84" fillId="0" borderId="198" xfId="0" applyFont="1" applyBorder="1" applyAlignment="1">
      <alignment horizontal="center" vertical="center" wrapText="1"/>
    </xf>
    <xf numFmtId="0" fontId="45" fillId="0" borderId="198" xfId="11" applyFont="1" applyBorder="1" applyAlignment="1">
      <alignment horizontal="center" vertical="center" wrapText="1"/>
    </xf>
    <xf numFmtId="0" fontId="45" fillId="0" borderId="196" xfId="11" applyFont="1" applyBorder="1" applyAlignment="1">
      <alignment horizontal="center" vertical="center" wrapText="1"/>
    </xf>
    <xf numFmtId="0" fontId="45" fillId="0" borderId="65" xfId="11" applyFont="1" applyBorder="1" applyAlignment="1">
      <alignment horizontal="center" vertical="center" wrapText="1"/>
    </xf>
    <xf numFmtId="0" fontId="45" fillId="0" borderId="0" xfId="11" applyFont="1" applyAlignment="1">
      <alignment horizontal="center" vertical="center" wrapText="1"/>
    </xf>
    <xf numFmtId="0" fontId="3" fillId="84" borderId="204" xfId="0" applyFont="1" applyFill="1" applyBorder="1" applyAlignment="1">
      <alignment horizontal="center" vertical="center" wrapText="1"/>
    </xf>
    <xf numFmtId="0" fontId="3" fillId="84" borderId="199" xfId="0" applyFont="1" applyFill="1" applyBorder="1" applyAlignment="1">
      <alignment horizontal="center" vertical="center" wrapText="1"/>
    </xf>
    <xf numFmtId="0" fontId="3" fillId="84" borderId="206" xfId="11" applyFont="1" applyFill="1" applyBorder="1" applyAlignment="1">
      <alignment horizontal="center" vertical="top"/>
    </xf>
    <xf numFmtId="0" fontId="4" fillId="83" borderId="207" xfId="0" applyFont="1" applyFill="1" applyBorder="1" applyAlignment="1">
      <alignment horizontal="center" vertical="center" wrapText="1"/>
    </xf>
    <xf numFmtId="0" fontId="4" fillId="83" borderId="76" xfId="0" applyFont="1" applyFill="1" applyBorder="1" applyAlignment="1">
      <alignment horizontal="center" vertical="center" wrapText="1"/>
    </xf>
    <xf numFmtId="9" fontId="3" fillId="0" borderId="201" xfId="0" applyNumberFormat="1" applyFont="1" applyBorder="1" applyAlignment="1">
      <alignment horizontal="center" vertical="center"/>
    </xf>
    <xf numFmtId="9" fontId="3" fillId="0" borderId="220" xfId="0" applyNumberFormat="1" applyFont="1" applyBorder="1" applyAlignment="1">
      <alignment horizontal="center" vertical="center"/>
    </xf>
    <xf numFmtId="0" fontId="98" fillId="3" borderId="219" xfId="13" applyFont="1" applyFill="1" applyBorder="1" applyAlignment="1" applyProtection="1">
      <alignment horizontal="center" vertical="center" wrapText="1"/>
      <protection locked="0"/>
    </xf>
    <xf numFmtId="0" fontId="98" fillId="3" borderId="59" xfId="13" applyFont="1" applyFill="1" applyBorder="1" applyAlignment="1" applyProtection="1">
      <alignment horizontal="center" vertical="center" wrapText="1"/>
      <protection locked="0"/>
    </xf>
    <xf numFmtId="0" fontId="3" fillId="0" borderId="190" xfId="0" applyFont="1" applyBorder="1" applyAlignment="1">
      <alignment horizontal="center" vertical="center" wrapText="1"/>
    </xf>
    <xf numFmtId="0" fontId="3" fillId="0" borderId="6" xfId="0" applyFont="1" applyBorder="1" applyAlignment="1">
      <alignment horizontal="center" vertical="center" wrapText="1"/>
    </xf>
    <xf numFmtId="164" fontId="45" fillId="3" borderId="64" xfId="1" applyNumberFormat="1" applyFont="1" applyFill="1" applyBorder="1" applyAlignment="1" applyProtection="1">
      <alignment horizontal="center"/>
      <protection locked="0"/>
    </xf>
    <xf numFmtId="164" fontId="45" fillId="3" borderId="25"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0" borderId="13"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0" fontId="86" fillId="0" borderId="48" xfId="0" applyFont="1" applyBorder="1" applyAlignment="1">
      <alignment horizontal="center" vertical="center" wrapText="1"/>
    </xf>
    <xf numFmtId="0" fontId="86" fillId="0" borderId="49" xfId="0" applyFont="1" applyBorder="1" applyAlignment="1">
      <alignment horizontal="center" vertical="center" wrapText="1"/>
    </xf>
    <xf numFmtId="164" fontId="45" fillId="0" borderId="67" xfId="1" applyNumberFormat="1" applyFont="1" applyFill="1" applyBorder="1" applyAlignment="1" applyProtection="1">
      <alignment horizontal="center" vertical="center" wrapText="1"/>
      <protection locked="0"/>
    </xf>
    <xf numFmtId="164" fontId="45" fillId="0" borderId="68" xfId="1" applyNumberFormat="1" applyFont="1" applyFill="1" applyBorder="1" applyAlignment="1" applyProtection="1">
      <alignment horizontal="center" vertical="center" wrapText="1"/>
      <protection locked="0"/>
    </xf>
    <xf numFmtId="0" fontId="3" fillId="0" borderId="66" xfId="0" applyFont="1" applyBorder="1" applyAlignment="1">
      <alignment horizontal="center" vertical="center" wrapText="1"/>
    </xf>
    <xf numFmtId="0" fontId="3" fillId="0" borderId="59" xfId="0" applyFont="1" applyBorder="1" applyAlignment="1">
      <alignment horizontal="center" vertical="center" wrapText="1"/>
    </xf>
    <xf numFmtId="0" fontId="86" fillId="0" borderId="69" xfId="0" applyFont="1" applyBorder="1" applyAlignment="1">
      <alignment horizontal="center"/>
    </xf>
    <xf numFmtId="0" fontId="86" fillId="0" borderId="70" xfId="0" applyFont="1" applyBorder="1" applyAlignment="1">
      <alignment horizontal="center"/>
    </xf>
    <xf numFmtId="0" fontId="3" fillId="0" borderId="2" xfId="0" applyFont="1" applyBorder="1" applyAlignment="1">
      <alignment horizontal="center" vertical="center" wrapText="1"/>
    </xf>
    <xf numFmtId="0" fontId="3" fillId="0" borderId="7" xfId="0" applyFont="1" applyBorder="1" applyAlignment="1">
      <alignment horizontal="center" wrapText="1"/>
    </xf>
    <xf numFmtId="0" fontId="3" fillId="0" borderId="9" xfId="0" applyFont="1" applyBorder="1" applyAlignment="1">
      <alignment horizontal="center" wrapText="1"/>
    </xf>
    <xf numFmtId="0" fontId="99" fillId="0" borderId="51" xfId="0" applyFont="1" applyBorder="1" applyAlignment="1">
      <alignment horizontal="left" vertical="center"/>
    </xf>
    <xf numFmtId="0" fontId="99" fillId="0" borderId="52" xfId="0" applyFont="1" applyBorder="1" applyAlignment="1">
      <alignment horizontal="left" vertical="center"/>
    </xf>
    <xf numFmtId="164" fontId="3" fillId="0" borderId="52" xfId="7" applyNumberFormat="1" applyFont="1" applyFill="1" applyBorder="1" applyAlignment="1">
      <alignment horizontal="center" vertical="center" wrapText="1"/>
    </xf>
    <xf numFmtId="164" fontId="3" fillId="0" borderId="72" xfId="7" applyNumberFormat="1" applyFont="1" applyFill="1" applyBorder="1" applyAlignment="1">
      <alignment horizontal="center" vertical="center" wrapText="1"/>
    </xf>
    <xf numFmtId="164" fontId="3" fillId="0" borderId="55" xfId="7" applyNumberFormat="1" applyFont="1" applyFill="1" applyBorder="1" applyAlignment="1">
      <alignment horizontal="center" vertical="center" wrapText="1"/>
    </xf>
    <xf numFmtId="0" fontId="3" fillId="0" borderId="14" xfId="0" applyFont="1" applyBorder="1" applyAlignment="1">
      <alignment horizontal="center"/>
    </xf>
    <xf numFmtId="0" fontId="3" fillId="0" borderId="15" xfId="0" applyFont="1" applyBorder="1" applyAlignment="1">
      <alignment horizontal="center" vertical="center" wrapText="1"/>
    </xf>
    <xf numFmtId="0" fontId="3" fillId="0" borderId="76" xfId="0" applyFont="1" applyBorder="1" applyAlignment="1">
      <alignment horizontal="center" vertical="center" wrapText="1"/>
    </xf>
    <xf numFmtId="0" fontId="103" fillId="0" borderId="99" xfId="0" applyFont="1" applyBorder="1" applyAlignment="1">
      <alignment horizontal="left" vertical="center" wrapText="1"/>
    </xf>
    <xf numFmtId="0" fontId="103" fillId="0" borderId="100" xfId="0" applyFont="1" applyBorder="1" applyAlignment="1">
      <alignment horizontal="left" vertical="center" wrapText="1"/>
    </xf>
    <xf numFmtId="0" fontId="103" fillId="0" borderId="104" xfId="0" applyFont="1" applyBorder="1" applyAlignment="1">
      <alignment horizontal="left" vertical="center" wrapText="1"/>
    </xf>
    <xf numFmtId="0" fontId="103" fillId="0" borderId="105" xfId="0" applyFont="1" applyBorder="1" applyAlignment="1">
      <alignment horizontal="left" vertical="center" wrapText="1"/>
    </xf>
    <xf numFmtId="0" fontId="103" fillId="0" borderId="107" xfId="0" applyFont="1" applyBorder="1" applyAlignment="1">
      <alignment horizontal="left" vertical="center" wrapText="1"/>
    </xf>
    <xf numFmtId="0" fontId="103" fillId="0" borderId="108" xfId="0" applyFont="1" applyBorder="1" applyAlignment="1">
      <alignment horizontal="left" vertical="center" wrapText="1"/>
    </xf>
    <xf numFmtId="43" fontId="368" fillId="0" borderId="101" xfId="7" applyFont="1" applyFill="1" applyBorder="1" applyAlignment="1">
      <alignment horizontal="center" vertical="center" wrapText="1"/>
    </xf>
    <xf numFmtId="43" fontId="368" fillId="0" borderId="102" xfId="7" applyFont="1" applyFill="1" applyBorder="1" applyAlignment="1">
      <alignment horizontal="center" vertical="center" wrapText="1"/>
    </xf>
    <xf numFmtId="43" fontId="368" fillId="0" borderId="103" xfId="7" applyFont="1" applyFill="1" applyBorder="1" applyAlignment="1">
      <alignment horizontal="center" vertical="center" wrapText="1"/>
    </xf>
    <xf numFmtId="43" fontId="368" fillId="0" borderId="80" xfId="7" applyFont="1" applyFill="1" applyBorder="1" applyAlignment="1">
      <alignment horizontal="center" vertical="center" wrapText="1"/>
    </xf>
    <xf numFmtId="43" fontId="368" fillId="0" borderId="106" xfId="7" applyFont="1" applyFill="1" applyBorder="1" applyAlignment="1">
      <alignment horizontal="center" vertical="center" wrapText="1"/>
    </xf>
    <xf numFmtId="43" fontId="368" fillId="0" borderId="70" xfId="7" applyFont="1" applyFill="1" applyBorder="1" applyAlignment="1">
      <alignment horizontal="center" vertical="center" wrapText="1"/>
    </xf>
    <xf numFmtId="164" fontId="369" fillId="0" borderId="122" xfId="7" applyNumberFormat="1" applyFont="1" applyBorder="1" applyAlignment="1">
      <alignment horizontal="center" vertical="center" wrapText="1"/>
    </xf>
    <xf numFmtId="164" fontId="369" fillId="0" borderId="6" xfId="7" applyNumberFormat="1" applyFont="1" applyBorder="1" applyAlignment="1">
      <alignment horizontal="center" vertical="center" wrapText="1"/>
    </xf>
    <xf numFmtId="0" fontId="372" fillId="0" borderId="99" xfId="0" applyFont="1" applyBorder="1" applyAlignment="1">
      <alignment horizontal="left" vertical="center" wrapText="1"/>
    </xf>
    <xf numFmtId="0" fontId="372" fillId="0" borderId="100" xfId="0" applyFont="1" applyBorder="1" applyAlignment="1">
      <alignment horizontal="left" vertical="center" wrapText="1"/>
    </xf>
    <xf numFmtId="0" fontId="372" fillId="0" borderId="107" xfId="0" applyFont="1" applyBorder="1" applyAlignment="1">
      <alignment horizontal="left" vertical="center" wrapText="1"/>
    </xf>
    <xf numFmtId="0" fontId="372" fillId="0" borderId="108" xfId="0" applyFont="1" applyBorder="1" applyAlignment="1">
      <alignment horizontal="left" vertical="center" wrapText="1"/>
    </xf>
    <xf numFmtId="164" fontId="369" fillId="0" borderId="118" xfId="7" applyNumberFormat="1" applyFont="1" applyBorder="1" applyAlignment="1">
      <alignment horizontal="center" vertical="center" wrapText="1"/>
    </xf>
    <xf numFmtId="0" fontId="369" fillId="0" borderId="122" xfId="0" applyFont="1" applyBorder="1" applyAlignment="1">
      <alignment horizontal="center" vertical="center" wrapText="1"/>
    </xf>
    <xf numFmtId="0" fontId="369" fillId="0" borderId="6" xfId="0" applyFont="1" applyBorder="1" applyAlignment="1">
      <alignment horizontal="center" vertical="center" wrapText="1"/>
    </xf>
    <xf numFmtId="0" fontId="369" fillId="0" borderId="118" xfId="0" applyFont="1" applyBorder="1" applyAlignment="1">
      <alignment horizontal="center" vertical="center" wrapText="1"/>
    </xf>
    <xf numFmtId="0" fontId="116" fillId="0" borderId="118" xfId="0" applyFont="1" applyBorder="1" applyAlignment="1">
      <alignment horizontal="center" vertical="center"/>
    </xf>
    <xf numFmtId="0" fontId="116" fillId="0" borderId="101" xfId="0" applyFont="1" applyBorder="1" applyAlignment="1">
      <alignment horizontal="center" vertical="center"/>
    </xf>
    <xf numFmtId="0" fontId="116" fillId="0" borderId="103" xfId="0" applyFont="1" applyBorder="1" applyAlignment="1">
      <alignment horizontal="center" vertical="center"/>
    </xf>
    <xf numFmtId="0" fontId="116" fillId="0" borderId="80" xfId="0" applyFont="1" applyBorder="1" applyAlignment="1">
      <alignment horizontal="center" vertical="center"/>
    </xf>
    <xf numFmtId="0" fontId="116" fillId="0" borderId="70" xfId="0" applyFont="1" applyBorder="1" applyAlignment="1">
      <alignment horizontal="center" vertical="center"/>
    </xf>
    <xf numFmtId="164" fontId="113" fillId="0" borderId="118" xfId="7" applyNumberFormat="1" applyFont="1" applyFill="1" applyBorder="1" applyAlignment="1">
      <alignment horizontal="center" vertical="center" wrapText="1"/>
    </xf>
    <xf numFmtId="0" fontId="113" fillId="0" borderId="118"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18" xfId="0" applyFont="1" applyBorder="1" applyAlignment="1">
      <alignment horizontal="center" vertical="center" wrapText="1"/>
    </xf>
    <xf numFmtId="0" fontId="112" fillId="0" borderId="101" xfId="0" applyFont="1" applyBorder="1" applyAlignment="1">
      <alignment horizontal="center" vertical="center" wrapText="1"/>
    </xf>
    <xf numFmtId="0" fontId="112" fillId="0" borderId="103" xfId="0" applyFont="1" applyBorder="1" applyAlignment="1">
      <alignment horizontal="center" vertical="center" wrapText="1"/>
    </xf>
    <xf numFmtId="0" fontId="112" fillId="0" borderId="65" xfId="0" applyFont="1" applyBorder="1" applyAlignment="1">
      <alignment horizontal="center" vertical="center" wrapText="1"/>
    </xf>
    <xf numFmtId="0" fontId="112" fillId="0" borderId="63" xfId="0" applyFont="1" applyBorder="1" applyAlignment="1">
      <alignment horizontal="center" vertical="center" wrapText="1"/>
    </xf>
    <xf numFmtId="0" fontId="112" fillId="0" borderId="80" xfId="0" applyFont="1" applyBorder="1" applyAlignment="1">
      <alignment horizontal="center" vertical="center" wrapText="1"/>
    </xf>
    <xf numFmtId="0" fontId="112" fillId="0" borderId="70" xfId="0" applyFont="1" applyBorder="1" applyAlignment="1">
      <alignment horizontal="center" vertical="center" wrapText="1"/>
    </xf>
    <xf numFmtId="0" fontId="109" fillId="0" borderId="119" xfId="0" applyFont="1" applyBorder="1" applyAlignment="1">
      <alignment horizontal="center" vertical="center" wrapText="1"/>
    </xf>
    <xf numFmtId="0" fontId="109" fillId="0" borderId="120" xfId="0" applyFont="1" applyBorder="1" applyAlignment="1">
      <alignment horizontal="center" vertical="center" wrapText="1"/>
    </xf>
    <xf numFmtId="0" fontId="112" fillId="0" borderId="71" xfId="0" applyFont="1" applyBorder="1" applyAlignment="1">
      <alignment horizontal="center" vertical="center" wrapText="1"/>
    </xf>
    <xf numFmtId="0" fontId="112" fillId="0" borderId="6" xfId="0" applyFont="1" applyBorder="1" applyAlignment="1">
      <alignment horizontal="center" vertical="center" wrapText="1"/>
    </xf>
    <xf numFmtId="0" fontId="109" fillId="0" borderId="71" xfId="0" applyFont="1" applyBorder="1" applyAlignment="1">
      <alignment horizontal="center" vertical="center" wrapText="1"/>
    </xf>
    <xf numFmtId="0" fontId="109" fillId="0" borderId="70" xfId="0" applyFont="1" applyBorder="1" applyAlignment="1">
      <alignment horizontal="center" vertical="center" wrapText="1"/>
    </xf>
    <xf numFmtId="0" fontId="109" fillId="0" borderId="6" xfId="0" applyFont="1" applyBorder="1" applyAlignment="1">
      <alignment horizontal="center" vertical="center" wrapText="1"/>
    </xf>
    <xf numFmtId="0" fontId="109" fillId="0" borderId="220" xfId="0" applyFont="1" applyBorder="1" applyAlignment="1">
      <alignment horizontal="center" vertical="center" wrapText="1"/>
    </xf>
    <xf numFmtId="0" fontId="109" fillId="0" borderId="198" xfId="0" applyFont="1" applyBorder="1" applyAlignment="1">
      <alignment horizontal="center" vertical="center" wrapText="1"/>
    </xf>
    <xf numFmtId="0" fontId="112" fillId="0" borderId="180" xfId="0" applyFont="1" applyBorder="1" applyAlignment="1">
      <alignment horizontal="left" vertical="top" wrapText="1"/>
    </xf>
    <xf numFmtId="0" fontId="112" fillId="0" borderId="202" xfId="0" applyFont="1" applyBorder="1" applyAlignment="1">
      <alignment horizontal="left" vertical="top" wrapText="1"/>
    </xf>
    <xf numFmtId="0" fontId="112" fillId="0" borderId="65" xfId="0" applyFont="1" applyBorder="1" applyAlignment="1">
      <alignment horizontal="left" vertical="top" wrapText="1"/>
    </xf>
    <xf numFmtId="0" fontId="112" fillId="0" borderId="91" xfId="0" applyFont="1" applyBorder="1" applyAlignment="1">
      <alignment horizontal="left" vertical="top" wrapText="1"/>
    </xf>
    <xf numFmtId="0" fontId="112" fillId="0" borderId="146" xfId="0" applyFont="1" applyBorder="1" applyAlignment="1">
      <alignment horizontal="left" vertical="top" wrapText="1"/>
    </xf>
    <xf numFmtId="0" fontId="112" fillId="0" borderId="203" xfId="0" applyFont="1" applyBorder="1" applyAlignment="1">
      <alignment horizontal="left" vertical="top" wrapText="1"/>
    </xf>
    <xf numFmtId="0" fontId="112" fillId="0" borderId="218" xfId="0" applyFont="1" applyBorder="1" applyAlignment="1">
      <alignment horizontal="center" vertical="center" wrapText="1"/>
    </xf>
    <xf numFmtId="0" fontId="112" fillId="0" borderId="62" xfId="0" applyFont="1" applyBorder="1" applyAlignment="1">
      <alignment horizontal="center" vertical="center" wrapText="1"/>
    </xf>
    <xf numFmtId="0" fontId="109" fillId="0" borderId="59" xfId="0" applyFont="1" applyBorder="1" applyAlignment="1">
      <alignment horizontal="center" vertical="center" wrapText="1"/>
    </xf>
    <xf numFmtId="0" fontId="109" fillId="0" borderId="221" xfId="0" applyFont="1" applyBorder="1" applyAlignment="1">
      <alignment horizontal="center" vertical="center" wrapText="1"/>
    </xf>
    <xf numFmtId="0" fontId="109" fillId="0" borderId="185" xfId="0" applyFont="1" applyBorder="1" applyAlignment="1">
      <alignment horizontal="center" vertical="center" wrapText="1"/>
    </xf>
    <xf numFmtId="0" fontId="109" fillId="0" borderId="200" xfId="0" applyFont="1" applyBorder="1" applyAlignment="1">
      <alignment horizontal="center" vertical="center" wrapText="1"/>
    </xf>
    <xf numFmtId="0" fontId="112" fillId="0" borderId="99" xfId="0" applyFont="1" applyBorder="1" applyAlignment="1">
      <alignment horizontal="left" vertical="center" wrapText="1"/>
    </xf>
    <xf numFmtId="0" fontId="112" fillId="0" borderId="100" xfId="0" applyFont="1" applyBorder="1" applyAlignment="1">
      <alignment horizontal="left" vertical="center" wrapText="1"/>
    </xf>
    <xf numFmtId="0" fontId="112" fillId="0" borderId="107" xfId="0" applyFont="1" applyBorder="1" applyAlignment="1">
      <alignment horizontal="left" vertical="center" wrapText="1"/>
    </xf>
    <xf numFmtId="0" fontId="112" fillId="0" borderId="108" xfId="0" applyFont="1" applyBorder="1" applyAlignment="1">
      <alignment horizontal="left" vertical="center" wrapText="1"/>
    </xf>
    <xf numFmtId="164" fontId="109" fillId="0" borderId="101" xfId="7" applyNumberFormat="1" applyFont="1" applyBorder="1" applyAlignment="1">
      <alignment horizontal="center" vertical="top" wrapText="1"/>
    </xf>
    <xf numFmtId="164" fontId="109" fillId="0" borderId="102" xfId="7" applyNumberFormat="1" applyFont="1" applyBorder="1" applyAlignment="1">
      <alignment horizontal="center" vertical="top" wrapText="1"/>
    </xf>
    <xf numFmtId="164" fontId="109" fillId="0" borderId="101" xfId="7" applyNumberFormat="1" applyFont="1" applyFill="1" applyBorder="1" applyAlignment="1">
      <alignment horizontal="center" vertical="top" wrapText="1"/>
    </xf>
    <xf numFmtId="164" fontId="109" fillId="0" borderId="120" xfId="7" applyNumberFormat="1" applyFont="1" applyFill="1" applyBorder="1" applyAlignment="1">
      <alignment horizontal="center" vertical="top" wrapText="1"/>
    </xf>
    <xf numFmtId="164" fontId="109" fillId="0" borderId="121" xfId="7" applyNumberFormat="1" applyFont="1" applyFill="1" applyBorder="1" applyAlignment="1">
      <alignment horizontal="center" vertical="top" wrapText="1"/>
    </xf>
    <xf numFmtId="0" fontId="127" fillId="0" borderId="110" xfId="0" applyFont="1" applyBorder="1" applyAlignment="1">
      <alignment horizontal="left" vertical="top" wrapText="1"/>
    </xf>
    <xf numFmtId="0" fontId="127" fillId="0" borderId="111" xfId="0" applyFont="1" applyBorder="1" applyAlignment="1">
      <alignment horizontal="left" vertical="top" wrapText="1"/>
    </xf>
    <xf numFmtId="0" fontId="115" fillId="0" borderId="101" xfId="0" applyFont="1" applyBorder="1" applyAlignment="1">
      <alignment horizontal="center" vertical="center"/>
    </xf>
    <xf numFmtId="0" fontId="115" fillId="0" borderId="103" xfId="0" applyFont="1" applyBorder="1" applyAlignment="1">
      <alignment horizontal="center" vertical="center"/>
    </xf>
    <xf numFmtId="0" fontId="115" fillId="0" borderId="80" xfId="0" applyFont="1" applyBorder="1" applyAlignment="1">
      <alignment horizontal="center" vertical="center"/>
    </xf>
    <xf numFmtId="0" fontId="115" fillId="0" borderId="70" xfId="0" applyFont="1" applyBorder="1" applyAlignment="1">
      <alignment horizontal="center" vertical="center"/>
    </xf>
    <xf numFmtId="0" fontId="114" fillId="0" borderId="118" xfId="0" applyFont="1" applyBorder="1" applyAlignment="1">
      <alignment horizontal="center" vertical="center" wrapText="1"/>
    </xf>
    <xf numFmtId="0" fontId="114" fillId="0" borderId="122" xfId="0" applyFont="1" applyBorder="1" applyAlignment="1">
      <alignment horizontal="center" vertical="center" wrapText="1"/>
    </xf>
    <xf numFmtId="0" fontId="84" fillId="0" borderId="210" xfId="0" applyFont="1" applyBorder="1" applyAlignment="1">
      <alignment horizontal="center" vertical="center" wrapText="1"/>
    </xf>
    <xf numFmtId="0" fontId="86" fillId="0" borderId="205" xfId="0" applyFont="1" applyBorder="1" applyAlignment="1">
      <alignment horizontal="center" vertical="center" wrapText="1"/>
    </xf>
    <xf numFmtId="164" fontId="86" fillId="0" borderId="222" xfId="7" applyNumberFormat="1" applyFont="1" applyFill="1" applyBorder="1" applyAlignment="1">
      <alignment vertical="center"/>
    </xf>
    <xf numFmtId="0" fontId="121" fillId="0" borderId="198" xfId="0" applyFont="1" applyBorder="1" applyAlignment="1">
      <alignment horizontal="left" vertical="center" wrapText="1"/>
    </xf>
    <xf numFmtId="0" fontId="123" fillId="0" borderId="198" xfId="20954" applyFont="1" applyBorder="1" applyAlignment="1">
      <alignment horizontal="center" vertical="center" wrapText="1"/>
    </xf>
    <xf numFmtId="0" fontId="120" fillId="3" borderId="198" xfId="0" applyFont="1" applyFill="1" applyBorder="1" applyAlignment="1">
      <alignment horizontal="left" vertical="center" wrapText="1" indent="1"/>
    </xf>
    <xf numFmtId="164" fontId="86" fillId="0" borderId="198" xfId="7" applyNumberFormat="1" applyFont="1" applyFill="1" applyBorder="1" applyAlignment="1">
      <alignment vertical="center"/>
    </xf>
    <xf numFmtId="0" fontId="120" fillId="0" borderId="198" xfId="0" applyFont="1" applyBorder="1" applyAlignment="1">
      <alignment horizontal="left" vertical="center" wrapText="1" indent="1"/>
    </xf>
    <xf numFmtId="0" fontId="121" fillId="0" borderId="198" xfId="20954" applyFont="1" applyBorder="1" applyAlignment="1">
      <alignment horizontal="left" vertical="center" wrapText="1"/>
    </xf>
    <xf numFmtId="0" fontId="121" fillId="3" borderId="198" xfId="0" applyFont="1" applyFill="1" applyBorder="1" applyAlignment="1">
      <alignment horizontal="left" vertical="center" wrapText="1"/>
    </xf>
    <xf numFmtId="0" fontId="121" fillId="0" borderId="198" xfId="0" applyFont="1" applyBorder="1" applyAlignment="1">
      <alignment vertical="center" wrapText="1"/>
    </xf>
    <xf numFmtId="0" fontId="121" fillId="3" borderId="198" xfId="20954" applyFont="1" applyFill="1" applyBorder="1" applyAlignment="1">
      <alignment horizontal="left" vertical="center" wrapText="1"/>
    </xf>
    <xf numFmtId="0" fontId="122" fillId="3" borderId="198" xfId="0" applyFont="1" applyFill="1" applyBorder="1" applyAlignment="1">
      <alignment horizontal="left" vertical="center" wrapText="1" indent="1"/>
    </xf>
    <xf numFmtId="0" fontId="124" fillId="0" borderId="198" xfId="0" applyFont="1" applyBorder="1" applyAlignment="1">
      <alignment horizontal="justify"/>
    </xf>
    <xf numFmtId="0" fontId="84" fillId="0" borderId="196" xfId="0" applyFont="1" applyBorder="1"/>
    <xf numFmtId="0" fontId="0" fillId="0" borderId="208" xfId="0" applyBorder="1" applyAlignment="1">
      <alignment horizontal="center"/>
    </xf>
    <xf numFmtId="0" fontId="121" fillId="0" borderId="209" xfId="0" applyFont="1" applyBorder="1" applyAlignment="1">
      <alignment horizontal="left" vertical="center" wrapText="1"/>
    </xf>
    <xf numFmtId="191" fontId="348" fillId="0" borderId="209" xfId="0" applyNumberFormat="1" applyFont="1" applyBorder="1" applyAlignment="1">
      <alignment horizontal="center" vertical="center"/>
    </xf>
    <xf numFmtId="0" fontId="84" fillId="0" borderId="197" xfId="0" applyFont="1" applyBorder="1"/>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tabSelected="1" zoomScale="80" zoomScaleNormal="80" workbookViewId="0">
      <selection activeCell="E28" sqref="E28"/>
    </sheetView>
  </sheetViews>
  <sheetFormatPr defaultColWidth="9.33203125" defaultRowHeight="13.8"/>
  <cols>
    <col min="1" max="1" width="10.33203125" style="4" customWidth="1"/>
    <col min="2" max="2" width="138.33203125" style="5" bestFit="1" customWidth="1"/>
    <col min="3" max="3" width="35.33203125" style="5" customWidth="1"/>
    <col min="4" max="6" width="9.33203125" style="5"/>
    <col min="7" max="7" width="13.44140625" style="5" customWidth="1"/>
    <col min="8" max="16384" width="9.33203125" style="5"/>
  </cols>
  <sheetData>
    <row r="1" spans="1:3">
      <c r="A1" s="85"/>
      <c r="B1" s="90" t="s">
        <v>209</v>
      </c>
      <c r="C1" s="414"/>
    </row>
    <row r="2" spans="1:3" ht="14.4">
      <c r="A2" s="91">
        <v>1</v>
      </c>
      <c r="B2" s="176" t="s">
        <v>210</v>
      </c>
      <c r="C2" s="415" t="s">
        <v>754</v>
      </c>
    </row>
    <row r="3" spans="1:3" ht="14.4">
      <c r="A3" s="91">
        <v>2</v>
      </c>
      <c r="B3" s="177" t="s">
        <v>206</v>
      </c>
      <c r="C3" s="415" t="s">
        <v>755</v>
      </c>
    </row>
    <row r="4" spans="1:3" ht="14.4">
      <c r="A4" s="91">
        <v>3</v>
      </c>
      <c r="B4" s="178" t="s">
        <v>211</v>
      </c>
      <c r="C4" s="415" t="s">
        <v>774</v>
      </c>
    </row>
    <row r="5" spans="1:3" ht="14.4">
      <c r="A5" s="92">
        <v>4</v>
      </c>
      <c r="B5" s="179" t="s">
        <v>207</v>
      </c>
      <c r="C5" s="416" t="s">
        <v>756</v>
      </c>
    </row>
    <row r="6" spans="1:3" s="93" customFormat="1" ht="45.75" customHeight="1">
      <c r="A6" s="773" t="s">
        <v>283</v>
      </c>
      <c r="B6" s="774"/>
      <c r="C6" s="774"/>
    </row>
    <row r="7" spans="1:3">
      <c r="A7" s="94" t="s">
        <v>29</v>
      </c>
      <c r="B7" s="90" t="s">
        <v>208</v>
      </c>
    </row>
    <row r="8" spans="1:3">
      <c r="A8" s="85">
        <v>1</v>
      </c>
      <c r="B8" s="117" t="s">
        <v>20</v>
      </c>
    </row>
    <row r="9" spans="1:3">
      <c r="A9" s="85">
        <v>2</v>
      </c>
      <c r="B9" s="118" t="s">
        <v>21</v>
      </c>
    </row>
    <row r="10" spans="1:3">
      <c r="A10" s="85">
        <v>3</v>
      </c>
      <c r="B10" s="118" t="s">
        <v>22</v>
      </c>
    </row>
    <row r="11" spans="1:3">
      <c r="A11" s="85">
        <v>4</v>
      </c>
      <c r="B11" s="118" t="s">
        <v>23</v>
      </c>
    </row>
    <row r="12" spans="1:3">
      <c r="A12" s="85">
        <v>5</v>
      </c>
      <c r="B12" s="118" t="s">
        <v>24</v>
      </c>
    </row>
    <row r="13" spans="1:3">
      <c r="A13" s="85">
        <v>6</v>
      </c>
      <c r="B13" s="119" t="s">
        <v>218</v>
      </c>
    </row>
    <row r="14" spans="1:3">
      <c r="A14" s="85">
        <v>7</v>
      </c>
      <c r="B14" s="118" t="s">
        <v>212</v>
      </c>
    </row>
    <row r="15" spans="1:3">
      <c r="A15" s="85">
        <v>8</v>
      </c>
      <c r="B15" s="118" t="s">
        <v>213</v>
      </c>
    </row>
    <row r="16" spans="1:3">
      <c r="A16" s="85">
        <v>9</v>
      </c>
      <c r="B16" s="118" t="s">
        <v>25</v>
      </c>
    </row>
    <row r="17" spans="1:2">
      <c r="A17" s="175" t="s">
        <v>282</v>
      </c>
      <c r="B17" s="174" t="s">
        <v>269</v>
      </c>
    </row>
    <row r="18" spans="1:2">
      <c r="A18" s="175" t="s">
        <v>711</v>
      </c>
      <c r="B18" s="326" t="s">
        <v>713</v>
      </c>
    </row>
    <row r="19" spans="1:2">
      <c r="A19" s="327" t="s">
        <v>712</v>
      </c>
      <c r="B19" s="326" t="s">
        <v>714</v>
      </c>
    </row>
    <row r="20" spans="1:2">
      <c r="A20" s="85">
        <v>10</v>
      </c>
      <c r="B20" s="118" t="s">
        <v>26</v>
      </c>
    </row>
    <row r="21" spans="1:2">
      <c r="A21" s="85">
        <v>11</v>
      </c>
      <c r="B21" s="119" t="s">
        <v>214</v>
      </c>
    </row>
    <row r="22" spans="1:2">
      <c r="A22" s="85">
        <v>12</v>
      </c>
      <c r="B22" s="119" t="s">
        <v>27</v>
      </c>
    </row>
    <row r="23" spans="1:2">
      <c r="A23" s="195">
        <v>13</v>
      </c>
      <c r="B23" s="196" t="s">
        <v>215</v>
      </c>
    </row>
    <row r="24" spans="1:2">
      <c r="A24" s="195">
        <v>14</v>
      </c>
      <c r="B24" s="197" t="s">
        <v>240</v>
      </c>
    </row>
    <row r="25" spans="1:2">
      <c r="A25" s="195">
        <v>15</v>
      </c>
      <c r="B25" s="198" t="s">
        <v>28</v>
      </c>
    </row>
    <row r="26" spans="1:2">
      <c r="A26" s="195">
        <v>15.1</v>
      </c>
      <c r="B26" s="199" t="s">
        <v>296</v>
      </c>
    </row>
    <row r="27" spans="1:2">
      <c r="A27" s="328">
        <v>15.2</v>
      </c>
      <c r="B27" s="326" t="s">
        <v>716</v>
      </c>
    </row>
    <row r="28" spans="1:2">
      <c r="A28" s="195">
        <v>16</v>
      </c>
      <c r="B28" s="199" t="s">
        <v>337</v>
      </c>
    </row>
    <row r="29" spans="1:2">
      <c r="A29" s="195">
        <v>17</v>
      </c>
      <c r="B29" s="199" t="s">
        <v>378</v>
      </c>
    </row>
    <row r="30" spans="1:2">
      <c r="A30" s="195">
        <v>18</v>
      </c>
      <c r="B30" s="199" t="s">
        <v>666</v>
      </c>
    </row>
    <row r="31" spans="1:2">
      <c r="A31" s="195">
        <v>19</v>
      </c>
      <c r="B31" s="199" t="s">
        <v>667</v>
      </c>
    </row>
    <row r="32" spans="1:2">
      <c r="A32" s="195">
        <v>20</v>
      </c>
      <c r="B32" s="244" t="s">
        <v>668</v>
      </c>
    </row>
    <row r="33" spans="1:2">
      <c r="A33" s="195">
        <v>21</v>
      </c>
      <c r="B33" s="199" t="s">
        <v>494</v>
      </c>
    </row>
    <row r="34" spans="1:2">
      <c r="A34" s="195">
        <v>22</v>
      </c>
      <c r="B34" s="199" t="s">
        <v>669</v>
      </c>
    </row>
    <row r="35" spans="1:2">
      <c r="A35" s="195">
        <v>23</v>
      </c>
      <c r="B35" s="199" t="s">
        <v>670</v>
      </c>
    </row>
    <row r="36" spans="1:2">
      <c r="A36" s="195">
        <v>24</v>
      </c>
      <c r="B36" s="199" t="s">
        <v>671</v>
      </c>
    </row>
    <row r="37" spans="1:2">
      <c r="A37" s="195">
        <v>25</v>
      </c>
      <c r="B37" s="199" t="s">
        <v>379</v>
      </c>
    </row>
    <row r="38" spans="1:2">
      <c r="A38" s="195">
        <v>26</v>
      </c>
      <c r="B38" s="199"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scale="4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39"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2"/>
  <cols>
    <col min="1" max="1" width="9.5546875" style="4" bestFit="1" customWidth="1"/>
    <col min="2" max="2" width="132.44140625" style="4" customWidth="1"/>
    <col min="3" max="3" width="18.44140625" style="4" customWidth="1"/>
    <col min="4" max="16384" width="9.33203125" style="4"/>
  </cols>
  <sheetData>
    <row r="1" spans="1:3">
      <c r="A1" s="2" t="s">
        <v>30</v>
      </c>
      <c r="B1" s="3" t="str">
        <f>'Info '!C2</f>
        <v>JSC "Liberty Bank"</v>
      </c>
    </row>
    <row r="2" spans="1:3" s="2" customFormat="1" ht="15.75" customHeight="1">
      <c r="A2" s="2" t="s">
        <v>31</v>
      </c>
      <c r="B2" s="417">
        <f>'1. key ratios '!B2</f>
        <v>46203</v>
      </c>
    </row>
    <row r="3" spans="1:3" s="2" customFormat="1" ht="15.75" customHeight="1"/>
    <row r="4" spans="1:3" ht="13.8" thickBot="1">
      <c r="A4" s="4" t="s">
        <v>143</v>
      </c>
      <c r="B4" s="67" t="s">
        <v>142</v>
      </c>
    </row>
    <row r="5" spans="1:3">
      <c r="A5" s="36" t="s">
        <v>6</v>
      </c>
      <c r="B5" s="37"/>
      <c r="C5" s="38" t="s">
        <v>35</v>
      </c>
    </row>
    <row r="6" spans="1:3" ht="13.8">
      <c r="A6" s="39">
        <v>1</v>
      </c>
      <c r="B6" s="40" t="s">
        <v>141</v>
      </c>
      <c r="C6" s="518">
        <f>SUM(C7:C11)</f>
        <v>653027678</v>
      </c>
    </row>
    <row r="7" spans="1:3">
      <c r="A7" s="39">
        <v>2</v>
      </c>
      <c r="B7" s="41" t="s">
        <v>140</v>
      </c>
      <c r="C7" s="42">
        <v>44490459</v>
      </c>
    </row>
    <row r="8" spans="1:3">
      <c r="A8" s="39">
        <v>3</v>
      </c>
      <c r="B8" s="43" t="s">
        <v>139</v>
      </c>
      <c r="C8" s="42">
        <v>36850537</v>
      </c>
    </row>
    <row r="9" spans="1:3">
      <c r="A9" s="39">
        <v>4</v>
      </c>
      <c r="B9" s="43" t="s">
        <v>138</v>
      </c>
      <c r="C9" s="42">
        <v>32586761</v>
      </c>
    </row>
    <row r="10" spans="1:3">
      <c r="A10" s="39">
        <v>5</v>
      </c>
      <c r="B10" s="43" t="s">
        <v>137</v>
      </c>
      <c r="C10" s="42">
        <v>0</v>
      </c>
    </row>
    <row r="11" spans="1:3">
      <c r="A11" s="39">
        <v>6</v>
      </c>
      <c r="B11" s="44" t="s">
        <v>136</v>
      </c>
      <c r="C11" s="42">
        <v>539099921</v>
      </c>
    </row>
    <row r="12" spans="1:3" s="18" customFormat="1">
      <c r="A12" s="39">
        <v>7</v>
      </c>
      <c r="B12" s="40" t="s">
        <v>135</v>
      </c>
      <c r="C12" s="45">
        <v>129370688</v>
      </c>
    </row>
    <row r="13" spans="1:3" s="18" customFormat="1">
      <c r="A13" s="39">
        <v>8</v>
      </c>
      <c r="B13" s="46" t="s">
        <v>134</v>
      </c>
      <c r="C13" s="47">
        <v>32586761</v>
      </c>
    </row>
    <row r="14" spans="1:3" s="18" customFormat="1" ht="26.4">
      <c r="A14" s="39">
        <v>9</v>
      </c>
      <c r="B14" s="48" t="s">
        <v>133</v>
      </c>
      <c r="C14" s="47">
        <v>0</v>
      </c>
    </row>
    <row r="15" spans="1:3" s="18" customFormat="1">
      <c r="A15" s="39">
        <v>10</v>
      </c>
      <c r="B15" s="49" t="s">
        <v>132</v>
      </c>
      <c r="C15" s="47">
        <v>96783927</v>
      </c>
    </row>
    <row r="16" spans="1:3" s="18" customFormat="1">
      <c r="A16" s="39">
        <v>11</v>
      </c>
      <c r="B16" s="50" t="s">
        <v>131</v>
      </c>
      <c r="C16" s="47">
        <v>0</v>
      </c>
    </row>
    <row r="17" spans="1:3" s="18" customFormat="1">
      <c r="A17" s="39">
        <v>12</v>
      </c>
      <c r="B17" s="49" t="s">
        <v>130</v>
      </c>
      <c r="C17" s="47">
        <v>0</v>
      </c>
    </row>
    <row r="18" spans="1:3" s="18" customFormat="1">
      <c r="A18" s="39">
        <v>13</v>
      </c>
      <c r="B18" s="49" t="s">
        <v>129</v>
      </c>
      <c r="C18" s="47">
        <v>0</v>
      </c>
    </row>
    <row r="19" spans="1:3" s="18" customFormat="1">
      <c r="A19" s="39">
        <v>14</v>
      </c>
      <c r="B19" s="49" t="s">
        <v>128</v>
      </c>
      <c r="C19" s="47">
        <v>0</v>
      </c>
    </row>
    <row r="20" spans="1:3" s="18" customFormat="1">
      <c r="A20" s="39">
        <v>15</v>
      </c>
      <c r="B20" s="49" t="s">
        <v>127</v>
      </c>
      <c r="C20" s="47">
        <v>0</v>
      </c>
    </row>
    <row r="21" spans="1:3" s="18" customFormat="1" ht="26.4">
      <c r="A21" s="39">
        <v>16</v>
      </c>
      <c r="B21" s="48" t="s">
        <v>126</v>
      </c>
      <c r="C21" s="47">
        <v>0</v>
      </c>
    </row>
    <row r="22" spans="1:3" s="18" customFormat="1">
      <c r="A22" s="39">
        <v>17</v>
      </c>
      <c r="B22" s="51" t="s">
        <v>125</v>
      </c>
      <c r="C22" s="47">
        <v>0</v>
      </c>
    </row>
    <row r="23" spans="1:3" s="18" customFormat="1">
      <c r="A23" s="39">
        <v>18</v>
      </c>
      <c r="B23" s="51" t="s">
        <v>517</v>
      </c>
      <c r="C23" s="245">
        <v>0</v>
      </c>
    </row>
    <row r="24" spans="1:3" s="18" customFormat="1">
      <c r="A24" s="39">
        <v>19</v>
      </c>
      <c r="B24" s="48" t="s">
        <v>124</v>
      </c>
      <c r="C24" s="47">
        <v>0</v>
      </c>
    </row>
    <row r="25" spans="1:3" s="18" customFormat="1" ht="26.4">
      <c r="A25" s="39">
        <v>20</v>
      </c>
      <c r="B25" s="48" t="s">
        <v>101</v>
      </c>
      <c r="C25" s="47">
        <v>0</v>
      </c>
    </row>
    <row r="26" spans="1:3" s="18" customFormat="1">
      <c r="A26" s="39">
        <v>21</v>
      </c>
      <c r="B26" s="50" t="s">
        <v>123</v>
      </c>
      <c r="C26" s="47">
        <v>0</v>
      </c>
    </row>
    <row r="27" spans="1:3" s="18" customFormat="1">
      <c r="A27" s="39">
        <v>22</v>
      </c>
      <c r="B27" s="50" t="s">
        <v>122</v>
      </c>
      <c r="C27" s="47">
        <v>0</v>
      </c>
    </row>
    <row r="28" spans="1:3" s="18" customFormat="1">
      <c r="A28" s="39">
        <v>23</v>
      </c>
      <c r="B28" s="50" t="s">
        <v>121</v>
      </c>
      <c r="C28" s="47">
        <v>0</v>
      </c>
    </row>
    <row r="29" spans="1:3" s="18" customFormat="1">
      <c r="A29" s="39">
        <v>24</v>
      </c>
      <c r="B29" s="52" t="s">
        <v>120</v>
      </c>
      <c r="C29" s="45">
        <v>523656990</v>
      </c>
    </row>
    <row r="30" spans="1:3" s="18" customFormat="1">
      <c r="A30" s="53"/>
      <c r="B30" s="54"/>
      <c r="C30" s="47">
        <v>0</v>
      </c>
    </row>
    <row r="31" spans="1:3" s="18" customFormat="1">
      <c r="A31" s="53">
        <v>25</v>
      </c>
      <c r="B31" s="52" t="s">
        <v>119</v>
      </c>
      <c r="C31" s="45">
        <v>15188101.753700001</v>
      </c>
    </row>
    <row r="32" spans="1:3" s="18" customFormat="1">
      <c r="A32" s="53">
        <v>26</v>
      </c>
      <c r="B32" s="43" t="s">
        <v>118</v>
      </c>
      <c r="C32" s="55">
        <v>10668371.753700001</v>
      </c>
    </row>
    <row r="33" spans="1:3" s="18" customFormat="1">
      <c r="A33" s="53">
        <v>27</v>
      </c>
      <c r="B33" s="56" t="s">
        <v>179</v>
      </c>
      <c r="C33" s="47">
        <v>45654</v>
      </c>
    </row>
    <row r="34" spans="1:3" s="18" customFormat="1">
      <c r="A34" s="53">
        <v>28</v>
      </c>
      <c r="B34" s="56" t="s">
        <v>117</v>
      </c>
      <c r="C34" s="47">
        <v>10622717.753700001</v>
      </c>
    </row>
    <row r="35" spans="1:3" s="18" customFormat="1">
      <c r="A35" s="53">
        <v>29</v>
      </c>
      <c r="B35" s="43" t="s">
        <v>116</v>
      </c>
      <c r="C35" s="47">
        <v>4519730</v>
      </c>
    </row>
    <row r="36" spans="1:3" s="18" customFormat="1">
      <c r="A36" s="53">
        <v>30</v>
      </c>
      <c r="B36" s="52" t="s">
        <v>115</v>
      </c>
      <c r="C36" s="45">
        <v>0</v>
      </c>
    </row>
    <row r="37" spans="1:3" s="18" customFormat="1">
      <c r="A37" s="53">
        <v>31</v>
      </c>
      <c r="B37" s="48" t="s">
        <v>114</v>
      </c>
      <c r="C37" s="47">
        <v>0</v>
      </c>
    </row>
    <row r="38" spans="1:3" s="18" customFormat="1">
      <c r="A38" s="53">
        <v>32</v>
      </c>
      <c r="B38" s="49" t="s">
        <v>113</v>
      </c>
      <c r="C38" s="47">
        <v>0</v>
      </c>
    </row>
    <row r="39" spans="1:3" s="18" customFormat="1">
      <c r="A39" s="53">
        <v>33</v>
      </c>
      <c r="B39" s="48" t="s">
        <v>112</v>
      </c>
      <c r="C39" s="47">
        <v>0</v>
      </c>
    </row>
    <row r="40" spans="1:3" s="18" customFormat="1" ht="26.4">
      <c r="A40" s="53">
        <v>34</v>
      </c>
      <c r="B40" s="48" t="s">
        <v>101</v>
      </c>
      <c r="C40" s="47">
        <v>0</v>
      </c>
    </row>
    <row r="41" spans="1:3" s="18" customFormat="1">
      <c r="A41" s="53">
        <v>35</v>
      </c>
      <c r="B41" s="50" t="s">
        <v>111</v>
      </c>
      <c r="C41" s="47">
        <v>0</v>
      </c>
    </row>
    <row r="42" spans="1:3" s="18" customFormat="1">
      <c r="A42" s="53">
        <v>36</v>
      </c>
      <c r="B42" s="52" t="s">
        <v>110</v>
      </c>
      <c r="C42" s="45">
        <v>15188101.753700001</v>
      </c>
    </row>
    <row r="43" spans="1:3" s="18" customFormat="1">
      <c r="A43" s="53"/>
      <c r="B43" s="54"/>
      <c r="C43" s="47">
        <v>0</v>
      </c>
    </row>
    <row r="44" spans="1:3" s="18" customFormat="1">
      <c r="A44" s="53">
        <v>37</v>
      </c>
      <c r="B44" s="57" t="s">
        <v>109</v>
      </c>
      <c r="C44" s="45">
        <v>124888263.34759997</v>
      </c>
    </row>
    <row r="45" spans="1:3" s="18" customFormat="1">
      <c r="A45" s="53">
        <v>38</v>
      </c>
      <c r="B45" s="43" t="s">
        <v>108</v>
      </c>
      <c r="C45" s="47">
        <v>124888263.34759997</v>
      </c>
    </row>
    <row r="46" spans="1:3" s="18" customFormat="1">
      <c r="A46" s="53">
        <v>39</v>
      </c>
      <c r="B46" s="43" t="s">
        <v>107</v>
      </c>
      <c r="C46" s="47">
        <v>0</v>
      </c>
    </row>
    <row r="47" spans="1:3" s="18" customFormat="1">
      <c r="A47" s="53">
        <v>40</v>
      </c>
      <c r="B47" s="43" t="s">
        <v>106</v>
      </c>
      <c r="C47" s="47">
        <v>0</v>
      </c>
    </row>
    <row r="48" spans="1:3" s="18" customFormat="1">
      <c r="A48" s="53">
        <v>41</v>
      </c>
      <c r="B48" s="57" t="s">
        <v>105</v>
      </c>
      <c r="C48" s="45">
        <v>0</v>
      </c>
    </row>
    <row r="49" spans="1:3" s="18" customFormat="1">
      <c r="A49" s="53">
        <v>42</v>
      </c>
      <c r="B49" s="48" t="s">
        <v>104</v>
      </c>
      <c r="C49" s="47">
        <v>0</v>
      </c>
    </row>
    <row r="50" spans="1:3" s="18" customFormat="1">
      <c r="A50" s="53">
        <v>43</v>
      </c>
      <c r="B50" s="49" t="s">
        <v>103</v>
      </c>
      <c r="C50" s="47">
        <v>0</v>
      </c>
    </row>
    <row r="51" spans="1:3" s="18" customFormat="1">
      <c r="A51" s="53">
        <v>44</v>
      </c>
      <c r="B51" s="48" t="s">
        <v>102</v>
      </c>
      <c r="C51" s="47">
        <v>0</v>
      </c>
    </row>
    <row r="52" spans="1:3" s="18" customFormat="1" ht="26.4">
      <c r="A52" s="53">
        <v>45</v>
      </c>
      <c r="B52" s="48" t="s">
        <v>101</v>
      </c>
      <c r="C52" s="47">
        <v>0</v>
      </c>
    </row>
    <row r="53" spans="1:3" s="18" customFormat="1" ht="14.4" thickBot="1">
      <c r="A53" s="53">
        <v>46</v>
      </c>
      <c r="B53" s="58" t="s">
        <v>100</v>
      </c>
      <c r="C53" s="519">
        <f>C44-C48</f>
        <v>124888263.34759997</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scale="5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D23"/>
  <sheetViews>
    <sheetView zoomScale="80" zoomScaleNormal="80" workbookViewId="0">
      <selection activeCell="F27" sqref="F27"/>
    </sheetView>
  </sheetViews>
  <sheetFormatPr defaultColWidth="9.33203125" defaultRowHeight="13.8"/>
  <cols>
    <col min="1" max="1" width="9.44140625" style="109" bestFit="1" customWidth="1"/>
    <col min="2" max="2" width="59" style="109" customWidth="1"/>
    <col min="3" max="3" width="16.6640625" style="109" customWidth="1"/>
    <col min="4" max="4" width="15.5546875" style="381" bestFit="1" customWidth="1"/>
    <col min="5" max="16384" width="9.33203125" style="109"/>
  </cols>
  <sheetData>
    <row r="1" spans="1:4">
      <c r="A1" s="107" t="s">
        <v>30</v>
      </c>
      <c r="B1" s="3" t="str">
        <f>'Info '!C2</f>
        <v>JSC "Liberty Bank"</v>
      </c>
    </row>
    <row r="2" spans="1:4" s="107" customFormat="1" ht="15.75" customHeight="1">
      <c r="A2" s="107" t="s">
        <v>31</v>
      </c>
      <c r="B2" s="417">
        <f>'1. key ratios '!B2</f>
        <v>46203</v>
      </c>
      <c r="D2" s="382"/>
    </row>
    <row r="3" spans="1:4" s="107" customFormat="1" ht="15.75" customHeight="1">
      <c r="D3" s="382"/>
    </row>
    <row r="4" spans="1:4" ht="14.4" thickBot="1">
      <c r="A4" s="109" t="s">
        <v>268</v>
      </c>
      <c r="B4" s="167" t="s">
        <v>269</v>
      </c>
    </row>
    <row r="5" spans="1:4" s="114" customFormat="1" ht="12.75" customHeight="1">
      <c r="A5" s="193"/>
      <c r="B5" s="194" t="s">
        <v>272</v>
      </c>
      <c r="C5" s="162" t="s">
        <v>270</v>
      </c>
      <c r="D5" s="383" t="s">
        <v>271</v>
      </c>
    </row>
    <row r="6" spans="1:4" s="168" customFormat="1">
      <c r="A6" s="163">
        <v>1</v>
      </c>
      <c r="B6" s="189" t="s">
        <v>273</v>
      </c>
      <c r="C6" s="189"/>
      <c r="D6" s="384"/>
    </row>
    <row r="7" spans="1:4" s="168" customFormat="1">
      <c r="A7" s="164" t="s">
        <v>259</v>
      </c>
      <c r="B7" s="190" t="s">
        <v>274</v>
      </c>
      <c r="C7" s="182">
        <v>4.4999999999999998E-2</v>
      </c>
      <c r="D7" s="385">
        <v>202121140.34809315</v>
      </c>
    </row>
    <row r="8" spans="1:4" s="168" customFormat="1">
      <c r="A8" s="164" t="s">
        <v>260</v>
      </c>
      <c r="B8" s="190" t="s">
        <v>275</v>
      </c>
      <c r="C8" s="183">
        <v>0.06</v>
      </c>
      <c r="D8" s="385">
        <v>269494853.79745752</v>
      </c>
    </row>
    <row r="9" spans="1:4" s="168" customFormat="1">
      <c r="A9" s="164" t="s">
        <v>261</v>
      </c>
      <c r="B9" s="190" t="s">
        <v>276</v>
      </c>
      <c r="C9" s="183">
        <v>0.08</v>
      </c>
      <c r="D9" s="385">
        <v>359326471.72994339</v>
      </c>
    </row>
    <row r="10" spans="1:4" s="168" customFormat="1">
      <c r="A10" s="163" t="s">
        <v>262</v>
      </c>
      <c r="B10" s="189" t="s">
        <v>277</v>
      </c>
      <c r="C10" s="184"/>
      <c r="D10" s="384"/>
    </row>
    <row r="11" spans="1:4" s="169" customFormat="1">
      <c r="A11" s="165" t="s">
        <v>263</v>
      </c>
      <c r="B11" s="181" t="s">
        <v>747</v>
      </c>
      <c r="C11" s="185">
        <v>0</v>
      </c>
      <c r="D11" s="385">
        <v>0</v>
      </c>
    </row>
    <row r="12" spans="1:4" s="169" customFormat="1">
      <c r="A12" s="165" t="s">
        <v>264</v>
      </c>
      <c r="B12" s="181" t="s">
        <v>278</v>
      </c>
      <c r="C12" s="185">
        <v>7.4999999999999997E-3</v>
      </c>
      <c r="D12" s="385">
        <v>33686856.72468219</v>
      </c>
    </row>
    <row r="13" spans="1:4" s="169" customFormat="1">
      <c r="A13" s="165" t="s">
        <v>265</v>
      </c>
      <c r="B13" s="181" t="s">
        <v>279</v>
      </c>
      <c r="C13" s="185">
        <v>5.0000000000000001E-3</v>
      </c>
      <c r="D13" s="385">
        <v>22457904.483121462</v>
      </c>
    </row>
    <row r="14" spans="1:4" s="169" customFormat="1">
      <c r="A14" s="163" t="s">
        <v>266</v>
      </c>
      <c r="B14" s="189" t="s">
        <v>326</v>
      </c>
      <c r="C14" s="186"/>
      <c r="D14" s="384"/>
    </row>
    <row r="15" spans="1:4" s="169" customFormat="1">
      <c r="A15" s="165">
        <v>3.1</v>
      </c>
      <c r="B15" s="181" t="s">
        <v>284</v>
      </c>
      <c r="C15" s="185">
        <v>3.3259679685631593E-2</v>
      </c>
      <c r="D15" s="385">
        <v>149388541.90382591</v>
      </c>
    </row>
    <row r="16" spans="1:4" s="169" customFormat="1">
      <c r="A16" s="165">
        <v>3.2</v>
      </c>
      <c r="B16" s="181" t="s">
        <v>285</v>
      </c>
      <c r="C16" s="185">
        <v>3.9485195066169994E-2</v>
      </c>
      <c r="D16" s="385">
        <v>177350947.85869291</v>
      </c>
    </row>
    <row r="17" spans="1:4" s="168" customFormat="1">
      <c r="A17" s="165">
        <v>3.3</v>
      </c>
      <c r="B17" s="181" t="s">
        <v>286</v>
      </c>
      <c r="C17" s="185">
        <v>4.7676662672141573E-2</v>
      </c>
      <c r="D17" s="385">
        <v>214143587.27299157</v>
      </c>
    </row>
    <row r="18" spans="1:4" s="114" customFormat="1" ht="12.75" customHeight="1">
      <c r="A18" s="191"/>
      <c r="B18" s="192" t="s">
        <v>325</v>
      </c>
      <c r="C18" s="187" t="s">
        <v>777</v>
      </c>
      <c r="D18" s="386" t="s">
        <v>773</v>
      </c>
    </row>
    <row r="19" spans="1:4" s="168" customFormat="1">
      <c r="A19" s="166">
        <v>4</v>
      </c>
      <c r="B19" s="181" t="s">
        <v>280</v>
      </c>
      <c r="C19" s="185">
        <v>9.0759679685631589E-2</v>
      </c>
      <c r="D19" s="385">
        <v>407654443.4597227</v>
      </c>
    </row>
    <row r="20" spans="1:4" s="168" customFormat="1">
      <c r="A20" s="166">
        <v>5</v>
      </c>
      <c r="B20" s="181" t="s">
        <v>90</v>
      </c>
      <c r="C20" s="185">
        <v>0.11198519506617</v>
      </c>
      <c r="D20" s="385">
        <v>502990562.86395413</v>
      </c>
    </row>
    <row r="21" spans="1:4" s="168" customFormat="1" ht="14.4" thickBot="1">
      <c r="A21" s="170" t="s">
        <v>267</v>
      </c>
      <c r="B21" s="171" t="s">
        <v>281</v>
      </c>
      <c r="C21" s="188">
        <v>0.14017666267214157</v>
      </c>
      <c r="D21" s="387">
        <v>629614820.21073866</v>
      </c>
    </row>
    <row r="23" spans="1:4">
      <c r="B23" s="138"/>
    </row>
  </sheetData>
  <conditionalFormatting sqref="C21">
    <cfRule type="cellIs" dxfId="19" priority="1" operator="lessThan">
      <formula>#REF!</formula>
    </cfRule>
  </conditionalFormatting>
  <pageMargins left="0.7" right="0.7" top="0.75" bottom="0.75" header="0.3" footer="0.3"/>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75" zoomScaleNormal="75" workbookViewId="0">
      <selection activeCell="F27" sqref="F27"/>
    </sheetView>
  </sheetViews>
  <sheetFormatPr defaultRowHeight="14.4"/>
  <cols>
    <col min="1" max="1" width="107.109375" bestFit="1" customWidth="1"/>
    <col min="2" max="2" width="41" customWidth="1"/>
    <col min="3" max="3" width="28.109375" bestFit="1" customWidth="1"/>
    <col min="4" max="4" width="28.33203125" customWidth="1"/>
    <col min="5" max="7" width="28.109375" customWidth="1"/>
  </cols>
  <sheetData>
    <row r="1" spans="1:3">
      <c r="A1" s="304" t="str">
        <f>'9.1. Capital Requirements'!A1</f>
        <v>Bank:</v>
      </c>
      <c r="B1" s="3" t="str">
        <f>'Info '!C2</f>
        <v>JSC "Liberty Bank"</v>
      </c>
    </row>
    <row r="2" spans="1:3">
      <c r="A2" s="304" t="str">
        <f>'9.1. Capital Requirements'!A2</f>
        <v>Date:</v>
      </c>
      <c r="B2" s="417">
        <f>'1. key ratios '!B2</f>
        <v>46203</v>
      </c>
    </row>
    <row r="3" spans="1:3">
      <c r="A3" s="305" t="s">
        <v>675</v>
      </c>
      <c r="B3" s="306" t="s">
        <v>676</v>
      </c>
    </row>
    <row r="4" spans="1:3" ht="15" thickBot="1"/>
    <row r="5" spans="1:3">
      <c r="A5" s="307"/>
      <c r="B5" s="308" t="s">
        <v>677</v>
      </c>
      <c r="C5" s="323"/>
    </row>
    <row r="6" spans="1:3">
      <c r="A6" s="309" t="s">
        <v>697</v>
      </c>
      <c r="B6" s="520">
        <f>SUM(B7,B11)</f>
        <v>705991643.88999999</v>
      </c>
      <c r="C6" s="323"/>
    </row>
    <row r="7" spans="1:3" ht="15.6">
      <c r="A7" s="309" t="s">
        <v>683</v>
      </c>
      <c r="B7" s="520">
        <f>SUM(B8:B10)</f>
        <v>663733355.1013</v>
      </c>
      <c r="C7" s="323"/>
    </row>
    <row r="8" spans="1:3">
      <c r="A8" s="311" t="s">
        <v>678</v>
      </c>
      <c r="B8" s="312">
        <v>523656990</v>
      </c>
      <c r="C8" s="323"/>
    </row>
    <row r="9" spans="1:3">
      <c r="A9" s="311" t="s">
        <v>679</v>
      </c>
      <c r="B9" s="312">
        <v>15188101.753699999</v>
      </c>
      <c r="C9" s="323"/>
    </row>
    <row r="10" spans="1:3">
      <c r="A10" s="311" t="s">
        <v>680</v>
      </c>
      <c r="B10" s="312">
        <v>124888263.3476</v>
      </c>
      <c r="C10" s="323"/>
    </row>
    <row r="11" spans="1:3">
      <c r="A11" s="309" t="s">
        <v>684</v>
      </c>
      <c r="B11" s="310">
        <v>42258288.788700014</v>
      </c>
      <c r="C11" s="323"/>
    </row>
    <row r="12" spans="1:3" ht="15.6">
      <c r="A12" s="311" t="s">
        <v>703</v>
      </c>
      <c r="B12" s="312">
        <v>42258288.788700014</v>
      </c>
      <c r="C12" s="323"/>
    </row>
    <row r="13" spans="1:3" ht="15.6">
      <c r="A13" s="311" t="s">
        <v>685</v>
      </c>
      <c r="B13" s="312">
        <v>0</v>
      </c>
      <c r="C13" s="323"/>
    </row>
    <row r="14" spans="1:3">
      <c r="A14" s="309" t="s">
        <v>686</v>
      </c>
      <c r="B14" s="310">
        <v>6212559047.3792105</v>
      </c>
      <c r="C14" s="323"/>
    </row>
    <row r="15" spans="1:3">
      <c r="A15" s="313" t="s">
        <v>687</v>
      </c>
      <c r="B15" s="312">
        <v>5548825692.2779102</v>
      </c>
      <c r="C15" s="323"/>
    </row>
    <row r="16" spans="1:3">
      <c r="A16" s="313" t="s">
        <v>688</v>
      </c>
      <c r="B16" s="312">
        <v>663733355.1013</v>
      </c>
      <c r="C16" s="323"/>
    </row>
    <row r="17" spans="1:5">
      <c r="A17" s="309" t="s">
        <v>691</v>
      </c>
      <c r="B17" s="310"/>
      <c r="C17" s="323"/>
    </row>
    <row r="18" spans="1:5">
      <c r="A18" s="313" t="s">
        <v>689</v>
      </c>
      <c r="B18" s="312">
        <v>4491580896.6242924</v>
      </c>
      <c r="C18" s="323"/>
    </row>
    <row r="19" spans="1:5">
      <c r="A19" s="313" t="s">
        <v>690</v>
      </c>
      <c r="B19" s="312">
        <v>6347638798.2932625</v>
      </c>
      <c r="C19" s="323"/>
    </row>
    <row r="20" spans="1:5">
      <c r="A20" s="309" t="s">
        <v>705</v>
      </c>
      <c r="B20" s="310"/>
      <c r="C20" s="323"/>
    </row>
    <row r="21" spans="1:5">
      <c r="A21" s="314" t="s">
        <v>692</v>
      </c>
      <c r="B21" s="315">
        <v>0.15718110396733528</v>
      </c>
      <c r="C21" s="323"/>
    </row>
    <row r="22" spans="1:5">
      <c r="A22" s="314" t="s">
        <v>709</v>
      </c>
      <c r="B22" s="315">
        <v>0.11122114321940078</v>
      </c>
      <c r="C22" s="323"/>
    </row>
    <row r="23" spans="1:5" ht="15" thickBot="1">
      <c r="A23" s="316" t="s">
        <v>693</v>
      </c>
      <c r="B23" s="317">
        <f>IFERROR(B6/B14,0)</f>
        <v>0.11363942596051864</v>
      </c>
    </row>
    <row r="24" spans="1:5" ht="16.5" customHeight="1">
      <c r="A24" s="318" t="s">
        <v>681</v>
      </c>
      <c r="B24" s="319"/>
      <c r="C24" s="319"/>
      <c r="D24" s="319"/>
      <c r="E24" s="319"/>
    </row>
    <row r="25" spans="1:5" ht="25.5" customHeight="1">
      <c r="A25" s="318" t="s">
        <v>702</v>
      </c>
    </row>
    <row r="26" spans="1:5" ht="42.45" customHeight="1">
      <c r="A26" s="318" t="s">
        <v>704</v>
      </c>
      <c r="B26" s="109"/>
    </row>
  </sheetData>
  <pageMargins left="0.7" right="0.7" top="0.75" bottom="0.75" header="0.3" footer="0.3"/>
  <pageSetup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F27" sqref="F27"/>
    </sheetView>
  </sheetViews>
  <sheetFormatPr defaultRowHeight="14.4"/>
  <cols>
    <col min="1" max="1" width="46.33203125" bestFit="1" customWidth="1"/>
    <col min="2" max="2" width="18.33203125" customWidth="1"/>
    <col min="3" max="3" width="18.33203125" bestFit="1" customWidth="1"/>
    <col min="4" max="4" width="17.33203125" bestFit="1" customWidth="1"/>
    <col min="5" max="5" width="16.44140625" bestFit="1" customWidth="1"/>
    <col min="6" max="6" width="18.109375" bestFit="1" customWidth="1"/>
  </cols>
  <sheetData>
    <row r="1" spans="1:7">
      <c r="A1" s="304" t="s">
        <v>30</v>
      </c>
      <c r="B1" s="3" t="str">
        <f>'Info '!C2</f>
        <v>JSC "Liberty Bank"</v>
      </c>
      <c r="C1" s="109"/>
    </row>
    <row r="2" spans="1:7">
      <c r="A2" s="304" t="s">
        <v>31</v>
      </c>
      <c r="B2" s="417">
        <f>'1. key ratios '!B2</f>
        <v>46203</v>
      </c>
      <c r="C2" s="109"/>
    </row>
    <row r="3" spans="1:7">
      <c r="A3" s="305" t="s">
        <v>682</v>
      </c>
      <c r="B3" s="306" t="s">
        <v>676</v>
      </c>
      <c r="C3" s="109"/>
    </row>
    <row r="5" spans="1:7">
      <c r="A5" s="320"/>
    </row>
    <row r="6" spans="1:7" ht="15" thickBot="1">
      <c r="A6" s="321"/>
      <c r="B6" s="321"/>
      <c r="C6" s="321"/>
      <c r="D6" s="321"/>
      <c r="E6" s="321"/>
      <c r="F6" s="321"/>
    </row>
    <row r="7" spans="1:7">
      <c r="A7" s="801"/>
      <c r="B7" s="803" t="s">
        <v>708</v>
      </c>
      <c r="C7" s="803"/>
      <c r="D7" s="803"/>
      <c r="E7" s="803"/>
      <c r="F7" s="804" t="s">
        <v>64</v>
      </c>
    </row>
    <row r="8" spans="1:7" ht="27.6">
      <c r="A8" s="802"/>
      <c r="B8" s="449" t="s">
        <v>694</v>
      </c>
      <c r="C8" s="449" t="s">
        <v>695</v>
      </c>
      <c r="D8" s="449" t="s">
        <v>696</v>
      </c>
      <c r="E8" s="449" t="s">
        <v>706</v>
      </c>
      <c r="F8" s="805"/>
    </row>
    <row r="9" spans="1:7">
      <c r="A9" s="450" t="s">
        <v>697</v>
      </c>
      <c r="B9" s="451">
        <f>B13+B17</f>
        <v>406605730.37843788</v>
      </c>
      <c r="C9" s="451">
        <f t="shared" ref="C9:E9" si="0">C13+C17</f>
        <v>21709977.177840006</v>
      </c>
      <c r="D9" s="451">
        <f t="shared" si="0"/>
        <v>154013153.24000001</v>
      </c>
      <c r="E9" s="451">
        <f t="shared" si="0"/>
        <v>15247105.399999999</v>
      </c>
      <c r="F9" s="452">
        <f>F13+F17</f>
        <v>597575966.19627786</v>
      </c>
    </row>
    <row r="10" spans="1:7">
      <c r="A10" s="453" t="s">
        <v>699</v>
      </c>
      <c r="B10" s="454">
        <v>403037753.58893633</v>
      </c>
      <c r="C10" s="454">
        <v>13074395.250000004</v>
      </c>
      <c r="D10" s="454">
        <v>154013153.24000001</v>
      </c>
      <c r="E10" s="454">
        <v>15247105.399999999</v>
      </c>
      <c r="F10" s="452">
        <f t="shared" ref="F10:F20" si="1">SUM(B10:E10)</f>
        <v>585372407.47893631</v>
      </c>
      <c r="G10" s="323"/>
    </row>
    <row r="11" spans="1:7">
      <c r="A11" s="453" t="s">
        <v>707</v>
      </c>
      <c r="B11" s="454">
        <v>3567976.7895015571</v>
      </c>
      <c r="C11" s="454">
        <v>8635581.92784</v>
      </c>
      <c r="D11" s="454">
        <v>0</v>
      </c>
      <c r="E11" s="454">
        <v>0</v>
      </c>
      <c r="F11" s="452">
        <f t="shared" si="1"/>
        <v>12203558.717341557</v>
      </c>
      <c r="G11" s="323"/>
    </row>
    <row r="12" spans="1:7">
      <c r="A12" s="455" t="s">
        <v>698</v>
      </c>
      <c r="B12" s="454">
        <v>635780.9889363118</v>
      </c>
      <c r="C12" s="454">
        <v>10459516.200000003</v>
      </c>
      <c r="D12" s="454">
        <v>31739768.942400008</v>
      </c>
      <c r="E12" s="454">
        <v>59003.646299999207</v>
      </c>
      <c r="F12" s="452">
        <f t="shared" si="1"/>
        <v>42894069.777636319</v>
      </c>
      <c r="G12" s="323"/>
    </row>
    <row r="13" spans="1:7">
      <c r="A13" s="456" t="s">
        <v>688</v>
      </c>
      <c r="B13" s="457">
        <v>0</v>
      </c>
      <c r="C13" s="457">
        <v>2614879.0499999998</v>
      </c>
      <c r="D13" s="457">
        <v>122273384.2976</v>
      </c>
      <c r="E13" s="457">
        <v>15188101.753699999</v>
      </c>
      <c r="F13" s="458">
        <f t="shared" si="1"/>
        <v>140076365.1013</v>
      </c>
    </row>
    <row r="14" spans="1:7">
      <c r="A14" s="453" t="s">
        <v>699</v>
      </c>
      <c r="B14" s="459">
        <v>0</v>
      </c>
      <c r="C14" s="459">
        <v>2614879.0499999998</v>
      </c>
      <c r="D14" s="459">
        <v>122273384.2976</v>
      </c>
      <c r="E14" s="459">
        <v>15188101.753699999</v>
      </c>
      <c r="F14" s="458">
        <f t="shared" si="1"/>
        <v>140076365.1013</v>
      </c>
    </row>
    <row r="15" spans="1:7">
      <c r="A15" s="453" t="s">
        <v>707</v>
      </c>
      <c r="B15" s="459">
        <v>0</v>
      </c>
      <c r="C15" s="459">
        <v>0</v>
      </c>
      <c r="D15" s="459">
        <v>0</v>
      </c>
      <c r="E15" s="459">
        <v>0</v>
      </c>
      <c r="F15" s="458">
        <f t="shared" si="1"/>
        <v>0</v>
      </c>
    </row>
    <row r="16" spans="1:7">
      <c r="A16" s="455" t="s">
        <v>698</v>
      </c>
      <c r="B16" s="459">
        <v>0</v>
      </c>
      <c r="C16" s="459">
        <v>0</v>
      </c>
      <c r="D16" s="459">
        <v>0</v>
      </c>
      <c r="E16" s="459">
        <v>0</v>
      </c>
      <c r="F16" s="458">
        <f t="shared" si="1"/>
        <v>0</v>
      </c>
    </row>
    <row r="17" spans="1:6">
      <c r="A17" s="456" t="s">
        <v>684</v>
      </c>
      <c r="B17" s="457">
        <v>406605730.37843788</v>
      </c>
      <c r="C17" s="457">
        <v>19095098.127840005</v>
      </c>
      <c r="D17" s="457">
        <v>31739768.942400008</v>
      </c>
      <c r="E17" s="457">
        <v>59003.646299999207</v>
      </c>
      <c r="F17" s="458">
        <f t="shared" si="1"/>
        <v>457499601.09497792</v>
      </c>
    </row>
    <row r="18" spans="1:6">
      <c r="A18" s="453" t="s">
        <v>699</v>
      </c>
      <c r="B18" s="459">
        <v>403037753.58893633</v>
      </c>
      <c r="C18" s="459">
        <v>10459516.200000003</v>
      </c>
      <c r="D18" s="459">
        <v>31739768.942400008</v>
      </c>
      <c r="E18" s="459">
        <v>59003.646299999207</v>
      </c>
      <c r="F18" s="458">
        <f t="shared" si="1"/>
        <v>445296042.37763637</v>
      </c>
    </row>
    <row r="19" spans="1:6">
      <c r="A19" s="453" t="s">
        <v>707</v>
      </c>
      <c r="B19" s="459">
        <v>3567976.7895015571</v>
      </c>
      <c r="C19" s="459">
        <v>8635581.92784</v>
      </c>
      <c r="D19" s="459">
        <v>0</v>
      </c>
      <c r="E19" s="459">
        <v>0</v>
      </c>
      <c r="F19" s="458">
        <f t="shared" si="1"/>
        <v>12203558.717341557</v>
      </c>
    </row>
    <row r="20" spans="1:6" ht="15" thickBot="1">
      <c r="A20" s="460" t="s">
        <v>698</v>
      </c>
      <c r="B20" s="461">
        <v>635780.9889363118</v>
      </c>
      <c r="C20" s="461">
        <v>10459516.200000003</v>
      </c>
      <c r="D20" s="461">
        <v>31739768.942400008</v>
      </c>
      <c r="E20" s="461">
        <v>59003.646299999207</v>
      </c>
      <c r="F20" s="462">
        <f t="shared" si="1"/>
        <v>42894069.777636319</v>
      </c>
    </row>
  </sheetData>
  <mergeCells count="3">
    <mergeCell ref="A7:A8"/>
    <mergeCell ref="B7:E7"/>
    <mergeCell ref="F7:F8"/>
  </mergeCells>
  <pageMargins left="0.7" right="0.7" top="0.75" bottom="0.75" header="0.3" footer="0.3"/>
  <pageSetup scale="6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8"/>
  <sheetViews>
    <sheetView zoomScale="80" zoomScaleNormal="80" workbookViewId="0">
      <pane xSplit="1" ySplit="5" topLeftCell="B48"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8"/>
  <cols>
    <col min="1" max="1" width="10.6640625" style="4" customWidth="1"/>
    <col min="2" max="2" width="91.6640625" style="4" customWidth="1"/>
    <col min="3" max="3" width="32.109375" style="467" customWidth="1"/>
    <col min="4" max="4" width="32.33203125" style="4" customWidth="1"/>
    <col min="5" max="5" width="9.44140625" style="5" customWidth="1"/>
    <col min="6" max="16384" width="9.33203125" style="5"/>
  </cols>
  <sheetData>
    <row r="1" spans="1:6">
      <c r="A1" s="2" t="s">
        <v>30</v>
      </c>
      <c r="B1" s="3" t="str">
        <f>'Info '!C2</f>
        <v>JSC "Liberty Bank"</v>
      </c>
      <c r="E1" s="4"/>
      <c r="F1" s="4"/>
    </row>
    <row r="2" spans="1:6" s="2" customFormat="1" ht="15.75" customHeight="1">
      <c r="A2" s="2" t="s">
        <v>31</v>
      </c>
      <c r="B2" s="417">
        <f>'1. key ratios '!B2</f>
        <v>46203</v>
      </c>
      <c r="C2" s="468"/>
    </row>
    <row r="3" spans="1:6" s="2" customFormat="1" ht="15.75" customHeight="1">
      <c r="A3" s="59"/>
      <c r="C3" s="468"/>
    </row>
    <row r="4" spans="1:6" s="2" customFormat="1" ht="15.75" customHeight="1" thickBot="1">
      <c r="A4" s="2" t="s">
        <v>47</v>
      </c>
      <c r="B4" s="103" t="s">
        <v>165</v>
      </c>
      <c r="C4" s="468"/>
      <c r="D4" s="10" t="s">
        <v>35</v>
      </c>
    </row>
    <row r="5" spans="1:6" ht="39.6">
      <c r="A5" s="912" t="s">
        <v>6</v>
      </c>
      <c r="B5" s="913" t="s">
        <v>205</v>
      </c>
      <c r="C5" s="469" t="s">
        <v>624</v>
      </c>
      <c r="D5" s="60" t="s">
        <v>49</v>
      </c>
    </row>
    <row r="6" spans="1:6" ht="14.4">
      <c r="A6" s="445">
        <v>1</v>
      </c>
      <c r="B6" s="631" t="s">
        <v>525</v>
      </c>
      <c r="C6" s="521">
        <f>SUM(C7:C9)</f>
        <v>603269525.72732306</v>
      </c>
      <c r="D6" s="479"/>
      <c r="E6" s="61"/>
    </row>
    <row r="7" spans="1:6" ht="14.4">
      <c r="A7" s="445">
        <v>1.1000000000000001</v>
      </c>
      <c r="B7" s="633" t="s">
        <v>526</v>
      </c>
      <c r="C7" s="470">
        <v>362486964.69</v>
      </c>
      <c r="D7" s="480"/>
      <c r="E7" s="61"/>
    </row>
    <row r="8" spans="1:6" ht="14.4">
      <c r="A8" s="445">
        <v>1.2</v>
      </c>
      <c r="B8" s="633" t="s">
        <v>527</v>
      </c>
      <c r="C8" s="470">
        <v>117823318.04809098</v>
      </c>
      <c r="D8" s="480"/>
      <c r="E8" s="61"/>
    </row>
    <row r="9" spans="1:6" ht="14.4">
      <c r="A9" s="445">
        <v>1.3</v>
      </c>
      <c r="B9" s="633" t="s">
        <v>528</v>
      </c>
      <c r="C9" s="471">
        <v>122959242.98923212</v>
      </c>
      <c r="D9" s="480"/>
      <c r="E9" s="61"/>
    </row>
    <row r="10" spans="1:6" ht="14.4">
      <c r="A10" s="445">
        <v>2</v>
      </c>
      <c r="B10" s="246" t="s">
        <v>529</v>
      </c>
      <c r="C10" s="471">
        <v>4059594.4600000004</v>
      </c>
      <c r="D10" s="480"/>
      <c r="E10" s="61"/>
    </row>
    <row r="11" spans="1:6" ht="14.4">
      <c r="A11" s="445">
        <v>2.1</v>
      </c>
      <c r="B11" s="634" t="s">
        <v>530</v>
      </c>
      <c r="C11" s="472">
        <v>3727424.74</v>
      </c>
      <c r="D11" s="481"/>
      <c r="E11" s="62"/>
    </row>
    <row r="12" spans="1:6" ht="14.4">
      <c r="A12" s="445">
        <v>3</v>
      </c>
      <c r="B12" s="247" t="s">
        <v>531</v>
      </c>
      <c r="C12" s="472"/>
      <c r="D12" s="481"/>
      <c r="E12" s="62"/>
    </row>
    <row r="13" spans="1:6" ht="14.4">
      <c r="A13" s="445">
        <v>4</v>
      </c>
      <c r="B13" s="248" t="s">
        <v>532</v>
      </c>
      <c r="C13" s="472"/>
      <c r="D13" s="481"/>
      <c r="E13" s="62"/>
    </row>
    <row r="14" spans="1:6" ht="14.4">
      <c r="A14" s="445">
        <v>5</v>
      </c>
      <c r="B14" s="249" t="s">
        <v>533</v>
      </c>
      <c r="C14" s="472">
        <v>239302976.81523347</v>
      </c>
      <c r="D14" s="481"/>
      <c r="E14" s="62"/>
    </row>
    <row r="15" spans="1:6" ht="14.4">
      <c r="A15" s="445">
        <v>5.0999999999999996</v>
      </c>
      <c r="B15" s="250" t="s">
        <v>534</v>
      </c>
      <c r="C15" s="471">
        <v>0</v>
      </c>
      <c r="D15" s="481"/>
      <c r="E15" s="61"/>
    </row>
    <row r="16" spans="1:6" ht="14.4">
      <c r="A16" s="445">
        <v>5.2</v>
      </c>
      <c r="B16" s="250" t="s">
        <v>535</v>
      </c>
      <c r="C16" s="471">
        <v>239302976.81523347</v>
      </c>
      <c r="D16" s="480"/>
      <c r="E16" s="61"/>
    </row>
    <row r="17" spans="1:5" ht="14.4">
      <c r="A17" s="445">
        <v>5.3</v>
      </c>
      <c r="B17" s="251" t="s">
        <v>536</v>
      </c>
      <c r="C17" s="471"/>
      <c r="D17" s="480"/>
      <c r="E17" s="61"/>
    </row>
    <row r="18" spans="1:5" ht="14.4">
      <c r="A18" s="445">
        <v>6</v>
      </c>
      <c r="B18" s="247" t="s">
        <v>537</v>
      </c>
      <c r="C18" s="471">
        <v>5116263282.5960741</v>
      </c>
      <c r="D18" s="480"/>
      <c r="E18" s="61"/>
    </row>
    <row r="19" spans="1:5" ht="14.4">
      <c r="A19" s="445">
        <v>6.1</v>
      </c>
      <c r="B19" s="250" t="s">
        <v>535</v>
      </c>
      <c r="C19" s="472">
        <v>625356787.89942384</v>
      </c>
      <c r="D19" s="480"/>
      <c r="E19" s="61"/>
    </row>
    <row r="20" spans="1:5" ht="14.4">
      <c r="A20" s="445">
        <v>6.2</v>
      </c>
      <c r="B20" s="251" t="s">
        <v>536</v>
      </c>
      <c r="C20" s="472">
        <v>4490906494.6966505</v>
      </c>
      <c r="D20" s="480"/>
      <c r="E20" s="61"/>
    </row>
    <row r="21" spans="1:5" ht="14.4">
      <c r="A21" s="445">
        <v>7</v>
      </c>
      <c r="B21" s="246" t="s">
        <v>538</v>
      </c>
      <c r="C21" s="472">
        <v>0</v>
      </c>
      <c r="D21" s="480"/>
      <c r="E21" s="61"/>
    </row>
    <row r="22" spans="1:5" ht="14.4">
      <c r="A22" s="445">
        <v>8</v>
      </c>
      <c r="B22" s="252" t="s">
        <v>539</v>
      </c>
      <c r="C22" s="471"/>
      <c r="D22" s="480"/>
      <c r="E22" s="61"/>
    </row>
    <row r="23" spans="1:5" ht="14.4">
      <c r="A23" s="445">
        <v>9</v>
      </c>
      <c r="B23" s="248" t="s">
        <v>540</v>
      </c>
      <c r="C23" s="471">
        <v>215554146.13999999</v>
      </c>
      <c r="D23" s="482"/>
      <c r="E23" s="61"/>
    </row>
    <row r="24" spans="1:5" ht="14.4">
      <c r="A24" s="445">
        <v>9.1</v>
      </c>
      <c r="B24" s="250" t="s">
        <v>541</v>
      </c>
      <c r="C24" s="473">
        <v>214453997.47999999</v>
      </c>
      <c r="D24" s="483"/>
      <c r="E24" s="61"/>
    </row>
    <row r="25" spans="1:5" ht="14.4">
      <c r="A25" s="445">
        <v>9.1999999999999993</v>
      </c>
      <c r="B25" s="250" t="s">
        <v>542</v>
      </c>
      <c r="C25" s="914">
        <v>1100148.6599999999</v>
      </c>
      <c r="D25" s="484"/>
      <c r="E25" s="63"/>
    </row>
    <row r="26" spans="1:5" ht="14.4">
      <c r="A26" s="445">
        <v>10</v>
      </c>
      <c r="B26" s="248" t="s">
        <v>543</v>
      </c>
      <c r="C26" s="474">
        <v>96783927.379999995</v>
      </c>
      <c r="D26" s="303" t="s">
        <v>665</v>
      </c>
      <c r="E26" s="61"/>
    </row>
    <row r="27" spans="1:5" ht="14.4">
      <c r="A27" s="445">
        <v>10.1</v>
      </c>
      <c r="B27" s="250" t="s">
        <v>544</v>
      </c>
      <c r="C27" s="470"/>
      <c r="D27" s="480"/>
      <c r="E27" s="61"/>
    </row>
    <row r="28" spans="1:5" ht="14.4">
      <c r="A28" s="445">
        <v>10.199999999999999</v>
      </c>
      <c r="B28" s="250" t="s">
        <v>545</v>
      </c>
      <c r="C28" s="470">
        <v>96783927.379999995</v>
      </c>
      <c r="D28" s="303" t="s">
        <v>665</v>
      </c>
      <c r="E28" s="61"/>
    </row>
    <row r="29" spans="1:5" ht="14.4">
      <c r="A29" s="445">
        <v>11</v>
      </c>
      <c r="B29" s="248" t="s">
        <v>546</v>
      </c>
      <c r="C29" s="470">
        <v>0</v>
      </c>
      <c r="D29" s="480"/>
      <c r="E29" s="61"/>
    </row>
    <row r="30" spans="1:5" ht="14.4">
      <c r="A30" s="445">
        <v>11.1</v>
      </c>
      <c r="B30" s="250" t="s">
        <v>547</v>
      </c>
      <c r="C30" s="470">
        <v>0</v>
      </c>
      <c r="D30" s="480"/>
      <c r="E30" s="61"/>
    </row>
    <row r="31" spans="1:5" ht="14.4">
      <c r="A31" s="445">
        <v>11.2</v>
      </c>
      <c r="B31" s="250" t="s">
        <v>548</v>
      </c>
      <c r="C31" s="470"/>
      <c r="D31" s="480"/>
      <c r="E31" s="61"/>
    </row>
    <row r="32" spans="1:5" ht="14.4">
      <c r="A32" s="445">
        <v>13</v>
      </c>
      <c r="B32" s="248" t="s">
        <v>549</v>
      </c>
      <c r="C32" s="470">
        <v>66696282.156999998</v>
      </c>
      <c r="D32" s="480"/>
      <c r="E32" s="61"/>
    </row>
    <row r="33" spans="1:5" ht="14.4">
      <c r="A33" s="445">
        <v>13.1</v>
      </c>
      <c r="B33" s="635" t="s">
        <v>550</v>
      </c>
      <c r="C33" s="470">
        <v>21358692.029999997</v>
      </c>
      <c r="D33" s="480"/>
      <c r="E33" s="61"/>
    </row>
    <row r="34" spans="1:5" ht="14.4">
      <c r="A34" s="445">
        <v>13.2</v>
      </c>
      <c r="B34" s="635" t="s">
        <v>551</v>
      </c>
      <c r="C34" s="475">
        <v>0</v>
      </c>
      <c r="D34" s="483"/>
      <c r="E34" s="61"/>
    </row>
    <row r="35" spans="1:5" ht="14.4">
      <c r="A35" s="445">
        <v>14</v>
      </c>
      <c r="B35" s="915" t="s">
        <v>552</v>
      </c>
      <c r="C35" s="475">
        <v>6341929735.275631</v>
      </c>
      <c r="D35" s="483"/>
      <c r="E35" s="61"/>
    </row>
    <row r="36" spans="1:5" ht="14.4">
      <c r="A36" s="445"/>
      <c r="B36" s="916" t="s">
        <v>553</v>
      </c>
      <c r="C36" s="466"/>
      <c r="D36" s="485"/>
      <c r="E36" s="61"/>
    </row>
    <row r="37" spans="1:5" ht="14.4">
      <c r="A37" s="445">
        <v>15</v>
      </c>
      <c r="B37" s="253" t="s">
        <v>554</v>
      </c>
      <c r="C37" s="914">
        <v>127126.54</v>
      </c>
      <c r="D37" s="484"/>
      <c r="E37" s="63"/>
    </row>
    <row r="38" spans="1:5" ht="14.4">
      <c r="A38" s="445">
        <v>15.1</v>
      </c>
      <c r="B38" s="634" t="s">
        <v>530</v>
      </c>
      <c r="C38" s="470">
        <v>127126.54</v>
      </c>
      <c r="D38" s="480"/>
      <c r="E38" s="61"/>
    </row>
    <row r="39" spans="1:5" ht="14.4">
      <c r="A39" s="445">
        <v>16</v>
      </c>
      <c r="B39" s="246" t="s">
        <v>555</v>
      </c>
      <c r="C39" s="470"/>
      <c r="D39" s="480"/>
      <c r="E39" s="61"/>
    </row>
    <row r="40" spans="1:5" ht="14.4">
      <c r="A40" s="445">
        <v>17</v>
      </c>
      <c r="B40" s="246" t="s">
        <v>556</v>
      </c>
      <c r="C40" s="465">
        <v>5452758929.8005714</v>
      </c>
      <c r="D40" s="480"/>
      <c r="E40" s="61"/>
    </row>
    <row r="41" spans="1:5" ht="14.4">
      <c r="A41" s="445">
        <v>17.100000000000001</v>
      </c>
      <c r="B41" s="254" t="s">
        <v>557</v>
      </c>
      <c r="C41" s="465">
        <v>4993768464.6832294</v>
      </c>
      <c r="D41" s="480"/>
      <c r="E41" s="61"/>
    </row>
    <row r="42" spans="1:5" ht="14.4">
      <c r="A42" s="445">
        <v>17.2</v>
      </c>
      <c r="B42" s="633" t="s">
        <v>558</v>
      </c>
      <c r="C42" s="465">
        <v>414605531.31734163</v>
      </c>
      <c r="D42" s="483"/>
      <c r="E42" s="61"/>
    </row>
    <row r="43" spans="1:5" ht="14.4">
      <c r="A43" s="445">
        <v>17.3</v>
      </c>
      <c r="B43" s="255" t="s">
        <v>559</v>
      </c>
      <c r="C43" s="475"/>
      <c r="D43" s="486"/>
      <c r="E43" s="61"/>
    </row>
    <row r="44" spans="1:5" ht="14.4">
      <c r="A44" s="445">
        <v>17.399999999999999</v>
      </c>
      <c r="B44" s="917" t="s">
        <v>560</v>
      </c>
      <c r="C44" s="605">
        <v>44384933.799999997</v>
      </c>
      <c r="D44" s="486"/>
      <c r="E44" s="61"/>
    </row>
    <row r="45" spans="1:5" ht="14.4">
      <c r="A45" s="445">
        <v>18</v>
      </c>
      <c r="B45" s="915" t="s">
        <v>561</v>
      </c>
      <c r="C45" s="918">
        <v>3269415.5529993111</v>
      </c>
      <c r="D45" s="486"/>
      <c r="E45" s="63"/>
    </row>
    <row r="46" spans="1:5" ht="14.4">
      <c r="A46" s="445">
        <v>19</v>
      </c>
      <c r="B46" s="915" t="s">
        <v>562</v>
      </c>
      <c r="C46" s="605">
        <v>19076175.109999999</v>
      </c>
      <c r="D46" s="487"/>
    </row>
    <row r="47" spans="1:5" ht="14.4">
      <c r="A47" s="445">
        <v>19.100000000000001</v>
      </c>
      <c r="B47" s="919" t="s">
        <v>563</v>
      </c>
      <c r="C47" s="605">
        <v>3360431</v>
      </c>
      <c r="D47" s="487"/>
    </row>
    <row r="48" spans="1:5" ht="14.4">
      <c r="A48" s="445">
        <v>19.2</v>
      </c>
      <c r="B48" s="919" t="s">
        <v>564</v>
      </c>
      <c r="C48" s="605">
        <v>15715744.109999999</v>
      </c>
      <c r="D48" s="487"/>
    </row>
    <row r="49" spans="1:4" ht="14.4">
      <c r="A49" s="445">
        <v>20</v>
      </c>
      <c r="B49" s="920" t="s">
        <v>565</v>
      </c>
      <c r="C49" s="605">
        <v>178405050.78193501</v>
      </c>
      <c r="D49" s="487"/>
    </row>
    <row r="50" spans="1:4" ht="14.4">
      <c r="A50" s="445">
        <v>21</v>
      </c>
      <c r="B50" s="921" t="s">
        <v>566</v>
      </c>
      <c r="C50" s="605">
        <v>30699975.84</v>
      </c>
      <c r="D50" s="487"/>
    </row>
    <row r="51" spans="1:4" ht="14.4">
      <c r="A51" s="445">
        <v>21.1</v>
      </c>
      <c r="B51" s="633" t="s">
        <v>567</v>
      </c>
      <c r="C51" s="605">
        <v>2193949.16</v>
      </c>
      <c r="D51" s="487"/>
    </row>
    <row r="52" spans="1:4" ht="14.4">
      <c r="A52" s="445">
        <v>22</v>
      </c>
      <c r="B52" s="922" t="s">
        <v>568</v>
      </c>
      <c r="C52" s="605">
        <v>5684336673.6255054</v>
      </c>
      <c r="D52" s="487"/>
    </row>
    <row r="53" spans="1:4" ht="14.4">
      <c r="A53" s="445"/>
      <c r="B53" s="916" t="s">
        <v>569</v>
      </c>
      <c r="C53" s="605"/>
      <c r="D53" s="487"/>
    </row>
    <row r="54" spans="1:4" ht="14.4">
      <c r="A54" s="445">
        <v>23</v>
      </c>
      <c r="B54" s="920" t="s">
        <v>570</v>
      </c>
      <c r="C54" s="605">
        <v>44490459.259999998</v>
      </c>
      <c r="D54" s="488" t="s">
        <v>769</v>
      </c>
    </row>
    <row r="55" spans="1:4" ht="14.4">
      <c r="A55" s="445">
        <v>24</v>
      </c>
      <c r="B55" s="920" t="s">
        <v>571</v>
      </c>
      <c r="C55" s="605">
        <v>45653.84</v>
      </c>
      <c r="D55" s="487"/>
    </row>
    <row r="56" spans="1:4" ht="14.4">
      <c r="A56" s="445">
        <v>25</v>
      </c>
      <c r="B56" s="915" t="s">
        <v>572</v>
      </c>
      <c r="C56" s="605">
        <v>41370267.159999996</v>
      </c>
      <c r="D56" s="488" t="s">
        <v>770</v>
      </c>
    </row>
    <row r="57" spans="1:4" ht="14.4">
      <c r="A57" s="445">
        <v>26</v>
      </c>
      <c r="B57" s="915" t="s">
        <v>573</v>
      </c>
      <c r="C57" s="605">
        <v>0</v>
      </c>
      <c r="D57" s="487"/>
    </row>
    <row r="58" spans="1:4" ht="14.4">
      <c r="A58" s="445">
        <v>27</v>
      </c>
      <c r="B58" s="915" t="s">
        <v>574</v>
      </c>
      <c r="C58" s="605">
        <v>0</v>
      </c>
      <c r="D58" s="487"/>
    </row>
    <row r="59" spans="1:4" ht="14.4">
      <c r="A59" s="445">
        <v>27.1</v>
      </c>
      <c r="B59" s="917" t="s">
        <v>575</v>
      </c>
      <c r="C59" s="605"/>
      <c r="D59" s="487"/>
    </row>
    <row r="60" spans="1:4" ht="14.4">
      <c r="A60" s="445">
        <v>27.2</v>
      </c>
      <c r="B60" s="917" t="s">
        <v>576</v>
      </c>
      <c r="C60" s="605"/>
      <c r="D60" s="487"/>
    </row>
    <row r="61" spans="1:4" ht="14.4">
      <c r="A61" s="445">
        <v>28</v>
      </c>
      <c r="B61" s="923" t="s">
        <v>577</v>
      </c>
      <c r="C61" s="605"/>
      <c r="D61" s="487"/>
    </row>
    <row r="62" spans="1:4" ht="14.4">
      <c r="A62" s="445">
        <v>29</v>
      </c>
      <c r="B62" s="915" t="s">
        <v>578</v>
      </c>
      <c r="C62" s="605">
        <v>32586761</v>
      </c>
      <c r="D62" s="488" t="s">
        <v>771</v>
      </c>
    </row>
    <row r="63" spans="1:4" ht="14.4">
      <c r="A63" s="445">
        <v>29.1</v>
      </c>
      <c r="B63" s="924" t="s">
        <v>579</v>
      </c>
      <c r="C63" s="605">
        <v>30502623</v>
      </c>
      <c r="D63" s="487"/>
    </row>
    <row r="64" spans="1:4" ht="14.4">
      <c r="A64" s="445">
        <v>29.2</v>
      </c>
      <c r="B64" s="919" t="s">
        <v>580</v>
      </c>
      <c r="C64" s="605"/>
      <c r="D64" s="487"/>
    </row>
    <row r="65" spans="1:4" ht="14.4">
      <c r="A65" s="445">
        <v>29.3</v>
      </c>
      <c r="B65" s="919" t="s">
        <v>581</v>
      </c>
      <c r="C65" s="605">
        <v>2084138</v>
      </c>
      <c r="D65" s="487"/>
    </row>
    <row r="66" spans="1:4" ht="14.4">
      <c r="A66" s="445">
        <v>30</v>
      </c>
      <c r="B66" s="915" t="s">
        <v>582</v>
      </c>
      <c r="C66" s="605">
        <v>539099920.73199999</v>
      </c>
      <c r="D66" s="488" t="s">
        <v>772</v>
      </c>
    </row>
    <row r="67" spans="1:4" ht="14.4">
      <c r="A67" s="445">
        <v>31</v>
      </c>
      <c r="B67" s="925" t="s">
        <v>583</v>
      </c>
      <c r="C67" s="605">
        <v>657593061.99199998</v>
      </c>
      <c r="D67" s="926"/>
    </row>
    <row r="68" spans="1:4" ht="15" thickBot="1">
      <c r="A68" s="927">
        <v>32</v>
      </c>
      <c r="B68" s="928" t="s">
        <v>584</v>
      </c>
      <c r="C68" s="929">
        <f>SUM(C52,C67)</f>
        <v>6341929735.6175051</v>
      </c>
      <c r="D68" s="930"/>
    </row>
  </sheetData>
  <pageMargins left="0.7" right="0.7" top="0.75" bottom="0.75" header="0.3" footer="0.3"/>
  <pageSetup paperSize="9" scale="4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2"/>
  <sheetViews>
    <sheetView zoomScale="80" zoomScaleNormal="80" workbookViewId="0">
      <pane xSplit="1" ySplit="4" topLeftCell="B5" activePane="bottomRight" state="frozen"/>
      <selection activeCell="F27" sqref="F27"/>
      <selection pane="topRight" activeCell="F27" sqref="F27"/>
      <selection pane="bottomLeft" activeCell="F27" sqref="F27"/>
      <selection pane="bottomRight" activeCell="D24" sqref="D24"/>
    </sheetView>
  </sheetViews>
  <sheetFormatPr defaultColWidth="9.33203125" defaultRowHeight="13.2"/>
  <cols>
    <col min="1" max="1" width="10.5546875" style="4" bestFit="1" customWidth="1"/>
    <col min="2" max="2" width="77.6640625" style="4" customWidth="1"/>
    <col min="3" max="3" width="17.5546875" style="4" customWidth="1"/>
    <col min="4" max="4" width="16.5546875" style="4" bestFit="1" customWidth="1"/>
    <col min="5" max="5" width="13.109375" style="4" bestFit="1" customWidth="1"/>
    <col min="6" max="6" width="16.5546875" style="4" bestFit="1" customWidth="1"/>
    <col min="7" max="7" width="18" style="4" customWidth="1"/>
    <col min="8" max="8" width="13.44140625" style="4" bestFit="1" customWidth="1"/>
    <col min="9" max="9" width="13.109375" style="4" bestFit="1" customWidth="1"/>
    <col min="10" max="10" width="13.44140625" style="4" bestFit="1" customWidth="1"/>
    <col min="11" max="11" width="14.33203125" style="4" bestFit="1" customWidth="1"/>
    <col min="12" max="12" width="13.109375" style="9" bestFit="1" customWidth="1"/>
    <col min="13" max="13" width="14" style="9" bestFit="1" customWidth="1"/>
    <col min="14" max="15" width="13.109375" style="9" bestFit="1" customWidth="1"/>
    <col min="16" max="16" width="13" style="9" bestFit="1" customWidth="1"/>
    <col min="17" max="17" width="14.6640625" style="9" customWidth="1"/>
    <col min="18" max="18" width="13" style="9" bestFit="1" customWidth="1"/>
    <col min="19" max="19" width="34.6640625" style="9" customWidth="1"/>
    <col min="20" max="16384" width="9.33203125" style="9"/>
  </cols>
  <sheetData>
    <row r="1" spans="1:19">
      <c r="A1" s="2" t="s">
        <v>30</v>
      </c>
      <c r="B1" s="3" t="str">
        <f>'Info '!C2</f>
        <v>JSC "Liberty Bank"</v>
      </c>
    </row>
    <row r="2" spans="1:19">
      <c r="A2" s="2" t="s">
        <v>31</v>
      </c>
      <c r="B2" s="417">
        <f>'1. key ratios '!B2</f>
        <v>46203</v>
      </c>
    </row>
    <row r="4" spans="1:19" ht="27" thickBot="1">
      <c r="A4" s="4" t="s">
        <v>146</v>
      </c>
      <c r="B4" s="134" t="s">
        <v>238</v>
      </c>
    </row>
    <row r="5" spans="1:19" s="124" customFormat="1" ht="13.8">
      <c r="A5" s="121"/>
      <c r="B5" s="122"/>
      <c r="C5" s="650" t="s">
        <v>0</v>
      </c>
      <c r="D5" s="650" t="s">
        <v>1</v>
      </c>
      <c r="E5" s="650" t="s">
        <v>2</v>
      </c>
      <c r="F5" s="650" t="s">
        <v>3</v>
      </c>
      <c r="G5" s="650" t="s">
        <v>4</v>
      </c>
      <c r="H5" s="650" t="s">
        <v>5</v>
      </c>
      <c r="I5" s="650" t="s">
        <v>8</v>
      </c>
      <c r="J5" s="650" t="s">
        <v>9</v>
      </c>
      <c r="K5" s="650" t="s">
        <v>10</v>
      </c>
      <c r="L5" s="650" t="s">
        <v>11</v>
      </c>
      <c r="M5" s="650" t="s">
        <v>12</v>
      </c>
      <c r="N5" s="650" t="s">
        <v>13</v>
      </c>
      <c r="O5" s="650" t="s">
        <v>222</v>
      </c>
      <c r="P5" s="650" t="s">
        <v>223</v>
      </c>
      <c r="Q5" s="650" t="s">
        <v>224</v>
      </c>
      <c r="R5" s="123" t="s">
        <v>225</v>
      </c>
      <c r="S5" s="651" t="s">
        <v>226</v>
      </c>
    </row>
    <row r="6" spans="1:19" s="124" customFormat="1" ht="99" customHeight="1">
      <c r="A6" s="125"/>
      <c r="B6" s="810" t="s">
        <v>227</v>
      </c>
      <c r="C6" s="806">
        <v>0</v>
      </c>
      <c r="D6" s="807"/>
      <c r="E6" s="806">
        <v>0.2</v>
      </c>
      <c r="F6" s="807"/>
      <c r="G6" s="806">
        <v>0.35</v>
      </c>
      <c r="H6" s="807"/>
      <c r="I6" s="806">
        <v>0.5</v>
      </c>
      <c r="J6" s="807"/>
      <c r="K6" s="806">
        <v>0.75</v>
      </c>
      <c r="L6" s="807"/>
      <c r="M6" s="806">
        <v>1</v>
      </c>
      <c r="N6" s="807"/>
      <c r="O6" s="806">
        <v>1.5</v>
      </c>
      <c r="P6" s="807"/>
      <c r="Q6" s="806">
        <v>2.5</v>
      </c>
      <c r="R6" s="807"/>
      <c r="S6" s="808" t="s">
        <v>145</v>
      </c>
    </row>
    <row r="7" spans="1:19" s="124" customFormat="1" ht="30.75" customHeight="1">
      <c r="A7" s="125"/>
      <c r="B7" s="811"/>
      <c r="C7" s="652" t="s">
        <v>148</v>
      </c>
      <c r="D7" s="652" t="s">
        <v>147</v>
      </c>
      <c r="E7" s="652" t="s">
        <v>148</v>
      </c>
      <c r="F7" s="652" t="s">
        <v>147</v>
      </c>
      <c r="G7" s="652" t="s">
        <v>148</v>
      </c>
      <c r="H7" s="652" t="s">
        <v>147</v>
      </c>
      <c r="I7" s="652" t="s">
        <v>148</v>
      </c>
      <c r="J7" s="652" t="s">
        <v>147</v>
      </c>
      <c r="K7" s="652" t="s">
        <v>148</v>
      </c>
      <c r="L7" s="652" t="s">
        <v>147</v>
      </c>
      <c r="M7" s="652" t="s">
        <v>148</v>
      </c>
      <c r="N7" s="652" t="s">
        <v>147</v>
      </c>
      <c r="O7" s="652" t="s">
        <v>148</v>
      </c>
      <c r="P7" s="652" t="s">
        <v>147</v>
      </c>
      <c r="Q7" s="652" t="s">
        <v>148</v>
      </c>
      <c r="R7" s="652" t="s">
        <v>147</v>
      </c>
      <c r="S7" s="809"/>
    </row>
    <row r="8" spans="1:19">
      <c r="A8" s="653">
        <v>1</v>
      </c>
      <c r="B8" s="654" t="s">
        <v>51</v>
      </c>
      <c r="C8" s="655">
        <v>729823793.94500005</v>
      </c>
      <c r="D8" s="655">
        <v>18432</v>
      </c>
      <c r="E8" s="655">
        <v>0</v>
      </c>
      <c r="F8" s="655">
        <v>0</v>
      </c>
      <c r="G8" s="655">
        <v>0</v>
      </c>
      <c r="H8" s="655">
        <v>0</v>
      </c>
      <c r="I8" s="655">
        <v>0</v>
      </c>
      <c r="J8" s="655">
        <v>0</v>
      </c>
      <c r="K8" s="655">
        <v>0</v>
      </c>
      <c r="L8" s="655">
        <v>0</v>
      </c>
      <c r="M8" s="655">
        <v>116893005.47849999</v>
      </c>
      <c r="N8" s="655">
        <v>0</v>
      </c>
      <c r="O8" s="655">
        <v>0</v>
      </c>
      <c r="P8" s="655">
        <v>0</v>
      </c>
      <c r="Q8" s="655">
        <v>0</v>
      </c>
      <c r="R8" s="655">
        <v>0</v>
      </c>
      <c r="S8" s="656">
        <f>$C$6*SUM(C8:D8)+$E$6*SUM(E8:F8)+$G$6*SUM(G8:H8)+$I$6*SUM(I8:J8)+$K$6*SUM(K8:L8)+$M$6*SUM(M8:N8)+$O$6*SUM(O8:P8)+$Q$6*SUM(Q8:R8)</f>
        <v>116893005.47849999</v>
      </c>
    </row>
    <row r="9" spans="1:19">
      <c r="A9" s="653">
        <v>2</v>
      </c>
      <c r="B9" s="654" t="s">
        <v>52</v>
      </c>
      <c r="C9" s="655">
        <v>0</v>
      </c>
      <c r="D9" s="655">
        <v>0</v>
      </c>
      <c r="E9" s="655">
        <v>0</v>
      </c>
      <c r="F9" s="655">
        <v>0</v>
      </c>
      <c r="G9" s="655">
        <v>0</v>
      </c>
      <c r="H9" s="655">
        <v>0</v>
      </c>
      <c r="I9" s="655">
        <v>0</v>
      </c>
      <c r="J9" s="655">
        <v>0</v>
      </c>
      <c r="K9" s="655">
        <v>0</v>
      </c>
      <c r="L9" s="655">
        <v>0</v>
      </c>
      <c r="M9" s="655">
        <v>0</v>
      </c>
      <c r="N9" s="655">
        <v>0</v>
      </c>
      <c r="O9" s="655">
        <v>0</v>
      </c>
      <c r="P9" s="655">
        <v>0</v>
      </c>
      <c r="Q9" s="655">
        <v>0</v>
      </c>
      <c r="R9" s="655">
        <v>0</v>
      </c>
      <c r="S9" s="656">
        <f t="shared" ref="S9:S21" si="0">$C$6*SUM(C9:D9)+$E$6*SUM(E9:F9)+$G$6*SUM(G9:H9)+$I$6*SUM(I9:J9)+$K$6*SUM(K9:L9)+$M$6*SUM(M9:N9)+$O$6*SUM(O9:P9)+$Q$6*SUM(Q9:R9)</f>
        <v>0</v>
      </c>
    </row>
    <row r="10" spans="1:19">
      <c r="A10" s="653">
        <v>3</v>
      </c>
      <c r="B10" s="654" t="s">
        <v>152</v>
      </c>
      <c r="C10" s="655">
        <v>0</v>
      </c>
      <c r="D10" s="655">
        <v>0</v>
      </c>
      <c r="E10" s="655">
        <v>0</v>
      </c>
      <c r="F10" s="655">
        <v>0</v>
      </c>
      <c r="G10" s="655">
        <v>0</v>
      </c>
      <c r="H10" s="655">
        <v>0</v>
      </c>
      <c r="I10" s="655">
        <v>0</v>
      </c>
      <c r="J10" s="655">
        <v>0</v>
      </c>
      <c r="K10" s="655">
        <v>0</v>
      </c>
      <c r="L10" s="655">
        <v>0</v>
      </c>
      <c r="M10" s="655">
        <v>0</v>
      </c>
      <c r="N10" s="655">
        <v>0</v>
      </c>
      <c r="O10" s="655">
        <v>0</v>
      </c>
      <c r="P10" s="655">
        <v>0</v>
      </c>
      <c r="Q10" s="655">
        <v>0</v>
      </c>
      <c r="R10" s="655">
        <v>0</v>
      </c>
      <c r="S10" s="656">
        <f t="shared" si="0"/>
        <v>0</v>
      </c>
    </row>
    <row r="11" spans="1:19">
      <c r="A11" s="653">
        <v>4</v>
      </c>
      <c r="B11" s="654" t="s">
        <v>53</v>
      </c>
      <c r="C11" s="655">
        <v>0</v>
      </c>
      <c r="D11" s="655">
        <v>0</v>
      </c>
      <c r="E11" s="655">
        <v>0</v>
      </c>
      <c r="F11" s="655">
        <v>0</v>
      </c>
      <c r="G11" s="655">
        <v>0</v>
      </c>
      <c r="H11" s="655">
        <v>0</v>
      </c>
      <c r="I11" s="655">
        <v>0</v>
      </c>
      <c r="J11" s="655">
        <v>0</v>
      </c>
      <c r="K11" s="655">
        <v>0</v>
      </c>
      <c r="L11" s="655">
        <v>0</v>
      </c>
      <c r="M11" s="655">
        <v>0</v>
      </c>
      <c r="N11" s="655">
        <v>0</v>
      </c>
      <c r="O11" s="655">
        <v>0</v>
      </c>
      <c r="P11" s="655">
        <v>0</v>
      </c>
      <c r="Q11" s="655">
        <v>0</v>
      </c>
      <c r="R11" s="655">
        <v>0</v>
      </c>
      <c r="S11" s="656">
        <f t="shared" si="0"/>
        <v>0</v>
      </c>
    </row>
    <row r="12" spans="1:19">
      <c r="A12" s="653">
        <v>5</v>
      </c>
      <c r="B12" s="654" t="s">
        <v>54</v>
      </c>
      <c r="C12" s="655">
        <v>0</v>
      </c>
      <c r="D12" s="655">
        <v>0</v>
      </c>
      <c r="E12" s="655">
        <v>0</v>
      </c>
      <c r="F12" s="655">
        <v>0</v>
      </c>
      <c r="G12" s="655">
        <v>0</v>
      </c>
      <c r="H12" s="655">
        <v>0</v>
      </c>
      <c r="I12" s="655">
        <v>0</v>
      </c>
      <c r="J12" s="655">
        <v>0</v>
      </c>
      <c r="K12" s="655">
        <v>0</v>
      </c>
      <c r="L12" s="655">
        <v>0</v>
      </c>
      <c r="M12" s="655">
        <v>5421149.3020000001</v>
      </c>
      <c r="N12" s="655">
        <v>0</v>
      </c>
      <c r="O12" s="655">
        <v>0</v>
      </c>
      <c r="P12" s="655">
        <v>0</v>
      </c>
      <c r="Q12" s="655">
        <v>0</v>
      </c>
      <c r="R12" s="655">
        <v>0</v>
      </c>
      <c r="S12" s="656">
        <f t="shared" si="0"/>
        <v>5421149.3020000001</v>
      </c>
    </row>
    <row r="13" spans="1:19">
      <c r="A13" s="653">
        <v>6</v>
      </c>
      <c r="B13" s="654" t="s">
        <v>55</v>
      </c>
      <c r="C13" s="655">
        <v>0</v>
      </c>
      <c r="D13" s="655">
        <v>0</v>
      </c>
      <c r="E13" s="655">
        <v>114290939.99079999</v>
      </c>
      <c r="F13" s="655">
        <v>0</v>
      </c>
      <c r="G13" s="655">
        <v>0</v>
      </c>
      <c r="H13" s="655">
        <v>0</v>
      </c>
      <c r="I13" s="655">
        <v>8052109.2347000008</v>
      </c>
      <c r="J13" s="655">
        <v>0</v>
      </c>
      <c r="K13" s="655">
        <v>0</v>
      </c>
      <c r="L13" s="655">
        <v>0</v>
      </c>
      <c r="M13" s="655">
        <v>11845676.637999998</v>
      </c>
      <c r="N13" s="655">
        <v>0</v>
      </c>
      <c r="O13" s="655">
        <v>520419.83510000003</v>
      </c>
      <c r="P13" s="655">
        <v>0</v>
      </c>
      <c r="Q13" s="655">
        <v>0</v>
      </c>
      <c r="R13" s="655">
        <v>0</v>
      </c>
      <c r="S13" s="656">
        <f t="shared" si="0"/>
        <v>39510549.006159998</v>
      </c>
    </row>
    <row r="14" spans="1:19">
      <c r="A14" s="653">
        <v>7</v>
      </c>
      <c r="B14" s="654" t="s">
        <v>56</v>
      </c>
      <c r="C14" s="655">
        <v>0</v>
      </c>
      <c r="D14" s="655">
        <v>0</v>
      </c>
      <c r="E14" s="655">
        <v>0</v>
      </c>
      <c r="F14" s="655">
        <v>0</v>
      </c>
      <c r="G14" s="655">
        <v>0</v>
      </c>
      <c r="H14" s="655">
        <v>0</v>
      </c>
      <c r="I14" s="655">
        <v>0</v>
      </c>
      <c r="J14" s="655">
        <v>0</v>
      </c>
      <c r="K14" s="655">
        <v>0</v>
      </c>
      <c r="L14" s="655">
        <v>0</v>
      </c>
      <c r="M14" s="655">
        <v>994577263.83830023</v>
      </c>
      <c r="N14" s="655">
        <v>77959114.82280001</v>
      </c>
      <c r="O14" s="655">
        <v>0</v>
      </c>
      <c r="P14" s="655">
        <v>0</v>
      </c>
      <c r="Q14" s="655">
        <v>0</v>
      </c>
      <c r="R14" s="655">
        <v>0</v>
      </c>
      <c r="S14" s="656">
        <f t="shared" si="0"/>
        <v>1072536378.6611003</v>
      </c>
    </row>
    <row r="15" spans="1:19">
      <c r="A15" s="653">
        <v>8</v>
      </c>
      <c r="B15" s="654" t="s">
        <v>57</v>
      </c>
      <c r="C15" s="655">
        <v>0</v>
      </c>
      <c r="D15" s="655">
        <v>0</v>
      </c>
      <c r="E15" s="655">
        <v>0</v>
      </c>
      <c r="F15" s="655">
        <v>0</v>
      </c>
      <c r="G15" s="655">
        <v>327250553.32840008</v>
      </c>
      <c r="H15" s="655">
        <v>0</v>
      </c>
      <c r="I15" s="655">
        <v>0</v>
      </c>
      <c r="J15" s="655">
        <v>0</v>
      </c>
      <c r="K15" s="655">
        <v>2560560619.1039014</v>
      </c>
      <c r="L15" s="655">
        <v>6360019.8143999996</v>
      </c>
      <c r="M15" s="655">
        <v>0</v>
      </c>
      <c r="N15" s="655">
        <v>7245978.5905999998</v>
      </c>
      <c r="O15" s="655">
        <v>0</v>
      </c>
      <c r="P15" s="655">
        <v>0</v>
      </c>
      <c r="Q15" s="655">
        <v>0</v>
      </c>
      <c r="R15" s="655">
        <v>0</v>
      </c>
      <c r="S15" s="656">
        <f t="shared" si="0"/>
        <v>2046974151.4442663</v>
      </c>
    </row>
    <row r="16" spans="1:19">
      <c r="A16" s="653">
        <v>9</v>
      </c>
      <c r="B16" s="654" t="s">
        <v>58</v>
      </c>
      <c r="C16" s="655">
        <v>0</v>
      </c>
      <c r="D16" s="655">
        <v>0</v>
      </c>
      <c r="E16" s="655">
        <v>0</v>
      </c>
      <c r="F16" s="655">
        <v>0</v>
      </c>
      <c r="G16" s="655">
        <v>706990672.15270007</v>
      </c>
      <c r="H16" s="655">
        <v>0</v>
      </c>
      <c r="I16" s="655">
        <v>0</v>
      </c>
      <c r="J16" s="655">
        <v>0</v>
      </c>
      <c r="K16" s="655">
        <v>0</v>
      </c>
      <c r="L16" s="655">
        <v>0</v>
      </c>
      <c r="M16" s="655">
        <v>0</v>
      </c>
      <c r="N16" s="655">
        <v>909754.71420000005</v>
      </c>
      <c r="O16" s="655">
        <v>0</v>
      </c>
      <c r="P16" s="655">
        <v>0</v>
      </c>
      <c r="Q16" s="655">
        <v>0</v>
      </c>
      <c r="R16" s="655">
        <v>0</v>
      </c>
      <c r="S16" s="656">
        <f t="shared" si="0"/>
        <v>248356489.96764499</v>
      </c>
    </row>
    <row r="17" spans="1:19">
      <c r="A17" s="653">
        <v>10</v>
      </c>
      <c r="B17" s="654" t="s">
        <v>59</v>
      </c>
      <c r="C17" s="655">
        <v>0</v>
      </c>
      <c r="D17" s="655">
        <v>0</v>
      </c>
      <c r="E17" s="655">
        <v>0</v>
      </c>
      <c r="F17" s="655">
        <v>0</v>
      </c>
      <c r="G17" s="655">
        <v>0</v>
      </c>
      <c r="H17" s="655">
        <v>0</v>
      </c>
      <c r="I17" s="655">
        <v>1970666.0633999996</v>
      </c>
      <c r="J17" s="655">
        <v>0</v>
      </c>
      <c r="K17" s="655">
        <v>0</v>
      </c>
      <c r="L17" s="655">
        <v>0</v>
      </c>
      <c r="M17" s="655">
        <v>33797711.876399994</v>
      </c>
      <c r="N17" s="655">
        <v>0</v>
      </c>
      <c r="O17" s="655">
        <v>23359013.615400005</v>
      </c>
      <c r="P17" s="655">
        <v>0</v>
      </c>
      <c r="Q17" s="655">
        <v>0</v>
      </c>
      <c r="R17" s="655">
        <v>0</v>
      </c>
      <c r="S17" s="656">
        <f t="shared" si="0"/>
        <v>69821565.331200004</v>
      </c>
    </row>
    <row r="18" spans="1:19">
      <c r="A18" s="653">
        <v>11</v>
      </c>
      <c r="B18" s="654" t="s">
        <v>60</v>
      </c>
      <c r="C18" s="655">
        <v>0</v>
      </c>
      <c r="D18" s="655">
        <v>0</v>
      </c>
      <c r="E18" s="655">
        <v>0</v>
      </c>
      <c r="F18" s="655">
        <v>0</v>
      </c>
      <c r="G18" s="655">
        <v>0</v>
      </c>
      <c r="H18" s="655">
        <v>0</v>
      </c>
      <c r="I18" s="655">
        <v>0</v>
      </c>
      <c r="J18" s="655">
        <v>0</v>
      </c>
      <c r="K18" s="655">
        <v>0</v>
      </c>
      <c r="L18" s="655">
        <v>0</v>
      </c>
      <c r="M18" s="655">
        <v>0</v>
      </c>
      <c r="N18" s="655">
        <v>0</v>
      </c>
      <c r="O18" s="655">
        <v>0</v>
      </c>
      <c r="P18" s="655">
        <v>0</v>
      </c>
      <c r="Q18" s="655">
        <v>1100148.6599999999</v>
      </c>
      <c r="R18" s="655">
        <v>0</v>
      </c>
      <c r="S18" s="656">
        <f t="shared" si="0"/>
        <v>2750371.65</v>
      </c>
    </row>
    <row r="19" spans="1:19">
      <c r="A19" s="653">
        <v>12</v>
      </c>
      <c r="B19" s="654" t="s">
        <v>61</v>
      </c>
      <c r="C19" s="655">
        <v>0</v>
      </c>
      <c r="D19" s="655">
        <v>0</v>
      </c>
      <c r="E19" s="655">
        <v>0</v>
      </c>
      <c r="F19" s="655">
        <v>0</v>
      </c>
      <c r="G19" s="655">
        <v>0</v>
      </c>
      <c r="H19" s="655">
        <v>0</v>
      </c>
      <c r="I19" s="655">
        <v>0</v>
      </c>
      <c r="J19" s="655">
        <v>0</v>
      </c>
      <c r="K19" s="655">
        <v>0</v>
      </c>
      <c r="L19" s="655">
        <v>0</v>
      </c>
      <c r="M19" s="655">
        <v>0</v>
      </c>
      <c r="N19" s="655">
        <v>0</v>
      </c>
      <c r="O19" s="655">
        <v>0</v>
      </c>
      <c r="P19" s="655">
        <v>0</v>
      </c>
      <c r="Q19" s="655">
        <v>0</v>
      </c>
      <c r="R19" s="655">
        <v>0</v>
      </c>
      <c r="S19" s="656">
        <f t="shared" si="0"/>
        <v>0</v>
      </c>
    </row>
    <row r="20" spans="1:19">
      <c r="A20" s="653">
        <v>13</v>
      </c>
      <c r="B20" s="654" t="s">
        <v>144</v>
      </c>
      <c r="C20" s="655">
        <v>0</v>
      </c>
      <c r="D20" s="655">
        <v>0</v>
      </c>
      <c r="E20" s="655">
        <v>0</v>
      </c>
      <c r="F20" s="655">
        <v>0</v>
      </c>
      <c r="G20" s="655">
        <v>0</v>
      </c>
      <c r="H20" s="655">
        <v>0</v>
      </c>
      <c r="I20" s="655">
        <v>0</v>
      </c>
      <c r="J20" s="655">
        <v>0</v>
      </c>
      <c r="K20" s="655">
        <v>0</v>
      </c>
      <c r="L20" s="655">
        <v>0</v>
      </c>
      <c r="M20" s="655">
        <v>0</v>
      </c>
      <c r="N20" s="655">
        <v>0</v>
      </c>
      <c r="O20" s="655">
        <v>0</v>
      </c>
      <c r="P20" s="655">
        <v>0</v>
      </c>
      <c r="Q20" s="655">
        <v>0</v>
      </c>
      <c r="R20" s="655">
        <v>0</v>
      </c>
      <c r="S20" s="656">
        <f t="shared" si="0"/>
        <v>0</v>
      </c>
    </row>
    <row r="21" spans="1:19">
      <c r="A21" s="653">
        <v>14</v>
      </c>
      <c r="B21" s="654" t="s">
        <v>63</v>
      </c>
      <c r="C21" s="655">
        <v>362489943.29000002</v>
      </c>
      <c r="D21" s="655">
        <v>0</v>
      </c>
      <c r="E21" s="655">
        <v>0</v>
      </c>
      <c r="F21" s="655">
        <v>0</v>
      </c>
      <c r="G21" s="655">
        <v>0</v>
      </c>
      <c r="H21" s="655">
        <v>0</v>
      </c>
      <c r="I21" s="655">
        <v>0</v>
      </c>
      <c r="J21" s="655">
        <v>0</v>
      </c>
      <c r="K21" s="655">
        <v>0</v>
      </c>
      <c r="L21" s="655">
        <v>0</v>
      </c>
      <c r="M21" s="655">
        <v>215699502.04100001</v>
      </c>
      <c r="N21" s="655">
        <v>0</v>
      </c>
      <c r="O21" s="655">
        <v>0</v>
      </c>
      <c r="P21" s="655">
        <v>0</v>
      </c>
      <c r="Q21" s="655">
        <v>0</v>
      </c>
      <c r="R21" s="655">
        <v>0</v>
      </c>
      <c r="S21" s="656">
        <f t="shared" si="0"/>
        <v>215699502.04100001</v>
      </c>
    </row>
    <row r="22" spans="1:19" ht="13.8" thickBot="1">
      <c r="A22" s="657"/>
      <c r="B22" s="658" t="s">
        <v>64</v>
      </c>
      <c r="C22" s="659">
        <f>SUM(C8:C21)</f>
        <v>1092313737.2350001</v>
      </c>
      <c r="D22" s="659">
        <f t="shared" ref="D22:J22" si="1">SUM(D8:D21)</f>
        <v>18432</v>
      </c>
      <c r="E22" s="659">
        <f t="shared" si="1"/>
        <v>114290939.99079999</v>
      </c>
      <c r="F22" s="659">
        <f t="shared" si="1"/>
        <v>0</v>
      </c>
      <c r="G22" s="659">
        <f t="shared" si="1"/>
        <v>1034241225.4811001</v>
      </c>
      <c r="H22" s="659">
        <f t="shared" si="1"/>
        <v>0</v>
      </c>
      <c r="I22" s="659">
        <f t="shared" si="1"/>
        <v>10022775.2981</v>
      </c>
      <c r="J22" s="659">
        <f t="shared" si="1"/>
        <v>0</v>
      </c>
      <c r="K22" s="659">
        <f t="shared" ref="K22:S22" si="2">SUM(K8:K21)</f>
        <v>2560560619.1039014</v>
      </c>
      <c r="L22" s="659">
        <f t="shared" si="2"/>
        <v>6360019.8143999996</v>
      </c>
      <c r="M22" s="659">
        <f t="shared" si="2"/>
        <v>1378234309.1742001</v>
      </c>
      <c r="N22" s="659">
        <f t="shared" si="2"/>
        <v>86114848.127600014</v>
      </c>
      <c r="O22" s="659">
        <f t="shared" si="2"/>
        <v>23879433.450500004</v>
      </c>
      <c r="P22" s="659">
        <f t="shared" si="2"/>
        <v>0</v>
      </c>
      <c r="Q22" s="659">
        <f t="shared" si="2"/>
        <v>1100148.6599999999</v>
      </c>
      <c r="R22" s="659">
        <f t="shared" si="2"/>
        <v>0</v>
      </c>
      <c r="S22" s="660">
        <f t="shared" si="2"/>
        <v>3817963162.8818722</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scale="2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75" zoomScaleNormal="75" workbookViewId="0">
      <pane xSplit="2" ySplit="6" topLeftCell="O7"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2"/>
  <cols>
    <col min="1" max="1" width="10.5546875" style="4" bestFit="1" customWidth="1"/>
    <col min="2" max="2" width="63.6640625" style="4" bestFit="1" customWidth="1"/>
    <col min="3" max="3" width="19" style="4" customWidth="1"/>
    <col min="4" max="4" width="19.5546875" style="4" customWidth="1"/>
    <col min="5" max="5" width="31.33203125" style="4" customWidth="1"/>
    <col min="6" max="6" width="29.33203125" style="4" customWidth="1"/>
    <col min="7" max="7" width="28.5546875" style="4" customWidth="1"/>
    <col min="8" max="8" width="26.44140625" style="4" customWidth="1"/>
    <col min="9" max="9" width="23.6640625" style="4" customWidth="1"/>
    <col min="10" max="10" width="21.5546875" style="4" customWidth="1"/>
    <col min="11" max="11" width="15.6640625" style="4" customWidth="1"/>
    <col min="12" max="12" width="13.33203125" style="4" customWidth="1"/>
    <col min="13" max="13" width="20.6640625" style="4" customWidth="1"/>
    <col min="14" max="14" width="19.33203125" style="4" customWidth="1"/>
    <col min="15" max="15" width="18.44140625" style="4" customWidth="1"/>
    <col min="16" max="16" width="19" style="4" customWidth="1"/>
    <col min="17" max="17" width="20.33203125" style="4" customWidth="1"/>
    <col min="18" max="18" width="18" style="4" customWidth="1"/>
    <col min="19" max="19" width="36" style="4" customWidth="1"/>
    <col min="20" max="20" width="26.33203125" style="4" customWidth="1"/>
    <col min="21" max="21" width="24.6640625" style="4" customWidth="1"/>
    <col min="22" max="22" width="20" style="4" customWidth="1"/>
    <col min="23" max="16384" width="9.33203125" style="9"/>
  </cols>
  <sheetData>
    <row r="1" spans="1:22">
      <c r="A1" s="2" t="s">
        <v>30</v>
      </c>
      <c r="B1" s="3" t="str">
        <f>'Info '!C2</f>
        <v>JSC "Liberty Bank"</v>
      </c>
    </row>
    <row r="2" spans="1:22">
      <c r="A2" s="2" t="s">
        <v>31</v>
      </c>
      <c r="B2" s="417">
        <f>'1. key ratios '!B2</f>
        <v>46203</v>
      </c>
    </row>
    <row r="4" spans="1:22" ht="13.8" thickBot="1">
      <c r="A4" s="4" t="s">
        <v>230</v>
      </c>
      <c r="B4" s="67" t="s">
        <v>50</v>
      </c>
      <c r="V4" s="10" t="s">
        <v>35</v>
      </c>
    </row>
    <row r="5" spans="1:22" ht="12.75" customHeight="1">
      <c r="A5" s="68"/>
      <c r="B5" s="69"/>
      <c r="C5" s="812" t="s">
        <v>156</v>
      </c>
      <c r="D5" s="813"/>
      <c r="E5" s="813"/>
      <c r="F5" s="813"/>
      <c r="G5" s="813"/>
      <c r="H5" s="813"/>
      <c r="I5" s="813"/>
      <c r="J5" s="813"/>
      <c r="K5" s="813"/>
      <c r="L5" s="814"/>
      <c r="M5" s="815" t="s">
        <v>157</v>
      </c>
      <c r="N5" s="816"/>
      <c r="O5" s="816"/>
      <c r="P5" s="816"/>
      <c r="Q5" s="816"/>
      <c r="R5" s="816"/>
      <c r="S5" s="817"/>
      <c r="T5" s="820" t="s">
        <v>228</v>
      </c>
      <c r="U5" s="820" t="s">
        <v>229</v>
      </c>
      <c r="V5" s="818" t="s">
        <v>76</v>
      </c>
    </row>
    <row r="6" spans="1:22" s="35" customFormat="1" ht="105.6">
      <c r="A6" s="33"/>
      <c r="B6" s="70"/>
      <c r="C6" s="71" t="s">
        <v>65</v>
      </c>
      <c r="D6" s="104" t="s">
        <v>66</v>
      </c>
      <c r="E6" s="89" t="s">
        <v>159</v>
      </c>
      <c r="F6" s="89" t="s">
        <v>160</v>
      </c>
      <c r="G6" s="104" t="s">
        <v>163</v>
      </c>
      <c r="H6" s="104" t="s">
        <v>158</v>
      </c>
      <c r="I6" s="104" t="s">
        <v>67</v>
      </c>
      <c r="J6" s="104" t="s">
        <v>68</v>
      </c>
      <c r="K6" s="72" t="s">
        <v>69</v>
      </c>
      <c r="L6" s="73" t="s">
        <v>70</v>
      </c>
      <c r="M6" s="71" t="s">
        <v>161</v>
      </c>
      <c r="N6" s="72" t="s">
        <v>71</v>
      </c>
      <c r="O6" s="72" t="s">
        <v>72</v>
      </c>
      <c r="P6" s="72" t="s">
        <v>73</v>
      </c>
      <c r="Q6" s="72" t="s">
        <v>74</v>
      </c>
      <c r="R6" s="72" t="s">
        <v>75</v>
      </c>
      <c r="S6" s="120" t="s">
        <v>162</v>
      </c>
      <c r="T6" s="821"/>
      <c r="U6" s="821"/>
      <c r="V6" s="819"/>
    </row>
    <row r="7" spans="1:22">
      <c r="A7" s="74">
        <v>1</v>
      </c>
      <c r="B7" s="1" t="s">
        <v>51</v>
      </c>
      <c r="C7" s="75">
        <v>0</v>
      </c>
      <c r="D7" s="64">
        <v>0</v>
      </c>
      <c r="E7" s="64">
        <v>0</v>
      </c>
      <c r="F7" s="64">
        <v>0</v>
      </c>
      <c r="G7" s="64">
        <v>0</v>
      </c>
      <c r="H7" s="64">
        <v>0</v>
      </c>
      <c r="I7" s="64">
        <v>0</v>
      </c>
      <c r="J7" s="64">
        <v>0</v>
      </c>
      <c r="K7" s="64">
        <v>0</v>
      </c>
      <c r="L7" s="76">
        <v>0</v>
      </c>
      <c r="M7" s="75">
        <v>0</v>
      </c>
      <c r="N7" s="64">
        <v>0</v>
      </c>
      <c r="O7" s="64">
        <v>0</v>
      </c>
      <c r="P7" s="64">
        <v>0</v>
      </c>
      <c r="Q7" s="64">
        <v>0</v>
      </c>
      <c r="R7" s="64">
        <v>0</v>
      </c>
      <c r="S7" s="76">
        <v>0</v>
      </c>
      <c r="T7" s="126">
        <v>0</v>
      </c>
      <c r="U7" s="126"/>
      <c r="V7" s="77">
        <f>SUM(C7:S7)</f>
        <v>0</v>
      </c>
    </row>
    <row r="8" spans="1:22">
      <c r="A8" s="74">
        <v>2</v>
      </c>
      <c r="B8" s="1" t="s">
        <v>52</v>
      </c>
      <c r="C8" s="75">
        <v>0</v>
      </c>
      <c r="D8" s="64">
        <v>0</v>
      </c>
      <c r="E8" s="64">
        <v>0</v>
      </c>
      <c r="F8" s="64">
        <v>0</v>
      </c>
      <c r="G8" s="64">
        <v>0</v>
      </c>
      <c r="H8" s="64">
        <v>0</v>
      </c>
      <c r="I8" s="64">
        <v>0</v>
      </c>
      <c r="J8" s="64">
        <v>0</v>
      </c>
      <c r="K8" s="64">
        <v>0</v>
      </c>
      <c r="L8" s="76">
        <v>0</v>
      </c>
      <c r="M8" s="75">
        <v>0</v>
      </c>
      <c r="N8" s="64">
        <v>0</v>
      </c>
      <c r="O8" s="64">
        <v>0</v>
      </c>
      <c r="P8" s="64">
        <v>0</v>
      </c>
      <c r="Q8" s="64">
        <v>0</v>
      </c>
      <c r="R8" s="64">
        <v>0</v>
      </c>
      <c r="S8" s="76">
        <v>0</v>
      </c>
      <c r="T8" s="126">
        <v>0</v>
      </c>
      <c r="U8" s="126"/>
      <c r="V8" s="77">
        <f t="shared" ref="V8:V20" si="0">SUM(C8:S8)</f>
        <v>0</v>
      </c>
    </row>
    <row r="9" spans="1:22">
      <c r="A9" s="74">
        <v>3</v>
      </c>
      <c r="B9" s="1" t="s">
        <v>153</v>
      </c>
      <c r="C9" s="75">
        <v>0</v>
      </c>
      <c r="D9" s="64">
        <v>0</v>
      </c>
      <c r="E9" s="64">
        <v>0</v>
      </c>
      <c r="F9" s="64">
        <v>0</v>
      </c>
      <c r="G9" s="64">
        <v>0</v>
      </c>
      <c r="H9" s="64">
        <v>0</v>
      </c>
      <c r="I9" s="64">
        <v>0</v>
      </c>
      <c r="J9" s="64">
        <v>0</v>
      </c>
      <c r="K9" s="64">
        <v>0</v>
      </c>
      <c r="L9" s="76">
        <v>0</v>
      </c>
      <c r="M9" s="75">
        <v>0</v>
      </c>
      <c r="N9" s="64">
        <v>0</v>
      </c>
      <c r="O9" s="64">
        <v>0</v>
      </c>
      <c r="P9" s="64">
        <v>0</v>
      </c>
      <c r="Q9" s="64">
        <v>0</v>
      </c>
      <c r="R9" s="64">
        <v>0</v>
      </c>
      <c r="S9" s="76">
        <v>0</v>
      </c>
      <c r="T9" s="126">
        <v>0</v>
      </c>
      <c r="U9" s="126"/>
      <c r="V9" s="77">
        <f t="shared" si="0"/>
        <v>0</v>
      </c>
    </row>
    <row r="10" spans="1:22">
      <c r="A10" s="74">
        <v>4</v>
      </c>
      <c r="B10" s="1" t="s">
        <v>53</v>
      </c>
      <c r="C10" s="75">
        <v>0</v>
      </c>
      <c r="D10" s="64">
        <v>0</v>
      </c>
      <c r="E10" s="64">
        <v>0</v>
      </c>
      <c r="F10" s="64">
        <v>0</v>
      </c>
      <c r="G10" s="64">
        <v>0</v>
      </c>
      <c r="H10" s="64">
        <v>0</v>
      </c>
      <c r="I10" s="64">
        <v>0</v>
      </c>
      <c r="J10" s="64">
        <v>0</v>
      </c>
      <c r="K10" s="64">
        <v>0</v>
      </c>
      <c r="L10" s="76">
        <v>0</v>
      </c>
      <c r="M10" s="75">
        <v>0</v>
      </c>
      <c r="N10" s="64">
        <v>0</v>
      </c>
      <c r="O10" s="64">
        <v>0</v>
      </c>
      <c r="P10" s="64">
        <v>0</v>
      </c>
      <c r="Q10" s="64">
        <v>0</v>
      </c>
      <c r="R10" s="64">
        <v>0</v>
      </c>
      <c r="S10" s="76">
        <v>0</v>
      </c>
      <c r="T10" s="126">
        <v>0</v>
      </c>
      <c r="U10" s="126"/>
      <c r="V10" s="77">
        <f t="shared" si="0"/>
        <v>0</v>
      </c>
    </row>
    <row r="11" spans="1:22">
      <c r="A11" s="74">
        <v>5</v>
      </c>
      <c r="B11" s="1" t="s">
        <v>54</v>
      </c>
      <c r="C11" s="75">
        <v>0</v>
      </c>
      <c r="D11" s="64">
        <v>0</v>
      </c>
      <c r="E11" s="64">
        <v>0</v>
      </c>
      <c r="F11" s="64">
        <v>0</v>
      </c>
      <c r="G11" s="64">
        <v>0</v>
      </c>
      <c r="H11" s="64">
        <v>0</v>
      </c>
      <c r="I11" s="64">
        <v>0</v>
      </c>
      <c r="J11" s="64">
        <v>0</v>
      </c>
      <c r="K11" s="64">
        <v>0</v>
      </c>
      <c r="L11" s="76">
        <v>0</v>
      </c>
      <c r="M11" s="75">
        <v>0</v>
      </c>
      <c r="N11" s="64">
        <v>0</v>
      </c>
      <c r="O11" s="64">
        <v>0</v>
      </c>
      <c r="P11" s="64">
        <v>0</v>
      </c>
      <c r="Q11" s="64">
        <v>0</v>
      </c>
      <c r="R11" s="64">
        <v>0</v>
      </c>
      <c r="S11" s="76">
        <v>0</v>
      </c>
      <c r="T11" s="126">
        <v>0</v>
      </c>
      <c r="U11" s="126"/>
      <c r="V11" s="77">
        <f t="shared" si="0"/>
        <v>0</v>
      </c>
    </row>
    <row r="12" spans="1:22">
      <c r="A12" s="74">
        <v>6</v>
      </c>
      <c r="B12" s="1" t="s">
        <v>55</v>
      </c>
      <c r="C12" s="75">
        <v>0</v>
      </c>
      <c r="D12" s="64">
        <v>0</v>
      </c>
      <c r="E12" s="64">
        <v>0</v>
      </c>
      <c r="F12" s="64">
        <v>0</v>
      </c>
      <c r="G12" s="64">
        <v>0</v>
      </c>
      <c r="H12" s="64">
        <v>0</v>
      </c>
      <c r="I12" s="64">
        <v>0</v>
      </c>
      <c r="J12" s="64">
        <v>0</v>
      </c>
      <c r="K12" s="64">
        <v>0</v>
      </c>
      <c r="L12" s="76">
        <v>0</v>
      </c>
      <c r="M12" s="75">
        <v>0</v>
      </c>
      <c r="N12" s="64">
        <v>0</v>
      </c>
      <c r="O12" s="64">
        <v>0</v>
      </c>
      <c r="P12" s="64">
        <v>0</v>
      </c>
      <c r="Q12" s="64">
        <v>0</v>
      </c>
      <c r="R12" s="64">
        <v>0</v>
      </c>
      <c r="S12" s="76">
        <v>0</v>
      </c>
      <c r="T12" s="126">
        <v>0</v>
      </c>
      <c r="U12" s="126"/>
      <c r="V12" s="77">
        <f t="shared" si="0"/>
        <v>0</v>
      </c>
    </row>
    <row r="13" spans="1:22">
      <c r="A13" s="74">
        <v>7</v>
      </c>
      <c r="B13" s="1" t="s">
        <v>56</v>
      </c>
      <c r="C13" s="75">
        <v>0</v>
      </c>
      <c r="D13" s="64">
        <v>40006285.092</v>
      </c>
      <c r="E13" s="64">
        <v>0</v>
      </c>
      <c r="F13" s="64">
        <v>0</v>
      </c>
      <c r="G13" s="64">
        <v>0</v>
      </c>
      <c r="H13" s="64">
        <v>0</v>
      </c>
      <c r="I13" s="64">
        <v>0</v>
      </c>
      <c r="J13" s="64">
        <v>0</v>
      </c>
      <c r="K13" s="64">
        <v>0</v>
      </c>
      <c r="L13" s="76">
        <v>0</v>
      </c>
      <c r="M13" s="75">
        <v>0</v>
      </c>
      <c r="N13" s="64">
        <v>0</v>
      </c>
      <c r="O13" s="64">
        <v>0</v>
      </c>
      <c r="P13" s="64">
        <v>0</v>
      </c>
      <c r="Q13" s="64">
        <v>0</v>
      </c>
      <c r="R13" s="64">
        <v>0</v>
      </c>
      <c r="S13" s="76">
        <v>0</v>
      </c>
      <c r="T13" s="126">
        <v>27368912.633000001</v>
      </c>
      <c r="U13" s="126">
        <v>12637372.459000001</v>
      </c>
      <c r="V13" s="77">
        <f t="shared" si="0"/>
        <v>40006285.092</v>
      </c>
    </row>
    <row r="14" spans="1:22">
      <c r="A14" s="74">
        <v>8</v>
      </c>
      <c r="B14" s="1" t="s">
        <v>57</v>
      </c>
      <c r="C14" s="75">
        <v>0</v>
      </c>
      <c r="D14" s="64">
        <v>39100083.058300003</v>
      </c>
      <c r="E14" s="64">
        <v>0</v>
      </c>
      <c r="F14" s="64">
        <v>0</v>
      </c>
      <c r="G14" s="64">
        <v>0</v>
      </c>
      <c r="H14" s="64">
        <v>0</v>
      </c>
      <c r="I14" s="64">
        <v>0</v>
      </c>
      <c r="J14" s="64">
        <v>0</v>
      </c>
      <c r="K14" s="64">
        <v>0</v>
      </c>
      <c r="L14" s="76">
        <v>0</v>
      </c>
      <c r="M14" s="75">
        <v>0</v>
      </c>
      <c r="N14" s="64">
        <v>0</v>
      </c>
      <c r="O14" s="64">
        <v>0</v>
      </c>
      <c r="P14" s="64">
        <v>0</v>
      </c>
      <c r="Q14" s="64">
        <v>0</v>
      </c>
      <c r="R14" s="64">
        <v>0</v>
      </c>
      <c r="S14" s="76">
        <v>0</v>
      </c>
      <c r="T14" s="126">
        <v>39100083.058300003</v>
      </c>
      <c r="U14" s="126"/>
      <c r="V14" s="77">
        <f t="shared" si="0"/>
        <v>39100083.058300003</v>
      </c>
    </row>
    <row r="15" spans="1:22">
      <c r="A15" s="74">
        <v>9</v>
      </c>
      <c r="B15" s="1" t="s">
        <v>58</v>
      </c>
      <c r="C15" s="75">
        <v>0</v>
      </c>
      <c r="D15" s="64">
        <v>1521372.6189999997</v>
      </c>
      <c r="E15" s="64">
        <v>0</v>
      </c>
      <c r="F15" s="64">
        <v>0</v>
      </c>
      <c r="G15" s="64">
        <v>0</v>
      </c>
      <c r="H15" s="64">
        <v>0</v>
      </c>
      <c r="I15" s="64">
        <v>0</v>
      </c>
      <c r="J15" s="64">
        <v>0</v>
      </c>
      <c r="K15" s="64">
        <v>0</v>
      </c>
      <c r="L15" s="76">
        <v>0</v>
      </c>
      <c r="M15" s="75">
        <v>0</v>
      </c>
      <c r="N15" s="64">
        <v>0</v>
      </c>
      <c r="O15" s="64">
        <v>0</v>
      </c>
      <c r="P15" s="64">
        <v>0</v>
      </c>
      <c r="Q15" s="64">
        <v>0</v>
      </c>
      <c r="R15" s="64">
        <v>0</v>
      </c>
      <c r="S15" s="76">
        <v>0</v>
      </c>
      <c r="T15" s="126">
        <v>1521372.6189999997</v>
      </c>
      <c r="U15" s="126"/>
      <c r="V15" s="77">
        <f t="shared" si="0"/>
        <v>1521372.6189999997</v>
      </c>
    </row>
    <row r="16" spans="1:22">
      <c r="A16" s="74">
        <v>10</v>
      </c>
      <c r="B16" s="1" t="s">
        <v>59</v>
      </c>
      <c r="C16" s="75">
        <v>0</v>
      </c>
      <c r="D16" s="64">
        <v>67250.810400000002</v>
      </c>
      <c r="E16" s="64">
        <v>0</v>
      </c>
      <c r="F16" s="64">
        <v>0</v>
      </c>
      <c r="G16" s="64">
        <v>0</v>
      </c>
      <c r="H16" s="64">
        <v>0</v>
      </c>
      <c r="I16" s="64">
        <v>0</v>
      </c>
      <c r="J16" s="64">
        <v>0</v>
      </c>
      <c r="K16" s="64">
        <v>0</v>
      </c>
      <c r="L16" s="76">
        <v>0</v>
      </c>
      <c r="M16" s="75">
        <v>0</v>
      </c>
      <c r="N16" s="64">
        <v>0</v>
      </c>
      <c r="O16" s="64">
        <v>0</v>
      </c>
      <c r="P16" s="64">
        <v>0</v>
      </c>
      <c r="Q16" s="64">
        <v>0</v>
      </c>
      <c r="R16" s="64">
        <v>0</v>
      </c>
      <c r="S16" s="76">
        <v>0</v>
      </c>
      <c r="T16" s="126">
        <v>67250.810400000002</v>
      </c>
      <c r="U16" s="126"/>
      <c r="V16" s="77">
        <f t="shared" si="0"/>
        <v>67250.810400000002</v>
      </c>
    </row>
    <row r="17" spans="1:22">
      <c r="A17" s="74">
        <v>11</v>
      </c>
      <c r="B17" s="1" t="s">
        <v>60</v>
      </c>
      <c r="C17" s="75">
        <v>0</v>
      </c>
      <c r="D17" s="64">
        <v>0</v>
      </c>
      <c r="E17" s="64">
        <v>0</v>
      </c>
      <c r="F17" s="64">
        <v>0</v>
      </c>
      <c r="G17" s="64">
        <v>0</v>
      </c>
      <c r="H17" s="64">
        <v>0</v>
      </c>
      <c r="I17" s="64">
        <v>0</v>
      </c>
      <c r="J17" s="64">
        <v>0</v>
      </c>
      <c r="K17" s="64">
        <v>0</v>
      </c>
      <c r="L17" s="76">
        <v>0</v>
      </c>
      <c r="M17" s="75">
        <v>0</v>
      </c>
      <c r="N17" s="64">
        <v>0</v>
      </c>
      <c r="O17" s="64">
        <v>0</v>
      </c>
      <c r="P17" s="64">
        <v>0</v>
      </c>
      <c r="Q17" s="64">
        <v>0</v>
      </c>
      <c r="R17" s="64">
        <v>0</v>
      </c>
      <c r="S17" s="76">
        <v>0</v>
      </c>
      <c r="T17" s="126">
        <v>0</v>
      </c>
      <c r="U17" s="126"/>
      <c r="V17" s="77">
        <f t="shared" si="0"/>
        <v>0</v>
      </c>
    </row>
    <row r="18" spans="1:22">
      <c r="A18" s="74">
        <v>12</v>
      </c>
      <c r="B18" s="1" t="s">
        <v>61</v>
      </c>
      <c r="C18" s="75">
        <v>0</v>
      </c>
      <c r="D18" s="64">
        <v>0</v>
      </c>
      <c r="E18" s="64">
        <v>0</v>
      </c>
      <c r="F18" s="64">
        <v>0</v>
      </c>
      <c r="G18" s="64">
        <v>0</v>
      </c>
      <c r="H18" s="64">
        <v>0</v>
      </c>
      <c r="I18" s="64">
        <v>0</v>
      </c>
      <c r="J18" s="64">
        <v>0</v>
      </c>
      <c r="K18" s="64">
        <v>0</v>
      </c>
      <c r="L18" s="76">
        <v>0</v>
      </c>
      <c r="M18" s="75">
        <v>0</v>
      </c>
      <c r="N18" s="64">
        <v>0</v>
      </c>
      <c r="O18" s="64">
        <v>0</v>
      </c>
      <c r="P18" s="64">
        <v>0</v>
      </c>
      <c r="Q18" s="64">
        <v>0</v>
      </c>
      <c r="R18" s="64">
        <v>0</v>
      </c>
      <c r="S18" s="76">
        <v>0</v>
      </c>
      <c r="T18" s="126">
        <v>0</v>
      </c>
      <c r="U18" s="126"/>
      <c r="V18" s="77">
        <f t="shared" si="0"/>
        <v>0</v>
      </c>
    </row>
    <row r="19" spans="1:22">
      <c r="A19" s="74">
        <v>13</v>
      </c>
      <c r="B19" s="1" t="s">
        <v>62</v>
      </c>
      <c r="C19" s="75">
        <v>0</v>
      </c>
      <c r="D19" s="64">
        <v>0</v>
      </c>
      <c r="E19" s="64">
        <v>0</v>
      </c>
      <c r="F19" s="64">
        <v>0</v>
      </c>
      <c r="G19" s="64">
        <v>0</v>
      </c>
      <c r="H19" s="64">
        <v>0</v>
      </c>
      <c r="I19" s="64">
        <v>0</v>
      </c>
      <c r="J19" s="64">
        <v>0</v>
      </c>
      <c r="K19" s="64">
        <v>0</v>
      </c>
      <c r="L19" s="76">
        <v>0</v>
      </c>
      <c r="M19" s="75">
        <v>0</v>
      </c>
      <c r="N19" s="64">
        <v>0</v>
      </c>
      <c r="O19" s="64">
        <v>0</v>
      </c>
      <c r="P19" s="64">
        <v>0</v>
      </c>
      <c r="Q19" s="64">
        <v>0</v>
      </c>
      <c r="R19" s="64">
        <v>0</v>
      </c>
      <c r="S19" s="76">
        <v>0</v>
      </c>
      <c r="T19" s="126">
        <v>0</v>
      </c>
      <c r="U19" s="126"/>
      <c r="V19" s="77">
        <f t="shared" si="0"/>
        <v>0</v>
      </c>
    </row>
    <row r="20" spans="1:22">
      <c r="A20" s="74">
        <v>14</v>
      </c>
      <c r="B20" s="1" t="s">
        <v>63</v>
      </c>
      <c r="C20" s="75">
        <v>0</v>
      </c>
      <c r="D20" s="64">
        <v>0</v>
      </c>
      <c r="E20" s="64">
        <v>0</v>
      </c>
      <c r="F20" s="64">
        <v>0</v>
      </c>
      <c r="G20" s="64">
        <v>0</v>
      </c>
      <c r="H20" s="64">
        <v>0</v>
      </c>
      <c r="I20" s="64">
        <v>0</v>
      </c>
      <c r="J20" s="64">
        <v>0</v>
      </c>
      <c r="K20" s="64">
        <v>0</v>
      </c>
      <c r="L20" s="76">
        <v>0</v>
      </c>
      <c r="M20" s="75">
        <v>0</v>
      </c>
      <c r="N20" s="64">
        <v>0</v>
      </c>
      <c r="O20" s="64">
        <v>0</v>
      </c>
      <c r="P20" s="64">
        <v>0</v>
      </c>
      <c r="Q20" s="64">
        <v>0</v>
      </c>
      <c r="R20" s="64">
        <v>0</v>
      </c>
      <c r="S20" s="76">
        <v>0</v>
      </c>
      <c r="T20" s="126">
        <v>0</v>
      </c>
      <c r="U20" s="126"/>
      <c r="V20" s="77">
        <f t="shared" si="0"/>
        <v>0</v>
      </c>
    </row>
    <row r="21" spans="1:22" ht="13.8" thickBot="1">
      <c r="A21" s="65"/>
      <c r="B21" s="78" t="s">
        <v>64</v>
      </c>
      <c r="C21" s="79">
        <f>SUM(C7:C20)</f>
        <v>0</v>
      </c>
      <c r="D21" s="66">
        <f t="shared" ref="D21:V21" si="1">SUM(D7:D20)</f>
        <v>80694991.579699993</v>
      </c>
      <c r="E21" s="66">
        <f t="shared" si="1"/>
        <v>0</v>
      </c>
      <c r="F21" s="66">
        <f t="shared" si="1"/>
        <v>0</v>
      </c>
      <c r="G21" s="66">
        <f t="shared" si="1"/>
        <v>0</v>
      </c>
      <c r="H21" s="66">
        <f t="shared" si="1"/>
        <v>0</v>
      </c>
      <c r="I21" s="66">
        <f t="shared" si="1"/>
        <v>0</v>
      </c>
      <c r="J21" s="66">
        <f t="shared" si="1"/>
        <v>0</v>
      </c>
      <c r="K21" s="66">
        <f t="shared" si="1"/>
        <v>0</v>
      </c>
      <c r="L21" s="80">
        <f t="shared" si="1"/>
        <v>0</v>
      </c>
      <c r="M21" s="79">
        <f t="shared" si="1"/>
        <v>0</v>
      </c>
      <c r="N21" s="66">
        <f t="shared" si="1"/>
        <v>0</v>
      </c>
      <c r="O21" s="66">
        <f t="shared" si="1"/>
        <v>0</v>
      </c>
      <c r="P21" s="66">
        <f t="shared" si="1"/>
        <v>0</v>
      </c>
      <c r="Q21" s="66">
        <f t="shared" si="1"/>
        <v>0</v>
      </c>
      <c r="R21" s="66">
        <f t="shared" si="1"/>
        <v>0</v>
      </c>
      <c r="S21" s="80">
        <f>SUM(S7:S20)</f>
        <v>0</v>
      </c>
      <c r="T21" s="80">
        <f>SUM(T7:T20)</f>
        <v>68057619.120700002</v>
      </c>
      <c r="U21" s="80">
        <f t="shared" ref="U21" si="2">SUM(U7:U20)</f>
        <v>12637372.459000001</v>
      </c>
      <c r="V21" s="81">
        <f t="shared" si="1"/>
        <v>80694991.579699993</v>
      </c>
    </row>
    <row r="24" spans="1:22">
      <c r="C24" s="16"/>
      <c r="D24" s="16"/>
      <c r="E24" s="16"/>
    </row>
    <row r="25" spans="1:22">
      <c r="A25" s="32"/>
      <c r="B25" s="32"/>
      <c r="D25" s="16"/>
      <c r="E25" s="16"/>
    </row>
    <row r="26" spans="1:22">
      <c r="A26" s="32"/>
      <c r="B26" s="17"/>
      <c r="D26" s="16"/>
      <c r="E26" s="16"/>
    </row>
    <row r="27" spans="1:22">
      <c r="A27" s="32"/>
      <c r="B27" s="32"/>
      <c r="D27" s="16"/>
      <c r="E27" s="16"/>
    </row>
    <row r="28" spans="1:22">
      <c r="A28" s="32"/>
      <c r="B28" s="17"/>
      <c r="D28" s="16"/>
      <c r="E28" s="16"/>
    </row>
  </sheetData>
  <mergeCells count="5">
    <mergeCell ref="C5:L5"/>
    <mergeCell ref="M5:S5"/>
    <mergeCell ref="V5:V6"/>
    <mergeCell ref="T5:T6"/>
    <mergeCell ref="U5:U6"/>
  </mergeCells>
  <pageMargins left="0.7" right="0.7" top="0.75" bottom="0.75" header="0.3" footer="0.3"/>
  <pageSetup paperSize="9" scale="1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8"/>
  <cols>
    <col min="1" max="1" width="10.5546875" style="4" bestFit="1" customWidth="1"/>
    <col min="2" max="2" width="79.6640625" style="4" customWidth="1"/>
    <col min="3" max="3" width="15.33203125" style="109" customWidth="1"/>
    <col min="4" max="4" width="14.6640625" style="109" bestFit="1" customWidth="1"/>
    <col min="5" max="5" width="17.6640625" style="109" customWidth="1"/>
    <col min="6" max="6" width="15.6640625" style="109" customWidth="1"/>
    <col min="7" max="7" width="17.44140625" style="109" customWidth="1"/>
    <col min="8" max="8" width="21" style="109" customWidth="1"/>
    <col min="9" max="16384" width="9.33203125" style="9"/>
  </cols>
  <sheetData>
    <row r="1" spans="1:9">
      <c r="A1" s="2" t="s">
        <v>30</v>
      </c>
      <c r="B1" s="4" t="str">
        <f>'Info '!C2</f>
        <v>JSC "Liberty Bank"</v>
      </c>
      <c r="C1" s="3"/>
    </row>
    <row r="2" spans="1:9">
      <c r="A2" s="2" t="s">
        <v>31</v>
      </c>
      <c r="B2" s="417">
        <f>'1. key ratios '!B2</f>
        <v>46203</v>
      </c>
      <c r="C2" s="206"/>
    </row>
    <row r="4" spans="1:9" ht="14.4" thickBot="1">
      <c r="A4" s="2" t="s">
        <v>150</v>
      </c>
      <c r="B4" s="67" t="s">
        <v>239</v>
      </c>
    </row>
    <row r="5" spans="1:9">
      <c r="A5" s="68"/>
      <c r="B5" s="82"/>
      <c r="C5" s="127" t="s">
        <v>0</v>
      </c>
      <c r="D5" s="127" t="s">
        <v>1</v>
      </c>
      <c r="E5" s="127" t="s">
        <v>2</v>
      </c>
      <c r="F5" s="127" t="s">
        <v>3</v>
      </c>
      <c r="G5" s="128" t="s">
        <v>4</v>
      </c>
      <c r="H5" s="129" t="s">
        <v>5</v>
      </c>
      <c r="I5" s="83"/>
    </row>
    <row r="6" spans="1:9" s="83" customFormat="1" ht="12.75" customHeight="1">
      <c r="A6" s="84"/>
      <c r="B6" s="824" t="s">
        <v>149</v>
      </c>
      <c r="C6" s="826" t="s">
        <v>232</v>
      </c>
      <c r="D6" s="827" t="s">
        <v>231</v>
      </c>
      <c r="E6" s="828"/>
      <c r="F6" s="826" t="s">
        <v>236</v>
      </c>
      <c r="G6" s="826" t="s">
        <v>237</v>
      </c>
      <c r="H6" s="822" t="s">
        <v>235</v>
      </c>
    </row>
    <row r="7" spans="1:9" ht="41.4">
      <c r="A7" s="86"/>
      <c r="B7" s="825"/>
      <c r="C7" s="811"/>
      <c r="D7" s="130" t="s">
        <v>234</v>
      </c>
      <c r="E7" s="130" t="s">
        <v>233</v>
      </c>
      <c r="F7" s="811"/>
      <c r="G7" s="811"/>
      <c r="H7" s="823"/>
      <c r="I7" s="83"/>
    </row>
    <row r="8" spans="1:9">
      <c r="A8" s="84">
        <v>1</v>
      </c>
      <c r="B8" s="1" t="s">
        <v>51</v>
      </c>
      <c r="C8" s="131">
        <v>846716799.64989853</v>
      </c>
      <c r="D8" s="131">
        <v>36864</v>
      </c>
      <c r="E8" s="131">
        <v>18432</v>
      </c>
      <c r="F8" s="131">
        <v>116893005.47849999</v>
      </c>
      <c r="G8" s="132">
        <v>116893005.47849999</v>
      </c>
      <c r="H8" s="388">
        <f>IFERROR(G8/(C8+E8),0)</f>
        <v>0.13805142517895369</v>
      </c>
    </row>
    <row r="9" spans="1:9" ht="15" customHeight="1">
      <c r="A9" s="84">
        <v>2</v>
      </c>
      <c r="B9" s="1" t="s">
        <v>52</v>
      </c>
      <c r="C9" s="131">
        <v>0</v>
      </c>
      <c r="D9" s="131">
        <v>0</v>
      </c>
      <c r="E9" s="131">
        <v>0</v>
      </c>
      <c r="F9" s="131">
        <v>0</v>
      </c>
      <c r="G9" s="132">
        <v>0</v>
      </c>
      <c r="H9" s="388">
        <f t="shared" ref="H9:H21" si="0">IFERROR(G9/(C9+E9),0)</f>
        <v>0</v>
      </c>
    </row>
    <row r="10" spans="1:9">
      <c r="A10" s="84">
        <v>3</v>
      </c>
      <c r="B10" s="1" t="s">
        <v>153</v>
      </c>
      <c r="C10" s="131">
        <v>0</v>
      </c>
      <c r="D10" s="131">
        <v>0</v>
      </c>
      <c r="E10" s="131">
        <v>0</v>
      </c>
      <c r="F10" s="131">
        <v>0</v>
      </c>
      <c r="G10" s="132">
        <v>0</v>
      </c>
      <c r="H10" s="388">
        <f t="shared" si="0"/>
        <v>0</v>
      </c>
    </row>
    <row r="11" spans="1:9">
      <c r="A11" s="84">
        <v>4</v>
      </c>
      <c r="B11" s="1" t="s">
        <v>53</v>
      </c>
      <c r="C11" s="131">
        <v>0</v>
      </c>
      <c r="D11" s="131">
        <v>0</v>
      </c>
      <c r="E11" s="131">
        <v>0</v>
      </c>
      <c r="F11" s="131">
        <v>0</v>
      </c>
      <c r="G11" s="132">
        <v>0</v>
      </c>
      <c r="H11" s="388">
        <f t="shared" si="0"/>
        <v>0</v>
      </c>
    </row>
    <row r="12" spans="1:9">
      <c r="A12" s="84">
        <v>5</v>
      </c>
      <c r="B12" s="1" t="s">
        <v>54</v>
      </c>
      <c r="C12" s="131">
        <v>5421149.3020000001</v>
      </c>
      <c r="D12" s="131">
        <v>0</v>
      </c>
      <c r="E12" s="131">
        <v>0</v>
      </c>
      <c r="F12" s="131">
        <v>5421149.3020000001</v>
      </c>
      <c r="G12" s="132">
        <v>5421149.3020000001</v>
      </c>
      <c r="H12" s="388">
        <f t="shared" si="0"/>
        <v>1</v>
      </c>
    </row>
    <row r="13" spans="1:9">
      <c r="A13" s="84">
        <v>6</v>
      </c>
      <c r="B13" s="1" t="s">
        <v>55</v>
      </c>
      <c r="C13" s="131">
        <v>134709145.69859996</v>
      </c>
      <c r="D13" s="131">
        <v>0</v>
      </c>
      <c r="E13" s="131">
        <v>0</v>
      </c>
      <c r="F13" s="131">
        <v>39510549.006299995</v>
      </c>
      <c r="G13" s="132">
        <v>39510549.006299995</v>
      </c>
      <c r="H13" s="388">
        <f t="shared" si="0"/>
        <v>0.29330264698360886</v>
      </c>
    </row>
    <row r="14" spans="1:9">
      <c r="A14" s="84">
        <v>7</v>
      </c>
      <c r="B14" s="1" t="s">
        <v>56</v>
      </c>
      <c r="C14" s="131">
        <v>994577263.83830023</v>
      </c>
      <c r="D14" s="131">
        <v>319100386.54610002</v>
      </c>
      <c r="E14" s="131">
        <v>77959114.82280001</v>
      </c>
      <c r="F14" s="131">
        <v>1072536378.6611004</v>
      </c>
      <c r="G14" s="132">
        <v>1033059557.4140002</v>
      </c>
      <c r="H14" s="388">
        <f t="shared" si="0"/>
        <v>0.96319302353512615</v>
      </c>
    </row>
    <row r="15" spans="1:9">
      <c r="A15" s="84">
        <v>8</v>
      </c>
      <c r="B15" s="1" t="s">
        <v>57</v>
      </c>
      <c r="C15" s="131">
        <v>2887811172.4323006</v>
      </c>
      <c r="D15" s="131">
        <v>205827351.65689996</v>
      </c>
      <c r="E15" s="131">
        <v>13605998.404999999</v>
      </c>
      <c r="F15" s="131">
        <v>2046974151.4443007</v>
      </c>
      <c r="G15" s="132">
        <v>2007344604.5418015</v>
      </c>
      <c r="H15" s="388">
        <f t="shared" si="0"/>
        <v>0.69184970183467798</v>
      </c>
    </row>
    <row r="16" spans="1:9">
      <c r="A16" s="84">
        <v>9</v>
      </c>
      <c r="B16" s="1" t="s">
        <v>58</v>
      </c>
      <c r="C16" s="131">
        <v>706990672.15270007</v>
      </c>
      <c r="D16" s="131">
        <v>37259738.954599999</v>
      </c>
      <c r="E16" s="131">
        <v>909754.71420000005</v>
      </c>
      <c r="F16" s="131">
        <v>248356489.96799999</v>
      </c>
      <c r="G16" s="132">
        <v>246835117.34870002</v>
      </c>
      <c r="H16" s="388">
        <f t="shared" si="0"/>
        <v>0.34868621063158384</v>
      </c>
    </row>
    <row r="17" spans="1:8">
      <c r="A17" s="84">
        <v>10</v>
      </c>
      <c r="B17" s="1" t="s">
        <v>59</v>
      </c>
      <c r="C17" s="131">
        <v>59127391.555200011</v>
      </c>
      <c r="D17" s="131">
        <v>0</v>
      </c>
      <c r="E17" s="131">
        <v>0</v>
      </c>
      <c r="F17" s="131">
        <v>69821565.331399947</v>
      </c>
      <c r="G17" s="132">
        <v>69754314.520999953</v>
      </c>
      <c r="H17" s="388">
        <f t="shared" si="0"/>
        <v>1.1797292707539599</v>
      </c>
    </row>
    <row r="18" spans="1:8">
      <c r="A18" s="84">
        <v>11</v>
      </c>
      <c r="B18" s="1" t="s">
        <v>60</v>
      </c>
      <c r="C18" s="131">
        <v>1100148.6599999999</v>
      </c>
      <c r="D18" s="131">
        <v>0</v>
      </c>
      <c r="E18" s="131">
        <v>0</v>
      </c>
      <c r="F18" s="131">
        <v>2750371.65</v>
      </c>
      <c r="G18" s="132">
        <v>2750371.65</v>
      </c>
      <c r="H18" s="388">
        <f t="shared" si="0"/>
        <v>2.5</v>
      </c>
    </row>
    <row r="19" spans="1:8">
      <c r="A19" s="84">
        <v>12</v>
      </c>
      <c r="B19" s="1" t="s">
        <v>61</v>
      </c>
      <c r="C19" s="131">
        <v>0</v>
      </c>
      <c r="D19" s="131">
        <v>0</v>
      </c>
      <c r="E19" s="131">
        <v>0</v>
      </c>
      <c r="F19" s="131">
        <v>0</v>
      </c>
      <c r="G19" s="132">
        <v>0</v>
      </c>
      <c r="H19" s="388">
        <f t="shared" si="0"/>
        <v>0</v>
      </c>
    </row>
    <row r="20" spans="1:8">
      <c r="A20" s="84">
        <v>13</v>
      </c>
      <c r="B20" s="1" t="s">
        <v>144</v>
      </c>
      <c r="C20" s="131">
        <v>0</v>
      </c>
      <c r="D20" s="131">
        <v>0</v>
      </c>
      <c r="E20" s="131">
        <v>0</v>
      </c>
      <c r="F20" s="131">
        <v>0</v>
      </c>
      <c r="G20" s="132">
        <v>0</v>
      </c>
      <c r="H20" s="388">
        <f t="shared" si="0"/>
        <v>0</v>
      </c>
    </row>
    <row r="21" spans="1:8">
      <c r="A21" s="84">
        <v>14</v>
      </c>
      <c r="B21" s="1" t="s">
        <v>63</v>
      </c>
      <c r="C21" s="131">
        <v>578189445.33099985</v>
      </c>
      <c r="D21" s="131">
        <v>0</v>
      </c>
      <c r="E21" s="131">
        <v>0</v>
      </c>
      <c r="F21" s="131">
        <v>215699502.04100001</v>
      </c>
      <c r="G21" s="132">
        <v>215699502.04100001</v>
      </c>
      <c r="H21" s="388">
        <f t="shared" si="0"/>
        <v>0.37306025522053093</v>
      </c>
    </row>
    <row r="22" spans="1:8" ht="14.4" thickBot="1">
      <c r="A22" s="87"/>
      <c r="B22" s="88" t="s">
        <v>64</v>
      </c>
      <c r="C22" s="133">
        <f>SUM(C8:C21)</f>
        <v>6214643188.6199989</v>
      </c>
      <c r="D22" s="133">
        <f>SUM(D8:D21)</f>
        <v>562224341.15759993</v>
      </c>
      <c r="E22" s="133">
        <f>SUM(E8:E21)</f>
        <v>92493299.942000017</v>
      </c>
      <c r="F22" s="133">
        <f>SUM(F8:F21)</f>
        <v>3817963162.8826008</v>
      </c>
      <c r="G22" s="133">
        <f>SUM(G8:G21)</f>
        <v>3737268171.3033013</v>
      </c>
      <c r="H22" s="389">
        <f>G22/(C22+E22)</f>
        <v>0.59254594824146301</v>
      </c>
    </row>
  </sheetData>
  <mergeCells count="6">
    <mergeCell ref="H6:H7"/>
    <mergeCell ref="B6:B7"/>
    <mergeCell ref="C6:C7"/>
    <mergeCell ref="D6:E6"/>
    <mergeCell ref="F6:F7"/>
    <mergeCell ref="G6:G7"/>
  </mergeCells>
  <pageMargins left="0.7" right="0.7" top="0.75" bottom="0.75" header="0.3" footer="0.3"/>
  <pageSetup scale="4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80" zoomScaleNormal="80" workbookViewId="0">
      <pane xSplit="2" ySplit="6" topLeftCell="C13"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8"/>
  <cols>
    <col min="1" max="1" width="10.5546875" style="109" bestFit="1" customWidth="1"/>
    <col min="2" max="2" width="89.88671875" style="109" customWidth="1"/>
    <col min="3" max="11" width="15.6640625" style="381" customWidth="1"/>
    <col min="12" max="16384" width="9.33203125" style="109"/>
  </cols>
  <sheetData>
    <row r="1" spans="1:11">
      <c r="A1" s="109" t="s">
        <v>30</v>
      </c>
      <c r="B1" s="3" t="str">
        <f>'Info '!C2</f>
        <v>JSC "Liberty Bank"</v>
      </c>
    </row>
    <row r="2" spans="1:11">
      <c r="A2" s="109" t="s">
        <v>31</v>
      </c>
      <c r="B2" s="417">
        <f>'1. key ratios '!B2</f>
        <v>46203</v>
      </c>
      <c r="C2" s="489"/>
      <c r="D2" s="489"/>
    </row>
    <row r="3" spans="1:11">
      <c r="C3" s="489"/>
      <c r="D3" s="489"/>
    </row>
    <row r="4" spans="1:11" ht="14.4" thickBot="1">
      <c r="A4" s="109" t="s">
        <v>146</v>
      </c>
      <c r="B4" s="161" t="s">
        <v>240</v>
      </c>
      <c r="C4" s="489"/>
      <c r="D4" s="489"/>
    </row>
    <row r="5" spans="1:11" ht="30" customHeight="1">
      <c r="A5" s="829"/>
      <c r="B5" s="830"/>
      <c r="C5" s="831" t="s">
        <v>292</v>
      </c>
      <c r="D5" s="831"/>
      <c r="E5" s="831"/>
      <c r="F5" s="831" t="s">
        <v>293</v>
      </c>
      <c r="G5" s="831"/>
      <c r="H5" s="831"/>
      <c r="I5" s="831" t="s">
        <v>294</v>
      </c>
      <c r="J5" s="831"/>
      <c r="K5" s="832"/>
    </row>
    <row r="6" spans="1:11">
      <c r="A6" s="139"/>
      <c r="B6" s="140"/>
      <c r="C6" s="490" t="s">
        <v>32</v>
      </c>
      <c r="D6" s="490" t="s">
        <v>33</v>
      </c>
      <c r="E6" s="490" t="s">
        <v>34</v>
      </c>
      <c r="F6" s="490" t="s">
        <v>32</v>
      </c>
      <c r="G6" s="490" t="s">
        <v>33</v>
      </c>
      <c r="H6" s="490" t="s">
        <v>34</v>
      </c>
      <c r="I6" s="490" t="s">
        <v>32</v>
      </c>
      <c r="J6" s="490" t="s">
        <v>33</v>
      </c>
      <c r="K6" s="490" t="s">
        <v>34</v>
      </c>
    </row>
    <row r="7" spans="1:11">
      <c r="A7" s="141" t="s">
        <v>243</v>
      </c>
      <c r="B7" s="142"/>
      <c r="C7" s="491"/>
      <c r="D7" s="491"/>
      <c r="E7" s="491"/>
      <c r="F7" s="491"/>
      <c r="G7" s="491"/>
      <c r="H7" s="491"/>
      <c r="I7" s="491"/>
      <c r="J7" s="491"/>
      <c r="K7" s="492"/>
    </row>
    <row r="8" spans="1:11">
      <c r="A8" s="143">
        <v>1</v>
      </c>
      <c r="B8" s="144" t="s">
        <v>241</v>
      </c>
      <c r="C8" s="493"/>
      <c r="D8" s="493"/>
      <c r="E8" s="493"/>
      <c r="F8" s="494">
        <v>886167961.48015809</v>
      </c>
      <c r="G8" s="494">
        <v>494712537.27656788</v>
      </c>
      <c r="H8" s="494">
        <v>1380880498.7567255</v>
      </c>
      <c r="I8" s="494">
        <v>872771531.86268365</v>
      </c>
      <c r="J8" s="494">
        <v>366629718.15870142</v>
      </c>
      <c r="K8" s="495">
        <v>1239401250.0213854</v>
      </c>
    </row>
    <row r="9" spans="1:11">
      <c r="A9" s="141" t="s">
        <v>244</v>
      </c>
      <c r="B9" s="142"/>
      <c r="C9" s="491"/>
      <c r="D9" s="491"/>
      <c r="E9" s="491"/>
      <c r="F9" s="491"/>
      <c r="G9" s="491"/>
      <c r="H9" s="491"/>
      <c r="I9" s="491"/>
      <c r="J9" s="491"/>
      <c r="K9" s="492"/>
    </row>
    <row r="10" spans="1:11">
      <c r="A10" s="145">
        <v>2</v>
      </c>
      <c r="B10" s="146" t="s">
        <v>252</v>
      </c>
      <c r="C10" s="496">
        <v>1709735216.4705639</v>
      </c>
      <c r="D10" s="497">
        <v>620371407.8738426</v>
      </c>
      <c r="E10" s="497">
        <v>2330106624.3444057</v>
      </c>
      <c r="F10" s="497">
        <v>252797318.56753269</v>
      </c>
      <c r="G10" s="497">
        <v>109711679.0978843</v>
      </c>
      <c r="H10" s="497">
        <v>362508997.66541708</v>
      </c>
      <c r="I10" s="497">
        <v>64145208.307781138</v>
      </c>
      <c r="J10" s="497">
        <v>26990842.043386173</v>
      </c>
      <c r="K10" s="498">
        <v>91136050.351167336</v>
      </c>
    </row>
    <row r="11" spans="1:11">
      <c r="A11" s="145">
        <v>3</v>
      </c>
      <c r="B11" s="146" t="s">
        <v>246</v>
      </c>
      <c r="C11" s="496">
        <v>1606302442.7582853</v>
      </c>
      <c r="D11" s="497">
        <v>662636399.10627544</v>
      </c>
      <c r="E11" s="497">
        <v>2268938841.8645611</v>
      </c>
      <c r="F11" s="497">
        <v>471649032.08229202</v>
      </c>
      <c r="G11" s="497">
        <v>193933221.32245737</v>
      </c>
      <c r="H11" s="497">
        <v>665582253.40474963</v>
      </c>
      <c r="I11" s="497">
        <v>390291540.4047513</v>
      </c>
      <c r="J11" s="497">
        <v>160512468.55887485</v>
      </c>
      <c r="K11" s="498">
        <v>550804008.96362603</v>
      </c>
    </row>
    <row r="12" spans="1:11">
      <c r="A12" s="145">
        <v>4</v>
      </c>
      <c r="B12" s="146" t="s">
        <v>247</v>
      </c>
      <c r="C12" s="496"/>
      <c r="D12" s="497"/>
      <c r="E12" s="497">
        <v>0</v>
      </c>
      <c r="F12" s="497"/>
      <c r="G12" s="497"/>
      <c r="H12" s="497"/>
      <c r="I12" s="497"/>
      <c r="J12" s="497"/>
      <c r="K12" s="498"/>
    </row>
    <row r="13" spans="1:11">
      <c r="A13" s="145">
        <v>5</v>
      </c>
      <c r="B13" s="146" t="s">
        <v>255</v>
      </c>
      <c r="C13" s="496">
        <v>219165.01758241744</v>
      </c>
      <c r="D13" s="497">
        <v>0</v>
      </c>
      <c r="E13" s="497">
        <v>219165.01758241744</v>
      </c>
      <c r="F13" s="497">
        <v>181258.95252747252</v>
      </c>
      <c r="G13" s="497">
        <v>0</v>
      </c>
      <c r="H13" s="497">
        <v>181258.95252747252</v>
      </c>
      <c r="I13" s="497">
        <v>181258.95252747252</v>
      </c>
      <c r="J13" s="497">
        <v>0</v>
      </c>
      <c r="K13" s="498">
        <v>181258.95252747252</v>
      </c>
    </row>
    <row r="14" spans="1:11">
      <c r="A14" s="145">
        <v>6</v>
      </c>
      <c r="B14" s="146" t="s">
        <v>287</v>
      </c>
      <c r="C14" s="496">
        <v>51414999.31494505</v>
      </c>
      <c r="D14" s="497">
        <v>31047434.944508772</v>
      </c>
      <c r="E14" s="497">
        <v>82462434.259453863</v>
      </c>
      <c r="F14" s="497">
        <v>41204425.299965262</v>
      </c>
      <c r="G14" s="497">
        <v>49497192.143320575</v>
      </c>
      <c r="H14" s="497">
        <v>90701617.443285763</v>
      </c>
      <c r="I14" s="497">
        <v>13862626.465716446</v>
      </c>
      <c r="J14" s="497">
        <v>16391728.267173005</v>
      </c>
      <c r="K14" s="498">
        <v>30254354.732889444</v>
      </c>
    </row>
    <row r="15" spans="1:11">
      <c r="A15" s="145">
        <v>7</v>
      </c>
      <c r="B15" s="146" t="s">
        <v>288</v>
      </c>
      <c r="C15" s="496">
        <v>230212680.84463504</v>
      </c>
      <c r="D15" s="497">
        <v>122108005.94140281</v>
      </c>
      <c r="E15" s="497">
        <v>352320686.78603786</v>
      </c>
      <c r="F15" s="497">
        <v>71446093.411351651</v>
      </c>
      <c r="G15" s="497">
        <v>11670184.543571427</v>
      </c>
      <c r="H15" s="497">
        <v>83116277.954923078</v>
      </c>
      <c r="I15" s="497">
        <v>65434852.629593402</v>
      </c>
      <c r="J15" s="497">
        <v>14701283.392519366</v>
      </c>
      <c r="K15" s="498">
        <v>80136136.022112757</v>
      </c>
    </row>
    <row r="16" spans="1:11">
      <c r="A16" s="145">
        <v>8</v>
      </c>
      <c r="B16" s="147" t="s">
        <v>248</v>
      </c>
      <c r="C16" s="496">
        <v>3597884504.4060121</v>
      </c>
      <c r="D16" s="497">
        <v>1436163247.8660297</v>
      </c>
      <c r="E16" s="497">
        <v>5034047752.2720413</v>
      </c>
      <c r="F16" s="497">
        <v>837278128.3136692</v>
      </c>
      <c r="G16" s="497">
        <v>364812277.10723364</v>
      </c>
      <c r="H16" s="497">
        <v>1202090405.4209032</v>
      </c>
      <c r="I16" s="497">
        <v>533915486.76036978</v>
      </c>
      <c r="J16" s="497">
        <v>218596322.26195335</v>
      </c>
      <c r="K16" s="498">
        <v>752511809.02232313</v>
      </c>
    </row>
    <row r="17" spans="1:11">
      <c r="A17" s="141" t="s">
        <v>245</v>
      </c>
      <c r="B17" s="142"/>
      <c r="C17" s="491"/>
      <c r="D17" s="491"/>
      <c r="E17" s="491"/>
      <c r="F17" s="491"/>
      <c r="G17" s="491"/>
      <c r="H17" s="491"/>
      <c r="I17" s="491"/>
      <c r="J17" s="491"/>
      <c r="K17" s="492"/>
    </row>
    <row r="18" spans="1:11">
      <c r="A18" s="145">
        <v>9</v>
      </c>
      <c r="B18" s="146" t="s">
        <v>251</v>
      </c>
      <c r="C18" s="496">
        <v>0</v>
      </c>
      <c r="D18" s="497">
        <v>0</v>
      </c>
      <c r="E18" s="497">
        <v>0</v>
      </c>
      <c r="F18" s="497">
        <v>0</v>
      </c>
      <c r="G18" s="497">
        <v>0</v>
      </c>
      <c r="H18" s="497">
        <v>0</v>
      </c>
      <c r="I18" s="497">
        <v>0</v>
      </c>
      <c r="J18" s="497">
        <v>0</v>
      </c>
      <c r="K18" s="498">
        <v>0</v>
      </c>
    </row>
    <row r="19" spans="1:11">
      <c r="A19" s="145">
        <v>10</v>
      </c>
      <c r="B19" s="146" t="s">
        <v>289</v>
      </c>
      <c r="C19" s="496">
        <v>2882263492.2380562</v>
      </c>
      <c r="D19" s="497">
        <v>1048731088.7042357</v>
      </c>
      <c r="E19" s="497">
        <v>3930994580.9422936</v>
      </c>
      <c r="F19" s="497">
        <v>150007477.24887744</v>
      </c>
      <c r="G19" s="497">
        <v>35503150.64317748</v>
      </c>
      <c r="H19" s="497">
        <v>185510627.89205498</v>
      </c>
      <c r="I19" s="497">
        <v>163403906.86635175</v>
      </c>
      <c r="J19" s="497">
        <v>168164836.00924855</v>
      </c>
      <c r="K19" s="498">
        <v>331568742.8756004</v>
      </c>
    </row>
    <row r="20" spans="1:11">
      <c r="A20" s="145">
        <v>11</v>
      </c>
      <c r="B20" s="146" t="s">
        <v>250</v>
      </c>
      <c r="C20" s="496">
        <v>82517028.661715955</v>
      </c>
      <c r="D20" s="497">
        <v>9836493.7423294224</v>
      </c>
      <c r="E20" s="497">
        <v>92353522.404045343</v>
      </c>
      <c r="F20" s="497">
        <v>5000422.7874441976</v>
      </c>
      <c r="G20" s="497">
        <v>0</v>
      </c>
      <c r="H20" s="497">
        <v>5000422.7874441976</v>
      </c>
      <c r="I20" s="497">
        <v>5000422.7874441976</v>
      </c>
      <c r="J20" s="497">
        <v>0</v>
      </c>
      <c r="K20" s="498">
        <v>5000422.7874441976</v>
      </c>
    </row>
    <row r="21" spans="1:11" ht="14.4" thickBot="1">
      <c r="A21" s="148">
        <v>12</v>
      </c>
      <c r="B21" s="149" t="s">
        <v>249</v>
      </c>
      <c r="C21" s="499">
        <v>2964780520.8997722</v>
      </c>
      <c r="D21" s="500">
        <v>1058567582.4465652</v>
      </c>
      <c r="E21" s="499">
        <v>4023348103.3463373</v>
      </c>
      <c r="F21" s="500">
        <v>155007900.03632164</v>
      </c>
      <c r="G21" s="500">
        <v>35503150.64317748</v>
      </c>
      <c r="H21" s="500">
        <v>190511050.67949918</v>
      </c>
      <c r="I21" s="500">
        <v>168404329.65379596</v>
      </c>
      <c r="J21" s="500">
        <v>168164836.00924855</v>
      </c>
      <c r="K21" s="501">
        <v>336569165.66304451</v>
      </c>
    </row>
    <row r="22" spans="1:11" ht="38.25" customHeight="1" thickBot="1">
      <c r="A22" s="150"/>
      <c r="B22" s="151"/>
      <c r="C22" s="231"/>
      <c r="D22" s="231"/>
      <c r="E22" s="231"/>
      <c r="F22" s="833" t="s">
        <v>291</v>
      </c>
      <c r="G22" s="831"/>
      <c r="H22" s="831"/>
      <c r="I22" s="833" t="s">
        <v>256</v>
      </c>
      <c r="J22" s="831"/>
      <c r="K22" s="832"/>
    </row>
    <row r="23" spans="1:11">
      <c r="A23" s="152">
        <v>13</v>
      </c>
      <c r="B23" s="153" t="s">
        <v>241</v>
      </c>
      <c r="C23" s="502"/>
      <c r="D23" s="502"/>
      <c r="E23" s="502"/>
      <c r="F23" s="503">
        <v>886167961.48015809</v>
      </c>
      <c r="G23" s="503">
        <v>494712537.27656788</v>
      </c>
      <c r="H23" s="503">
        <v>1380880498.756726</v>
      </c>
      <c r="I23" s="503">
        <v>872771531.86268365</v>
      </c>
      <c r="J23" s="503">
        <v>366629718.15870142</v>
      </c>
      <c r="K23" s="504">
        <v>1239401250.0213852</v>
      </c>
    </row>
    <row r="24" spans="1:11" ht="14.4" thickBot="1">
      <c r="A24" s="154">
        <v>14</v>
      </c>
      <c r="B24" s="155" t="s">
        <v>253</v>
      </c>
      <c r="C24" s="505"/>
      <c r="D24" s="506"/>
      <c r="E24" s="507"/>
      <c r="F24" s="508">
        <v>682270228.27734756</v>
      </c>
      <c r="G24" s="508">
        <v>329309126.46405613</v>
      </c>
      <c r="H24" s="508">
        <v>1011579354.7414041</v>
      </c>
      <c r="I24" s="508">
        <v>365511157.10657382</v>
      </c>
      <c r="J24" s="508">
        <v>54649080.565488338</v>
      </c>
      <c r="K24" s="509">
        <v>415942643.35927862</v>
      </c>
    </row>
    <row r="25" spans="1:11" ht="14.4" thickBot="1">
      <c r="A25" s="159">
        <v>15</v>
      </c>
      <c r="B25" s="160" t="s">
        <v>254</v>
      </c>
      <c r="C25" s="510"/>
      <c r="D25" s="510"/>
      <c r="E25" s="510"/>
      <c r="F25" s="515">
        <v>1.2988518694676572</v>
      </c>
      <c r="G25" s="515">
        <v>1.502273995830375</v>
      </c>
      <c r="H25" s="515">
        <v>1.3650738246924075</v>
      </c>
      <c r="I25" s="515">
        <v>2.3878109187463341</v>
      </c>
      <c r="J25" s="515">
        <v>6.7087993862834212</v>
      </c>
      <c r="K25" s="516">
        <v>2.9797407642832812</v>
      </c>
    </row>
    <row r="27" spans="1:11" ht="27">
      <c r="B27" s="138" t="s">
        <v>290</v>
      </c>
    </row>
  </sheetData>
  <mergeCells count="6">
    <mergeCell ref="A5:B5"/>
    <mergeCell ref="C5:E5"/>
    <mergeCell ref="F5:H5"/>
    <mergeCell ref="I5:K5"/>
    <mergeCell ref="F22:H22"/>
    <mergeCell ref="I22:K22"/>
  </mergeCells>
  <pageMargins left="0.7" right="0.7" top="0.75" bottom="0.75" header="0.3" footer="0.3"/>
  <pageSetup paperSize="9" scale="34"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75" zoomScaleNormal="75" workbookViewId="0">
      <pane xSplit="1" ySplit="3" topLeftCell="B11"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2"/>
  <cols>
    <col min="1" max="1" width="10.5546875" style="4" bestFit="1" customWidth="1"/>
    <col min="2" max="2" width="71.21875" style="4" customWidth="1"/>
    <col min="3" max="3" width="15.88671875" style="4" customWidth="1"/>
    <col min="4" max="4" width="18.33203125" style="4" customWidth="1"/>
    <col min="5" max="5" width="13.88671875" style="4" customWidth="1"/>
    <col min="6" max="13" width="12.6640625" style="4" customWidth="1"/>
    <col min="14" max="14" width="17.109375" style="4" customWidth="1"/>
    <col min="15" max="15" width="12.109375" style="9" customWidth="1"/>
    <col min="16" max="16" width="11.5546875" style="9" customWidth="1"/>
    <col min="17" max="17" width="29.109375" style="9" customWidth="1"/>
    <col min="18" max="16384" width="9.33203125" style="9"/>
  </cols>
  <sheetData>
    <row r="1" spans="1:17" ht="13.8">
      <c r="A1" s="329" t="s">
        <v>717</v>
      </c>
      <c r="B1" s="325" t="str">
        <f>'Info '!C2</f>
        <v>JSC "Liberty Bank"</v>
      </c>
      <c r="C1" s="325"/>
      <c r="D1" s="325"/>
      <c r="E1" s="325"/>
      <c r="F1" s="325"/>
      <c r="G1" s="325"/>
      <c r="H1" s="325"/>
      <c r="I1" s="325"/>
      <c r="J1" s="325"/>
      <c r="K1" s="325"/>
      <c r="L1" s="325"/>
      <c r="M1" s="325"/>
      <c r="N1" s="325"/>
      <c r="O1" s="124"/>
      <c r="P1" s="124"/>
      <c r="Q1" s="124"/>
    </row>
    <row r="2" spans="1:17" ht="14.25" customHeight="1">
      <c r="A2" s="325" t="s">
        <v>718</v>
      </c>
      <c r="B2" s="431">
        <f>'1. key ratios '!B2</f>
        <v>46203</v>
      </c>
      <c r="C2" s="325"/>
      <c r="D2" s="325"/>
      <c r="E2" s="325"/>
      <c r="F2" s="325"/>
      <c r="G2" s="325"/>
      <c r="H2" s="325"/>
      <c r="I2" s="325"/>
      <c r="J2" s="325"/>
      <c r="K2" s="325"/>
      <c r="L2" s="325"/>
      <c r="M2" s="325"/>
      <c r="N2" s="325"/>
      <c r="O2" s="124"/>
      <c r="P2" s="124"/>
      <c r="Q2" s="124"/>
    </row>
    <row r="3" spans="1:17" ht="14.25" customHeight="1">
      <c r="A3" s="325"/>
      <c r="B3" s="124"/>
      <c r="C3" s="124"/>
      <c r="D3" s="124"/>
      <c r="E3" s="124"/>
      <c r="F3" s="124"/>
      <c r="G3" s="124"/>
      <c r="H3" s="124"/>
      <c r="I3" s="124"/>
      <c r="J3" s="124"/>
      <c r="K3" s="124"/>
      <c r="L3" s="124"/>
      <c r="M3" s="124"/>
      <c r="N3" s="124"/>
      <c r="O3" s="124"/>
      <c r="P3" s="124"/>
      <c r="Q3" s="124"/>
    </row>
    <row r="4" spans="1:17" ht="14.4">
      <c r="A4" s="325"/>
      <c r="B4" s="330" t="s">
        <v>719</v>
      </c>
      <c r="C4" s="124"/>
      <c r="D4" s="124"/>
      <c r="E4" s="124"/>
      <c r="F4" s="124"/>
      <c r="G4" s="124"/>
      <c r="H4" s="124"/>
      <c r="I4" s="124"/>
      <c r="J4" s="124"/>
      <c r="K4" s="124"/>
      <c r="L4" s="124"/>
      <c r="M4" s="124"/>
      <c r="N4" s="124"/>
      <c r="O4" s="124"/>
      <c r="P4" s="124"/>
      <c r="Q4" s="124"/>
    </row>
    <row r="5" spans="1:17" ht="57.6">
      <c r="A5" s="325"/>
      <c r="B5" s="331" t="s">
        <v>720</v>
      </c>
      <c r="C5" s="332" t="s">
        <v>721</v>
      </c>
      <c r="D5" s="332" t="s">
        <v>722</v>
      </c>
      <c r="E5" s="332" t="s">
        <v>723</v>
      </c>
      <c r="F5" s="332" t="s">
        <v>724</v>
      </c>
      <c r="G5" s="332" t="s">
        <v>725</v>
      </c>
      <c r="H5" s="332" t="s">
        <v>726</v>
      </c>
      <c r="I5" s="333" t="s">
        <v>727</v>
      </c>
      <c r="J5" s="334">
        <v>0.02</v>
      </c>
      <c r="K5" s="334">
        <v>0.2</v>
      </c>
      <c r="L5" s="334">
        <v>0.35</v>
      </c>
      <c r="M5" s="334">
        <v>0.5</v>
      </c>
      <c r="N5" s="334">
        <v>0.75</v>
      </c>
      <c r="O5" s="334">
        <v>1</v>
      </c>
      <c r="P5" s="334">
        <v>1.5</v>
      </c>
      <c r="Q5" s="335" t="s">
        <v>728</v>
      </c>
    </row>
    <row r="6" spans="1:17" ht="14.4">
      <c r="A6" s="325"/>
      <c r="B6" s="336"/>
      <c r="C6" s="337">
        <f>IF(C7&gt;0,C7,IF(C8&gt;0,C8,IF(C9&gt;0,C9,0)))</f>
        <v>193736249.1442</v>
      </c>
      <c r="D6" s="337">
        <f t="shared" ref="D6:G6" si="0">IF(D7&gt;0,D7,IF(D8&gt;0,D8,IF(D9&gt;0,D9,0)))</f>
        <v>3600298.1939273952</v>
      </c>
      <c r="E6" s="337">
        <f t="shared" si="0"/>
        <v>0</v>
      </c>
      <c r="F6" s="337">
        <f t="shared" si="0"/>
        <v>3600298.1939273952</v>
      </c>
      <c r="G6" s="337">
        <f t="shared" si="0"/>
        <v>1528333.7683041247</v>
      </c>
      <c r="H6" s="337"/>
      <c r="I6" s="337">
        <f>IF(I7&gt;0,I7,IF(I8&gt;0,I8,IF(I9&gt;0,I9,0)))</f>
        <v>7180084.7471241271</v>
      </c>
      <c r="J6" s="337">
        <f t="shared" ref="J6" si="1">IF(J7&gt;0,J7,IF(J8&gt;0,J8,IF(J9&gt;0,J9,0)))</f>
        <v>0</v>
      </c>
      <c r="K6" s="337">
        <f t="shared" ref="K6" si="2">IF(K7&gt;0,K7,IF(K8&gt;0,K8,IF(K9&gt;0,K9,0)))</f>
        <v>0</v>
      </c>
      <c r="L6" s="337">
        <f t="shared" ref="L6" si="3">IF(L7&gt;0,L7,IF(L8&gt;0,L8,IF(L9&gt;0,L9,0)))</f>
        <v>0</v>
      </c>
      <c r="M6" s="337">
        <f t="shared" ref="M6" si="4">IF(M7&gt;0,M7,IF(M8&gt;0,M8,IF(M9&gt;0,M9,0)))</f>
        <v>7180084.7471241271</v>
      </c>
      <c r="N6" s="337">
        <f>IF(N7&gt;0,N7,IF(N8&gt;0,N8,IF(N9&gt;0,N9,0)))</f>
        <v>0</v>
      </c>
      <c r="O6" s="337">
        <f t="shared" ref="O6" si="5">IF(O7&gt;0,O7,IF(O8&gt;0,O8,IF(O9&gt;0,O9,0)))</f>
        <v>0</v>
      </c>
      <c r="P6" s="337">
        <f t="shared" ref="P6:Q6" si="6">IF(P7&gt;0,P7,IF(P8&gt;0,P8,IF(P9&gt;0,P9,0)))</f>
        <v>0</v>
      </c>
      <c r="Q6" s="511">
        <f t="shared" si="6"/>
        <v>3590042.3735620636</v>
      </c>
    </row>
    <row r="7" spans="1:17" ht="14.4">
      <c r="A7" s="325"/>
      <c r="B7" s="338" t="s">
        <v>729</v>
      </c>
      <c r="C7" s="337">
        <f>C11+C15+C19+C23+C27+C31</f>
        <v>193736249.1442</v>
      </c>
      <c r="D7" s="337">
        <f t="shared" ref="D7:E7" si="7">D11+D15+D19+D23+D27+D31</f>
        <v>3600298.1939273952</v>
      </c>
      <c r="E7" s="337">
        <f t="shared" si="7"/>
        <v>0</v>
      </c>
      <c r="F7" s="337">
        <f t="shared" ref="F7:G9" si="8">F11+F15+F19+F23+F27+F31</f>
        <v>3600298.1939273952</v>
      </c>
      <c r="G7" s="337">
        <f t="shared" si="8"/>
        <v>1528333.7683041247</v>
      </c>
      <c r="H7" s="339">
        <v>1.4</v>
      </c>
      <c r="I7" s="340">
        <f t="shared" ref="I7:I33" si="9">(F7+G7)*H7</f>
        <v>7180084.7471241271</v>
      </c>
      <c r="J7" s="337">
        <f>J11+J15+J19+J23+J27+J31</f>
        <v>0</v>
      </c>
      <c r="K7" s="337">
        <f t="shared" ref="J7:Q9" si="10">K11+K15+K19+K23+K27+K31</f>
        <v>0</v>
      </c>
      <c r="L7" s="337">
        <f t="shared" si="10"/>
        <v>0</v>
      </c>
      <c r="M7" s="337">
        <f t="shared" si="10"/>
        <v>7180084.7471241271</v>
      </c>
      <c r="N7" s="337">
        <f t="shared" si="10"/>
        <v>0</v>
      </c>
      <c r="O7" s="337">
        <f t="shared" si="10"/>
        <v>0</v>
      </c>
      <c r="P7" s="337">
        <f t="shared" si="10"/>
        <v>0</v>
      </c>
      <c r="Q7" s="511">
        <f>Q11+Q15+Q19+Q23+Q27+Q31</f>
        <v>3590042.3735620636</v>
      </c>
    </row>
    <row r="8" spans="1:17" ht="14.4">
      <c r="A8" s="325"/>
      <c r="B8" s="338" t="s">
        <v>730</v>
      </c>
      <c r="C8" s="337">
        <f>C12+C16+C20+C24+C28+C32</f>
        <v>193736249.1442</v>
      </c>
      <c r="D8" s="337">
        <f t="shared" ref="D8:E8" si="11">D12+D16+D20+D24+D28+D32</f>
        <v>3600298.1939273952</v>
      </c>
      <c r="E8" s="337">
        <f t="shared" si="11"/>
        <v>0</v>
      </c>
      <c r="F8" s="337">
        <f t="shared" si="8"/>
        <v>3600298.1939273952</v>
      </c>
      <c r="G8" s="337">
        <f t="shared" si="8"/>
        <v>6301961.9657680001</v>
      </c>
      <c r="H8" s="339">
        <v>1.4</v>
      </c>
      <c r="I8" s="340">
        <f t="shared" si="9"/>
        <v>13863164.223573551</v>
      </c>
      <c r="J8" s="337">
        <f t="shared" si="10"/>
        <v>0</v>
      </c>
      <c r="K8" s="337">
        <f t="shared" si="10"/>
        <v>0</v>
      </c>
      <c r="L8" s="337">
        <f t="shared" si="10"/>
        <v>0</v>
      </c>
      <c r="M8" s="337">
        <f t="shared" si="10"/>
        <v>13863164.223573551</v>
      </c>
      <c r="N8" s="337">
        <f t="shared" si="10"/>
        <v>0</v>
      </c>
      <c r="O8" s="337">
        <f t="shared" si="10"/>
        <v>0</v>
      </c>
      <c r="P8" s="337">
        <f t="shared" si="10"/>
        <v>0</v>
      </c>
      <c r="Q8" s="511">
        <f>Q12+Q16+Q20+Q24+Q28+Q32</f>
        <v>6931582.1117867753</v>
      </c>
    </row>
    <row r="9" spans="1:17" ht="14.4">
      <c r="A9" s="325"/>
      <c r="B9" s="338" t="s">
        <v>737</v>
      </c>
      <c r="C9" s="337">
        <f>C13+C17+C21+C25+C29+C33</f>
        <v>193736249.1442</v>
      </c>
      <c r="D9" s="337">
        <f t="shared" ref="D9:E9" si="12">D13+D17+D21+D25+D29+D33</f>
        <v>3600298.1939273952</v>
      </c>
      <c r="E9" s="337">
        <f t="shared" si="12"/>
        <v>0</v>
      </c>
      <c r="F9" s="337">
        <f t="shared" si="8"/>
        <v>3727424.7258438356</v>
      </c>
      <c r="G9" s="337">
        <f t="shared" si="8"/>
        <v>7749449.9657680001</v>
      </c>
      <c r="H9" s="339">
        <v>1.4</v>
      </c>
      <c r="I9" s="340">
        <f t="shared" si="9"/>
        <v>16067624.568256568</v>
      </c>
      <c r="J9" s="337">
        <f t="shared" si="10"/>
        <v>0</v>
      </c>
      <c r="K9" s="337">
        <f t="shared" si="10"/>
        <v>0</v>
      </c>
      <c r="L9" s="337">
        <f t="shared" si="10"/>
        <v>0</v>
      </c>
      <c r="M9" s="337">
        <f t="shared" si="10"/>
        <v>16067624.568256568</v>
      </c>
      <c r="N9" s="337">
        <f t="shared" si="10"/>
        <v>0</v>
      </c>
      <c r="O9" s="337">
        <f t="shared" si="10"/>
        <v>0</v>
      </c>
      <c r="P9" s="337">
        <f t="shared" si="10"/>
        <v>0</v>
      </c>
      <c r="Q9" s="511">
        <f t="shared" si="10"/>
        <v>8033812.2841282841</v>
      </c>
    </row>
    <row r="10" spans="1:17" ht="14.4">
      <c r="A10" s="325"/>
      <c r="B10" s="341" t="s">
        <v>731</v>
      </c>
      <c r="C10" s="342">
        <v>0</v>
      </c>
      <c r="D10" s="342">
        <v>0</v>
      </c>
      <c r="E10" s="342">
        <v>0</v>
      </c>
      <c r="F10" s="342">
        <v>0</v>
      </c>
      <c r="G10" s="342">
        <v>0</v>
      </c>
      <c r="H10" s="339">
        <v>1.4</v>
      </c>
      <c r="I10" s="340">
        <f t="shared" si="9"/>
        <v>0</v>
      </c>
      <c r="J10" s="343">
        <v>0</v>
      </c>
      <c r="K10" s="343">
        <v>0</v>
      </c>
      <c r="L10" s="343"/>
      <c r="M10" s="343">
        <v>0</v>
      </c>
      <c r="N10" s="343"/>
      <c r="O10" s="343">
        <v>0</v>
      </c>
      <c r="P10" s="343">
        <v>0</v>
      </c>
      <c r="Q10" s="511">
        <f>SUMPRODUCT($J$5:$P$5,J10:P10)</f>
        <v>0</v>
      </c>
    </row>
    <row r="11" spans="1:17" ht="14.4">
      <c r="A11" s="325"/>
      <c r="B11" s="344" t="s">
        <v>729</v>
      </c>
      <c r="C11" s="342">
        <v>0</v>
      </c>
      <c r="D11" s="342">
        <v>0</v>
      </c>
      <c r="E11" s="342">
        <v>0</v>
      </c>
      <c r="F11" s="342">
        <v>0</v>
      </c>
      <c r="G11" s="342">
        <v>0</v>
      </c>
      <c r="H11" s="339">
        <v>1.4</v>
      </c>
      <c r="I11" s="340">
        <f t="shared" si="9"/>
        <v>0</v>
      </c>
      <c r="J11" s="343">
        <v>0</v>
      </c>
      <c r="K11" s="343">
        <v>0</v>
      </c>
      <c r="L11" s="343"/>
      <c r="M11" s="343">
        <v>0</v>
      </c>
      <c r="N11" s="343"/>
      <c r="O11" s="343">
        <v>0</v>
      </c>
      <c r="P11" s="343">
        <v>0</v>
      </c>
      <c r="Q11" s="511">
        <f t="shared" ref="Q11:Q33" si="13">SUMPRODUCT($J$5:$P$5,J11:P11)</f>
        <v>0</v>
      </c>
    </row>
    <row r="12" spans="1:17" ht="14.4">
      <c r="A12" s="325"/>
      <c r="B12" s="344" t="s">
        <v>730</v>
      </c>
      <c r="C12" s="342">
        <v>0</v>
      </c>
      <c r="D12" s="342">
        <v>0</v>
      </c>
      <c r="E12" s="342">
        <v>0</v>
      </c>
      <c r="F12" s="342">
        <v>0</v>
      </c>
      <c r="G12" s="342">
        <v>0</v>
      </c>
      <c r="H12" s="339">
        <v>1.4</v>
      </c>
      <c r="I12" s="340">
        <f t="shared" si="9"/>
        <v>0</v>
      </c>
      <c r="J12" s="343">
        <v>0</v>
      </c>
      <c r="K12" s="343">
        <v>0</v>
      </c>
      <c r="L12" s="343"/>
      <c r="M12" s="343">
        <v>0</v>
      </c>
      <c r="N12" s="343"/>
      <c r="O12" s="343">
        <v>0</v>
      </c>
      <c r="P12" s="343">
        <v>0</v>
      </c>
      <c r="Q12" s="511">
        <f t="shared" si="13"/>
        <v>0</v>
      </c>
    </row>
    <row r="13" spans="1:17" ht="14.4">
      <c r="A13" s="325"/>
      <c r="B13" s="344" t="s">
        <v>737</v>
      </c>
      <c r="C13" s="342">
        <v>0</v>
      </c>
      <c r="D13" s="342">
        <v>0</v>
      </c>
      <c r="E13" s="342">
        <v>0</v>
      </c>
      <c r="F13" s="342">
        <v>0</v>
      </c>
      <c r="G13" s="342">
        <v>0</v>
      </c>
      <c r="H13" s="339">
        <v>1.4</v>
      </c>
      <c r="I13" s="340">
        <f t="shared" si="9"/>
        <v>0</v>
      </c>
      <c r="J13" s="343">
        <v>0</v>
      </c>
      <c r="K13" s="343">
        <v>0</v>
      </c>
      <c r="L13" s="343"/>
      <c r="M13" s="343">
        <v>0</v>
      </c>
      <c r="N13" s="343"/>
      <c r="O13" s="343">
        <v>0</v>
      </c>
      <c r="P13" s="343">
        <v>0</v>
      </c>
      <c r="Q13" s="511">
        <f t="shared" si="13"/>
        <v>0</v>
      </c>
    </row>
    <row r="14" spans="1:17" ht="14.4">
      <c r="A14" s="325"/>
      <c r="B14" s="341" t="s">
        <v>732</v>
      </c>
      <c r="C14" s="342">
        <v>0</v>
      </c>
      <c r="D14" s="342">
        <v>0</v>
      </c>
      <c r="E14" s="342">
        <v>0</v>
      </c>
      <c r="F14" s="342">
        <v>0</v>
      </c>
      <c r="G14" s="342">
        <v>0</v>
      </c>
      <c r="H14" s="339">
        <v>1.4</v>
      </c>
      <c r="I14" s="340">
        <f t="shared" si="9"/>
        <v>0</v>
      </c>
      <c r="J14" s="343">
        <v>0</v>
      </c>
      <c r="K14" s="343">
        <v>0</v>
      </c>
      <c r="L14" s="343"/>
      <c r="M14" s="343">
        <v>0</v>
      </c>
      <c r="N14" s="343"/>
      <c r="O14" s="343">
        <v>0</v>
      </c>
      <c r="P14" s="343">
        <v>0</v>
      </c>
      <c r="Q14" s="511">
        <f t="shared" si="13"/>
        <v>0</v>
      </c>
    </row>
    <row r="15" spans="1:17" ht="14.4">
      <c r="A15" s="325"/>
      <c r="B15" s="344" t="s">
        <v>729</v>
      </c>
      <c r="C15" s="342">
        <v>0</v>
      </c>
      <c r="D15" s="342">
        <v>0</v>
      </c>
      <c r="E15" s="342">
        <v>0</v>
      </c>
      <c r="F15" s="342">
        <v>0</v>
      </c>
      <c r="G15" s="342">
        <v>0</v>
      </c>
      <c r="H15" s="339">
        <v>1.4</v>
      </c>
      <c r="I15" s="340">
        <f t="shared" si="9"/>
        <v>0</v>
      </c>
      <c r="J15" s="343">
        <v>0</v>
      </c>
      <c r="K15" s="343">
        <v>0</v>
      </c>
      <c r="L15" s="343"/>
      <c r="M15" s="343">
        <v>0</v>
      </c>
      <c r="N15" s="343"/>
      <c r="O15" s="343">
        <v>0</v>
      </c>
      <c r="P15" s="343">
        <v>0</v>
      </c>
      <c r="Q15" s="511">
        <f t="shared" si="13"/>
        <v>0</v>
      </c>
    </row>
    <row r="16" spans="1:17" ht="14.4">
      <c r="A16" s="325"/>
      <c r="B16" s="344" t="s">
        <v>730</v>
      </c>
      <c r="C16" s="342">
        <v>0</v>
      </c>
      <c r="D16" s="342">
        <v>0</v>
      </c>
      <c r="E16" s="342">
        <v>0</v>
      </c>
      <c r="F16" s="342">
        <v>0</v>
      </c>
      <c r="G16" s="342">
        <v>0</v>
      </c>
      <c r="H16" s="339">
        <v>1.4</v>
      </c>
      <c r="I16" s="340">
        <f t="shared" si="9"/>
        <v>0</v>
      </c>
      <c r="J16" s="343">
        <v>0</v>
      </c>
      <c r="K16" s="343">
        <v>0</v>
      </c>
      <c r="L16" s="343"/>
      <c r="M16" s="343">
        <v>0</v>
      </c>
      <c r="N16" s="343"/>
      <c r="O16" s="343">
        <v>0</v>
      </c>
      <c r="P16" s="343">
        <v>0</v>
      </c>
      <c r="Q16" s="511">
        <f t="shared" si="13"/>
        <v>0</v>
      </c>
    </row>
    <row r="17" spans="1:17" ht="14.4">
      <c r="A17" s="325"/>
      <c r="B17" s="344" t="s">
        <v>737</v>
      </c>
      <c r="C17" s="342">
        <v>0</v>
      </c>
      <c r="D17" s="342">
        <v>0</v>
      </c>
      <c r="E17" s="342">
        <v>0</v>
      </c>
      <c r="F17" s="342">
        <v>0</v>
      </c>
      <c r="G17" s="342">
        <v>0</v>
      </c>
      <c r="H17" s="339">
        <v>1.4</v>
      </c>
      <c r="I17" s="340">
        <f t="shared" si="9"/>
        <v>0</v>
      </c>
      <c r="J17" s="343">
        <v>0</v>
      </c>
      <c r="K17" s="343">
        <v>0</v>
      </c>
      <c r="L17" s="343"/>
      <c r="M17" s="343">
        <v>0</v>
      </c>
      <c r="N17" s="343"/>
      <c r="O17" s="343">
        <v>0</v>
      </c>
      <c r="P17" s="343">
        <v>0</v>
      </c>
      <c r="Q17" s="511">
        <f t="shared" si="13"/>
        <v>0</v>
      </c>
    </row>
    <row r="18" spans="1:17" ht="14.4">
      <c r="A18" s="325"/>
      <c r="B18" s="341" t="s">
        <v>733</v>
      </c>
      <c r="C18" s="342">
        <v>193736249.1442</v>
      </c>
      <c r="D18" s="342">
        <v>3600298.1939273952</v>
      </c>
      <c r="E18" s="342">
        <v>0</v>
      </c>
      <c r="F18" s="342">
        <v>3600298.1939273952</v>
      </c>
      <c r="G18" s="342">
        <v>1528333.7683041247</v>
      </c>
      <c r="H18" s="339">
        <v>1.4</v>
      </c>
      <c r="I18" s="340">
        <f t="shared" si="9"/>
        <v>7180084.7471241271</v>
      </c>
      <c r="J18" s="343">
        <v>0</v>
      </c>
      <c r="K18" s="343">
        <v>0</v>
      </c>
      <c r="L18" s="343"/>
      <c r="M18" s="343">
        <v>0</v>
      </c>
      <c r="N18" s="343"/>
      <c r="O18" s="343">
        <v>0</v>
      </c>
      <c r="P18" s="343">
        <v>0</v>
      </c>
      <c r="Q18" s="511">
        <f t="shared" si="13"/>
        <v>0</v>
      </c>
    </row>
    <row r="19" spans="1:17" ht="14.4">
      <c r="A19" s="325"/>
      <c r="B19" s="344" t="s">
        <v>729</v>
      </c>
      <c r="C19" s="342">
        <v>193736249.1442</v>
      </c>
      <c r="D19" s="342">
        <v>3600298.1939273952</v>
      </c>
      <c r="E19" s="342">
        <v>0</v>
      </c>
      <c r="F19" s="342">
        <v>3600298.1939273952</v>
      </c>
      <c r="G19" s="342">
        <v>1528333.7683041247</v>
      </c>
      <c r="H19" s="339">
        <v>1.4</v>
      </c>
      <c r="I19" s="340">
        <f t="shared" si="9"/>
        <v>7180084.7471241271</v>
      </c>
      <c r="J19" s="343">
        <v>0</v>
      </c>
      <c r="K19" s="343">
        <v>0</v>
      </c>
      <c r="L19" s="343"/>
      <c r="M19" s="343">
        <v>7180084.7471241271</v>
      </c>
      <c r="N19" s="343"/>
      <c r="O19" s="343">
        <v>0</v>
      </c>
      <c r="P19" s="343">
        <v>0</v>
      </c>
      <c r="Q19" s="511">
        <f t="shared" si="13"/>
        <v>3590042.3735620636</v>
      </c>
    </row>
    <row r="20" spans="1:17" ht="14.4">
      <c r="A20" s="325"/>
      <c r="B20" s="344" t="s">
        <v>730</v>
      </c>
      <c r="C20" s="342">
        <v>193736249.1442</v>
      </c>
      <c r="D20" s="342">
        <v>3600298.1939273952</v>
      </c>
      <c r="E20" s="342">
        <v>0</v>
      </c>
      <c r="F20" s="342">
        <v>3600298.1939273952</v>
      </c>
      <c r="G20" s="342">
        <v>6301961.9657680001</v>
      </c>
      <c r="H20" s="339">
        <v>1.4</v>
      </c>
      <c r="I20" s="340">
        <f t="shared" si="9"/>
        <v>13863164.223573551</v>
      </c>
      <c r="J20" s="343">
        <v>0</v>
      </c>
      <c r="K20" s="343">
        <v>0</v>
      </c>
      <c r="L20" s="343"/>
      <c r="M20" s="343">
        <v>13863164.223573551</v>
      </c>
      <c r="N20" s="343"/>
      <c r="O20" s="343">
        <v>0</v>
      </c>
      <c r="P20" s="343">
        <v>0</v>
      </c>
      <c r="Q20" s="511">
        <f t="shared" si="13"/>
        <v>6931582.1117867753</v>
      </c>
    </row>
    <row r="21" spans="1:17" ht="14.4">
      <c r="A21" s="325"/>
      <c r="B21" s="344" t="s">
        <v>737</v>
      </c>
      <c r="C21" s="342">
        <v>193736249.1442</v>
      </c>
      <c r="D21" s="342">
        <v>3600298.1939273952</v>
      </c>
      <c r="E21" s="342">
        <v>0</v>
      </c>
      <c r="F21" s="342">
        <v>3727424.7258438356</v>
      </c>
      <c r="G21" s="342">
        <v>7749449.9657680001</v>
      </c>
      <c r="H21" s="339">
        <v>1.4</v>
      </c>
      <c r="I21" s="340">
        <f t="shared" si="9"/>
        <v>16067624.568256568</v>
      </c>
      <c r="J21" s="343">
        <v>0</v>
      </c>
      <c r="K21" s="343">
        <v>0</v>
      </c>
      <c r="L21" s="343"/>
      <c r="M21" s="343">
        <v>16067624.568256568</v>
      </c>
      <c r="N21" s="343"/>
      <c r="O21" s="343">
        <v>0</v>
      </c>
      <c r="P21" s="343">
        <v>0</v>
      </c>
      <c r="Q21" s="511">
        <f t="shared" si="13"/>
        <v>8033812.2841282841</v>
      </c>
    </row>
    <row r="22" spans="1:17" ht="14.4">
      <c r="A22" s="325"/>
      <c r="B22" s="341" t="s">
        <v>734</v>
      </c>
      <c r="C22" s="342">
        <v>0</v>
      </c>
      <c r="D22" s="342">
        <v>0</v>
      </c>
      <c r="E22" s="342">
        <v>0</v>
      </c>
      <c r="F22" s="342">
        <v>0</v>
      </c>
      <c r="G22" s="342">
        <v>0</v>
      </c>
      <c r="H22" s="339">
        <v>1.4</v>
      </c>
      <c r="I22" s="340">
        <f t="shared" si="9"/>
        <v>0</v>
      </c>
      <c r="J22" s="343">
        <v>0</v>
      </c>
      <c r="K22" s="343">
        <v>0</v>
      </c>
      <c r="L22" s="343"/>
      <c r="M22" s="343">
        <v>0</v>
      </c>
      <c r="N22" s="343"/>
      <c r="O22" s="343">
        <v>0</v>
      </c>
      <c r="P22" s="343">
        <v>0</v>
      </c>
      <c r="Q22" s="511">
        <f t="shared" si="13"/>
        <v>0</v>
      </c>
    </row>
    <row r="23" spans="1:17" ht="14.4">
      <c r="A23" s="325"/>
      <c r="B23" s="344" t="s">
        <v>729</v>
      </c>
      <c r="C23" s="342">
        <v>0</v>
      </c>
      <c r="D23" s="342">
        <v>0</v>
      </c>
      <c r="E23" s="342">
        <v>0</v>
      </c>
      <c r="F23" s="342">
        <v>0</v>
      </c>
      <c r="G23" s="342">
        <v>0</v>
      </c>
      <c r="H23" s="339">
        <v>1.4</v>
      </c>
      <c r="I23" s="340">
        <f t="shared" si="9"/>
        <v>0</v>
      </c>
      <c r="J23" s="343">
        <v>0</v>
      </c>
      <c r="K23" s="343">
        <v>0</v>
      </c>
      <c r="L23" s="343"/>
      <c r="M23" s="343">
        <v>0</v>
      </c>
      <c r="N23" s="343"/>
      <c r="O23" s="343">
        <v>0</v>
      </c>
      <c r="P23" s="343">
        <v>0</v>
      </c>
      <c r="Q23" s="511">
        <f t="shared" si="13"/>
        <v>0</v>
      </c>
    </row>
    <row r="24" spans="1:17" ht="14.4">
      <c r="A24" s="325"/>
      <c r="B24" s="344" t="s">
        <v>730</v>
      </c>
      <c r="C24" s="342">
        <v>0</v>
      </c>
      <c r="D24" s="342">
        <v>0</v>
      </c>
      <c r="E24" s="342">
        <v>0</v>
      </c>
      <c r="F24" s="342">
        <v>0</v>
      </c>
      <c r="G24" s="342">
        <v>0</v>
      </c>
      <c r="H24" s="339">
        <v>1.4</v>
      </c>
      <c r="I24" s="340">
        <f t="shared" si="9"/>
        <v>0</v>
      </c>
      <c r="J24" s="343">
        <v>0</v>
      </c>
      <c r="K24" s="343">
        <v>0</v>
      </c>
      <c r="L24" s="343"/>
      <c r="M24" s="343">
        <v>0</v>
      </c>
      <c r="N24" s="343"/>
      <c r="O24" s="343">
        <v>0</v>
      </c>
      <c r="P24" s="343">
        <v>0</v>
      </c>
      <c r="Q24" s="511">
        <f t="shared" si="13"/>
        <v>0</v>
      </c>
    </row>
    <row r="25" spans="1:17" ht="14.4">
      <c r="A25" s="325"/>
      <c r="B25" s="344" t="s">
        <v>737</v>
      </c>
      <c r="C25" s="342">
        <v>0</v>
      </c>
      <c r="D25" s="342">
        <v>0</v>
      </c>
      <c r="E25" s="342">
        <v>0</v>
      </c>
      <c r="F25" s="342">
        <v>0</v>
      </c>
      <c r="G25" s="342">
        <v>0</v>
      </c>
      <c r="H25" s="339">
        <v>1.4</v>
      </c>
      <c r="I25" s="340">
        <f t="shared" si="9"/>
        <v>0</v>
      </c>
      <c r="J25" s="343">
        <v>0</v>
      </c>
      <c r="K25" s="343">
        <v>0</v>
      </c>
      <c r="L25" s="343"/>
      <c r="M25" s="343">
        <v>0</v>
      </c>
      <c r="N25" s="343"/>
      <c r="O25" s="343">
        <v>0</v>
      </c>
      <c r="P25" s="343">
        <v>0</v>
      </c>
      <c r="Q25" s="511">
        <f t="shared" si="13"/>
        <v>0</v>
      </c>
    </row>
    <row r="26" spans="1:17" ht="14.4">
      <c r="A26" s="325"/>
      <c r="B26" s="341" t="s">
        <v>735</v>
      </c>
      <c r="C26" s="342">
        <v>0</v>
      </c>
      <c r="D26" s="342">
        <v>0</v>
      </c>
      <c r="E26" s="342">
        <v>0</v>
      </c>
      <c r="F26" s="342">
        <v>0</v>
      </c>
      <c r="G26" s="342">
        <v>0</v>
      </c>
      <c r="H26" s="339">
        <v>1.4</v>
      </c>
      <c r="I26" s="340">
        <f t="shared" si="9"/>
        <v>0</v>
      </c>
      <c r="J26" s="343">
        <v>0</v>
      </c>
      <c r="K26" s="343">
        <v>0</v>
      </c>
      <c r="L26" s="343"/>
      <c r="M26" s="343">
        <v>0</v>
      </c>
      <c r="N26" s="343"/>
      <c r="O26" s="343">
        <v>0</v>
      </c>
      <c r="P26" s="343">
        <v>0</v>
      </c>
      <c r="Q26" s="511">
        <f t="shared" si="13"/>
        <v>0</v>
      </c>
    </row>
    <row r="27" spans="1:17" ht="14.4">
      <c r="A27" s="325"/>
      <c r="B27" s="344" t="s">
        <v>729</v>
      </c>
      <c r="C27" s="342">
        <v>0</v>
      </c>
      <c r="D27" s="342">
        <v>0</v>
      </c>
      <c r="E27" s="342">
        <v>0</v>
      </c>
      <c r="F27" s="342">
        <v>0</v>
      </c>
      <c r="G27" s="342">
        <v>0</v>
      </c>
      <c r="H27" s="339">
        <v>1.4</v>
      </c>
      <c r="I27" s="340">
        <f t="shared" si="9"/>
        <v>0</v>
      </c>
      <c r="J27" s="343">
        <v>0</v>
      </c>
      <c r="K27" s="343">
        <v>0</v>
      </c>
      <c r="L27" s="343"/>
      <c r="M27" s="343">
        <v>0</v>
      </c>
      <c r="N27" s="343"/>
      <c r="O27" s="343">
        <v>0</v>
      </c>
      <c r="P27" s="343">
        <v>0</v>
      </c>
      <c r="Q27" s="511">
        <f t="shared" si="13"/>
        <v>0</v>
      </c>
    </row>
    <row r="28" spans="1:17" ht="14.4">
      <c r="A28" s="325"/>
      <c r="B28" s="344" t="s">
        <v>730</v>
      </c>
      <c r="C28" s="342">
        <v>0</v>
      </c>
      <c r="D28" s="342">
        <v>0</v>
      </c>
      <c r="E28" s="342">
        <v>0</v>
      </c>
      <c r="F28" s="342">
        <v>0</v>
      </c>
      <c r="G28" s="342">
        <v>0</v>
      </c>
      <c r="H28" s="339">
        <v>1.4</v>
      </c>
      <c r="I28" s="340">
        <f t="shared" si="9"/>
        <v>0</v>
      </c>
      <c r="J28" s="343">
        <v>0</v>
      </c>
      <c r="K28" s="343">
        <v>0</v>
      </c>
      <c r="L28" s="343"/>
      <c r="M28" s="343">
        <v>0</v>
      </c>
      <c r="N28" s="343"/>
      <c r="O28" s="343">
        <v>0</v>
      </c>
      <c r="P28" s="343">
        <v>0</v>
      </c>
      <c r="Q28" s="511">
        <f t="shared" si="13"/>
        <v>0</v>
      </c>
    </row>
    <row r="29" spans="1:17" ht="14.4">
      <c r="A29" s="325"/>
      <c r="B29" s="344" t="s">
        <v>737</v>
      </c>
      <c r="C29" s="342">
        <v>0</v>
      </c>
      <c r="D29" s="342">
        <v>0</v>
      </c>
      <c r="E29" s="342">
        <v>0</v>
      </c>
      <c r="F29" s="342">
        <v>0</v>
      </c>
      <c r="G29" s="342">
        <v>0</v>
      </c>
      <c r="H29" s="339">
        <v>1.4</v>
      </c>
      <c r="I29" s="340">
        <f t="shared" si="9"/>
        <v>0</v>
      </c>
      <c r="J29" s="343">
        <v>0</v>
      </c>
      <c r="K29" s="343">
        <v>0</v>
      </c>
      <c r="L29" s="343"/>
      <c r="M29" s="343">
        <v>0</v>
      </c>
      <c r="N29" s="343"/>
      <c r="O29" s="343">
        <v>0</v>
      </c>
      <c r="P29" s="343">
        <v>0</v>
      </c>
      <c r="Q29" s="511">
        <f t="shared" si="13"/>
        <v>0</v>
      </c>
    </row>
    <row r="30" spans="1:17" ht="14.4">
      <c r="A30" s="325"/>
      <c r="B30" s="345" t="s">
        <v>736</v>
      </c>
      <c r="C30" s="342">
        <v>0</v>
      </c>
      <c r="D30" s="342">
        <v>0</v>
      </c>
      <c r="E30" s="342">
        <v>0</v>
      </c>
      <c r="F30" s="342">
        <v>0</v>
      </c>
      <c r="G30" s="342">
        <v>0</v>
      </c>
      <c r="H30" s="339">
        <v>1.4</v>
      </c>
      <c r="I30" s="340">
        <f t="shared" si="9"/>
        <v>0</v>
      </c>
      <c r="J30" s="343">
        <v>0</v>
      </c>
      <c r="K30" s="343">
        <v>0</v>
      </c>
      <c r="L30" s="343"/>
      <c r="M30" s="343">
        <v>0</v>
      </c>
      <c r="N30" s="343"/>
      <c r="O30" s="343">
        <v>0</v>
      </c>
      <c r="P30" s="343">
        <v>0</v>
      </c>
      <c r="Q30" s="511">
        <f t="shared" si="13"/>
        <v>0</v>
      </c>
    </row>
    <row r="31" spans="1:17" ht="14.4">
      <c r="A31" s="325"/>
      <c r="B31" s="344" t="s">
        <v>729</v>
      </c>
      <c r="C31" s="342">
        <v>0</v>
      </c>
      <c r="D31" s="342">
        <v>0</v>
      </c>
      <c r="E31" s="342">
        <v>0</v>
      </c>
      <c r="F31" s="342">
        <v>0</v>
      </c>
      <c r="G31" s="342">
        <v>0</v>
      </c>
      <c r="H31" s="339">
        <v>1.4</v>
      </c>
      <c r="I31" s="340">
        <f t="shared" si="9"/>
        <v>0</v>
      </c>
      <c r="J31" s="343">
        <v>0</v>
      </c>
      <c r="K31" s="343">
        <v>0</v>
      </c>
      <c r="L31" s="343"/>
      <c r="M31" s="343">
        <v>0</v>
      </c>
      <c r="N31" s="343"/>
      <c r="O31" s="343">
        <v>0</v>
      </c>
      <c r="P31" s="343">
        <v>0</v>
      </c>
      <c r="Q31" s="511">
        <f t="shared" si="13"/>
        <v>0</v>
      </c>
    </row>
    <row r="32" spans="1:17" ht="14.4">
      <c r="A32" s="325"/>
      <c r="B32" s="344" t="s">
        <v>730</v>
      </c>
      <c r="C32" s="342">
        <v>0</v>
      </c>
      <c r="D32" s="342">
        <v>0</v>
      </c>
      <c r="E32" s="342">
        <v>0</v>
      </c>
      <c r="F32" s="342">
        <v>0</v>
      </c>
      <c r="G32" s="342">
        <v>0</v>
      </c>
      <c r="H32" s="339">
        <v>1.4</v>
      </c>
      <c r="I32" s="340">
        <f t="shared" si="9"/>
        <v>0</v>
      </c>
      <c r="J32" s="343">
        <v>0</v>
      </c>
      <c r="K32" s="343">
        <v>0</v>
      </c>
      <c r="L32" s="343"/>
      <c r="M32" s="343">
        <v>0</v>
      </c>
      <c r="N32" s="343"/>
      <c r="O32" s="343">
        <v>0</v>
      </c>
      <c r="P32" s="343">
        <v>0</v>
      </c>
      <c r="Q32" s="511">
        <f t="shared" si="13"/>
        <v>0</v>
      </c>
    </row>
    <row r="33" spans="1:17" ht="14.4">
      <c r="A33" s="325"/>
      <c r="B33" s="344" t="s">
        <v>737</v>
      </c>
      <c r="C33" s="342">
        <v>0</v>
      </c>
      <c r="D33" s="342">
        <v>0</v>
      </c>
      <c r="E33" s="342">
        <v>0</v>
      </c>
      <c r="F33" s="342">
        <v>0</v>
      </c>
      <c r="G33" s="342">
        <v>0</v>
      </c>
      <c r="H33" s="339">
        <v>1.4</v>
      </c>
      <c r="I33" s="340">
        <f t="shared" si="9"/>
        <v>0</v>
      </c>
      <c r="J33" s="343">
        <v>0</v>
      </c>
      <c r="K33" s="343">
        <v>0</v>
      </c>
      <c r="L33" s="343"/>
      <c r="M33" s="343">
        <v>0</v>
      </c>
      <c r="N33" s="343"/>
      <c r="O33" s="343">
        <v>0</v>
      </c>
      <c r="P33" s="343">
        <v>0</v>
      </c>
      <c r="Q33" s="511">
        <f t="shared" si="13"/>
        <v>0</v>
      </c>
    </row>
    <row r="34" spans="1:17" ht="14.4">
      <c r="A34" s="325"/>
      <c r="B34" s="346" t="s">
        <v>64</v>
      </c>
      <c r="C34" s="347">
        <f>C6</f>
        <v>193736249.1442</v>
      </c>
      <c r="D34" s="347">
        <f t="shared" ref="D34:G34" si="14">D6</f>
        <v>3600298.1939273952</v>
      </c>
      <c r="E34" s="347">
        <f t="shared" si="14"/>
        <v>0</v>
      </c>
      <c r="F34" s="347">
        <f t="shared" si="14"/>
        <v>3600298.1939273952</v>
      </c>
      <c r="G34" s="347">
        <f t="shared" si="14"/>
        <v>1528333.7683041247</v>
      </c>
      <c r="H34" s="339">
        <v>1.4</v>
      </c>
      <c r="I34" s="340">
        <f>(F34+G34)*H34</f>
        <v>7180084.7471241271</v>
      </c>
      <c r="J34" s="347">
        <f t="shared" ref="J34:Q34" si="15">J6</f>
        <v>0</v>
      </c>
      <c r="K34" s="347">
        <f t="shared" si="15"/>
        <v>0</v>
      </c>
      <c r="L34" s="347">
        <f t="shared" si="15"/>
        <v>0</v>
      </c>
      <c r="M34" s="347">
        <f t="shared" si="15"/>
        <v>7180084.7471241271</v>
      </c>
      <c r="N34" s="347">
        <f t="shared" si="15"/>
        <v>0</v>
      </c>
      <c r="O34" s="347">
        <f t="shared" si="15"/>
        <v>0</v>
      </c>
      <c r="P34" s="347">
        <f t="shared" si="15"/>
        <v>0</v>
      </c>
      <c r="Q34" s="512">
        <f t="shared" si="15"/>
        <v>3590042.3735620636</v>
      </c>
    </row>
  </sheetData>
  <conditionalFormatting sqref="I7:I34">
    <cfRule type="expression" dxfId="18" priority="1">
      <formula>(C7*#REF!)&lt;&gt;SUM(#REF!)</formula>
    </cfRule>
  </conditionalFormatting>
  <pageMargins left="0.7" right="0.7" top="0.75" bottom="0.75" header="0.3" footer="0.3"/>
  <pageSetup paperSize="9" scale="2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5"/>
  <sheetViews>
    <sheetView zoomScale="80" zoomScaleNormal="80" workbookViewId="0">
      <pane xSplit="1" ySplit="5" topLeftCell="B28"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8"/>
  <cols>
    <col min="1" max="1" width="9.5546875" style="3" bestFit="1" customWidth="1"/>
    <col min="2" max="2" width="66.109375" style="3" customWidth="1"/>
    <col min="3" max="7" width="14.33203125" style="4" customWidth="1"/>
    <col min="8" max="8" width="9.33203125" style="5" customWidth="1"/>
    <col min="9" max="9" width="9.5546875" style="5" customWidth="1"/>
    <col min="10" max="16384" width="9.33203125" style="5"/>
  </cols>
  <sheetData>
    <row r="1" spans="1:7">
      <c r="A1" s="2" t="s">
        <v>30</v>
      </c>
      <c r="B1" s="3" t="str">
        <f>'Info '!C2</f>
        <v>JSC "Liberty Bank"</v>
      </c>
    </row>
    <row r="2" spans="1:7">
      <c r="A2" s="2" t="s">
        <v>31</v>
      </c>
      <c r="B2" s="417">
        <v>46203</v>
      </c>
    </row>
    <row r="3" spans="1:7" ht="14.4" thickBot="1">
      <c r="A3" s="2"/>
    </row>
    <row r="4" spans="1:7" ht="15" customHeight="1" thickBot="1">
      <c r="A4" s="6" t="s">
        <v>93</v>
      </c>
      <c r="B4" s="7" t="s">
        <v>92</v>
      </c>
      <c r="C4" s="7"/>
      <c r="D4" s="770" t="s">
        <v>664</v>
      </c>
      <c r="E4" s="771"/>
      <c r="F4" s="771"/>
      <c r="G4" s="772"/>
    </row>
    <row r="5" spans="1:7">
      <c r="A5" s="534" t="s">
        <v>6</v>
      </c>
      <c r="B5" s="535"/>
      <c r="C5" s="536" t="str">
        <f>INT((MONTH($B$2))/3)&amp;"Q"&amp;"-"&amp;YEAR($B$2)</f>
        <v>2Q-2026</v>
      </c>
      <c r="D5" s="536" t="str">
        <f>IF(INT(MONTH($B$2))=3, "4"&amp;"Q"&amp;"-"&amp;YEAR($B$2)-1, IF(INT(MONTH($B$2))=6, "1"&amp;"Q"&amp;"-"&amp;YEAR($B$2), IF(INT(MONTH($B$2))=9, "2"&amp;"Q"&amp;"-"&amp;YEAR($B$2),IF(INT(MONTH($B$2))=12, "3"&amp;"Q"&amp;"-"&amp;YEAR($B$2), 0))))</f>
        <v>1Q-2026</v>
      </c>
      <c r="E5" s="536" t="str">
        <f>IF(INT(MONTH($B$2))=3, "3"&amp;"Q"&amp;"-"&amp;YEAR($B$2)-1, IF(INT(MONTH($B$2))=6, "4"&amp;"Q"&amp;"-"&amp;YEAR($B$2)-1, IF(INT(MONTH($B$2))=9, "1"&amp;"Q"&amp;"-"&amp;YEAR($B$2),IF(INT(MONTH($B$2))=12, "2"&amp;"Q"&amp;"-"&amp;YEAR($B$2), 0))))</f>
        <v>4Q-2025</v>
      </c>
      <c r="F5" s="536" t="str">
        <f>IF(INT(MONTH($B$2))=3, "2"&amp;"Q"&amp;"-"&amp;YEAR($B$2)-1, IF(INT(MONTH($B$2))=6, "3"&amp;"Q"&amp;"-"&amp;YEAR($B$2)-1, IF(INT(MONTH($B$2))=9, "4"&amp;"Q"&amp;"-"&amp;YEAR($B$2)-1,IF(INT(MONTH($B$2))=12, "1"&amp;"Q"&amp;"-"&amp;YEAR($B$2), 0))))</f>
        <v>3Q-2025</v>
      </c>
      <c r="G5" s="537" t="str">
        <f>IF(INT(MONTH($B$2))=3, "1"&amp;"Q"&amp;"-"&amp;YEAR($B$2)-1, IF(INT(MONTH($B$2))=6, "2"&amp;"Q"&amp;"-"&amp;YEAR($B$2)-1, IF(INT(MONTH($B$2))=9, "3"&amp;"Q"&amp;"-"&amp;YEAR($B$2)-1,IF(INT(MONTH($B$2))=12, "4"&amp;"Q"&amp;"-"&amp;YEAR($B$2)-1, 0))))</f>
        <v>2Q-2025</v>
      </c>
    </row>
    <row r="6" spans="1:7">
      <c r="A6" s="538"/>
      <c r="B6" s="539" t="s">
        <v>91</v>
      </c>
      <c r="C6" s="207"/>
      <c r="D6" s="207"/>
      <c r="E6" s="207"/>
      <c r="F6" s="207"/>
      <c r="G6" s="208"/>
    </row>
    <row r="7" spans="1:7">
      <c r="A7" s="540"/>
      <c r="B7" s="541" t="s">
        <v>89</v>
      </c>
      <c r="C7" s="207"/>
      <c r="D7" s="207"/>
      <c r="E7" s="207"/>
      <c r="F7" s="207"/>
      <c r="G7" s="208"/>
    </row>
    <row r="8" spans="1:7">
      <c r="A8" s="542">
        <v>1</v>
      </c>
      <c r="B8" s="543" t="s">
        <v>327</v>
      </c>
      <c r="C8" s="544">
        <v>523656990</v>
      </c>
      <c r="D8" s="544">
        <v>638094231</v>
      </c>
      <c r="E8" s="544">
        <v>607993591</v>
      </c>
      <c r="F8" s="544">
        <v>580489555</v>
      </c>
      <c r="G8" s="545">
        <v>552245890</v>
      </c>
    </row>
    <row r="9" spans="1:7">
      <c r="A9" s="542">
        <v>2</v>
      </c>
      <c r="B9" s="543" t="s">
        <v>328</v>
      </c>
      <c r="C9" s="544">
        <v>538845091.75370002</v>
      </c>
      <c r="D9" s="544">
        <v>653498165.92270005</v>
      </c>
      <c r="E9" s="544">
        <v>623376490.62989998</v>
      </c>
      <c r="F9" s="544">
        <v>587477568.34689999</v>
      </c>
      <c r="G9" s="545">
        <v>557970331.55499995</v>
      </c>
    </row>
    <row r="10" spans="1:7">
      <c r="A10" s="542">
        <v>3</v>
      </c>
      <c r="B10" s="543" t="s">
        <v>142</v>
      </c>
      <c r="C10" s="544">
        <v>663733355.1013</v>
      </c>
      <c r="D10" s="544">
        <v>770545866.60614002</v>
      </c>
      <c r="E10" s="544">
        <v>742614719.39804006</v>
      </c>
      <c r="F10" s="544">
        <v>699486527.02942002</v>
      </c>
      <c r="G10" s="545">
        <v>672934382.07807994</v>
      </c>
    </row>
    <row r="11" spans="1:7">
      <c r="A11" s="542">
        <v>4</v>
      </c>
      <c r="B11" s="543" t="s">
        <v>330</v>
      </c>
      <c r="C11" s="544">
        <v>407654443.4597227</v>
      </c>
      <c r="D11" s="544">
        <v>528111662.47918397</v>
      </c>
      <c r="E11" s="544">
        <v>493810527.55338305</v>
      </c>
      <c r="F11" s="544">
        <v>456888909.26723593</v>
      </c>
      <c r="G11" s="545">
        <v>441488902.26237458</v>
      </c>
    </row>
    <row r="12" spans="1:7">
      <c r="A12" s="542">
        <v>5</v>
      </c>
      <c r="B12" s="543" t="s">
        <v>331</v>
      </c>
      <c r="C12" s="544">
        <v>502990562.86395413</v>
      </c>
      <c r="D12" s="544">
        <v>628421577.64139414</v>
      </c>
      <c r="E12" s="544">
        <v>590291173.3582871</v>
      </c>
      <c r="F12" s="544">
        <v>546609174.17968357</v>
      </c>
      <c r="G12" s="545">
        <v>528585929.79793251</v>
      </c>
    </row>
    <row r="13" spans="1:7">
      <c r="A13" s="542">
        <v>6</v>
      </c>
      <c r="B13" s="543" t="s">
        <v>329</v>
      </c>
      <c r="C13" s="544">
        <v>629614820.21073866</v>
      </c>
      <c r="D13" s="544">
        <v>761575569.80511451</v>
      </c>
      <c r="E13" s="544">
        <v>718363904.45716631</v>
      </c>
      <c r="F13" s="544">
        <v>665711420.81390071</v>
      </c>
      <c r="G13" s="545">
        <v>644204846.62828577</v>
      </c>
    </row>
    <row r="14" spans="1:7">
      <c r="A14" s="540"/>
      <c r="B14" s="539" t="s">
        <v>333</v>
      </c>
      <c r="C14" s="207"/>
      <c r="D14" s="207"/>
      <c r="E14" s="207"/>
      <c r="F14" s="207"/>
      <c r="G14" s="208"/>
    </row>
    <row r="15" spans="1:7" ht="15" customHeight="1">
      <c r="A15" s="542">
        <v>7</v>
      </c>
      <c r="B15" s="543" t="s">
        <v>332</v>
      </c>
      <c r="C15" s="544">
        <v>4491580896.6242924</v>
      </c>
      <c r="D15" s="544">
        <v>4435594411.0875072</v>
      </c>
      <c r="E15" s="544">
        <v>4273149151.2210965</v>
      </c>
      <c r="F15" s="544">
        <v>3987212647.7865734</v>
      </c>
      <c r="G15" s="545">
        <v>3866746277.552371</v>
      </c>
    </row>
    <row r="16" spans="1:7">
      <c r="A16" s="540"/>
      <c r="B16" s="539" t="s">
        <v>334</v>
      </c>
      <c r="C16" s="207"/>
      <c r="D16" s="207"/>
      <c r="E16" s="207"/>
      <c r="F16" s="207"/>
      <c r="G16" s="208"/>
    </row>
    <row r="17" spans="1:8">
      <c r="A17" s="542"/>
      <c r="B17" s="541" t="s">
        <v>715</v>
      </c>
      <c r="C17" s="544"/>
      <c r="D17" s="544"/>
      <c r="E17" s="544"/>
      <c r="F17" s="544"/>
      <c r="G17" s="545"/>
    </row>
    <row r="18" spans="1:8">
      <c r="A18" s="542">
        <v>8</v>
      </c>
      <c r="B18" s="543" t="s">
        <v>327</v>
      </c>
      <c r="C18" s="546">
        <v>0.11658634277155319</v>
      </c>
      <c r="D18" s="546">
        <v>0.1438576596194136</v>
      </c>
      <c r="E18" s="546">
        <v>0.14228232375793845</v>
      </c>
      <c r="F18" s="546">
        <v>0.14558780939919216</v>
      </c>
      <c r="G18" s="547">
        <v>0.14281927242186901</v>
      </c>
    </row>
    <row r="19" spans="1:8" ht="15" customHeight="1">
      <c r="A19" s="542">
        <v>9</v>
      </c>
      <c r="B19" s="543" t="s">
        <v>328</v>
      </c>
      <c r="C19" s="546">
        <v>0.11996780290847622</v>
      </c>
      <c r="D19" s="546">
        <v>0.14733046021727605</v>
      </c>
      <c r="E19" s="546">
        <v>0.14588222141784207</v>
      </c>
      <c r="F19" s="546">
        <v>0.14734041553390115</v>
      </c>
      <c r="G19" s="547">
        <v>0.14429970096413774</v>
      </c>
    </row>
    <row r="20" spans="1:8">
      <c r="A20" s="542">
        <v>10</v>
      </c>
      <c r="B20" s="543" t="s">
        <v>142</v>
      </c>
      <c r="C20" s="546">
        <v>0.14777277096359051</v>
      </c>
      <c r="D20" s="546">
        <v>0.17371873872868815</v>
      </c>
      <c r="E20" s="546">
        <v>0.17378628573866425</v>
      </c>
      <c r="F20" s="546">
        <v>0.17543246092423159</v>
      </c>
      <c r="G20" s="547">
        <v>0.17403117085407624</v>
      </c>
    </row>
    <row r="21" spans="1:8">
      <c r="A21" s="542">
        <v>11</v>
      </c>
      <c r="B21" s="543" t="s">
        <v>330</v>
      </c>
      <c r="C21" s="546">
        <v>9.0759679685631589E-2</v>
      </c>
      <c r="D21" s="546">
        <v>0.11906220757224351</v>
      </c>
      <c r="E21" s="546">
        <v>0.11556126642859438</v>
      </c>
      <c r="F21" s="546">
        <v>0.11458854834864884</v>
      </c>
      <c r="G21" s="547">
        <v>0.1141758136098432</v>
      </c>
    </row>
    <row r="22" spans="1:8">
      <c r="A22" s="542">
        <v>12</v>
      </c>
      <c r="B22" s="543" t="s">
        <v>331</v>
      </c>
      <c r="C22" s="546">
        <v>0.11198519506617</v>
      </c>
      <c r="D22" s="546">
        <v>0.14167697029975276</v>
      </c>
      <c r="E22" s="546">
        <v>0.13813961377631886</v>
      </c>
      <c r="F22" s="546">
        <v>0.13709054983137742</v>
      </c>
      <c r="G22" s="547">
        <v>0.1367004431779073</v>
      </c>
    </row>
    <row r="23" spans="1:8">
      <c r="A23" s="542">
        <v>13</v>
      </c>
      <c r="B23" s="543" t="s">
        <v>329</v>
      </c>
      <c r="C23" s="546">
        <v>0.14017666267214157</v>
      </c>
      <c r="D23" s="546">
        <v>0.17169639494121228</v>
      </c>
      <c r="E23" s="546">
        <v>0.16811112344437742</v>
      </c>
      <c r="F23" s="546">
        <v>0.16696160441391505</v>
      </c>
      <c r="G23" s="547">
        <v>0.16660127155693905</v>
      </c>
    </row>
    <row r="24" spans="1:8">
      <c r="A24" s="540"/>
      <c r="B24" s="539" t="s">
        <v>700</v>
      </c>
      <c r="C24" s="373"/>
      <c r="D24" s="373"/>
      <c r="E24" s="373"/>
      <c r="F24" s="373"/>
      <c r="G24" s="374"/>
    </row>
    <row r="25" spans="1:8" ht="26.4">
      <c r="A25" s="542">
        <v>14</v>
      </c>
      <c r="B25" s="543" t="s">
        <v>701</v>
      </c>
      <c r="C25" s="546">
        <v>0.11363942596051864</v>
      </c>
      <c r="D25" s="546">
        <v>0.13172924635667332</v>
      </c>
      <c r="E25" s="546">
        <v>0.12975812572027617</v>
      </c>
      <c r="F25" s="546">
        <v>0.12816935703310947</v>
      </c>
      <c r="G25" s="547">
        <v>0.12811070917179923</v>
      </c>
      <c r="H25" s="322"/>
    </row>
    <row r="26" spans="1:8">
      <c r="A26" s="540"/>
      <c r="B26" s="539" t="s">
        <v>88</v>
      </c>
      <c r="C26" s="373"/>
      <c r="D26" s="373"/>
      <c r="E26" s="373"/>
      <c r="F26" s="373"/>
      <c r="G26" s="374"/>
    </row>
    <row r="27" spans="1:8" ht="15" customHeight="1">
      <c r="A27" s="548">
        <v>15</v>
      </c>
      <c r="B27" s="543" t="s">
        <v>87</v>
      </c>
      <c r="C27" s="549">
        <v>0.1303065984952837</v>
      </c>
      <c r="D27" s="549">
        <v>0.12835630783717897</v>
      </c>
      <c r="E27" s="549">
        <v>0.13083464446086202</v>
      </c>
      <c r="F27" s="549">
        <v>0.13066964242676918</v>
      </c>
      <c r="G27" s="550">
        <v>0.12964355251866436</v>
      </c>
    </row>
    <row r="28" spans="1:8">
      <c r="A28" s="548">
        <v>16</v>
      </c>
      <c r="B28" s="543" t="s">
        <v>86</v>
      </c>
      <c r="C28" s="549">
        <v>6.5488107559871708E-2</v>
      </c>
      <c r="D28" s="549">
        <v>6.3884364943652572E-2</v>
      </c>
      <c r="E28" s="549">
        <v>6.2412182782394958E-2</v>
      </c>
      <c r="F28" s="549">
        <v>6.1700656706101073E-2</v>
      </c>
      <c r="G28" s="550">
        <v>6.0881534060544008E-2</v>
      </c>
    </row>
    <row r="29" spans="1:8">
      <c r="A29" s="548">
        <v>17</v>
      </c>
      <c r="B29" s="543" t="s">
        <v>85</v>
      </c>
      <c r="C29" s="549">
        <v>2.798940102016613E-2</v>
      </c>
      <c r="D29" s="549">
        <v>3.2878061772043041E-2</v>
      </c>
      <c r="E29" s="549">
        <v>3.1332966700984483E-2</v>
      </c>
      <c r="F29" s="549">
        <v>3.1105237176993844E-2</v>
      </c>
      <c r="G29" s="550">
        <v>2.8846153348282846E-2</v>
      </c>
    </row>
    <row r="30" spans="1:8">
      <c r="A30" s="548">
        <v>18</v>
      </c>
      <c r="B30" s="543" t="s">
        <v>84</v>
      </c>
      <c r="C30" s="549">
        <v>6.481849093541199E-2</v>
      </c>
      <c r="D30" s="549">
        <v>6.4471942893526382E-2</v>
      </c>
      <c r="E30" s="549">
        <v>6.8422461678467064E-2</v>
      </c>
      <c r="F30" s="549">
        <v>6.8968985720668091E-2</v>
      </c>
      <c r="G30" s="550">
        <v>6.8762018458120355E-2</v>
      </c>
    </row>
    <row r="31" spans="1:8">
      <c r="A31" s="548">
        <v>19</v>
      </c>
      <c r="B31" s="543" t="s">
        <v>154</v>
      </c>
      <c r="C31" s="549">
        <v>1.704512430973084E-2</v>
      </c>
      <c r="D31" s="549">
        <v>2.1193481971706431E-2</v>
      </c>
      <c r="E31" s="549">
        <v>2.2809517176501603E-2</v>
      </c>
      <c r="F31" s="549">
        <v>2.3297070082208552E-2</v>
      </c>
      <c r="G31" s="550">
        <v>2.3267151824740148E-2</v>
      </c>
    </row>
    <row r="32" spans="1:8">
      <c r="A32" s="548">
        <v>20</v>
      </c>
      <c r="B32" s="543" t="s">
        <v>155</v>
      </c>
      <c r="C32" s="549">
        <v>0.14992454274478484</v>
      </c>
      <c r="D32" s="549">
        <v>0.17308462634456467</v>
      </c>
      <c r="E32" s="549">
        <v>0.1884832222167919</v>
      </c>
      <c r="F32" s="549">
        <v>0.19329373488312776</v>
      </c>
      <c r="G32" s="550">
        <v>0.19445886041702257</v>
      </c>
    </row>
    <row r="33" spans="1:7">
      <c r="A33" s="540"/>
      <c r="B33" s="539" t="s">
        <v>216</v>
      </c>
      <c r="C33" s="373"/>
      <c r="D33" s="373"/>
      <c r="E33" s="373"/>
      <c r="F33" s="373"/>
      <c r="G33" s="374"/>
    </row>
    <row r="34" spans="1:7">
      <c r="A34" s="548">
        <v>21</v>
      </c>
      <c r="B34" s="543" t="s">
        <v>83</v>
      </c>
      <c r="C34" s="549">
        <v>3.5947611841973343E-2</v>
      </c>
      <c r="D34" s="549">
        <v>3.514261281946237E-2</v>
      </c>
      <c r="E34" s="549">
        <v>3.7695537347191464E-2</v>
      </c>
      <c r="F34" s="549">
        <v>3.4782611184218035E-2</v>
      </c>
      <c r="G34" s="550">
        <v>3.3464911132688298E-2</v>
      </c>
    </row>
    <row r="35" spans="1:7" ht="15" customHeight="1">
      <c r="A35" s="548">
        <v>22</v>
      </c>
      <c r="B35" s="543" t="s">
        <v>674</v>
      </c>
      <c r="C35" s="549">
        <v>3.1434455087235164E-2</v>
      </c>
      <c r="D35" s="549">
        <v>3.109531148343533E-2</v>
      </c>
      <c r="E35" s="549">
        <v>3.2594894267234671E-2</v>
      </c>
      <c r="F35" s="549">
        <v>3.3513799906182848E-2</v>
      </c>
      <c r="G35" s="550">
        <v>3.3311101083553035E-2</v>
      </c>
    </row>
    <row r="36" spans="1:7">
      <c r="A36" s="548">
        <v>23</v>
      </c>
      <c r="B36" s="543" t="s">
        <v>82</v>
      </c>
      <c r="C36" s="549">
        <v>0.22651007166138806</v>
      </c>
      <c r="D36" s="549">
        <v>0.23912498811081978</v>
      </c>
      <c r="E36" s="549">
        <v>0.23769930757769347</v>
      </c>
      <c r="F36" s="549">
        <v>0.22106966975836223</v>
      </c>
      <c r="G36" s="550">
        <v>0.22398822652038747</v>
      </c>
    </row>
    <row r="37" spans="1:7" ht="15" customHeight="1">
      <c r="A37" s="548">
        <v>24</v>
      </c>
      <c r="B37" s="543" t="s">
        <v>81</v>
      </c>
      <c r="C37" s="549">
        <v>0.24349941635981773</v>
      </c>
      <c r="D37" s="549">
        <v>0.2490896844765238</v>
      </c>
      <c r="E37" s="549">
        <v>0.25146825560266256</v>
      </c>
      <c r="F37" s="549">
        <v>0.23431405202419037</v>
      </c>
      <c r="G37" s="550">
        <v>0.22931428577836915</v>
      </c>
    </row>
    <row r="38" spans="1:7">
      <c r="A38" s="548">
        <v>25</v>
      </c>
      <c r="B38" s="543" t="s">
        <v>80</v>
      </c>
      <c r="C38" s="549">
        <v>6.9845555079560473E-2</v>
      </c>
      <c r="D38" s="549">
        <v>4.9423022232565117E-2</v>
      </c>
      <c r="E38" s="549">
        <v>0.17428968547057289</v>
      </c>
      <c r="F38" s="549">
        <v>0.11785277748632383</v>
      </c>
      <c r="G38" s="550">
        <v>9.2614735246826063E-2</v>
      </c>
    </row>
    <row r="39" spans="1:7" ht="15" customHeight="1">
      <c r="A39" s="540"/>
      <c r="B39" s="539" t="s">
        <v>217</v>
      </c>
      <c r="C39" s="373"/>
      <c r="D39" s="373"/>
      <c r="E39" s="373"/>
      <c r="F39" s="373"/>
      <c r="G39" s="374"/>
    </row>
    <row r="40" spans="1:7" ht="15" customHeight="1">
      <c r="A40" s="548">
        <v>26</v>
      </c>
      <c r="B40" s="543" t="s">
        <v>79</v>
      </c>
      <c r="C40" s="549">
        <v>0.23534682527654321</v>
      </c>
      <c r="D40" s="549">
        <v>0.21626147099800588</v>
      </c>
      <c r="E40" s="549">
        <v>0.21222876911877014</v>
      </c>
      <c r="F40" s="549">
        <v>0.18590031825436296</v>
      </c>
      <c r="G40" s="550">
        <v>0.16420566255758853</v>
      </c>
    </row>
    <row r="41" spans="1:7" ht="15" customHeight="1">
      <c r="A41" s="548">
        <v>27</v>
      </c>
      <c r="B41" s="543" t="s">
        <v>78</v>
      </c>
      <c r="C41" s="549">
        <v>0.24589373074855472</v>
      </c>
      <c r="D41" s="549">
        <v>0.25718881005253508</v>
      </c>
      <c r="E41" s="549">
        <v>0.2580595275242511</v>
      </c>
      <c r="F41" s="549">
        <v>0.26217979396061991</v>
      </c>
      <c r="G41" s="550">
        <v>0.26026724430039955</v>
      </c>
    </row>
    <row r="42" spans="1:7" ht="15" customHeight="1">
      <c r="A42" s="548">
        <v>28</v>
      </c>
      <c r="B42" s="543" t="s">
        <v>77</v>
      </c>
      <c r="C42" s="549">
        <v>0.32182874025060049</v>
      </c>
      <c r="D42" s="549">
        <v>0.28946766138800062</v>
      </c>
      <c r="E42" s="549">
        <v>0.2763785760347256</v>
      </c>
      <c r="F42" s="549">
        <v>0.31191896157704324</v>
      </c>
      <c r="G42" s="550">
        <v>0.29805514396576177</v>
      </c>
    </row>
    <row r="43" spans="1:7" ht="15" customHeight="1">
      <c r="A43" s="551"/>
      <c r="B43" s="539" t="s">
        <v>258</v>
      </c>
      <c r="C43" s="207"/>
      <c r="D43" s="207"/>
      <c r="E43" s="207"/>
      <c r="F43" s="207"/>
      <c r="G43" s="208"/>
    </row>
    <row r="44" spans="1:7">
      <c r="A44" s="548">
        <v>29</v>
      </c>
      <c r="B44" s="543" t="s">
        <v>241</v>
      </c>
      <c r="C44" s="552">
        <v>1380880498.756726</v>
      </c>
      <c r="D44" s="552">
        <v>1276932623.5996981</v>
      </c>
      <c r="E44" s="552">
        <v>1264638276.3975253</v>
      </c>
      <c r="F44" s="552">
        <v>1047917054.8462193</v>
      </c>
      <c r="G44" s="553">
        <v>893791799.91219151</v>
      </c>
    </row>
    <row r="45" spans="1:7" ht="15" customHeight="1">
      <c r="A45" s="548">
        <v>30</v>
      </c>
      <c r="B45" s="543" t="s">
        <v>253</v>
      </c>
      <c r="C45" s="552">
        <v>1011579354.7414041</v>
      </c>
      <c r="D45" s="552">
        <v>962529420.89233422</v>
      </c>
      <c r="E45" s="552">
        <v>889401470.08002603</v>
      </c>
      <c r="F45" s="552">
        <v>868194227.21130311</v>
      </c>
      <c r="G45" s="553">
        <v>761463798.61786175</v>
      </c>
    </row>
    <row r="46" spans="1:7" ht="15" customHeight="1">
      <c r="A46" s="554">
        <v>31</v>
      </c>
      <c r="B46" s="555" t="s">
        <v>242</v>
      </c>
      <c r="C46" s="556">
        <v>1.3650738246924075</v>
      </c>
      <c r="D46" s="556">
        <v>1.3266426935977598</v>
      </c>
      <c r="E46" s="556">
        <v>1.4218981179373771</v>
      </c>
      <c r="F46" s="556">
        <v>1.2070076280191331</v>
      </c>
      <c r="G46" s="557">
        <v>1.1737810799863622</v>
      </c>
    </row>
    <row r="47" spans="1:7" ht="15" customHeight="1">
      <c r="A47" s="554"/>
      <c r="B47" s="539" t="s">
        <v>337</v>
      </c>
      <c r="C47" s="558"/>
      <c r="D47" s="558"/>
      <c r="E47" s="558"/>
      <c r="F47" s="558"/>
      <c r="G47" s="559"/>
    </row>
    <row r="48" spans="1:7" ht="15" customHeight="1">
      <c r="A48" s="554">
        <v>32</v>
      </c>
      <c r="B48" s="555" t="s">
        <v>344</v>
      </c>
      <c r="C48" s="558">
        <v>4390145620.1767006</v>
      </c>
      <c r="D48" s="558">
        <v>4100831879.3789682</v>
      </c>
      <c r="E48" s="558">
        <v>3834794235.1737132</v>
      </c>
      <c r="F48" s="558">
        <v>3711002078.3266864</v>
      </c>
      <c r="G48" s="559">
        <v>3452702090.6997008</v>
      </c>
    </row>
    <row r="49" spans="1:7" ht="15" customHeight="1">
      <c r="A49" s="554">
        <v>33</v>
      </c>
      <c r="B49" s="555" t="s">
        <v>359</v>
      </c>
      <c r="C49" s="558">
        <v>3133487925.7588367</v>
      </c>
      <c r="D49" s="558">
        <v>3063341746.4115038</v>
      </c>
      <c r="E49" s="558">
        <v>2914780090.25072</v>
      </c>
      <c r="F49" s="558">
        <v>2790988700.6849918</v>
      </c>
      <c r="G49" s="559">
        <v>2733154312.3369546</v>
      </c>
    </row>
    <row r="50" spans="1:7" ht="14.4" thickBot="1">
      <c r="A50" s="560">
        <v>34</v>
      </c>
      <c r="B50" s="561" t="s">
        <v>377</v>
      </c>
      <c r="C50" s="562">
        <v>1.4010411797305837</v>
      </c>
      <c r="D50" s="562">
        <v>1.3386792003154115</v>
      </c>
      <c r="E50" s="562">
        <v>1.3156375837752674</v>
      </c>
      <c r="F50" s="562">
        <v>1.3296370843120562</v>
      </c>
      <c r="G50" s="563">
        <v>1.2632664299687875</v>
      </c>
    </row>
    <row r="51" spans="1:7">
      <c r="A51" s="8"/>
    </row>
    <row r="52" spans="1:7">
      <c r="B52" s="138"/>
    </row>
    <row r="53" spans="1:7" ht="66">
      <c r="B53" s="138" t="s">
        <v>257</v>
      </c>
    </row>
    <row r="55" spans="1:7">
      <c r="B55" s="138"/>
    </row>
  </sheetData>
  <mergeCells count="1">
    <mergeCell ref="D4:G4"/>
  </mergeCells>
  <pageMargins left="0.7" right="0.7" top="0.75" bottom="0.75" header="0.3" footer="0.3"/>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topLeftCell="A8" zoomScale="80" zoomScaleNormal="80" workbookViewId="0">
      <selection activeCell="F27" sqref="F27"/>
    </sheetView>
  </sheetViews>
  <sheetFormatPr defaultColWidth="8.6640625" defaultRowHeight="13.8"/>
  <cols>
    <col min="1" max="1" width="11.44140625" style="325" customWidth="1"/>
    <col min="2" max="2" width="76.6640625" style="370" customWidth="1"/>
    <col min="3" max="3" width="22.6640625" style="325" customWidth="1"/>
    <col min="4" max="16384" width="8.6640625" style="325"/>
  </cols>
  <sheetData>
    <row r="1" spans="1:3">
      <c r="A1" s="107" t="s">
        <v>30</v>
      </c>
      <c r="B1" s="324" t="str">
        <f>'Info '!C2</f>
        <v>JSC "Liberty Bank"</v>
      </c>
    </row>
    <row r="2" spans="1:3">
      <c r="A2" s="107" t="s">
        <v>31</v>
      </c>
      <c r="B2" s="429">
        <f>'1. key ratios '!B2</f>
        <v>46203</v>
      </c>
    </row>
    <row r="3" spans="1:3">
      <c r="B3" s="325"/>
    </row>
    <row r="4" spans="1:3">
      <c r="A4" s="325" t="s">
        <v>295</v>
      </c>
      <c r="B4" s="325" t="s">
        <v>296</v>
      </c>
    </row>
    <row r="5" spans="1:3">
      <c r="A5" s="352" t="s">
        <v>297</v>
      </c>
      <c r="B5" s="353"/>
      <c r="C5" s="354"/>
    </row>
    <row r="6" spans="1:3" ht="27.6">
      <c r="A6" s="358">
        <v>1</v>
      </c>
      <c r="B6" s="359" t="s">
        <v>751</v>
      </c>
      <c r="C6" s="360">
        <v>6341929738.999999</v>
      </c>
    </row>
    <row r="7" spans="1:3">
      <c r="A7" s="358">
        <v>2</v>
      </c>
      <c r="B7" s="359" t="s">
        <v>298</v>
      </c>
      <c r="C7" s="360">
        <v>-129370688</v>
      </c>
    </row>
    <row r="8" spans="1:3" ht="27.6">
      <c r="A8" s="361">
        <v>3</v>
      </c>
      <c r="B8" s="362" t="s">
        <v>299</v>
      </c>
      <c r="C8" s="360">
        <v>6212559050.999999</v>
      </c>
    </row>
    <row r="9" spans="1:3">
      <c r="A9" s="352" t="s">
        <v>300</v>
      </c>
      <c r="B9" s="353"/>
      <c r="C9" s="355"/>
    </row>
    <row r="10" spans="1:3" ht="25.95" customHeight="1">
      <c r="A10" s="358">
        <v>4</v>
      </c>
      <c r="B10" s="363" t="s">
        <v>749</v>
      </c>
      <c r="C10" s="360">
        <v>3600298.1939273952</v>
      </c>
    </row>
    <row r="11" spans="1:3" ht="25.95" customHeight="1">
      <c r="A11" s="358">
        <v>5</v>
      </c>
      <c r="B11" s="364" t="s">
        <v>750</v>
      </c>
      <c r="C11" s="360">
        <v>1528333.7683041247</v>
      </c>
    </row>
    <row r="12" spans="1:3" ht="25.95" customHeight="1">
      <c r="A12" s="358">
        <v>6</v>
      </c>
      <c r="B12" s="364" t="s">
        <v>743</v>
      </c>
      <c r="C12" s="365">
        <v>7180084.7471241271</v>
      </c>
    </row>
    <row r="13" spans="1:3" ht="25.95" customHeight="1">
      <c r="A13" s="366">
        <v>7</v>
      </c>
      <c r="B13" s="363" t="s">
        <v>744</v>
      </c>
      <c r="C13" s="360">
        <v>0</v>
      </c>
    </row>
    <row r="14" spans="1:3" ht="25.95" customHeight="1">
      <c r="A14" s="361">
        <v>8</v>
      </c>
      <c r="B14" s="356" t="s">
        <v>301</v>
      </c>
      <c r="C14" s="367">
        <v>7180084.7471241271</v>
      </c>
    </row>
    <row r="15" spans="1:3">
      <c r="A15" s="352" t="s">
        <v>302</v>
      </c>
      <c r="B15" s="353"/>
      <c r="C15" s="355"/>
    </row>
    <row r="16" spans="1:3" ht="27.6">
      <c r="A16" s="366">
        <v>9</v>
      </c>
      <c r="B16" s="363" t="s">
        <v>303</v>
      </c>
      <c r="C16" s="360">
        <v>0</v>
      </c>
    </row>
    <row r="17" spans="1:3">
      <c r="A17" s="366">
        <v>10</v>
      </c>
      <c r="B17" s="363" t="s">
        <v>304</v>
      </c>
      <c r="C17" s="360">
        <v>0</v>
      </c>
    </row>
    <row r="18" spans="1:3">
      <c r="A18" s="366">
        <v>11</v>
      </c>
      <c r="B18" s="363" t="s">
        <v>305</v>
      </c>
      <c r="C18" s="360">
        <v>0</v>
      </c>
    </row>
    <row r="19" spans="1:3" ht="27.6">
      <c r="A19" s="366">
        <v>12</v>
      </c>
      <c r="B19" s="363" t="s">
        <v>306</v>
      </c>
      <c r="C19" s="360">
        <v>0</v>
      </c>
    </row>
    <row r="20" spans="1:3">
      <c r="A20" s="366">
        <v>14</v>
      </c>
      <c r="B20" s="363" t="s">
        <v>307</v>
      </c>
      <c r="C20" s="360">
        <v>0</v>
      </c>
    </row>
    <row r="21" spans="1:3">
      <c r="A21" s="366">
        <v>14</v>
      </c>
      <c r="B21" s="363" t="s">
        <v>308</v>
      </c>
      <c r="C21" s="360">
        <v>0</v>
      </c>
    </row>
    <row r="22" spans="1:3">
      <c r="A22" s="361">
        <v>15</v>
      </c>
      <c r="B22" s="356" t="s">
        <v>309</v>
      </c>
      <c r="C22" s="367">
        <v>0</v>
      </c>
    </row>
    <row r="23" spans="1:3">
      <c r="A23" s="352" t="s">
        <v>310</v>
      </c>
      <c r="B23" s="353"/>
      <c r="C23" s="355"/>
    </row>
    <row r="24" spans="1:3">
      <c r="A24" s="371">
        <v>16</v>
      </c>
      <c r="B24" s="364" t="s">
        <v>311</v>
      </c>
      <c r="C24" s="360">
        <v>562224341.15759993</v>
      </c>
    </row>
    <row r="25" spans="1:3">
      <c r="A25" s="371">
        <v>17</v>
      </c>
      <c r="B25" s="364" t="s">
        <v>312</v>
      </c>
      <c r="C25" s="360">
        <v>-434324678.61145991</v>
      </c>
    </row>
    <row r="26" spans="1:3">
      <c r="A26" s="372">
        <v>18</v>
      </c>
      <c r="B26" s="356" t="s">
        <v>313</v>
      </c>
      <c r="C26" s="367">
        <v>127899662.54614002</v>
      </c>
    </row>
    <row r="27" spans="1:3">
      <c r="A27" s="352" t="s">
        <v>314</v>
      </c>
      <c r="B27" s="353"/>
      <c r="C27" s="355">
        <v>0</v>
      </c>
    </row>
    <row r="28" spans="1:3" ht="27.6">
      <c r="A28" s="371">
        <v>19</v>
      </c>
      <c r="B28" s="363" t="s">
        <v>315</v>
      </c>
      <c r="C28" s="368">
        <v>0</v>
      </c>
    </row>
    <row r="29" spans="1:3">
      <c r="A29" s="371">
        <v>20</v>
      </c>
      <c r="B29" s="364" t="s">
        <v>316</v>
      </c>
      <c r="C29" s="368">
        <v>0</v>
      </c>
    </row>
    <row r="30" spans="1:3">
      <c r="A30" s="352" t="s">
        <v>748</v>
      </c>
      <c r="B30" s="353"/>
      <c r="C30" s="355"/>
    </row>
    <row r="31" spans="1:3">
      <c r="A31" s="372">
        <v>21</v>
      </c>
      <c r="B31" s="357" t="s">
        <v>317</v>
      </c>
      <c r="C31" s="367">
        <v>538845091.75370002</v>
      </c>
    </row>
    <row r="32" spans="1:3">
      <c r="A32" s="372">
        <v>22</v>
      </c>
      <c r="B32" s="356" t="s">
        <v>318</v>
      </c>
      <c r="C32" s="367">
        <v>6347638798.2932625</v>
      </c>
    </row>
    <row r="33" spans="1:3">
      <c r="A33" s="352" t="s">
        <v>319</v>
      </c>
      <c r="B33" s="353"/>
      <c r="C33" s="355"/>
    </row>
    <row r="34" spans="1:3">
      <c r="A34" s="361">
        <v>23</v>
      </c>
      <c r="B34" s="356" t="s">
        <v>319</v>
      </c>
      <c r="C34" s="390">
        <v>8.4889060149198059E-2</v>
      </c>
    </row>
    <row r="35" spans="1:3">
      <c r="A35" s="352" t="s">
        <v>320</v>
      </c>
      <c r="B35" s="353"/>
      <c r="C35" s="355"/>
    </row>
    <row r="36" spans="1:3">
      <c r="A36" s="369" t="s">
        <v>321</v>
      </c>
      <c r="B36" s="363" t="s">
        <v>322</v>
      </c>
      <c r="C36" s="368">
        <v>0</v>
      </c>
    </row>
    <row r="37" spans="1:3" ht="27.6">
      <c r="A37" s="369" t="s">
        <v>323</v>
      </c>
      <c r="B37" s="359" t="s">
        <v>324</v>
      </c>
      <c r="C37" s="368">
        <v>0</v>
      </c>
    </row>
  </sheetData>
  <pageMargins left="0.7" right="0.7" top="0.75" bottom="0.75" header="0.3" footer="0.3"/>
  <pageSetup scale="8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topLeftCell="B1" zoomScale="80" zoomScaleNormal="80" workbookViewId="0">
      <selection activeCell="J25" sqref="J25"/>
    </sheetView>
  </sheetViews>
  <sheetFormatPr defaultColWidth="8.88671875" defaultRowHeight="14.4"/>
  <cols>
    <col min="1" max="1" width="11.44140625" customWidth="1"/>
    <col min="2" max="2" width="76.6640625" style="180" customWidth="1"/>
    <col min="3" max="6" width="25.33203125" customWidth="1"/>
  </cols>
  <sheetData>
    <row r="1" spans="1:6">
      <c r="A1" s="2" t="s">
        <v>30</v>
      </c>
      <c r="B1" s="3" t="str">
        <f>'Info '!C2</f>
        <v>JSC "Liberty Bank"</v>
      </c>
    </row>
    <row r="2" spans="1:6">
      <c r="A2" s="2" t="s">
        <v>31</v>
      </c>
      <c r="B2" s="417">
        <f>'1. key ratios '!B2</f>
        <v>46203</v>
      </c>
    </row>
    <row r="3" spans="1:6">
      <c r="A3" s="4"/>
      <c r="B3"/>
    </row>
    <row r="4" spans="1:6">
      <c r="A4" s="348" t="s">
        <v>738</v>
      </c>
    </row>
    <row r="5" spans="1:6" ht="43.2">
      <c r="B5" s="343"/>
      <c r="C5" s="349" t="s">
        <v>739</v>
      </c>
      <c r="D5" s="349" t="s">
        <v>741</v>
      </c>
      <c r="E5" s="349" t="s">
        <v>740</v>
      </c>
      <c r="F5" s="349" t="s">
        <v>742</v>
      </c>
    </row>
    <row r="6" spans="1:6">
      <c r="B6" s="350" t="s">
        <v>716</v>
      </c>
      <c r="C6" s="337">
        <f>IF(C7&gt;0,C7,IF(C8&gt;0,C8,IF(C9&gt;0,C9)))</f>
        <v>7169791.4544500122</v>
      </c>
      <c r="D6" s="337">
        <f>IF(D7&gt;0,D7,IF(D8&gt;0,D8,IF(D9&gt;0,D9)))</f>
        <v>17597.633059394469</v>
      </c>
      <c r="E6" s="337" t="b">
        <f>IF(E7&gt;0,E7,IF(E8&gt;0,E8,IF(E9&gt;0,E9)))</f>
        <v>0</v>
      </c>
      <c r="F6" s="337">
        <f>IF(F7&gt;0,F7,IF(F8&gt;0,F8,IF(F9&gt;0,F9)))</f>
        <v>219970.41324243086</v>
      </c>
    </row>
    <row r="7" spans="1:6">
      <c r="B7" s="338" t="s">
        <v>729</v>
      </c>
      <c r="C7" s="351">
        <v>7169791.4544500122</v>
      </c>
      <c r="D7" s="351">
        <v>17597.633059394469</v>
      </c>
      <c r="E7" s="351">
        <v>0</v>
      </c>
      <c r="F7" s="351">
        <v>219970.41324243086</v>
      </c>
    </row>
    <row r="8" spans="1:6">
      <c r="B8" s="338" t="s">
        <v>730</v>
      </c>
      <c r="C8" s="351">
        <v>13843347.869115133</v>
      </c>
      <c r="D8" s="351">
        <v>32057.938105670863</v>
      </c>
      <c r="E8" s="351">
        <v>0</v>
      </c>
      <c r="F8" s="351">
        <v>400724.22632088576</v>
      </c>
    </row>
    <row r="9" spans="1:6">
      <c r="B9" s="338" t="s">
        <v>737</v>
      </c>
      <c r="C9" s="351">
        <v>16044727.673376128</v>
      </c>
      <c r="D9" s="351">
        <v>35345.524559048463</v>
      </c>
      <c r="E9" s="351">
        <v>0</v>
      </c>
      <c r="F9" s="351">
        <v>441819.05698810576</v>
      </c>
    </row>
  </sheetData>
  <pageMargins left="0.7" right="0.7" top="0.75" bottom="0.75" header="0.3" footer="0.3"/>
  <pageSetup scale="47"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G42"/>
  <sheetViews>
    <sheetView zoomScale="80" zoomScaleNormal="80" workbookViewId="0">
      <pane xSplit="2" ySplit="6" topLeftCell="C8" activePane="bottomRight" state="frozen"/>
      <selection activeCell="F27" sqref="F27"/>
      <selection pane="topRight" activeCell="F27" sqref="F27"/>
      <selection pane="bottomLeft" activeCell="F27" sqref="F27"/>
      <selection pane="bottomRight" activeCell="F27" sqref="F27"/>
    </sheetView>
  </sheetViews>
  <sheetFormatPr defaultRowHeight="14.4"/>
  <cols>
    <col min="1" max="1" width="8.6640625" style="109"/>
    <col min="2" max="2" width="82.6640625" style="116" customWidth="1"/>
    <col min="3" max="7" width="17.5546875" style="109" customWidth="1"/>
  </cols>
  <sheetData>
    <row r="1" spans="1:7">
      <c r="A1" s="109" t="s">
        <v>30</v>
      </c>
      <c r="B1" s="3" t="str">
        <f>'Info '!C2</f>
        <v>JSC "Liberty Bank"</v>
      </c>
    </row>
    <row r="2" spans="1:7">
      <c r="A2" s="109" t="s">
        <v>31</v>
      </c>
      <c r="B2" s="417">
        <f>'1. key ratios '!B2</f>
        <v>46203</v>
      </c>
    </row>
    <row r="4" spans="1:7" ht="15" thickBot="1">
      <c r="A4" s="109" t="s">
        <v>376</v>
      </c>
      <c r="B4" s="209" t="s">
        <v>337</v>
      </c>
    </row>
    <row r="5" spans="1:7">
      <c r="A5" s="210"/>
      <c r="B5" s="211"/>
      <c r="C5" s="834" t="s">
        <v>338</v>
      </c>
      <c r="D5" s="834"/>
      <c r="E5" s="834"/>
      <c r="F5" s="834"/>
      <c r="G5" s="835" t="s">
        <v>339</v>
      </c>
    </row>
    <row r="6" spans="1:7">
      <c r="A6" s="212"/>
      <c r="B6" s="213"/>
      <c r="C6" s="214" t="s">
        <v>340</v>
      </c>
      <c r="D6" s="214" t="s">
        <v>341</v>
      </c>
      <c r="E6" s="214" t="s">
        <v>342</v>
      </c>
      <c r="F6" s="214" t="s">
        <v>343</v>
      </c>
      <c r="G6" s="836"/>
    </row>
    <row r="7" spans="1:7">
      <c r="A7" s="215"/>
      <c r="B7" s="216" t="s">
        <v>344</v>
      </c>
      <c r="C7" s="217"/>
      <c r="D7" s="217"/>
      <c r="E7" s="217"/>
      <c r="F7" s="217"/>
      <c r="G7" s="218"/>
    </row>
    <row r="8" spans="1:7">
      <c r="A8" s="219">
        <v>1</v>
      </c>
      <c r="B8" s="220" t="s">
        <v>345</v>
      </c>
      <c r="C8" s="221">
        <v>538845091.75370002</v>
      </c>
      <c r="D8" s="221">
        <v>0</v>
      </c>
      <c r="E8" s="221">
        <v>0</v>
      </c>
      <c r="F8" s="221">
        <v>686023864.88911319</v>
      </c>
      <c r="G8" s="522">
        <f>SUM(G9:G10)</f>
        <v>1224868956.6428132</v>
      </c>
    </row>
    <row r="9" spans="1:7">
      <c r="A9" s="219">
        <v>2</v>
      </c>
      <c r="B9" s="223" t="s">
        <v>346</v>
      </c>
      <c r="C9" s="221">
        <v>538845091.75370002</v>
      </c>
      <c r="D9" s="221"/>
      <c r="E9" s="221"/>
      <c r="F9" s="221">
        <v>124888263.34759997</v>
      </c>
      <c r="G9" s="522">
        <f>SUM(C9:F9)</f>
        <v>663733355.1013</v>
      </c>
    </row>
    <row r="10" spans="1:7" ht="27.6">
      <c r="A10" s="219">
        <v>3</v>
      </c>
      <c r="B10" s="223" t="s">
        <v>347</v>
      </c>
      <c r="C10" s="224"/>
      <c r="D10" s="224"/>
      <c r="E10" s="224"/>
      <c r="F10" s="221">
        <v>561135601.5415132</v>
      </c>
      <c r="G10" s="523">
        <f>F10</f>
        <v>561135601.5415132</v>
      </c>
    </row>
    <row r="11" spans="1:7" ht="14.7" customHeight="1">
      <c r="A11" s="219">
        <v>4</v>
      </c>
      <c r="B11" s="220" t="s">
        <v>348</v>
      </c>
      <c r="C11" s="221">
        <v>917500704.17024577</v>
      </c>
      <c r="D11" s="221">
        <v>1071648787.2510271</v>
      </c>
      <c r="E11" s="221">
        <v>561679554.57699263</v>
      </c>
      <c r="F11" s="221">
        <v>26450608.918178234</v>
      </c>
      <c r="G11" s="522">
        <f>SUM(G12:G13)</f>
        <v>2300649584.4432116</v>
      </c>
    </row>
    <row r="12" spans="1:7">
      <c r="A12" s="219">
        <v>5</v>
      </c>
      <c r="B12" s="223" t="s">
        <v>349</v>
      </c>
      <c r="C12" s="221">
        <v>757282910.35189104</v>
      </c>
      <c r="D12" s="225">
        <v>957266633.1911552</v>
      </c>
      <c r="E12" s="221">
        <v>511731956.6123026</v>
      </c>
      <c r="F12" s="221">
        <v>22629070.922406528</v>
      </c>
      <c r="G12" s="522">
        <f>SUM(C12:F12)*0.95</f>
        <v>2136465042.5238676</v>
      </c>
    </row>
    <row r="13" spans="1:7">
      <c r="A13" s="219">
        <v>6</v>
      </c>
      <c r="B13" s="223" t="s">
        <v>350</v>
      </c>
      <c r="C13" s="221">
        <v>160217793.8183547</v>
      </c>
      <c r="D13" s="225">
        <v>114382154.05987194</v>
      </c>
      <c r="E13" s="221">
        <v>49947597.964689985</v>
      </c>
      <c r="F13" s="221">
        <v>3821537.9957717066</v>
      </c>
      <c r="G13" s="522">
        <f>SUM(C13:F13)*0.5</f>
        <v>164184541.91934416</v>
      </c>
    </row>
    <row r="14" spans="1:7">
      <c r="A14" s="219">
        <v>7</v>
      </c>
      <c r="B14" s="220" t="s">
        <v>351</v>
      </c>
      <c r="C14" s="221">
        <v>1133466272.5885875</v>
      </c>
      <c r="D14" s="221">
        <v>884721819.48408937</v>
      </c>
      <c r="E14" s="221">
        <v>225063752.66703683</v>
      </c>
      <c r="F14" s="221">
        <v>68222252.031588629</v>
      </c>
      <c r="G14" s="522">
        <f>SUM(G15:G16)</f>
        <v>864627079.0906738</v>
      </c>
    </row>
    <row r="15" spans="1:7" ht="41.4">
      <c r="A15" s="219">
        <v>8</v>
      </c>
      <c r="B15" s="223" t="s">
        <v>352</v>
      </c>
      <c r="C15" s="221">
        <v>1057615640.31028</v>
      </c>
      <c r="D15" s="225">
        <v>378352513.17244226</v>
      </c>
      <c r="E15" s="221">
        <v>205392536.29348183</v>
      </c>
      <c r="F15" s="221">
        <v>68222252.031588629</v>
      </c>
      <c r="G15" s="522">
        <f>SUM(C15:F15)*0.5</f>
        <v>854791470.90389633</v>
      </c>
    </row>
    <row r="16" spans="1:7" ht="27.6">
      <c r="A16" s="219">
        <v>9</v>
      </c>
      <c r="B16" s="223" t="s">
        <v>353</v>
      </c>
      <c r="C16" s="221">
        <v>75850632.278307483</v>
      </c>
      <c r="D16" s="225">
        <v>506369306.31164706</v>
      </c>
      <c r="E16" s="221">
        <v>19671216.373555005</v>
      </c>
      <c r="F16" s="221">
        <v>0</v>
      </c>
      <c r="G16" s="522">
        <f>(C16+D16)*0+E16*0.5</f>
        <v>9835608.1867775023</v>
      </c>
    </row>
    <row r="17" spans="1:7">
      <c r="A17" s="219">
        <v>10</v>
      </c>
      <c r="B17" s="220" t="s">
        <v>354</v>
      </c>
      <c r="C17" s="221"/>
      <c r="D17" s="225"/>
      <c r="E17" s="221"/>
      <c r="F17" s="221"/>
      <c r="G17" s="522"/>
    </row>
    <row r="18" spans="1:7">
      <c r="A18" s="219">
        <v>11</v>
      </c>
      <c r="B18" s="220" t="s">
        <v>355</v>
      </c>
      <c r="C18" s="221">
        <v>0</v>
      </c>
      <c r="D18" s="225">
        <v>75323577.357946873</v>
      </c>
      <c r="E18" s="221">
        <v>6809117.5640000002</v>
      </c>
      <c r="F18" s="221">
        <v>16803644.373</v>
      </c>
      <c r="G18" s="522">
        <f>SUM(G19:G20)</f>
        <v>0</v>
      </c>
    </row>
    <row r="19" spans="1:7">
      <c r="A19" s="219">
        <v>12</v>
      </c>
      <c r="B19" s="223" t="s">
        <v>356</v>
      </c>
      <c r="C19" s="224"/>
      <c r="D19" s="225">
        <v>128633.81</v>
      </c>
      <c r="E19" s="221">
        <v>0</v>
      </c>
      <c r="F19" s="221">
        <v>0</v>
      </c>
      <c r="G19" s="522">
        <f>SUM(C19:F19)*0</f>
        <v>0</v>
      </c>
    </row>
    <row r="20" spans="1:7">
      <c r="A20" s="219">
        <v>13</v>
      </c>
      <c r="B20" s="223" t="s">
        <v>357</v>
      </c>
      <c r="C20" s="221">
        <v>0</v>
      </c>
      <c r="D20" s="221">
        <v>75194943.54794687</v>
      </c>
      <c r="E20" s="221">
        <v>6809117.5640000002</v>
      </c>
      <c r="F20" s="221">
        <v>16803644.373</v>
      </c>
      <c r="G20" s="522">
        <f>SUM(C20:F20)*0</f>
        <v>0</v>
      </c>
    </row>
    <row r="21" spans="1:7">
      <c r="A21" s="226">
        <v>14</v>
      </c>
      <c r="B21" s="227" t="s">
        <v>358</v>
      </c>
      <c r="C21" s="224"/>
      <c r="D21" s="224"/>
      <c r="E21" s="224"/>
      <c r="F21" s="224"/>
      <c r="G21" s="524">
        <f>SUM(G8,G11,G14,G17,G18)</f>
        <v>4390145620.1766987</v>
      </c>
    </row>
    <row r="22" spans="1:7">
      <c r="A22" s="228"/>
      <c r="B22" s="229" t="s">
        <v>359</v>
      </c>
      <c r="C22" s="230"/>
      <c r="D22" s="231"/>
      <c r="E22" s="230"/>
      <c r="F22" s="230"/>
      <c r="G22" s="232"/>
    </row>
    <row r="23" spans="1:7">
      <c r="A23" s="219">
        <v>15</v>
      </c>
      <c r="B23" s="220" t="s">
        <v>360</v>
      </c>
      <c r="C23" s="233">
        <v>1523013934.1103008</v>
      </c>
      <c r="D23" s="234">
        <v>402587200</v>
      </c>
      <c r="E23" s="233"/>
      <c r="F23" s="233">
        <v>0</v>
      </c>
      <c r="G23" s="222">
        <v>72276991.26424849</v>
      </c>
    </row>
    <row r="24" spans="1:7">
      <c r="A24" s="219">
        <v>16</v>
      </c>
      <c r="B24" s="220" t="s">
        <v>361</v>
      </c>
      <c r="C24" s="221">
        <v>0</v>
      </c>
      <c r="D24" s="225">
        <v>873767985.56608391</v>
      </c>
      <c r="E24" s="221">
        <v>521608521.32319468</v>
      </c>
      <c r="F24" s="221">
        <v>2318567511.8276634</v>
      </c>
      <c r="G24" s="222">
        <v>2675328764.8479009</v>
      </c>
    </row>
    <row r="25" spans="1:7">
      <c r="A25" s="219">
        <v>17</v>
      </c>
      <c r="B25" s="223" t="s">
        <v>362</v>
      </c>
      <c r="C25" s="221">
        <v>0</v>
      </c>
      <c r="D25" s="225">
        <v>0</v>
      </c>
      <c r="E25" s="221">
        <v>0</v>
      </c>
      <c r="F25" s="221">
        <v>0</v>
      </c>
      <c r="G25" s="222"/>
    </row>
    <row r="26" spans="1:7" ht="27.6">
      <c r="A26" s="219">
        <v>18</v>
      </c>
      <c r="B26" s="223" t="s">
        <v>363</v>
      </c>
      <c r="C26" s="221">
        <v>0</v>
      </c>
      <c r="D26" s="225">
        <v>1805571.8678315412</v>
      </c>
      <c r="E26" s="221">
        <v>14877909.182900002</v>
      </c>
      <c r="F26" s="221">
        <v>118862.56969999999</v>
      </c>
      <c r="G26" s="222">
        <v>7828652.9413247323</v>
      </c>
    </row>
    <row r="27" spans="1:7">
      <c r="A27" s="219">
        <v>19</v>
      </c>
      <c r="B27" s="223" t="s">
        <v>364</v>
      </c>
      <c r="C27" s="221"/>
      <c r="D27" s="225">
        <v>812150216.5580982</v>
      </c>
      <c r="E27" s="221">
        <v>457205717.14908528</v>
      </c>
      <c r="F27" s="221">
        <v>1807080383.4802427</v>
      </c>
      <c r="G27" s="222">
        <v>2170696292.8117981</v>
      </c>
    </row>
    <row r="28" spans="1:7">
      <c r="A28" s="219">
        <v>20</v>
      </c>
      <c r="B28" s="235" t="s">
        <v>365</v>
      </c>
      <c r="C28" s="221"/>
      <c r="D28" s="225">
        <v>39848737.099630341</v>
      </c>
      <c r="E28" s="221">
        <v>34859931.101857901</v>
      </c>
      <c r="F28" s="221">
        <v>93810672.794870168</v>
      </c>
      <c r="G28" s="222">
        <v>98331271.417409733</v>
      </c>
    </row>
    <row r="29" spans="1:7">
      <c r="A29" s="219">
        <v>21</v>
      </c>
      <c r="B29" s="223" t="s">
        <v>366</v>
      </c>
      <c r="C29" s="221"/>
      <c r="D29" s="225">
        <v>55531523.04731065</v>
      </c>
      <c r="E29" s="221">
        <v>41865461.454235271</v>
      </c>
      <c r="F29" s="221">
        <v>454295121.49688119</v>
      </c>
      <c r="G29" s="222">
        <v>343990321.22374576</v>
      </c>
    </row>
    <row r="30" spans="1:7">
      <c r="A30" s="219">
        <v>22</v>
      </c>
      <c r="B30" s="235" t="s">
        <v>365</v>
      </c>
      <c r="C30" s="221"/>
      <c r="D30" s="225">
        <v>55531523.04731065</v>
      </c>
      <c r="E30" s="221">
        <v>41865461.454235271</v>
      </c>
      <c r="F30" s="221">
        <v>454295121.49688119</v>
      </c>
      <c r="G30" s="222">
        <v>343990321.22374576</v>
      </c>
    </row>
    <row r="31" spans="1:7">
      <c r="A31" s="219">
        <v>23</v>
      </c>
      <c r="B31" s="223" t="s">
        <v>367</v>
      </c>
      <c r="C31" s="221"/>
      <c r="D31" s="225">
        <v>4280674.0928434841</v>
      </c>
      <c r="E31" s="221">
        <v>7659433.5369741339</v>
      </c>
      <c r="F31" s="221">
        <v>57073144.280839629</v>
      </c>
      <c r="G31" s="222">
        <v>54482226.45362249</v>
      </c>
    </row>
    <row r="32" spans="1:7">
      <c r="A32" s="219">
        <v>24</v>
      </c>
      <c r="B32" s="220" t="s">
        <v>368</v>
      </c>
      <c r="C32" s="221">
        <v>0</v>
      </c>
      <c r="D32" s="225">
        <v>0</v>
      </c>
      <c r="E32" s="221">
        <v>0</v>
      </c>
      <c r="F32" s="221">
        <v>0</v>
      </c>
      <c r="G32" s="222"/>
    </row>
    <row r="33" spans="1:7">
      <c r="A33" s="219">
        <v>25</v>
      </c>
      <c r="B33" s="220" t="s">
        <v>369</v>
      </c>
      <c r="C33" s="221">
        <v>181867236.85999998</v>
      </c>
      <c r="D33" s="221">
        <v>82951242.467230007</v>
      </c>
      <c r="E33" s="221">
        <v>28018640.149322517</v>
      </c>
      <c r="F33" s="221">
        <v>110530684.34467366</v>
      </c>
      <c r="G33" s="222">
        <v>349642628.89294994</v>
      </c>
    </row>
    <row r="34" spans="1:7">
      <c r="A34" s="219">
        <v>26</v>
      </c>
      <c r="B34" s="223" t="s">
        <v>370</v>
      </c>
      <c r="C34" s="224"/>
      <c r="D34" s="225">
        <v>3519532.76</v>
      </c>
      <c r="E34" s="221">
        <v>0</v>
      </c>
      <c r="F34" s="221">
        <v>0</v>
      </c>
      <c r="G34" s="222">
        <v>3519532.76</v>
      </c>
    </row>
    <row r="35" spans="1:7">
      <c r="A35" s="219">
        <v>27</v>
      </c>
      <c r="B35" s="223" t="s">
        <v>371</v>
      </c>
      <c r="C35" s="221">
        <v>181867236.85999998</v>
      </c>
      <c r="D35" s="225">
        <v>79431709.707230002</v>
      </c>
      <c r="E35" s="221">
        <v>28018640.149322517</v>
      </c>
      <c r="F35" s="221">
        <v>110530684.34467366</v>
      </c>
      <c r="G35" s="222">
        <v>346123096.13294995</v>
      </c>
    </row>
    <row r="36" spans="1:7">
      <c r="A36" s="219">
        <v>28</v>
      </c>
      <c r="B36" s="220" t="s">
        <v>372</v>
      </c>
      <c r="C36" s="221">
        <v>422945054.05660003</v>
      </c>
      <c r="D36" s="225">
        <v>68925764.835987747</v>
      </c>
      <c r="E36" s="221">
        <v>52229334.424646564</v>
      </c>
      <c r="F36" s="221">
        <v>19845187.498960927</v>
      </c>
      <c r="G36" s="222">
        <v>36239540.753737576</v>
      </c>
    </row>
    <row r="37" spans="1:7">
      <c r="A37" s="226">
        <v>29</v>
      </c>
      <c r="B37" s="227" t="s">
        <v>373</v>
      </c>
      <c r="C37" s="224"/>
      <c r="D37" s="224"/>
      <c r="E37" s="224"/>
      <c r="F37" s="224"/>
      <c r="G37" s="524">
        <f>SUM(G23:G24,G32:G33,G36)</f>
        <v>3133487925.7588367</v>
      </c>
    </row>
    <row r="38" spans="1:7">
      <c r="A38" s="215"/>
      <c r="B38" s="236"/>
      <c r="C38" s="237"/>
      <c r="D38" s="237"/>
      <c r="E38" s="237"/>
      <c r="F38" s="237"/>
      <c r="G38" s="238"/>
    </row>
    <row r="39" spans="1:7" ht="15" thickBot="1">
      <c r="A39" s="239">
        <v>30</v>
      </c>
      <c r="B39" s="240" t="s">
        <v>374</v>
      </c>
      <c r="C39" s="156"/>
      <c r="D39" s="157"/>
      <c r="E39" s="157"/>
      <c r="F39" s="158"/>
      <c r="G39" s="525">
        <f>IFERROR(G21/G37,0)</f>
        <v>1.4010411797305833</v>
      </c>
    </row>
    <row r="42" spans="1:7" ht="41.4">
      <c r="B42" s="116" t="s">
        <v>375</v>
      </c>
    </row>
  </sheetData>
  <mergeCells count="2">
    <mergeCell ref="C5:F5"/>
    <mergeCell ref="G5:G6"/>
  </mergeCells>
  <pageMargins left="0.7" right="0.7" top="0.75" bottom="0.75" header="0.3" footer="0.3"/>
  <pageSetup scale="4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J26"/>
  <sheetViews>
    <sheetView showGridLines="0" topLeftCell="C1" zoomScale="80" zoomScaleNormal="80" workbookViewId="0">
      <selection activeCell="F27" sqref="F27"/>
    </sheetView>
  </sheetViews>
  <sheetFormatPr defaultColWidth="9.33203125" defaultRowHeight="11.4"/>
  <cols>
    <col min="1" max="1" width="11.6640625" style="664" bestFit="1" customWidth="1"/>
    <col min="2" max="2" width="97.88671875" style="664" customWidth="1"/>
    <col min="3" max="3" width="18.6640625" style="663" customWidth="1"/>
    <col min="4" max="4" width="20.6640625" style="663" customWidth="1"/>
    <col min="5" max="5" width="19.6640625" style="663" customWidth="1"/>
    <col min="6" max="6" width="17.44140625" style="663" customWidth="1"/>
    <col min="7" max="7" width="19.44140625" style="663" customWidth="1"/>
    <col min="8" max="8" width="19.33203125" style="663" customWidth="1"/>
    <col min="9" max="10" width="23.5546875" style="663" customWidth="1"/>
    <col min="11" max="16384" width="9.33203125" style="664"/>
  </cols>
  <sheetData>
    <row r="1" spans="1:8" ht="13.2">
      <c r="A1" s="661" t="s">
        <v>30</v>
      </c>
      <c r="B1" s="662" t="str">
        <f>'Info '!C2</f>
        <v>JSC "Liberty Bank"</v>
      </c>
    </row>
    <row r="2" spans="1:8">
      <c r="A2" s="661" t="s">
        <v>31</v>
      </c>
      <c r="B2" s="665">
        <f>'1. key ratios '!B2</f>
        <v>46203</v>
      </c>
    </row>
    <row r="3" spans="1:8" ht="12">
      <c r="A3" s="666" t="s">
        <v>380</v>
      </c>
    </row>
    <row r="5" spans="1:8" ht="12" customHeight="1">
      <c r="A5" s="837" t="s">
        <v>381</v>
      </c>
      <c r="B5" s="838"/>
      <c r="C5" s="843" t="s">
        <v>382</v>
      </c>
      <c r="D5" s="844"/>
      <c r="E5" s="844"/>
      <c r="F5" s="844"/>
      <c r="G5" s="844"/>
      <c r="H5" s="845"/>
    </row>
    <row r="6" spans="1:8">
      <c r="A6" s="839"/>
      <c r="B6" s="840"/>
      <c r="C6" s="846"/>
      <c r="D6" s="847"/>
      <c r="E6" s="847"/>
      <c r="F6" s="847"/>
      <c r="G6" s="847"/>
      <c r="H6" s="848"/>
    </row>
    <row r="7" spans="1:8" ht="12">
      <c r="A7" s="841"/>
      <c r="B7" s="842"/>
      <c r="C7" s="667" t="s">
        <v>383</v>
      </c>
      <c r="D7" s="667" t="s">
        <v>384</v>
      </c>
      <c r="E7" s="667" t="s">
        <v>385</v>
      </c>
      <c r="F7" s="667" t="s">
        <v>386</v>
      </c>
      <c r="G7" s="667" t="s">
        <v>387</v>
      </c>
      <c r="H7" s="667" t="s">
        <v>64</v>
      </c>
    </row>
    <row r="8" spans="1:8" ht="13.2">
      <c r="A8" s="668">
        <v>1</v>
      </c>
      <c r="B8" s="672" t="s">
        <v>51</v>
      </c>
      <c r="C8" s="676">
        <v>126213077.58809999</v>
      </c>
      <c r="D8" s="676">
        <v>720503721.83539999</v>
      </c>
      <c r="E8" s="676">
        <v>0</v>
      </c>
      <c r="F8" s="676">
        <v>0</v>
      </c>
      <c r="G8" s="676">
        <v>0</v>
      </c>
      <c r="H8" s="677">
        <f>SUM(C8:G8)</f>
        <v>846716799.42349994</v>
      </c>
    </row>
    <row r="9" spans="1:8" ht="13.2">
      <c r="A9" s="668">
        <v>2</v>
      </c>
      <c r="B9" s="672" t="s">
        <v>52</v>
      </c>
      <c r="C9" s="676">
        <v>0</v>
      </c>
      <c r="D9" s="676">
        <v>0</v>
      </c>
      <c r="E9" s="676">
        <v>0</v>
      </c>
      <c r="F9" s="676">
        <v>0</v>
      </c>
      <c r="G9" s="676">
        <v>0</v>
      </c>
      <c r="H9" s="677">
        <f t="shared" ref="H9:H21" si="0">SUM(C9:G9)</f>
        <v>0</v>
      </c>
    </row>
    <row r="10" spans="1:8" ht="13.2">
      <c r="A10" s="668">
        <v>3</v>
      </c>
      <c r="B10" s="672" t="s">
        <v>152</v>
      </c>
      <c r="C10" s="676">
        <v>0</v>
      </c>
      <c r="D10" s="676">
        <v>0</v>
      </c>
      <c r="E10" s="676">
        <v>0</v>
      </c>
      <c r="F10" s="676">
        <v>0</v>
      </c>
      <c r="G10" s="676">
        <v>0</v>
      </c>
      <c r="H10" s="677">
        <f t="shared" si="0"/>
        <v>0</v>
      </c>
    </row>
    <row r="11" spans="1:8" ht="13.2">
      <c r="A11" s="668">
        <v>4</v>
      </c>
      <c r="B11" s="672" t="s">
        <v>53</v>
      </c>
      <c r="C11" s="676">
        <v>0</v>
      </c>
      <c r="D11" s="676">
        <v>0</v>
      </c>
      <c r="E11" s="676">
        <v>0</v>
      </c>
      <c r="F11" s="676">
        <v>0</v>
      </c>
      <c r="G11" s="676">
        <v>0</v>
      </c>
      <c r="H11" s="677">
        <f t="shared" si="0"/>
        <v>0</v>
      </c>
    </row>
    <row r="12" spans="1:8" ht="13.2">
      <c r="A12" s="668">
        <v>5</v>
      </c>
      <c r="B12" s="672" t="s">
        <v>54</v>
      </c>
      <c r="C12" s="676">
        <v>5421149.3020000001</v>
      </c>
      <c r="D12" s="676">
        <v>0</v>
      </c>
      <c r="E12" s="676">
        <v>0</v>
      </c>
      <c r="F12" s="676">
        <v>0</v>
      </c>
      <c r="G12" s="676">
        <v>0</v>
      </c>
      <c r="H12" s="677">
        <f t="shared" si="0"/>
        <v>5421149.3020000001</v>
      </c>
    </row>
    <row r="13" spans="1:8" ht="13.2">
      <c r="A13" s="668">
        <v>6</v>
      </c>
      <c r="B13" s="672" t="s">
        <v>55</v>
      </c>
      <c r="C13" s="676">
        <v>56990317.159599997</v>
      </c>
      <c r="D13" s="676">
        <v>77718828.539000005</v>
      </c>
      <c r="E13" s="676">
        <v>0</v>
      </c>
      <c r="F13" s="676">
        <v>0</v>
      </c>
      <c r="G13" s="676">
        <v>0</v>
      </c>
      <c r="H13" s="677">
        <f>SUM(C13:G13)</f>
        <v>134709145.69859999</v>
      </c>
    </row>
    <row r="14" spans="1:8" ht="13.2">
      <c r="A14" s="668">
        <v>7</v>
      </c>
      <c r="B14" s="672" t="s">
        <v>56</v>
      </c>
      <c r="C14" s="676">
        <v>17966018.646400001</v>
      </c>
      <c r="D14" s="676">
        <v>436033804.94349986</v>
      </c>
      <c r="E14" s="676">
        <v>210773546.65249997</v>
      </c>
      <c r="F14" s="676">
        <v>346466218.87959993</v>
      </c>
      <c r="G14" s="676">
        <v>0</v>
      </c>
      <c r="H14" s="677">
        <f t="shared" si="0"/>
        <v>1011239589.1219997</v>
      </c>
    </row>
    <row r="15" spans="1:8" ht="13.2">
      <c r="A15" s="668">
        <v>8</v>
      </c>
      <c r="B15" s="673" t="s">
        <v>57</v>
      </c>
      <c r="C15" s="676">
        <v>24450381.399100009</v>
      </c>
      <c r="D15" s="676">
        <v>466074269.71600014</v>
      </c>
      <c r="E15" s="676">
        <v>1811886840.1381996</v>
      </c>
      <c r="F15" s="676">
        <v>620816356.30450022</v>
      </c>
      <c r="G15" s="676">
        <v>0</v>
      </c>
      <c r="H15" s="677">
        <f t="shared" si="0"/>
        <v>2923227847.5577998</v>
      </c>
    </row>
    <row r="16" spans="1:8" ht="13.2">
      <c r="A16" s="668">
        <v>9</v>
      </c>
      <c r="B16" s="672" t="s">
        <v>58</v>
      </c>
      <c r="C16" s="676">
        <v>3623120.2664000001</v>
      </c>
      <c r="D16" s="676">
        <v>28039590.008199997</v>
      </c>
      <c r="E16" s="676">
        <v>163632631.20940003</v>
      </c>
      <c r="F16" s="676">
        <v>518743721.81469995</v>
      </c>
      <c r="G16" s="676">
        <v>0</v>
      </c>
      <c r="H16" s="677">
        <f t="shared" si="0"/>
        <v>714039063.29869998</v>
      </c>
    </row>
    <row r="17" spans="1:8" ht="13.2">
      <c r="A17" s="668">
        <v>10</v>
      </c>
      <c r="B17" s="674" t="s">
        <v>395</v>
      </c>
      <c r="C17" s="676">
        <v>13622924.687800001</v>
      </c>
      <c r="D17" s="676">
        <v>7967296.4212000035</v>
      </c>
      <c r="E17" s="676">
        <v>31409608.242199998</v>
      </c>
      <c r="F17" s="676">
        <v>6127562.2040000008</v>
      </c>
      <c r="G17" s="676">
        <v>0</v>
      </c>
      <c r="H17" s="677">
        <f t="shared" si="0"/>
        <v>59127391.555200003</v>
      </c>
    </row>
    <row r="18" spans="1:8" ht="13.2">
      <c r="A18" s="668">
        <v>11</v>
      </c>
      <c r="B18" s="672" t="s">
        <v>60</v>
      </c>
      <c r="C18" s="676">
        <v>1100148.6599999999</v>
      </c>
      <c r="D18" s="676">
        <v>0</v>
      </c>
      <c r="E18" s="676">
        <v>0</v>
      </c>
      <c r="F18" s="676">
        <v>0</v>
      </c>
      <c r="G18" s="676">
        <v>0</v>
      </c>
      <c r="H18" s="677">
        <f t="shared" si="0"/>
        <v>1100148.6599999999</v>
      </c>
    </row>
    <row r="19" spans="1:8" ht="13.2">
      <c r="A19" s="668">
        <v>12</v>
      </c>
      <c r="B19" s="672" t="s">
        <v>61</v>
      </c>
      <c r="C19" s="676">
        <v>0</v>
      </c>
      <c r="D19" s="676">
        <v>0</v>
      </c>
      <c r="E19" s="676">
        <v>0</v>
      </c>
      <c r="F19" s="676">
        <v>0</v>
      </c>
      <c r="G19" s="676">
        <v>0</v>
      </c>
      <c r="H19" s="677">
        <f t="shared" si="0"/>
        <v>0</v>
      </c>
    </row>
    <row r="20" spans="1:8" ht="13.2">
      <c r="A20" s="669">
        <v>13</v>
      </c>
      <c r="B20" s="673" t="s">
        <v>144</v>
      </c>
      <c r="C20" s="676">
        <v>0</v>
      </c>
      <c r="D20" s="676">
        <v>0</v>
      </c>
      <c r="E20" s="676">
        <v>0</v>
      </c>
      <c r="F20" s="676">
        <v>0</v>
      </c>
      <c r="G20" s="676">
        <v>0</v>
      </c>
      <c r="H20" s="677">
        <f t="shared" si="0"/>
        <v>0</v>
      </c>
    </row>
    <row r="21" spans="1:8" ht="13.2">
      <c r="A21" s="668">
        <v>14</v>
      </c>
      <c r="B21" s="672" t="s">
        <v>63</v>
      </c>
      <c r="C21" s="676">
        <v>372861533.77399999</v>
      </c>
      <c r="D21" s="676">
        <v>14866.447</v>
      </c>
      <c r="E21" s="676">
        <v>0</v>
      </c>
      <c r="F21" s="676">
        <v>2978.6</v>
      </c>
      <c r="G21" s="676">
        <v>205310066.50999999</v>
      </c>
      <c r="H21" s="677">
        <f t="shared" si="0"/>
        <v>578189445.33100009</v>
      </c>
    </row>
    <row r="22" spans="1:8" ht="13.2">
      <c r="A22" s="670">
        <v>15</v>
      </c>
      <c r="B22" s="675" t="s">
        <v>64</v>
      </c>
      <c r="C22" s="676">
        <f>SUM(C18:C21)+SUM(C8:C16)</f>
        <v>608625746.79560006</v>
      </c>
      <c r="D22" s="676">
        <f t="shared" ref="D22:H22" si="1">SUM(D18:D21)+SUM(D8:D16)</f>
        <v>1728385081.4891</v>
      </c>
      <c r="E22" s="676">
        <f t="shared" si="1"/>
        <v>2186293018.0000997</v>
      </c>
      <c r="F22" s="676">
        <f t="shared" si="1"/>
        <v>1486029275.5987999</v>
      </c>
      <c r="G22" s="676">
        <f t="shared" si="1"/>
        <v>205310066.50999999</v>
      </c>
      <c r="H22" s="678">
        <f t="shared" si="1"/>
        <v>6214643188.3935995</v>
      </c>
    </row>
    <row r="26" spans="1:8" ht="34.200000000000003">
      <c r="B26" s="671"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scale="3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H26"/>
  <sheetViews>
    <sheetView showGridLines="0" topLeftCell="A2" zoomScale="80" zoomScaleNormal="80" workbookViewId="0">
      <selection activeCell="G29" sqref="G29"/>
    </sheetView>
  </sheetViews>
  <sheetFormatPr defaultColWidth="9.33203125" defaultRowHeight="12"/>
  <cols>
    <col min="1" max="1" width="11.6640625" style="713" bestFit="1" customWidth="1"/>
    <col min="2" max="2" width="86.6640625" style="681" customWidth="1"/>
    <col min="3" max="3" width="25" style="714" customWidth="1"/>
    <col min="4" max="4" width="28.6640625" style="714" customWidth="1"/>
    <col min="5" max="5" width="18.6640625" style="716" customWidth="1"/>
    <col min="6" max="6" width="13.33203125" style="716" customWidth="1"/>
    <col min="7" max="7" width="21.5546875" style="714" bestFit="1" customWidth="1"/>
    <col min="8" max="8" width="22.109375" style="681" customWidth="1"/>
    <col min="9" max="16384" width="9.33203125" style="681"/>
  </cols>
  <sheetData>
    <row r="1" spans="1:8" ht="13.8">
      <c r="A1" s="679" t="s">
        <v>30</v>
      </c>
      <c r="B1" s="258" t="str">
        <f>'Info '!C2</f>
        <v>JSC "Liberty Bank"</v>
      </c>
      <c r="C1" s="697"/>
      <c r="D1" s="697"/>
      <c r="E1" s="697"/>
      <c r="F1" s="697"/>
      <c r="G1" s="697"/>
      <c r="H1" s="680"/>
    </row>
    <row r="2" spans="1:8">
      <c r="A2" s="679" t="s">
        <v>31</v>
      </c>
      <c r="B2" s="682">
        <f>'1. key ratios '!B2</f>
        <v>46203</v>
      </c>
      <c r="C2" s="697"/>
      <c r="D2" s="697"/>
      <c r="E2" s="697"/>
      <c r="F2" s="697"/>
      <c r="G2" s="697"/>
      <c r="H2" s="680"/>
    </row>
    <row r="3" spans="1:8">
      <c r="A3" s="683" t="s">
        <v>388</v>
      </c>
      <c r="B3" s="680"/>
      <c r="C3" s="697"/>
      <c r="D3" s="697"/>
      <c r="E3" s="697"/>
      <c r="F3" s="697"/>
      <c r="G3" s="697"/>
      <c r="H3" s="680"/>
    </row>
    <row r="4" spans="1:8">
      <c r="A4" s="684"/>
      <c r="B4" s="680"/>
      <c r="C4" s="698" t="s">
        <v>0</v>
      </c>
      <c r="D4" s="698" t="s">
        <v>1</v>
      </c>
      <c r="E4" s="698" t="s">
        <v>2</v>
      </c>
      <c r="F4" s="698" t="s">
        <v>3</v>
      </c>
      <c r="G4" s="698" t="s">
        <v>4</v>
      </c>
      <c r="H4" s="685" t="s">
        <v>5</v>
      </c>
    </row>
    <row r="5" spans="1:8" ht="34.200000000000003" customHeight="1">
      <c r="A5" s="851" t="s">
        <v>389</v>
      </c>
      <c r="B5" s="852"/>
      <c r="C5" s="855" t="s">
        <v>390</v>
      </c>
      <c r="D5" s="855"/>
      <c r="E5" s="855" t="s">
        <v>627</v>
      </c>
      <c r="F5" s="849" t="s">
        <v>391</v>
      </c>
      <c r="G5" s="849" t="s">
        <v>392</v>
      </c>
      <c r="H5" s="686" t="s">
        <v>626</v>
      </c>
    </row>
    <row r="6" spans="1:8" ht="24">
      <c r="A6" s="853"/>
      <c r="B6" s="854"/>
      <c r="C6" s="699" t="s">
        <v>393</v>
      </c>
      <c r="D6" s="699" t="s">
        <v>394</v>
      </c>
      <c r="E6" s="855"/>
      <c r="F6" s="850"/>
      <c r="G6" s="850"/>
      <c r="H6" s="686" t="s">
        <v>625</v>
      </c>
    </row>
    <row r="7" spans="1:8">
      <c r="A7" s="700">
        <v>1</v>
      </c>
      <c r="B7" s="701" t="s">
        <v>51</v>
      </c>
      <c r="C7" s="702">
        <v>0</v>
      </c>
      <c r="D7" s="702">
        <v>847708970.27380013</v>
      </c>
      <c r="E7" s="703">
        <v>992170.61979999987</v>
      </c>
      <c r="F7" s="703"/>
      <c r="G7" s="702">
        <v>0</v>
      </c>
      <c r="H7" s="691">
        <f>C7+D7-E7-F7</f>
        <v>846716799.65400016</v>
      </c>
    </row>
    <row r="8" spans="1:8">
      <c r="A8" s="700">
        <v>2</v>
      </c>
      <c r="B8" s="701" t="s">
        <v>52</v>
      </c>
      <c r="C8" s="702">
        <v>0</v>
      </c>
      <c r="D8" s="702">
        <v>0</v>
      </c>
      <c r="E8" s="703">
        <v>0</v>
      </c>
      <c r="F8" s="703"/>
      <c r="G8" s="702">
        <v>0</v>
      </c>
      <c r="H8" s="691">
        <f t="shared" ref="H8:H20" si="0">C8+D8-E8-F8</f>
        <v>0</v>
      </c>
    </row>
    <row r="9" spans="1:8">
      <c r="A9" s="700">
        <v>3</v>
      </c>
      <c r="B9" s="701" t="s">
        <v>152</v>
      </c>
      <c r="C9" s="702">
        <v>0</v>
      </c>
      <c r="D9" s="702"/>
      <c r="E9" s="703">
        <v>0</v>
      </c>
      <c r="F9" s="703"/>
      <c r="G9" s="702">
        <v>0</v>
      </c>
      <c r="H9" s="691">
        <f t="shared" si="0"/>
        <v>0</v>
      </c>
    </row>
    <row r="10" spans="1:8">
      <c r="A10" s="700">
        <v>4</v>
      </c>
      <c r="B10" s="701" t="s">
        <v>53</v>
      </c>
      <c r="C10" s="702">
        <v>0</v>
      </c>
      <c r="D10" s="702">
        <v>0</v>
      </c>
      <c r="E10" s="703">
        <v>0</v>
      </c>
      <c r="F10" s="703"/>
      <c r="G10" s="702">
        <v>0</v>
      </c>
      <c r="H10" s="691">
        <f t="shared" si="0"/>
        <v>0</v>
      </c>
    </row>
    <row r="11" spans="1:8">
      <c r="A11" s="700">
        <v>5</v>
      </c>
      <c r="B11" s="701" t="s">
        <v>54</v>
      </c>
      <c r="C11" s="702">
        <v>0</v>
      </c>
      <c r="D11" s="702">
        <v>5421149.3020000001</v>
      </c>
      <c r="E11" s="703">
        <v>0</v>
      </c>
      <c r="F11" s="703"/>
      <c r="G11" s="702">
        <v>0</v>
      </c>
      <c r="H11" s="691">
        <f t="shared" si="0"/>
        <v>5421149.3020000001</v>
      </c>
    </row>
    <row r="12" spans="1:8">
      <c r="A12" s="700">
        <v>6</v>
      </c>
      <c r="B12" s="701" t="s">
        <v>55</v>
      </c>
      <c r="C12" s="702">
        <v>0</v>
      </c>
      <c r="D12" s="702">
        <v>134907797.11269999</v>
      </c>
      <c r="E12" s="703">
        <v>198651.4135</v>
      </c>
      <c r="F12" s="703"/>
      <c r="G12" s="702">
        <v>0</v>
      </c>
      <c r="H12" s="691">
        <f t="shared" si="0"/>
        <v>134709145.69919997</v>
      </c>
    </row>
    <row r="13" spans="1:8">
      <c r="A13" s="700">
        <v>7</v>
      </c>
      <c r="B13" s="701" t="s">
        <v>56</v>
      </c>
      <c r="C13" s="702">
        <v>30666320.037799999</v>
      </c>
      <c r="D13" s="702">
        <v>993741239.10269964</v>
      </c>
      <c r="E13" s="703">
        <v>13013845.277599996</v>
      </c>
      <c r="F13" s="703"/>
      <c r="G13" s="702">
        <v>0</v>
      </c>
      <c r="H13" s="691">
        <f t="shared" si="0"/>
        <v>1011393713.8628995</v>
      </c>
    </row>
    <row r="14" spans="1:8">
      <c r="A14" s="700">
        <v>8</v>
      </c>
      <c r="B14" s="704" t="s">
        <v>57</v>
      </c>
      <c r="C14" s="702">
        <v>120622644.97360002</v>
      </c>
      <c r="D14" s="702">
        <v>2925684609.4406004</v>
      </c>
      <c r="E14" s="703">
        <v>123233531.60560003</v>
      </c>
      <c r="F14" s="703"/>
      <c r="G14" s="702">
        <v>9655947.799999997</v>
      </c>
      <c r="H14" s="691">
        <f t="shared" si="0"/>
        <v>2923073722.8086004</v>
      </c>
    </row>
    <row r="15" spans="1:8">
      <c r="A15" s="700">
        <v>9</v>
      </c>
      <c r="B15" s="701" t="s">
        <v>58</v>
      </c>
      <c r="C15" s="702">
        <v>15387791.494800001</v>
      </c>
      <c r="D15" s="702">
        <v>708077627.73270023</v>
      </c>
      <c r="E15" s="703">
        <v>9426355.9279000014</v>
      </c>
      <c r="F15" s="703"/>
      <c r="G15" s="702">
        <v>322236.90000000002</v>
      </c>
      <c r="H15" s="691">
        <f t="shared" si="0"/>
        <v>714039063.29960024</v>
      </c>
    </row>
    <row r="16" spans="1:8">
      <c r="A16" s="700">
        <v>10</v>
      </c>
      <c r="B16" s="705" t="s">
        <v>395</v>
      </c>
      <c r="C16" s="702">
        <v>126802937.28940007</v>
      </c>
      <c r="D16" s="702">
        <v>356252.15290000004</v>
      </c>
      <c r="E16" s="703">
        <v>68031797.886700004</v>
      </c>
      <c r="F16" s="703"/>
      <c r="G16" s="702">
        <v>9978184.6999999974</v>
      </c>
      <c r="H16" s="691">
        <f t="shared" si="0"/>
        <v>59127391.555600062</v>
      </c>
    </row>
    <row r="17" spans="1:8">
      <c r="A17" s="700">
        <v>11</v>
      </c>
      <c r="B17" s="701" t="s">
        <v>60</v>
      </c>
      <c r="C17" s="702">
        <v>0</v>
      </c>
      <c r="D17" s="702">
        <v>1100148.6599999999</v>
      </c>
      <c r="E17" s="703">
        <v>0</v>
      </c>
      <c r="F17" s="703"/>
      <c r="G17" s="702">
        <v>0</v>
      </c>
      <c r="H17" s="691">
        <f t="shared" si="0"/>
        <v>1100148.6599999999</v>
      </c>
    </row>
    <row r="18" spans="1:8">
      <c r="A18" s="700">
        <v>12</v>
      </c>
      <c r="B18" s="701" t="s">
        <v>61</v>
      </c>
      <c r="C18" s="702">
        <v>0</v>
      </c>
      <c r="D18" s="702">
        <v>0</v>
      </c>
      <c r="E18" s="703">
        <v>0</v>
      </c>
      <c r="F18" s="703"/>
      <c r="G18" s="702">
        <v>0</v>
      </c>
      <c r="H18" s="691">
        <f t="shared" si="0"/>
        <v>0</v>
      </c>
    </row>
    <row r="19" spans="1:8">
      <c r="A19" s="706">
        <v>13</v>
      </c>
      <c r="B19" s="704" t="s">
        <v>144</v>
      </c>
      <c r="C19" s="702">
        <v>0</v>
      </c>
      <c r="D19" s="702">
        <v>0</v>
      </c>
      <c r="E19" s="703">
        <v>0</v>
      </c>
      <c r="F19" s="703"/>
      <c r="G19" s="702">
        <v>0</v>
      </c>
      <c r="H19" s="691">
        <f t="shared" si="0"/>
        <v>0</v>
      </c>
    </row>
    <row r="20" spans="1:8">
      <c r="A20" s="700">
        <v>14</v>
      </c>
      <c r="B20" s="701" t="s">
        <v>63</v>
      </c>
      <c r="C20" s="702">
        <v>0</v>
      </c>
      <c r="D20" s="702">
        <v>707679578.25010276</v>
      </c>
      <c r="E20" s="703">
        <v>2203582.5391029357</v>
      </c>
      <c r="F20" s="703"/>
      <c r="G20" s="702">
        <v>0</v>
      </c>
      <c r="H20" s="691">
        <f t="shared" si="0"/>
        <v>705475995.71099985</v>
      </c>
    </row>
    <row r="21" spans="1:8" s="710" customFormat="1" ht="13.8">
      <c r="A21" s="707">
        <v>15</v>
      </c>
      <c r="B21" s="692" t="s">
        <v>64</v>
      </c>
      <c r="C21" s="708">
        <f>SUM(C7:C15)+SUM(C17:C20)</f>
        <v>166676756.50620002</v>
      </c>
      <c r="D21" s="708">
        <f>SUM(D7:D15)+SUM(D17:D20)</f>
        <v>6324321119.8746033</v>
      </c>
      <c r="E21" s="709">
        <f>SUM(E7:E15)+SUM(E17:E20)</f>
        <v>149068137.38350299</v>
      </c>
      <c r="F21" s="709"/>
      <c r="G21" s="709">
        <f>SUM(G7:G15)+SUM(G17:G20)</f>
        <v>9978184.6999999974</v>
      </c>
      <c r="H21" s="695">
        <f t="shared" ref="H21" si="1">SUM(H7:H15)+SUM(H17:H20)</f>
        <v>6341929738.9973011</v>
      </c>
    </row>
    <row r="22" spans="1:8">
      <c r="A22" s="711">
        <v>16</v>
      </c>
      <c r="B22" s="712" t="s">
        <v>396</v>
      </c>
      <c r="C22" s="702">
        <v>166676756.50619996</v>
      </c>
      <c r="D22" s="702">
        <v>4469980533.2180023</v>
      </c>
      <c r="E22" s="703">
        <v>145750795.18170005</v>
      </c>
      <c r="F22" s="703"/>
      <c r="G22" s="702">
        <v>9978184.6999999974</v>
      </c>
      <c r="H22" s="691">
        <f>C22+D22-E22-F22</f>
        <v>4490906494.5425024</v>
      </c>
    </row>
    <row r="23" spans="1:8">
      <c r="A23" s="711">
        <v>17</v>
      </c>
      <c r="B23" s="712" t="s">
        <v>397</v>
      </c>
      <c r="C23" s="702"/>
      <c r="D23" s="702">
        <v>865709136.02509081</v>
      </c>
      <c r="E23" s="703">
        <v>1049371.31043348</v>
      </c>
      <c r="F23" s="703"/>
      <c r="G23" s="702"/>
      <c r="H23" s="691">
        <f>C23+D23-E23-F23</f>
        <v>864659764.71465731</v>
      </c>
    </row>
    <row r="25" spans="1:8">
      <c r="E25" s="714"/>
      <c r="F25" s="714"/>
    </row>
    <row r="26" spans="1:8" ht="42.45" customHeight="1">
      <c r="B26" s="715"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scale="3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H36"/>
  <sheetViews>
    <sheetView showGridLines="0" topLeftCell="A7" zoomScale="80" zoomScaleNormal="80" workbookViewId="0">
      <selection activeCell="F27" sqref="F27"/>
    </sheetView>
  </sheetViews>
  <sheetFormatPr defaultColWidth="9.33203125" defaultRowHeight="12"/>
  <cols>
    <col min="1" max="1" width="11" style="681" bestFit="1" customWidth="1"/>
    <col min="2" max="2" width="63.5546875" style="681" customWidth="1"/>
    <col min="3" max="3" width="23.6640625" style="681" customWidth="1"/>
    <col min="4" max="4" width="26.33203125" style="681" customWidth="1"/>
    <col min="5" max="5" width="18.5546875" style="681" customWidth="1"/>
    <col min="6" max="6" width="12.88671875" style="681" customWidth="1"/>
    <col min="7" max="7" width="22" style="681" customWidth="1"/>
    <col min="8" max="8" width="19.88671875" style="681" customWidth="1"/>
    <col min="9" max="16384" width="9.33203125" style="681"/>
  </cols>
  <sheetData>
    <row r="1" spans="1:8" ht="13.8">
      <c r="A1" s="679" t="s">
        <v>30</v>
      </c>
      <c r="B1" s="258" t="str">
        <f>'Info '!C2</f>
        <v>JSC "Liberty Bank"</v>
      </c>
      <c r="C1" s="680"/>
      <c r="D1" s="680"/>
      <c r="E1" s="680"/>
      <c r="F1" s="680"/>
      <c r="G1" s="680"/>
      <c r="H1" s="680"/>
    </row>
    <row r="2" spans="1:8">
      <c r="A2" s="679" t="s">
        <v>31</v>
      </c>
      <c r="B2" s="682">
        <f>'1. key ratios '!B2</f>
        <v>46203</v>
      </c>
      <c r="C2" s="680"/>
      <c r="D2" s="680"/>
      <c r="E2" s="680"/>
      <c r="F2" s="680"/>
      <c r="G2" s="680"/>
      <c r="H2" s="680"/>
    </row>
    <row r="3" spans="1:8">
      <c r="A3" s="683" t="s">
        <v>398</v>
      </c>
      <c r="B3" s="680"/>
      <c r="C3" s="680"/>
      <c r="D3" s="680"/>
      <c r="E3" s="680"/>
      <c r="F3" s="680"/>
      <c r="G3" s="680"/>
      <c r="H3" s="680"/>
    </row>
    <row r="4" spans="1:8">
      <c r="A4" s="684"/>
      <c r="B4" s="680"/>
      <c r="C4" s="685" t="s">
        <v>0</v>
      </c>
      <c r="D4" s="685" t="s">
        <v>1</v>
      </c>
      <c r="E4" s="685" t="s">
        <v>2</v>
      </c>
      <c r="F4" s="685" t="s">
        <v>3</v>
      </c>
      <c r="G4" s="685" t="s">
        <v>4</v>
      </c>
      <c r="H4" s="685" t="s">
        <v>5</v>
      </c>
    </row>
    <row r="5" spans="1:8" ht="41.7" customHeight="1">
      <c r="A5" s="851" t="s">
        <v>389</v>
      </c>
      <c r="B5" s="852"/>
      <c r="C5" s="858" t="s">
        <v>390</v>
      </c>
      <c r="D5" s="858"/>
      <c r="E5" s="858" t="s">
        <v>627</v>
      </c>
      <c r="F5" s="856" t="s">
        <v>391</v>
      </c>
      <c r="G5" s="856" t="s">
        <v>392</v>
      </c>
      <c r="H5" s="686" t="s">
        <v>626</v>
      </c>
    </row>
    <row r="6" spans="1:8" ht="24">
      <c r="A6" s="853"/>
      <c r="B6" s="854"/>
      <c r="C6" s="687" t="s">
        <v>393</v>
      </c>
      <c r="D6" s="687" t="s">
        <v>394</v>
      </c>
      <c r="E6" s="858"/>
      <c r="F6" s="857"/>
      <c r="G6" s="857"/>
      <c r="H6" s="686" t="s">
        <v>625</v>
      </c>
    </row>
    <row r="7" spans="1:8">
      <c r="A7" s="688">
        <v>1</v>
      </c>
      <c r="B7" s="689" t="s">
        <v>486</v>
      </c>
      <c r="C7" s="690">
        <v>21804567.383436993</v>
      </c>
      <c r="D7" s="690">
        <v>1976298654.4491932</v>
      </c>
      <c r="E7" s="690">
        <v>39163337.417893179</v>
      </c>
      <c r="F7" s="690"/>
      <c r="G7" s="690">
        <v>5814.3300000000008</v>
      </c>
      <c r="H7" s="691">
        <f t="shared" ref="H7:H34" si="0">C7+D7-E7-F7</f>
        <v>1958939884.414737</v>
      </c>
    </row>
    <row r="8" spans="1:8">
      <c r="A8" s="688">
        <v>2</v>
      </c>
      <c r="B8" s="689" t="s">
        <v>399</v>
      </c>
      <c r="C8" s="690">
        <v>1696644.5500000003</v>
      </c>
      <c r="D8" s="690">
        <v>279219312.00224298</v>
      </c>
      <c r="E8" s="690">
        <v>1748958.5084469405</v>
      </c>
      <c r="F8" s="690"/>
      <c r="G8" s="690">
        <v>193.30999999999997</v>
      </c>
      <c r="H8" s="691">
        <f t="shared" si="0"/>
        <v>279166998.04379606</v>
      </c>
    </row>
    <row r="9" spans="1:8">
      <c r="A9" s="688">
        <v>3</v>
      </c>
      <c r="B9" s="689" t="s">
        <v>400</v>
      </c>
      <c r="C9" s="690">
        <v>382.03</v>
      </c>
      <c r="D9" s="690">
        <v>28858928.733275</v>
      </c>
      <c r="E9" s="690">
        <v>306126.66145980178</v>
      </c>
      <c r="F9" s="690"/>
      <c r="G9" s="690">
        <v>0</v>
      </c>
      <c r="H9" s="691">
        <f t="shared" si="0"/>
        <v>28553184.101815198</v>
      </c>
    </row>
    <row r="10" spans="1:8">
      <c r="A10" s="688">
        <v>4</v>
      </c>
      <c r="B10" s="689" t="s">
        <v>487</v>
      </c>
      <c r="C10" s="690">
        <v>10945573.707471</v>
      </c>
      <c r="D10" s="690">
        <v>107848754.42983502</v>
      </c>
      <c r="E10" s="690">
        <v>1713758.9411442766</v>
      </c>
      <c r="F10" s="690"/>
      <c r="G10" s="690">
        <v>0</v>
      </c>
      <c r="H10" s="691">
        <f t="shared" si="0"/>
        <v>117080569.19616175</v>
      </c>
    </row>
    <row r="11" spans="1:8">
      <c r="A11" s="688">
        <v>5</v>
      </c>
      <c r="B11" s="689" t="s">
        <v>401</v>
      </c>
      <c r="C11" s="690">
        <v>3075034.0982235</v>
      </c>
      <c r="D11" s="690">
        <v>216072122.65205404</v>
      </c>
      <c r="E11" s="690">
        <v>3421623.4877006272</v>
      </c>
      <c r="F11" s="690"/>
      <c r="G11" s="690">
        <v>0</v>
      </c>
      <c r="H11" s="691">
        <f t="shared" si="0"/>
        <v>215725533.26257691</v>
      </c>
    </row>
    <row r="12" spans="1:8">
      <c r="A12" s="688">
        <v>6</v>
      </c>
      <c r="B12" s="689" t="s">
        <v>402</v>
      </c>
      <c r="C12" s="690">
        <v>6108947.6499999994</v>
      </c>
      <c r="D12" s="690">
        <v>21275953.937626399</v>
      </c>
      <c r="E12" s="690">
        <v>634691.47380379005</v>
      </c>
      <c r="F12" s="690"/>
      <c r="G12" s="690">
        <v>0</v>
      </c>
      <c r="H12" s="691">
        <f t="shared" si="0"/>
        <v>26750210.113822609</v>
      </c>
    </row>
    <row r="13" spans="1:8">
      <c r="A13" s="688">
        <v>7</v>
      </c>
      <c r="B13" s="689" t="s">
        <v>403</v>
      </c>
      <c r="C13" s="690">
        <v>526009.13197280001</v>
      </c>
      <c r="D13" s="690">
        <v>65758718.394771397</v>
      </c>
      <c r="E13" s="690">
        <v>643588.38685806363</v>
      </c>
      <c r="F13" s="690"/>
      <c r="G13" s="690">
        <v>0</v>
      </c>
      <c r="H13" s="691">
        <f t="shared" si="0"/>
        <v>65641139.139886133</v>
      </c>
    </row>
    <row r="14" spans="1:8">
      <c r="A14" s="688">
        <v>8</v>
      </c>
      <c r="B14" s="689" t="s">
        <v>404</v>
      </c>
      <c r="C14" s="690">
        <v>103832.818</v>
      </c>
      <c r="D14" s="690">
        <v>16035990.884731099</v>
      </c>
      <c r="E14" s="690">
        <v>113664.07741996879</v>
      </c>
      <c r="F14" s="690"/>
      <c r="G14" s="690">
        <v>0</v>
      </c>
      <c r="H14" s="691">
        <f t="shared" si="0"/>
        <v>16026159.625311131</v>
      </c>
    </row>
    <row r="15" spans="1:8">
      <c r="A15" s="688">
        <v>9</v>
      </c>
      <c r="B15" s="689" t="s">
        <v>405</v>
      </c>
      <c r="C15" s="690">
        <v>50768.1</v>
      </c>
      <c r="D15" s="690">
        <v>12107045.793937998</v>
      </c>
      <c r="E15" s="690">
        <v>63762.735401186335</v>
      </c>
      <c r="F15" s="690"/>
      <c r="G15" s="690">
        <v>0</v>
      </c>
      <c r="H15" s="691">
        <f t="shared" si="0"/>
        <v>12094051.15853681</v>
      </c>
    </row>
    <row r="16" spans="1:8">
      <c r="A16" s="688">
        <v>10</v>
      </c>
      <c r="B16" s="689" t="s">
        <v>406</v>
      </c>
      <c r="C16" s="690">
        <v>204.25</v>
      </c>
      <c r="D16" s="690">
        <v>19044554.011863999</v>
      </c>
      <c r="E16" s="690">
        <v>153295.48430428372</v>
      </c>
      <c r="F16" s="690"/>
      <c r="G16" s="690">
        <v>0</v>
      </c>
      <c r="H16" s="691">
        <f t="shared" si="0"/>
        <v>18891462.777559716</v>
      </c>
    </row>
    <row r="17" spans="1:8">
      <c r="A17" s="688">
        <v>11</v>
      </c>
      <c r="B17" s="689" t="s">
        <v>407</v>
      </c>
      <c r="C17" s="690">
        <v>56047.13</v>
      </c>
      <c r="D17" s="690">
        <v>6539921.3440039996</v>
      </c>
      <c r="E17" s="690">
        <v>69505.5333573549</v>
      </c>
      <c r="F17" s="690"/>
      <c r="G17" s="690">
        <v>0</v>
      </c>
      <c r="H17" s="691">
        <f t="shared" si="0"/>
        <v>6526462.9406466447</v>
      </c>
    </row>
    <row r="18" spans="1:8">
      <c r="A18" s="688">
        <v>12</v>
      </c>
      <c r="B18" s="689" t="s">
        <v>408</v>
      </c>
      <c r="C18" s="690">
        <v>10715543.584671998</v>
      </c>
      <c r="D18" s="690">
        <v>297839623.3175683</v>
      </c>
      <c r="E18" s="690">
        <v>9452579.5725539625</v>
      </c>
      <c r="F18" s="690"/>
      <c r="G18" s="690">
        <v>151970.59</v>
      </c>
      <c r="H18" s="691">
        <f t="shared" si="0"/>
        <v>299102587.32968628</v>
      </c>
    </row>
    <row r="19" spans="1:8">
      <c r="A19" s="688">
        <v>13</v>
      </c>
      <c r="B19" s="689" t="s">
        <v>409</v>
      </c>
      <c r="C19" s="690">
        <v>3047122.6761290003</v>
      </c>
      <c r="D19" s="690">
        <v>71188076.983224005</v>
      </c>
      <c r="E19" s="690">
        <v>2436577.7471942739</v>
      </c>
      <c r="F19" s="690"/>
      <c r="G19" s="690">
        <v>106073.54000000001</v>
      </c>
      <c r="H19" s="691">
        <f t="shared" si="0"/>
        <v>71798621.912158728</v>
      </c>
    </row>
    <row r="20" spans="1:8">
      <c r="A20" s="688">
        <v>14</v>
      </c>
      <c r="B20" s="689" t="s">
        <v>410</v>
      </c>
      <c r="C20" s="690">
        <v>2458867.212177</v>
      </c>
      <c r="D20" s="690">
        <v>73505584.628909796</v>
      </c>
      <c r="E20" s="690">
        <v>989571.02418998349</v>
      </c>
      <c r="F20" s="690"/>
      <c r="G20" s="690">
        <v>24810.46</v>
      </c>
      <c r="H20" s="691">
        <f t="shared" si="0"/>
        <v>74974880.816896811</v>
      </c>
    </row>
    <row r="21" spans="1:8">
      <c r="A21" s="688">
        <v>15</v>
      </c>
      <c r="B21" s="689" t="s">
        <v>411</v>
      </c>
      <c r="C21" s="690">
        <v>4632268.228955999</v>
      </c>
      <c r="D21" s="690">
        <v>41584125.810676597</v>
      </c>
      <c r="E21" s="690">
        <v>1344807.4618654992</v>
      </c>
      <c r="F21" s="690"/>
      <c r="G21" s="690">
        <v>0</v>
      </c>
      <c r="H21" s="691">
        <f t="shared" si="0"/>
        <v>44871586.577767096</v>
      </c>
    </row>
    <row r="22" spans="1:8">
      <c r="A22" s="688">
        <v>16</v>
      </c>
      <c r="B22" s="689" t="s">
        <v>412</v>
      </c>
      <c r="C22" s="690">
        <v>32603.86</v>
      </c>
      <c r="D22" s="690">
        <v>50212240.728511006</v>
      </c>
      <c r="E22" s="690">
        <v>1731977.4579679805</v>
      </c>
      <c r="F22" s="690"/>
      <c r="G22" s="690">
        <v>0</v>
      </c>
      <c r="H22" s="691">
        <f t="shared" si="0"/>
        <v>48512867.130543023</v>
      </c>
    </row>
    <row r="23" spans="1:8">
      <c r="A23" s="688">
        <v>17</v>
      </c>
      <c r="B23" s="689" t="s">
        <v>490</v>
      </c>
      <c r="C23" s="690">
        <v>5585386.1699999999</v>
      </c>
      <c r="D23" s="690">
        <v>7861064.2460240005</v>
      </c>
      <c r="E23" s="690">
        <v>788909.68785854173</v>
      </c>
      <c r="F23" s="690"/>
      <c r="G23" s="690">
        <v>0</v>
      </c>
      <c r="H23" s="691">
        <f t="shared" si="0"/>
        <v>12657540.728165457</v>
      </c>
    </row>
    <row r="24" spans="1:8">
      <c r="A24" s="688">
        <v>18</v>
      </c>
      <c r="B24" s="689" t="s">
        <v>413</v>
      </c>
      <c r="C24" s="690">
        <v>100388.44</v>
      </c>
      <c r="D24" s="690">
        <v>125393014.46828437</v>
      </c>
      <c r="E24" s="690">
        <v>668562.13967144641</v>
      </c>
      <c r="F24" s="690"/>
      <c r="G24" s="690">
        <v>0</v>
      </c>
      <c r="H24" s="691">
        <f t="shared" si="0"/>
        <v>124824840.76861292</v>
      </c>
    </row>
    <row r="25" spans="1:8">
      <c r="A25" s="688">
        <v>19</v>
      </c>
      <c r="B25" s="689" t="s">
        <v>414</v>
      </c>
      <c r="C25" s="690">
        <v>0</v>
      </c>
      <c r="D25" s="690">
        <v>3637148.0133850002</v>
      </c>
      <c r="E25" s="690">
        <v>13875.718876004797</v>
      </c>
      <c r="F25" s="690"/>
      <c r="G25" s="690">
        <v>0</v>
      </c>
      <c r="H25" s="691">
        <f t="shared" si="0"/>
        <v>3623272.2945089955</v>
      </c>
    </row>
    <row r="26" spans="1:8">
      <c r="A26" s="688">
        <v>20</v>
      </c>
      <c r="B26" s="689" t="s">
        <v>489</v>
      </c>
      <c r="C26" s="690">
        <v>2236064.3900000006</v>
      </c>
      <c r="D26" s="690">
        <v>113326186.382394</v>
      </c>
      <c r="E26" s="690">
        <v>1922860.1196446749</v>
      </c>
      <c r="F26" s="690"/>
      <c r="G26" s="690">
        <v>15</v>
      </c>
      <c r="H26" s="691">
        <f t="shared" si="0"/>
        <v>113639390.65274933</v>
      </c>
    </row>
    <row r="27" spans="1:8">
      <c r="A27" s="688">
        <v>21</v>
      </c>
      <c r="B27" s="689" t="s">
        <v>415</v>
      </c>
      <c r="C27" s="690">
        <v>4376.1399999999994</v>
      </c>
      <c r="D27" s="690">
        <v>19447418.017264999</v>
      </c>
      <c r="E27" s="690">
        <v>51156.320450061576</v>
      </c>
      <c r="F27" s="690"/>
      <c r="G27" s="690">
        <v>3.49</v>
      </c>
      <c r="H27" s="691">
        <f t="shared" si="0"/>
        <v>19400637.83681494</v>
      </c>
    </row>
    <row r="28" spans="1:8">
      <c r="A28" s="688">
        <v>22</v>
      </c>
      <c r="B28" s="689" t="s">
        <v>416</v>
      </c>
      <c r="C28" s="690">
        <v>105210.01999999999</v>
      </c>
      <c r="D28" s="690">
        <v>18108806.613694992</v>
      </c>
      <c r="E28" s="690">
        <v>295758.4977424118</v>
      </c>
      <c r="F28" s="690"/>
      <c r="G28" s="690">
        <v>0.54</v>
      </c>
      <c r="H28" s="691">
        <f t="shared" si="0"/>
        <v>17918258.135952581</v>
      </c>
    </row>
    <row r="29" spans="1:8">
      <c r="A29" s="688">
        <v>23</v>
      </c>
      <c r="B29" s="689" t="s">
        <v>417</v>
      </c>
      <c r="C29" s="690">
        <v>19849921.504585594</v>
      </c>
      <c r="D29" s="690">
        <v>456324204.98215312</v>
      </c>
      <c r="E29" s="690">
        <v>15179571.112658395</v>
      </c>
      <c r="F29" s="690"/>
      <c r="G29" s="690">
        <v>254608.72999999998</v>
      </c>
      <c r="H29" s="691">
        <f t="shared" si="0"/>
        <v>460994555.3740803</v>
      </c>
    </row>
    <row r="30" spans="1:8">
      <c r="A30" s="688">
        <v>24</v>
      </c>
      <c r="B30" s="689" t="s">
        <v>488</v>
      </c>
      <c r="C30" s="690">
        <v>41028983.973421</v>
      </c>
      <c r="D30" s="690">
        <v>657916889.93666768</v>
      </c>
      <c r="E30" s="690">
        <v>33362668.916126698</v>
      </c>
      <c r="F30" s="690"/>
      <c r="G30" s="690">
        <v>898430.29</v>
      </c>
      <c r="H30" s="691">
        <f t="shared" si="0"/>
        <v>665583204.99396193</v>
      </c>
    </row>
    <row r="31" spans="1:8">
      <c r="A31" s="688">
        <v>25</v>
      </c>
      <c r="B31" s="689" t="s">
        <v>418</v>
      </c>
      <c r="C31" s="690">
        <v>17612020.806782</v>
      </c>
      <c r="D31" s="690">
        <v>366791112.45712095</v>
      </c>
      <c r="E31" s="690">
        <v>16956122.782593753</v>
      </c>
      <c r="F31" s="690"/>
      <c r="G31" s="690">
        <v>65903.66</v>
      </c>
      <c r="H31" s="691">
        <f t="shared" si="0"/>
        <v>367447010.48130924</v>
      </c>
    </row>
    <row r="32" spans="1:8">
      <c r="A32" s="688">
        <v>26</v>
      </c>
      <c r="B32" s="689" t="s">
        <v>485</v>
      </c>
      <c r="C32" s="690">
        <v>14899988.650510002</v>
      </c>
      <c r="D32" s="690">
        <v>400401847.38435918</v>
      </c>
      <c r="E32" s="690">
        <v>13714305.948040411</v>
      </c>
      <c r="F32" s="690"/>
      <c r="G32" s="690">
        <v>8470360.7599999998</v>
      </c>
      <c r="H32" s="691">
        <f t="shared" si="0"/>
        <v>401587530.08682877</v>
      </c>
    </row>
    <row r="33" spans="1:8">
      <c r="A33" s="688">
        <v>27</v>
      </c>
      <c r="B33" s="688" t="s">
        <v>419</v>
      </c>
      <c r="C33" s="690">
        <v>0</v>
      </c>
      <c r="D33" s="690">
        <v>871723819.27010083</v>
      </c>
      <c r="E33" s="690">
        <v>2126520.1685029394</v>
      </c>
      <c r="F33" s="690"/>
      <c r="G33" s="690"/>
      <c r="H33" s="691">
        <f t="shared" si="0"/>
        <v>869597299.10159791</v>
      </c>
    </row>
    <row r="34" spans="1:8" ht="13.8">
      <c r="A34" s="688">
        <v>28</v>
      </c>
      <c r="B34" s="692" t="s">
        <v>64</v>
      </c>
      <c r="C34" s="693">
        <f>SUM(C7:C33)</f>
        <v>166676756.5063369</v>
      </c>
      <c r="D34" s="693">
        <f t="array" ref="D34">SUM(D7:D33)</f>
        <v>6324321119.8738737</v>
      </c>
      <c r="E34" s="693">
        <f t="array" ref="E34">SUM(E7:E33)</f>
        <v>149068137.38372651</v>
      </c>
      <c r="F34" s="694"/>
      <c r="G34" s="693">
        <f>SUM(G7:G33)</f>
        <v>9978184.6999999993</v>
      </c>
      <c r="H34" s="695">
        <f t="shared" si="0"/>
        <v>6341929738.9964848</v>
      </c>
    </row>
    <row r="36" spans="1:8">
      <c r="B36" s="696"/>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scale="4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topLeftCell="A8" zoomScale="80" zoomScaleNormal="80" workbookViewId="0">
      <selection activeCell="F27" sqref="F27"/>
    </sheetView>
  </sheetViews>
  <sheetFormatPr defaultColWidth="9.33203125" defaultRowHeight="12"/>
  <cols>
    <col min="1" max="1" width="11.6640625" style="243" bestFit="1" customWidth="1"/>
    <col min="2" max="2" width="79.88671875" style="243" customWidth="1"/>
    <col min="3" max="3" width="23.5546875" style="243" customWidth="1"/>
    <col min="4" max="4" width="29.33203125" style="243" customWidth="1"/>
    <col min="5" max="16384" width="9.33203125" style="243"/>
  </cols>
  <sheetData>
    <row r="1" spans="1:4" ht="13.8">
      <c r="A1" s="241" t="s">
        <v>30</v>
      </c>
      <c r="B1" s="258" t="str">
        <f>'Info '!C2</f>
        <v>JSC "Liberty Bank"</v>
      </c>
    </row>
    <row r="2" spans="1:4">
      <c r="A2" s="241" t="s">
        <v>31</v>
      </c>
      <c r="B2" s="430">
        <f>'1. key ratios '!B2</f>
        <v>46203</v>
      </c>
    </row>
    <row r="3" spans="1:4">
      <c r="A3" s="242" t="s">
        <v>420</v>
      </c>
    </row>
    <row r="5" spans="1:4">
      <c r="A5" s="859" t="s">
        <v>634</v>
      </c>
      <c r="B5" s="859"/>
      <c r="C5" s="257" t="s">
        <v>437</v>
      </c>
      <c r="D5" s="257" t="s">
        <v>478</v>
      </c>
    </row>
    <row r="6" spans="1:4">
      <c r="A6" s="274">
        <v>1</v>
      </c>
      <c r="B6" s="268" t="s">
        <v>633</v>
      </c>
      <c r="C6" s="393">
        <v>141426049.22345233</v>
      </c>
      <c r="D6" s="393">
        <v>952055</v>
      </c>
    </row>
    <row r="7" spans="1:4">
      <c r="A7" s="271">
        <v>2</v>
      </c>
      <c r="B7" s="268" t="s">
        <v>632</v>
      </c>
      <c r="C7" s="393">
        <v>34057727.607029326</v>
      </c>
      <c r="D7" s="393">
        <v>0</v>
      </c>
    </row>
    <row r="8" spans="1:4">
      <c r="A8" s="273">
        <v>2.1</v>
      </c>
      <c r="B8" s="272" t="s">
        <v>493</v>
      </c>
      <c r="C8" s="393">
        <v>17383941.251509923</v>
      </c>
      <c r="D8" s="393">
        <v>0</v>
      </c>
    </row>
    <row r="9" spans="1:4">
      <c r="A9" s="273">
        <v>2.2000000000000002</v>
      </c>
      <c r="B9" s="272" t="s">
        <v>491</v>
      </c>
      <c r="C9" s="393">
        <v>16673786.355519401</v>
      </c>
      <c r="D9" s="393"/>
    </row>
    <row r="10" spans="1:4">
      <c r="A10" s="274">
        <v>3</v>
      </c>
      <c r="B10" s="268" t="s">
        <v>631</v>
      </c>
      <c r="C10" s="393">
        <v>30079578.849776134</v>
      </c>
      <c r="D10" s="393">
        <v>17682</v>
      </c>
    </row>
    <row r="11" spans="1:4">
      <c r="A11" s="273">
        <v>3.1</v>
      </c>
      <c r="B11" s="272" t="s">
        <v>422</v>
      </c>
      <c r="C11" s="393">
        <v>9978184.6999999993</v>
      </c>
      <c r="D11" s="393"/>
    </row>
    <row r="12" spans="1:4">
      <c r="A12" s="273">
        <v>3.2</v>
      </c>
      <c r="B12" s="272" t="s">
        <v>630</v>
      </c>
      <c r="C12" s="393">
        <v>6245491.9049172988</v>
      </c>
      <c r="D12" s="393">
        <v>17682</v>
      </c>
    </row>
    <row r="13" spans="1:4">
      <c r="A13" s="273">
        <v>3.3</v>
      </c>
      <c r="B13" s="272" t="s">
        <v>492</v>
      </c>
      <c r="C13" s="393">
        <v>13855902.244858837</v>
      </c>
      <c r="D13" s="393"/>
    </row>
    <row r="14" spans="1:4">
      <c r="A14" s="271">
        <v>4</v>
      </c>
      <c r="B14" s="270" t="s">
        <v>629</v>
      </c>
      <c r="C14" s="393">
        <v>346597.31125566759</v>
      </c>
      <c r="D14" s="393"/>
    </row>
    <row r="15" spans="1:4">
      <c r="A15" s="269">
        <v>5</v>
      </c>
      <c r="B15" s="268" t="s">
        <v>628</v>
      </c>
      <c r="C15" s="392">
        <f>C6+C7-C10+C14</f>
        <v>145750795.29196116</v>
      </c>
      <c r="D15" s="392">
        <f>D6+D7-D10+D14</f>
        <v>934373</v>
      </c>
    </row>
  </sheetData>
  <mergeCells count="1">
    <mergeCell ref="A5:B5"/>
  </mergeCells>
  <pageMargins left="0.7" right="0.7" top="0.75" bottom="0.75" header="0.3" footer="0.3"/>
  <pageSetup scale="6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topLeftCell="A2" zoomScale="80" zoomScaleNormal="80" workbookViewId="0">
      <selection activeCell="F27" sqref="F27"/>
    </sheetView>
  </sheetViews>
  <sheetFormatPr defaultColWidth="9.33203125" defaultRowHeight="12"/>
  <cols>
    <col min="1" max="1" width="11.6640625" style="243" bestFit="1" customWidth="1"/>
    <col min="2" max="2" width="71.6640625" style="243" customWidth="1"/>
    <col min="3" max="3" width="28.44140625" style="391" customWidth="1"/>
    <col min="4" max="4" width="39.33203125" style="243" customWidth="1"/>
    <col min="5" max="16384" width="9.33203125" style="243"/>
  </cols>
  <sheetData>
    <row r="1" spans="1:4" ht="13.8">
      <c r="A1" s="241" t="s">
        <v>30</v>
      </c>
      <c r="B1" s="258" t="str">
        <f>'Info '!C2</f>
        <v>JSC "Liberty Bank"</v>
      </c>
    </row>
    <row r="2" spans="1:4">
      <c r="A2" s="241" t="s">
        <v>31</v>
      </c>
      <c r="B2" s="430">
        <f>'1. key ratios '!B2</f>
        <v>46203</v>
      </c>
    </row>
    <row r="3" spans="1:4">
      <c r="A3" s="242" t="s">
        <v>424</v>
      </c>
    </row>
    <row r="4" spans="1:4">
      <c r="A4" s="242"/>
    </row>
    <row r="5" spans="1:4" ht="15" customHeight="1">
      <c r="A5" s="860" t="s">
        <v>494</v>
      </c>
      <c r="B5" s="861"/>
      <c r="C5" s="864" t="s">
        <v>425</v>
      </c>
      <c r="D5" s="865" t="s">
        <v>426</v>
      </c>
    </row>
    <row r="6" spans="1:4">
      <c r="A6" s="862"/>
      <c r="B6" s="863"/>
      <c r="C6" s="864"/>
      <c r="D6" s="865"/>
    </row>
    <row r="7" spans="1:4">
      <c r="A7" s="256">
        <v>1</v>
      </c>
      <c r="B7" s="256" t="s">
        <v>421</v>
      </c>
      <c r="C7" s="393">
        <v>159833770.85948062</v>
      </c>
      <c r="D7" s="275"/>
    </row>
    <row r="8" spans="1:4">
      <c r="A8" s="278">
        <v>2</v>
      </c>
      <c r="B8" s="278" t="s">
        <v>427</v>
      </c>
      <c r="C8" s="393">
        <v>31166663.453276016</v>
      </c>
      <c r="D8" s="275"/>
    </row>
    <row r="9" spans="1:4">
      <c r="A9" s="278">
        <v>3</v>
      </c>
      <c r="B9" s="279" t="s">
        <v>637</v>
      </c>
      <c r="C9" s="393">
        <v>0</v>
      </c>
      <c r="D9" s="275"/>
    </row>
    <row r="10" spans="1:4">
      <c r="A10" s="278">
        <v>4</v>
      </c>
      <c r="B10" s="278" t="s">
        <v>428</v>
      </c>
      <c r="C10" s="393">
        <v>24323677.806316622</v>
      </c>
      <c r="D10" s="275"/>
    </row>
    <row r="11" spans="1:4">
      <c r="A11" s="278">
        <v>5</v>
      </c>
      <c r="B11" s="277" t="s">
        <v>636</v>
      </c>
      <c r="C11" s="393">
        <v>791039.04999999981</v>
      </c>
      <c r="D11" s="275"/>
    </row>
    <row r="12" spans="1:4">
      <c r="A12" s="278">
        <v>6</v>
      </c>
      <c r="B12" s="277" t="s">
        <v>429</v>
      </c>
      <c r="C12" s="393">
        <v>10391401.968614347</v>
      </c>
      <c r="D12" s="275"/>
    </row>
    <row r="13" spans="1:4">
      <c r="A13" s="278">
        <v>7</v>
      </c>
      <c r="B13" s="277" t="s">
        <v>432</v>
      </c>
      <c r="C13" s="393">
        <v>9978184.7000000011</v>
      </c>
      <c r="D13" s="275"/>
    </row>
    <row r="14" spans="1:4">
      <c r="A14" s="278">
        <v>8</v>
      </c>
      <c r="B14" s="277" t="s">
        <v>430</v>
      </c>
      <c r="C14" s="393">
        <v>3155711.1</v>
      </c>
      <c r="D14" s="278"/>
    </row>
    <row r="15" spans="1:4">
      <c r="A15" s="278">
        <v>9</v>
      </c>
      <c r="B15" s="277" t="s">
        <v>431</v>
      </c>
      <c r="C15" s="393"/>
      <c r="D15" s="278"/>
    </row>
    <row r="16" spans="1:4">
      <c r="A16" s="278">
        <v>10</v>
      </c>
      <c r="B16" s="277" t="s">
        <v>433</v>
      </c>
      <c r="C16" s="393"/>
      <c r="D16" s="278"/>
    </row>
    <row r="17" spans="1:4">
      <c r="A17" s="278">
        <v>11</v>
      </c>
      <c r="B17" s="277" t="s">
        <v>635</v>
      </c>
      <c r="C17" s="393">
        <v>7340.9877022730007</v>
      </c>
      <c r="D17" s="275"/>
    </row>
    <row r="18" spans="1:4">
      <c r="A18" s="256">
        <v>12</v>
      </c>
      <c r="B18" s="276" t="s">
        <v>423</v>
      </c>
      <c r="C18" s="392">
        <f>C7+C8+C9-C10</f>
        <v>166676756.50644001</v>
      </c>
      <c r="D18" s="275"/>
    </row>
    <row r="21" spans="1:4">
      <c r="B21" s="241"/>
    </row>
    <row r="22" spans="1:4">
      <c r="B22" s="241"/>
    </row>
    <row r="23" spans="1:4">
      <c r="B23" s="242"/>
    </row>
  </sheetData>
  <mergeCells count="3">
    <mergeCell ref="A5:B6"/>
    <mergeCell ref="C5:C6"/>
    <mergeCell ref="D5:D6"/>
  </mergeCells>
  <pageMargins left="0.7" right="0.7" top="0.75" bottom="0.75" header="0.3" footer="0.3"/>
  <pageSetup paperSize="9" scale="5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28"/>
  <sheetViews>
    <sheetView showGridLines="0" topLeftCell="C8" zoomScale="80" zoomScaleNormal="80" workbookViewId="0">
      <selection activeCell="F27" sqref="F27"/>
    </sheetView>
  </sheetViews>
  <sheetFormatPr defaultColWidth="9.33203125" defaultRowHeight="12"/>
  <cols>
    <col min="1" max="1" width="11.6640625" style="264" bestFit="1" customWidth="1"/>
    <col min="2" max="2" width="63.88671875" style="264" customWidth="1"/>
    <col min="3" max="3" width="17.109375" style="264" customWidth="1"/>
    <col min="4" max="4" width="15.88671875" style="264" customWidth="1"/>
    <col min="5" max="5" width="14.33203125" style="264" customWidth="1"/>
    <col min="6" max="6" width="18" style="264" customWidth="1"/>
    <col min="7" max="7" width="18.109375" style="264" customWidth="1"/>
    <col min="8" max="8" width="12.6640625" style="264" customWidth="1"/>
    <col min="9" max="9" width="12" style="264" customWidth="1"/>
    <col min="10" max="10" width="12.33203125" style="264" customWidth="1"/>
    <col min="11" max="11" width="13.6640625" style="264" customWidth="1"/>
    <col min="12" max="12" width="14.44140625" style="264" customWidth="1"/>
    <col min="13" max="14" width="10.88671875" style="264" customWidth="1"/>
    <col min="15" max="18" width="12" style="264" customWidth="1"/>
    <col min="19" max="19" width="7.88671875" style="264" customWidth="1"/>
    <col min="20" max="20" width="10.109375" style="264" customWidth="1"/>
    <col min="21" max="21" width="7.109375" style="264" customWidth="1"/>
    <col min="22" max="22" width="6.5546875" style="264" customWidth="1"/>
    <col min="23" max="24" width="7.109375" style="264" customWidth="1"/>
    <col min="25" max="25" width="8.109375" style="264" customWidth="1"/>
    <col min="26" max="26" width="9.33203125" style="264" customWidth="1"/>
    <col min="27" max="27" width="6.5546875" style="264" customWidth="1"/>
    <col min="28" max="28" width="20" style="264" customWidth="1"/>
    <col min="29" max="16384" width="9.33203125" style="264"/>
  </cols>
  <sheetData>
    <row r="1" spans="1:28" ht="13.8">
      <c r="A1" s="241" t="s">
        <v>30</v>
      </c>
      <c r="B1" s="258" t="str">
        <f>'Info '!C2</f>
        <v>JSC "Liberty Bank"</v>
      </c>
    </row>
    <row r="2" spans="1:28">
      <c r="A2" s="241" t="s">
        <v>31</v>
      </c>
      <c r="B2" s="430">
        <f>'1. key ratios '!B2</f>
        <v>46203</v>
      </c>
      <c r="C2" s="265"/>
    </row>
    <row r="3" spans="1:28">
      <c r="A3" s="242" t="s">
        <v>434</v>
      </c>
    </row>
    <row r="5" spans="1:28" ht="15" customHeight="1">
      <c r="A5" s="868" t="s">
        <v>649</v>
      </c>
      <c r="B5" s="869"/>
      <c r="C5" s="874" t="s">
        <v>435</v>
      </c>
      <c r="D5" s="875"/>
      <c r="E5" s="875"/>
      <c r="F5" s="875"/>
      <c r="G5" s="875"/>
      <c r="H5" s="875"/>
      <c r="I5" s="875"/>
      <c r="J5" s="875"/>
      <c r="K5" s="875"/>
      <c r="L5" s="875"/>
      <c r="M5" s="875"/>
      <c r="N5" s="875"/>
      <c r="O5" s="875"/>
      <c r="P5" s="875"/>
      <c r="Q5" s="875"/>
      <c r="R5" s="875"/>
      <c r="S5" s="875"/>
      <c r="T5" s="287"/>
      <c r="U5" s="287"/>
      <c r="V5" s="287"/>
      <c r="W5" s="287"/>
      <c r="X5" s="287"/>
      <c r="Y5" s="287"/>
      <c r="Z5" s="287"/>
      <c r="AA5" s="286"/>
      <c r="AB5" s="281"/>
    </row>
    <row r="6" spans="1:28" ht="12" customHeight="1">
      <c r="A6" s="870"/>
      <c r="B6" s="871"/>
      <c r="C6" s="876" t="s">
        <v>64</v>
      </c>
      <c r="D6" s="878" t="s">
        <v>648</v>
      </c>
      <c r="E6" s="878"/>
      <c r="F6" s="878"/>
      <c r="G6" s="878"/>
      <c r="H6" s="878" t="s">
        <v>647</v>
      </c>
      <c r="I6" s="878"/>
      <c r="J6" s="878"/>
      <c r="K6" s="878"/>
      <c r="L6" s="284"/>
      <c r="M6" s="879" t="s">
        <v>646</v>
      </c>
      <c r="N6" s="879"/>
      <c r="O6" s="879"/>
      <c r="P6" s="879"/>
      <c r="Q6" s="879"/>
      <c r="R6" s="879"/>
      <c r="S6" s="880"/>
      <c r="T6" s="285"/>
      <c r="U6" s="866" t="s">
        <v>645</v>
      </c>
      <c r="V6" s="866"/>
      <c r="W6" s="866"/>
      <c r="X6" s="866"/>
      <c r="Y6" s="866"/>
      <c r="Z6" s="866"/>
      <c r="AA6" s="867"/>
      <c r="AB6" s="284"/>
    </row>
    <row r="7" spans="1:28" ht="60">
      <c r="A7" s="872"/>
      <c r="B7" s="873"/>
      <c r="C7" s="877"/>
      <c r="D7" s="283"/>
      <c r="E7" s="261" t="s">
        <v>436</v>
      </c>
      <c r="F7" s="261" t="s">
        <v>643</v>
      </c>
      <c r="G7" s="263" t="s">
        <v>644</v>
      </c>
      <c r="H7" s="265"/>
      <c r="I7" s="261" t="s">
        <v>436</v>
      </c>
      <c r="J7" s="261" t="s">
        <v>643</v>
      </c>
      <c r="K7" s="263" t="s">
        <v>644</v>
      </c>
      <c r="L7" s="282"/>
      <c r="M7" s="261" t="s">
        <v>436</v>
      </c>
      <c r="N7" s="261" t="s">
        <v>643</v>
      </c>
      <c r="O7" s="261" t="s">
        <v>642</v>
      </c>
      <c r="P7" s="261" t="s">
        <v>641</v>
      </c>
      <c r="Q7" s="261" t="s">
        <v>640</v>
      </c>
      <c r="R7" s="261" t="s">
        <v>639</v>
      </c>
      <c r="S7" s="261" t="s">
        <v>638</v>
      </c>
      <c r="T7" s="282"/>
      <c r="U7" s="261" t="s">
        <v>436</v>
      </c>
      <c r="V7" s="261" t="s">
        <v>643</v>
      </c>
      <c r="W7" s="261" t="s">
        <v>642</v>
      </c>
      <c r="X7" s="261" t="s">
        <v>641</v>
      </c>
      <c r="Y7" s="261" t="s">
        <v>640</v>
      </c>
      <c r="Z7" s="261" t="s">
        <v>639</v>
      </c>
      <c r="AA7" s="261" t="s">
        <v>638</v>
      </c>
      <c r="AB7" s="281"/>
    </row>
    <row r="8" spans="1:28">
      <c r="A8" s="280">
        <v>1</v>
      </c>
      <c r="B8" s="260" t="s">
        <v>437</v>
      </c>
      <c r="C8" s="526">
        <f>SUM(C9:C14)</f>
        <v>4636657289.7236042</v>
      </c>
      <c r="D8" s="526">
        <f>SUM(D9:D14)</f>
        <v>4303097761.345645</v>
      </c>
      <c r="E8" s="526">
        <f>SUM(E9:E14)</f>
        <v>47436649.539897002</v>
      </c>
      <c r="F8" s="526">
        <f t="shared" ref="F8:AA8" si="0">SUM(F9:F14)</f>
        <v>4348.1400000000003</v>
      </c>
      <c r="G8" s="527">
        <f t="shared" si="0"/>
        <v>794152.89064999996</v>
      </c>
      <c r="H8" s="526">
        <f>SUM(H9:H14)</f>
        <v>166882771.87162805</v>
      </c>
      <c r="I8" s="526">
        <f t="shared" si="0"/>
        <v>13141152.576419007</v>
      </c>
      <c r="J8" s="526">
        <f t="shared" si="0"/>
        <v>41879586.490183003</v>
      </c>
      <c r="K8" s="526">
        <f t="shared" si="0"/>
        <v>0</v>
      </c>
      <c r="L8" s="526">
        <f t="shared" si="0"/>
        <v>165533284.41470391</v>
      </c>
      <c r="M8" s="526">
        <f t="shared" si="0"/>
        <v>4737938.4974600002</v>
      </c>
      <c r="N8" s="526">
        <f t="shared" si="0"/>
        <v>8151671.1396389976</v>
      </c>
      <c r="O8" s="526">
        <f t="shared" si="0"/>
        <v>17087938.176515002</v>
      </c>
      <c r="P8" s="526">
        <f t="shared" si="0"/>
        <v>36897244.754431993</v>
      </c>
      <c r="Q8" s="526">
        <f t="shared" si="0"/>
        <v>34763174.876976997</v>
      </c>
      <c r="R8" s="526">
        <f t="shared" si="0"/>
        <v>34501705.15238598</v>
      </c>
      <c r="S8" s="526">
        <f t="shared" si="0"/>
        <v>17047.009999999998</v>
      </c>
      <c r="T8" s="526">
        <f t="shared" si="0"/>
        <v>1143472.0916330996</v>
      </c>
      <c r="U8" s="526">
        <f t="shared" si="0"/>
        <v>2591.9369999999999</v>
      </c>
      <c r="V8" s="526">
        <f t="shared" si="0"/>
        <v>1038.1130000000001</v>
      </c>
      <c r="W8" s="526">
        <f t="shared" si="0"/>
        <v>411.36799999999999</v>
      </c>
      <c r="X8" s="526">
        <f t="shared" si="0"/>
        <v>7028.3490000000002</v>
      </c>
      <c r="Y8" s="526">
        <f t="shared" si="0"/>
        <v>28607.464</v>
      </c>
      <c r="Z8" s="526">
        <f t="shared" si="0"/>
        <v>851515.53255849995</v>
      </c>
      <c r="AA8" s="526">
        <f t="shared" si="0"/>
        <v>0</v>
      </c>
    </row>
    <row r="9" spans="1:28">
      <c r="A9" s="259">
        <v>1.1000000000000001</v>
      </c>
      <c r="B9" s="271" t="s">
        <v>438</v>
      </c>
      <c r="C9" s="477">
        <v>0</v>
      </c>
      <c r="D9" s="395">
        <v>0</v>
      </c>
      <c r="E9" s="395">
        <v>0</v>
      </c>
      <c r="F9" s="395">
        <v>0</v>
      </c>
      <c r="G9" s="395">
        <v>0</v>
      </c>
      <c r="H9" s="395">
        <v>0</v>
      </c>
      <c r="I9" s="395">
        <v>0</v>
      </c>
      <c r="J9" s="395">
        <v>0</v>
      </c>
      <c r="K9" s="395">
        <v>0</v>
      </c>
      <c r="L9" s="395">
        <v>0</v>
      </c>
      <c r="M9" s="395">
        <v>0</v>
      </c>
      <c r="N9" s="395">
        <v>0</v>
      </c>
      <c r="O9" s="395">
        <v>0</v>
      </c>
      <c r="P9" s="395">
        <v>0</v>
      </c>
      <c r="Q9" s="395">
        <v>0</v>
      </c>
      <c r="R9" s="395">
        <v>0</v>
      </c>
      <c r="S9" s="395">
        <v>0</v>
      </c>
      <c r="T9" s="395">
        <v>0</v>
      </c>
      <c r="U9" s="395">
        <v>0</v>
      </c>
      <c r="V9" s="395">
        <v>0</v>
      </c>
      <c r="W9" s="395">
        <v>0</v>
      </c>
      <c r="X9" s="395">
        <v>0</v>
      </c>
      <c r="Y9" s="395">
        <v>0</v>
      </c>
      <c r="Z9" s="395">
        <v>0</v>
      </c>
      <c r="AA9" s="395">
        <v>0</v>
      </c>
    </row>
    <row r="10" spans="1:28">
      <c r="A10" s="259">
        <v>1.2</v>
      </c>
      <c r="B10" s="271" t="s">
        <v>439</v>
      </c>
      <c r="C10" s="477">
        <v>0</v>
      </c>
      <c r="D10" s="395">
        <v>0</v>
      </c>
      <c r="E10" s="395">
        <v>0</v>
      </c>
      <c r="F10" s="395">
        <v>0</v>
      </c>
      <c r="G10" s="395">
        <v>0</v>
      </c>
      <c r="H10" s="395">
        <v>0</v>
      </c>
      <c r="I10" s="395">
        <v>0</v>
      </c>
      <c r="J10" s="395">
        <v>0</v>
      </c>
      <c r="K10" s="395">
        <v>0</v>
      </c>
      <c r="L10" s="395">
        <v>0</v>
      </c>
      <c r="M10" s="395">
        <v>0</v>
      </c>
      <c r="N10" s="395">
        <v>0</v>
      </c>
      <c r="O10" s="395">
        <v>0</v>
      </c>
      <c r="P10" s="395">
        <v>0</v>
      </c>
      <c r="Q10" s="395">
        <v>0</v>
      </c>
      <c r="R10" s="395">
        <v>0</v>
      </c>
      <c r="S10" s="395">
        <v>0</v>
      </c>
      <c r="T10" s="395">
        <v>0</v>
      </c>
      <c r="U10" s="395">
        <v>0</v>
      </c>
      <c r="V10" s="395">
        <v>0</v>
      </c>
      <c r="W10" s="395">
        <v>0</v>
      </c>
      <c r="X10" s="395">
        <v>0</v>
      </c>
      <c r="Y10" s="395">
        <v>0</v>
      </c>
      <c r="Z10" s="395">
        <v>0</v>
      </c>
      <c r="AA10" s="395">
        <v>0</v>
      </c>
    </row>
    <row r="11" spans="1:28">
      <c r="A11" s="259">
        <v>1.3</v>
      </c>
      <c r="B11" s="271" t="s">
        <v>440</v>
      </c>
      <c r="C11" s="477">
        <v>0</v>
      </c>
      <c r="D11" s="395">
        <v>0</v>
      </c>
      <c r="E11" s="395">
        <v>0</v>
      </c>
      <c r="F11" s="395">
        <v>0</v>
      </c>
      <c r="G11" s="395">
        <v>0</v>
      </c>
      <c r="H11" s="395">
        <v>0</v>
      </c>
      <c r="I11" s="395">
        <v>0</v>
      </c>
      <c r="J11" s="395">
        <v>0</v>
      </c>
      <c r="K11" s="395">
        <v>0</v>
      </c>
      <c r="L11" s="395">
        <v>0</v>
      </c>
      <c r="M11" s="395">
        <v>0</v>
      </c>
      <c r="N11" s="395">
        <v>0</v>
      </c>
      <c r="O11" s="395">
        <v>0</v>
      </c>
      <c r="P11" s="395">
        <v>0</v>
      </c>
      <c r="Q11" s="395">
        <v>0</v>
      </c>
      <c r="R11" s="395">
        <v>0</v>
      </c>
      <c r="S11" s="395">
        <v>0</v>
      </c>
      <c r="T11" s="395">
        <v>0</v>
      </c>
      <c r="U11" s="395">
        <v>0</v>
      </c>
      <c r="V11" s="395">
        <v>0</v>
      </c>
      <c r="W11" s="395">
        <v>0</v>
      </c>
      <c r="X11" s="395">
        <v>0</v>
      </c>
      <c r="Y11" s="395">
        <v>0</v>
      </c>
      <c r="Z11" s="395">
        <v>0</v>
      </c>
      <c r="AA11" s="395">
        <v>0</v>
      </c>
    </row>
    <row r="12" spans="1:28">
      <c r="A12" s="259">
        <v>1.4</v>
      </c>
      <c r="B12" s="271" t="s">
        <v>441</v>
      </c>
      <c r="C12" s="477">
        <v>39527889.805951998</v>
      </c>
      <c r="D12" s="395">
        <v>38712391.665951997</v>
      </c>
      <c r="E12" s="395">
        <v>18.5</v>
      </c>
      <c r="F12" s="395">
        <v>0</v>
      </c>
      <c r="G12" s="395">
        <v>0</v>
      </c>
      <c r="H12" s="395">
        <v>0</v>
      </c>
      <c r="I12" s="395">
        <v>0</v>
      </c>
      <c r="J12" s="395">
        <v>0</v>
      </c>
      <c r="K12" s="395">
        <v>0</v>
      </c>
      <c r="L12" s="395">
        <v>815498.14</v>
      </c>
      <c r="M12" s="395">
        <v>2000</v>
      </c>
      <c r="N12" s="395">
        <v>0</v>
      </c>
      <c r="O12" s="395">
        <v>0</v>
      </c>
      <c r="P12" s="395">
        <v>0</v>
      </c>
      <c r="Q12" s="395">
        <v>0</v>
      </c>
      <c r="R12" s="395">
        <v>0</v>
      </c>
      <c r="S12" s="395">
        <v>0</v>
      </c>
      <c r="T12" s="395">
        <v>0</v>
      </c>
      <c r="U12" s="395">
        <v>0</v>
      </c>
      <c r="V12" s="395">
        <v>0</v>
      </c>
      <c r="W12" s="395">
        <v>0</v>
      </c>
      <c r="X12" s="395">
        <v>0</v>
      </c>
      <c r="Y12" s="395">
        <v>0</v>
      </c>
      <c r="Z12" s="395">
        <v>0</v>
      </c>
      <c r="AA12" s="395">
        <v>0</v>
      </c>
    </row>
    <row r="13" spans="1:28">
      <c r="A13" s="259">
        <v>1.5</v>
      </c>
      <c r="B13" s="271" t="s">
        <v>442</v>
      </c>
      <c r="C13" s="477">
        <v>991804908.08166885</v>
      </c>
      <c r="D13" s="395">
        <v>854187194.84215581</v>
      </c>
      <c r="E13" s="395">
        <v>11601452.182625001</v>
      </c>
      <c r="F13" s="395">
        <v>0</v>
      </c>
      <c r="G13" s="395">
        <v>0</v>
      </c>
      <c r="H13" s="395">
        <v>88557556.76097101</v>
      </c>
      <c r="I13" s="395">
        <v>113042.99006700001</v>
      </c>
      <c r="J13" s="395">
        <v>27543847.384659998</v>
      </c>
      <c r="K13" s="395">
        <v>0</v>
      </c>
      <c r="L13" s="395">
        <v>48742671.576983795</v>
      </c>
      <c r="M13" s="395">
        <v>389876.23000000004</v>
      </c>
      <c r="N13" s="395">
        <v>1191672.3903000001</v>
      </c>
      <c r="O13" s="395">
        <v>4201919.5731570004</v>
      </c>
      <c r="P13" s="395">
        <v>19274260.429338999</v>
      </c>
      <c r="Q13" s="395">
        <v>4285672.8761619991</v>
      </c>
      <c r="R13" s="395">
        <v>6133908.8761689998</v>
      </c>
      <c r="S13" s="395">
        <v>0</v>
      </c>
      <c r="T13" s="395">
        <v>317484.90155850002</v>
      </c>
      <c r="U13" s="395">
        <v>0</v>
      </c>
      <c r="V13" s="395">
        <v>0</v>
      </c>
      <c r="W13" s="395">
        <v>0</v>
      </c>
      <c r="X13" s="395">
        <v>0</v>
      </c>
      <c r="Y13" s="395">
        <v>0</v>
      </c>
      <c r="Z13" s="395">
        <v>317484.90155850002</v>
      </c>
      <c r="AA13" s="395">
        <v>0</v>
      </c>
    </row>
    <row r="14" spans="1:28">
      <c r="A14" s="259">
        <v>1.6</v>
      </c>
      <c r="B14" s="271" t="s">
        <v>443</v>
      </c>
      <c r="C14" s="477">
        <v>3605324491.8359838</v>
      </c>
      <c r="D14" s="395">
        <v>3410198174.8375373</v>
      </c>
      <c r="E14" s="395">
        <v>35835178.857271999</v>
      </c>
      <c r="F14" s="395">
        <v>4348.1400000000003</v>
      </c>
      <c r="G14" s="395">
        <v>794152.89064999996</v>
      </c>
      <c r="H14" s="395">
        <v>78325215.110657021</v>
      </c>
      <c r="I14" s="395">
        <v>13028109.586352007</v>
      </c>
      <c r="J14" s="395">
        <v>14335739.105523005</v>
      </c>
      <c r="K14" s="395">
        <v>0</v>
      </c>
      <c r="L14" s="395">
        <v>115975114.6977201</v>
      </c>
      <c r="M14" s="395">
        <v>4346062.2674599998</v>
      </c>
      <c r="N14" s="395">
        <v>6959998.7493389975</v>
      </c>
      <c r="O14" s="395">
        <v>12886018.603358002</v>
      </c>
      <c r="P14" s="395">
        <v>17622984.325092997</v>
      </c>
      <c r="Q14" s="395">
        <v>30477502.000814997</v>
      </c>
      <c r="R14" s="395">
        <v>28367796.276216984</v>
      </c>
      <c r="S14" s="395">
        <v>17047.009999999998</v>
      </c>
      <c r="T14" s="395">
        <v>825987.19007459958</v>
      </c>
      <c r="U14" s="395">
        <v>2591.9369999999999</v>
      </c>
      <c r="V14" s="395">
        <v>1038.1130000000001</v>
      </c>
      <c r="W14" s="395">
        <v>411.36799999999999</v>
      </c>
      <c r="X14" s="395">
        <v>7028.3490000000002</v>
      </c>
      <c r="Y14" s="395">
        <v>28607.464</v>
      </c>
      <c r="Z14" s="395">
        <v>534030.63099999994</v>
      </c>
      <c r="AA14" s="395">
        <v>0</v>
      </c>
    </row>
    <row r="15" spans="1:28">
      <c r="A15" s="280">
        <v>2</v>
      </c>
      <c r="B15" s="260" t="s">
        <v>444</v>
      </c>
      <c r="C15" s="526">
        <f>SUM(C16:C21)</f>
        <v>866041305.87509072</v>
      </c>
      <c r="D15" s="526">
        <f t="shared" ref="D15:AA15" si="1">SUM(D16:D21)</f>
        <v>866041305.87509072</v>
      </c>
      <c r="E15" s="526">
        <f t="shared" si="1"/>
        <v>0</v>
      </c>
      <c r="F15" s="526">
        <f t="shared" si="1"/>
        <v>0</v>
      </c>
      <c r="G15" s="526">
        <f>SUM(G16:G21)</f>
        <v>0</v>
      </c>
      <c r="H15" s="526">
        <f t="shared" si="1"/>
        <v>0</v>
      </c>
      <c r="I15" s="526">
        <f t="shared" si="1"/>
        <v>0</v>
      </c>
      <c r="J15" s="526">
        <f t="shared" si="1"/>
        <v>0</v>
      </c>
      <c r="K15" s="526">
        <f t="shared" si="1"/>
        <v>0</v>
      </c>
      <c r="L15" s="526">
        <f t="shared" si="1"/>
        <v>0</v>
      </c>
      <c r="M15" s="526">
        <f t="shared" si="1"/>
        <v>0</v>
      </c>
      <c r="N15" s="526">
        <f t="shared" si="1"/>
        <v>0</v>
      </c>
      <c r="O15" s="526">
        <f t="shared" si="1"/>
        <v>0</v>
      </c>
      <c r="P15" s="526">
        <f t="shared" si="1"/>
        <v>0</v>
      </c>
      <c r="Q15" s="526">
        <f t="shared" si="1"/>
        <v>0</v>
      </c>
      <c r="R15" s="526">
        <f t="shared" si="1"/>
        <v>0</v>
      </c>
      <c r="S15" s="526">
        <f t="shared" si="1"/>
        <v>0</v>
      </c>
      <c r="T15" s="526">
        <f t="shared" si="1"/>
        <v>0</v>
      </c>
      <c r="U15" s="526">
        <f t="shared" si="1"/>
        <v>0</v>
      </c>
      <c r="V15" s="526">
        <f t="shared" si="1"/>
        <v>0</v>
      </c>
      <c r="W15" s="526">
        <f t="shared" si="1"/>
        <v>0</v>
      </c>
      <c r="X15" s="526">
        <f t="shared" si="1"/>
        <v>0</v>
      </c>
      <c r="Y15" s="526">
        <f t="shared" si="1"/>
        <v>0</v>
      </c>
      <c r="Z15" s="526">
        <f t="shared" si="1"/>
        <v>0</v>
      </c>
      <c r="AA15" s="526">
        <f t="shared" si="1"/>
        <v>0</v>
      </c>
    </row>
    <row r="16" spans="1:28">
      <c r="A16" s="259">
        <v>2.1</v>
      </c>
      <c r="B16" s="271" t="s">
        <v>438</v>
      </c>
      <c r="C16" s="477">
        <v>0</v>
      </c>
      <c r="D16" s="395">
        <v>0</v>
      </c>
      <c r="E16" s="395">
        <v>0</v>
      </c>
      <c r="F16" s="395">
        <v>0</v>
      </c>
      <c r="G16" s="395">
        <v>0</v>
      </c>
      <c r="H16" s="395">
        <v>0</v>
      </c>
      <c r="I16" s="395">
        <v>0</v>
      </c>
      <c r="J16" s="395">
        <v>0</v>
      </c>
      <c r="K16" s="395">
        <v>0</v>
      </c>
      <c r="L16" s="395">
        <v>0</v>
      </c>
      <c r="M16" s="395">
        <v>0</v>
      </c>
      <c r="N16" s="395">
        <v>0</v>
      </c>
      <c r="O16" s="395">
        <v>0</v>
      </c>
      <c r="P16" s="395">
        <v>0</v>
      </c>
      <c r="Q16" s="395">
        <v>0</v>
      </c>
      <c r="R16" s="395">
        <v>0</v>
      </c>
      <c r="S16" s="395">
        <v>0</v>
      </c>
      <c r="T16" s="395">
        <v>0</v>
      </c>
      <c r="U16" s="395">
        <v>0</v>
      </c>
      <c r="V16" s="395">
        <v>0</v>
      </c>
      <c r="W16" s="395">
        <v>0</v>
      </c>
      <c r="X16" s="395">
        <v>0</v>
      </c>
      <c r="Y16" s="395">
        <v>0</v>
      </c>
      <c r="Z16" s="395">
        <v>0</v>
      </c>
      <c r="AA16" s="395">
        <v>0</v>
      </c>
    </row>
    <row r="17" spans="1:27">
      <c r="A17" s="259">
        <v>2.2000000000000002</v>
      </c>
      <c r="B17" s="271" t="s">
        <v>439</v>
      </c>
      <c r="C17" s="477">
        <v>720647630.34509075</v>
      </c>
      <c r="D17" s="395">
        <v>720647630.34509075</v>
      </c>
      <c r="E17" s="395">
        <v>0</v>
      </c>
      <c r="F17" s="395">
        <v>0</v>
      </c>
      <c r="G17" s="395">
        <v>0</v>
      </c>
      <c r="H17" s="395">
        <v>0</v>
      </c>
      <c r="I17" s="395">
        <v>0</v>
      </c>
      <c r="J17" s="395">
        <v>0</v>
      </c>
      <c r="K17" s="395">
        <v>0</v>
      </c>
      <c r="L17" s="395">
        <v>0</v>
      </c>
      <c r="M17" s="395">
        <v>0</v>
      </c>
      <c r="N17" s="395">
        <v>0</v>
      </c>
      <c r="O17" s="395">
        <v>0</v>
      </c>
      <c r="P17" s="395">
        <v>0</v>
      </c>
      <c r="Q17" s="395">
        <v>0</v>
      </c>
      <c r="R17" s="395">
        <v>0</v>
      </c>
      <c r="S17" s="395">
        <v>0</v>
      </c>
      <c r="T17" s="395">
        <v>0</v>
      </c>
      <c r="U17" s="395">
        <v>0</v>
      </c>
      <c r="V17" s="395">
        <v>0</v>
      </c>
      <c r="W17" s="395">
        <v>0</v>
      </c>
      <c r="X17" s="395">
        <v>0</v>
      </c>
      <c r="Y17" s="395">
        <v>0</v>
      </c>
      <c r="Z17" s="395">
        <v>0</v>
      </c>
      <c r="AA17" s="395">
        <v>0</v>
      </c>
    </row>
    <row r="18" spans="1:27">
      <c r="A18" s="259">
        <v>2.2999999999999998</v>
      </c>
      <c r="B18" s="271" t="s">
        <v>440</v>
      </c>
      <c r="C18" s="477">
        <v>0</v>
      </c>
      <c r="D18" s="395">
        <v>0</v>
      </c>
      <c r="E18" s="395">
        <v>0</v>
      </c>
      <c r="F18" s="395">
        <v>0</v>
      </c>
      <c r="G18" s="395">
        <v>0</v>
      </c>
      <c r="H18" s="395">
        <v>0</v>
      </c>
      <c r="I18" s="395">
        <v>0</v>
      </c>
      <c r="J18" s="395">
        <v>0</v>
      </c>
      <c r="K18" s="395">
        <v>0</v>
      </c>
      <c r="L18" s="395">
        <v>0</v>
      </c>
      <c r="M18" s="395">
        <v>0</v>
      </c>
      <c r="N18" s="395">
        <v>0</v>
      </c>
      <c r="O18" s="395">
        <v>0</v>
      </c>
      <c r="P18" s="395">
        <v>0</v>
      </c>
      <c r="Q18" s="395">
        <v>0</v>
      </c>
      <c r="R18" s="395">
        <v>0</v>
      </c>
      <c r="S18" s="395">
        <v>0</v>
      </c>
      <c r="T18" s="395">
        <v>0</v>
      </c>
      <c r="U18" s="395">
        <v>0</v>
      </c>
      <c r="V18" s="395">
        <v>0</v>
      </c>
      <c r="W18" s="395">
        <v>0</v>
      </c>
      <c r="X18" s="395">
        <v>0</v>
      </c>
      <c r="Y18" s="395">
        <v>0</v>
      </c>
      <c r="Z18" s="395">
        <v>0</v>
      </c>
      <c r="AA18" s="395">
        <v>0</v>
      </c>
    </row>
    <row r="19" spans="1:27">
      <c r="A19" s="259">
        <v>2.4</v>
      </c>
      <c r="B19" s="271" t="s">
        <v>441</v>
      </c>
      <c r="C19" s="477">
        <v>49302417.509999998</v>
      </c>
      <c r="D19" s="395">
        <v>49302417.509999998</v>
      </c>
      <c r="E19" s="395">
        <v>0</v>
      </c>
      <c r="F19" s="395">
        <v>0</v>
      </c>
      <c r="G19" s="395">
        <v>0</v>
      </c>
      <c r="H19" s="395">
        <v>0</v>
      </c>
      <c r="I19" s="395">
        <v>0</v>
      </c>
      <c r="J19" s="395">
        <v>0</v>
      </c>
      <c r="K19" s="395">
        <v>0</v>
      </c>
      <c r="L19" s="395">
        <v>0</v>
      </c>
      <c r="M19" s="395">
        <v>0</v>
      </c>
      <c r="N19" s="395">
        <v>0</v>
      </c>
      <c r="O19" s="395">
        <v>0</v>
      </c>
      <c r="P19" s="395">
        <v>0</v>
      </c>
      <c r="Q19" s="395">
        <v>0</v>
      </c>
      <c r="R19" s="395">
        <v>0</v>
      </c>
      <c r="S19" s="395">
        <v>0</v>
      </c>
      <c r="T19" s="395">
        <v>0</v>
      </c>
      <c r="U19" s="395">
        <v>0</v>
      </c>
      <c r="V19" s="395">
        <v>0</v>
      </c>
      <c r="W19" s="395">
        <v>0</v>
      </c>
      <c r="X19" s="395">
        <v>0</v>
      </c>
      <c r="Y19" s="395">
        <v>0</v>
      </c>
      <c r="Z19" s="395">
        <v>0</v>
      </c>
      <c r="AA19" s="395">
        <v>0</v>
      </c>
    </row>
    <row r="20" spans="1:27">
      <c r="A20" s="259">
        <v>2.5</v>
      </c>
      <c r="B20" s="271" t="s">
        <v>442</v>
      </c>
      <c r="C20" s="477">
        <v>96091258.020000011</v>
      </c>
      <c r="D20" s="395">
        <v>96091258.020000011</v>
      </c>
      <c r="E20" s="395">
        <v>0</v>
      </c>
      <c r="F20" s="395">
        <v>0</v>
      </c>
      <c r="G20" s="395">
        <v>0</v>
      </c>
      <c r="H20" s="395">
        <v>0</v>
      </c>
      <c r="I20" s="395">
        <v>0</v>
      </c>
      <c r="J20" s="395">
        <v>0</v>
      </c>
      <c r="K20" s="395">
        <v>0</v>
      </c>
      <c r="L20" s="395">
        <v>0</v>
      </c>
      <c r="M20" s="395">
        <v>0</v>
      </c>
      <c r="N20" s="395">
        <v>0</v>
      </c>
      <c r="O20" s="395">
        <v>0</v>
      </c>
      <c r="P20" s="395">
        <v>0</v>
      </c>
      <c r="Q20" s="395">
        <v>0</v>
      </c>
      <c r="R20" s="395">
        <v>0</v>
      </c>
      <c r="S20" s="395">
        <v>0</v>
      </c>
      <c r="T20" s="395">
        <v>0</v>
      </c>
      <c r="U20" s="395">
        <v>0</v>
      </c>
      <c r="V20" s="395">
        <v>0</v>
      </c>
      <c r="W20" s="395">
        <v>0</v>
      </c>
      <c r="X20" s="395">
        <v>0</v>
      </c>
      <c r="Y20" s="395">
        <v>0</v>
      </c>
      <c r="Z20" s="395">
        <v>0</v>
      </c>
      <c r="AA20" s="395">
        <v>0</v>
      </c>
    </row>
    <row r="21" spans="1:27">
      <c r="A21" s="259">
        <v>2.6</v>
      </c>
      <c r="B21" s="271" t="s">
        <v>443</v>
      </c>
      <c r="C21" s="477">
        <v>0</v>
      </c>
      <c r="D21" s="395">
        <v>0</v>
      </c>
      <c r="E21" s="395">
        <v>0</v>
      </c>
      <c r="F21" s="395">
        <v>0</v>
      </c>
      <c r="G21" s="395">
        <v>0</v>
      </c>
      <c r="H21" s="395">
        <v>0</v>
      </c>
      <c r="I21" s="395">
        <v>0</v>
      </c>
      <c r="J21" s="395">
        <v>0</v>
      </c>
      <c r="K21" s="395">
        <v>0</v>
      </c>
      <c r="L21" s="395">
        <v>0</v>
      </c>
      <c r="M21" s="395">
        <v>0</v>
      </c>
      <c r="N21" s="395">
        <v>0</v>
      </c>
      <c r="O21" s="395">
        <v>0</v>
      </c>
      <c r="P21" s="395">
        <v>0</v>
      </c>
      <c r="Q21" s="395">
        <v>0</v>
      </c>
      <c r="R21" s="395">
        <v>0</v>
      </c>
      <c r="S21" s="395">
        <v>0</v>
      </c>
      <c r="T21" s="395">
        <v>0</v>
      </c>
      <c r="U21" s="395">
        <v>0</v>
      </c>
      <c r="V21" s="395">
        <v>0</v>
      </c>
      <c r="W21" s="395">
        <v>0</v>
      </c>
      <c r="X21" s="395">
        <v>0</v>
      </c>
      <c r="Y21" s="395">
        <v>0</v>
      </c>
      <c r="Z21" s="395">
        <v>0</v>
      </c>
      <c r="AA21" s="395">
        <v>0</v>
      </c>
    </row>
    <row r="22" spans="1:27">
      <c r="A22" s="280">
        <v>3</v>
      </c>
      <c r="B22" s="260" t="s">
        <v>484</v>
      </c>
      <c r="C22" s="528">
        <f t="shared" ref="C22:AA22" si="2">SUM(C23:C28)</f>
        <v>565679491.46160698</v>
      </c>
      <c r="D22" s="528">
        <f t="shared" si="2"/>
        <v>528697135.37160695</v>
      </c>
      <c r="E22" s="529">
        <f t="shared" si="2"/>
        <v>0</v>
      </c>
      <c r="F22" s="529">
        <f t="shared" si="2"/>
        <v>0</v>
      </c>
      <c r="G22" s="529">
        <f t="shared" si="2"/>
        <v>0</v>
      </c>
      <c r="H22" s="528">
        <f t="shared" si="2"/>
        <v>3743975.5</v>
      </c>
      <c r="I22" s="529">
        <f t="shared" si="2"/>
        <v>0</v>
      </c>
      <c r="J22" s="529">
        <f t="shared" si="2"/>
        <v>0</v>
      </c>
      <c r="K22" s="529">
        <f t="shared" si="2"/>
        <v>0</v>
      </c>
      <c r="L22" s="528">
        <f t="shared" si="2"/>
        <v>33196108.59</v>
      </c>
      <c r="M22" s="529">
        <f t="shared" si="2"/>
        <v>0</v>
      </c>
      <c r="N22" s="529">
        <f t="shared" si="2"/>
        <v>0</v>
      </c>
      <c r="O22" s="529">
        <f t="shared" si="2"/>
        <v>0</v>
      </c>
      <c r="P22" s="529">
        <f t="shared" si="2"/>
        <v>0</v>
      </c>
      <c r="Q22" s="529">
        <f t="shared" si="2"/>
        <v>0</v>
      </c>
      <c r="R22" s="529">
        <f t="shared" si="2"/>
        <v>0</v>
      </c>
      <c r="S22" s="529">
        <f t="shared" si="2"/>
        <v>0</v>
      </c>
      <c r="T22" s="528">
        <f>SUM(T23:T28)</f>
        <v>42272</v>
      </c>
      <c r="U22" s="529">
        <f t="shared" si="2"/>
        <v>0</v>
      </c>
      <c r="V22" s="529">
        <f t="shared" si="2"/>
        <v>0</v>
      </c>
      <c r="W22" s="529">
        <f t="shared" si="2"/>
        <v>0</v>
      </c>
      <c r="X22" s="529">
        <f t="shared" si="2"/>
        <v>0</v>
      </c>
      <c r="Y22" s="529">
        <f t="shared" si="2"/>
        <v>0</v>
      </c>
      <c r="Z22" s="529">
        <f t="shared" si="2"/>
        <v>0</v>
      </c>
      <c r="AA22" s="529">
        <f t="shared" si="2"/>
        <v>0</v>
      </c>
    </row>
    <row r="23" spans="1:27">
      <c r="A23" s="259">
        <v>3.1</v>
      </c>
      <c r="B23" s="271" t="s">
        <v>438</v>
      </c>
      <c r="C23" s="477">
        <v>0</v>
      </c>
      <c r="D23" s="476">
        <v>0</v>
      </c>
      <c r="E23" s="478">
        <v>0</v>
      </c>
      <c r="F23" s="478">
        <v>0</v>
      </c>
      <c r="G23" s="478">
        <v>0</v>
      </c>
      <c r="H23" s="476">
        <v>0</v>
      </c>
      <c r="I23" s="478">
        <v>0</v>
      </c>
      <c r="J23" s="478">
        <v>0</v>
      </c>
      <c r="K23" s="478">
        <v>0</v>
      </c>
      <c r="L23" s="476">
        <v>0</v>
      </c>
      <c r="M23" s="478">
        <v>0</v>
      </c>
      <c r="N23" s="478">
        <v>0</v>
      </c>
      <c r="O23" s="478">
        <v>0</v>
      </c>
      <c r="P23" s="478">
        <v>0</v>
      </c>
      <c r="Q23" s="478">
        <v>0</v>
      </c>
      <c r="R23" s="478">
        <v>0</v>
      </c>
      <c r="S23" s="478">
        <v>0</v>
      </c>
      <c r="T23" s="476">
        <v>0</v>
      </c>
      <c r="U23" s="478">
        <v>0</v>
      </c>
      <c r="V23" s="478">
        <v>0</v>
      </c>
      <c r="W23" s="478">
        <v>0</v>
      </c>
      <c r="X23" s="478">
        <v>0</v>
      </c>
      <c r="Y23" s="478">
        <v>0</v>
      </c>
      <c r="Z23" s="478">
        <v>0</v>
      </c>
      <c r="AA23" s="478">
        <v>0</v>
      </c>
    </row>
    <row r="24" spans="1:27">
      <c r="A24" s="259">
        <v>3.2</v>
      </c>
      <c r="B24" s="271" t="s">
        <v>439</v>
      </c>
      <c r="C24" s="477">
        <v>0</v>
      </c>
      <c r="D24" s="476">
        <v>0</v>
      </c>
      <c r="E24" s="478">
        <v>0</v>
      </c>
      <c r="F24" s="478">
        <v>0</v>
      </c>
      <c r="G24" s="478">
        <v>0</v>
      </c>
      <c r="H24" s="476">
        <v>0</v>
      </c>
      <c r="I24" s="478">
        <v>0</v>
      </c>
      <c r="J24" s="478">
        <v>0</v>
      </c>
      <c r="K24" s="478">
        <v>0</v>
      </c>
      <c r="L24" s="476">
        <v>0</v>
      </c>
      <c r="M24" s="478">
        <v>0</v>
      </c>
      <c r="N24" s="478">
        <v>0</v>
      </c>
      <c r="O24" s="478">
        <v>0</v>
      </c>
      <c r="P24" s="478">
        <v>0</v>
      </c>
      <c r="Q24" s="478">
        <v>0</v>
      </c>
      <c r="R24" s="478">
        <v>0</v>
      </c>
      <c r="S24" s="478">
        <v>0</v>
      </c>
      <c r="T24" s="476">
        <v>0</v>
      </c>
      <c r="U24" s="478">
        <v>0</v>
      </c>
      <c r="V24" s="478">
        <v>0</v>
      </c>
      <c r="W24" s="478">
        <v>0</v>
      </c>
      <c r="X24" s="478">
        <v>0</v>
      </c>
      <c r="Y24" s="478">
        <v>0</v>
      </c>
      <c r="Z24" s="478">
        <v>0</v>
      </c>
      <c r="AA24" s="478">
        <v>0</v>
      </c>
    </row>
    <row r="25" spans="1:27">
      <c r="A25" s="259">
        <v>3.3</v>
      </c>
      <c r="B25" s="271" t="s">
        <v>440</v>
      </c>
      <c r="C25" s="477">
        <v>10618638.532000002</v>
      </c>
      <c r="D25" s="476">
        <v>10618638.532000002</v>
      </c>
      <c r="E25" s="478">
        <v>0</v>
      </c>
      <c r="F25" s="478">
        <v>0</v>
      </c>
      <c r="G25" s="478">
        <v>0</v>
      </c>
      <c r="H25" s="476">
        <v>0</v>
      </c>
      <c r="I25" s="478">
        <v>0</v>
      </c>
      <c r="J25" s="478">
        <v>0</v>
      </c>
      <c r="K25" s="478">
        <v>0</v>
      </c>
      <c r="L25" s="476">
        <v>0</v>
      </c>
      <c r="M25" s="478">
        <v>0</v>
      </c>
      <c r="N25" s="478">
        <v>0</v>
      </c>
      <c r="O25" s="478">
        <v>0</v>
      </c>
      <c r="P25" s="478">
        <v>0</v>
      </c>
      <c r="Q25" s="478">
        <v>0</v>
      </c>
      <c r="R25" s="478">
        <v>0</v>
      </c>
      <c r="S25" s="478">
        <v>0</v>
      </c>
      <c r="T25" s="476">
        <v>0</v>
      </c>
      <c r="U25" s="478">
        <v>0</v>
      </c>
      <c r="V25" s="478">
        <v>0</v>
      </c>
      <c r="W25" s="478">
        <v>0</v>
      </c>
      <c r="X25" s="478">
        <v>0</v>
      </c>
      <c r="Y25" s="478">
        <v>0</v>
      </c>
      <c r="Z25" s="478">
        <v>0</v>
      </c>
      <c r="AA25" s="478">
        <v>0</v>
      </c>
    </row>
    <row r="26" spans="1:27">
      <c r="A26" s="259">
        <v>3.4</v>
      </c>
      <c r="B26" s="271" t="s">
        <v>441</v>
      </c>
      <c r="C26" s="477">
        <v>58116514.3257</v>
      </c>
      <c r="D26" s="476">
        <v>58116514.3257</v>
      </c>
      <c r="E26" s="478">
        <v>0</v>
      </c>
      <c r="F26" s="478">
        <v>0</v>
      </c>
      <c r="G26" s="478">
        <v>0</v>
      </c>
      <c r="H26" s="476">
        <v>0</v>
      </c>
      <c r="I26" s="478">
        <v>0</v>
      </c>
      <c r="J26" s="478">
        <v>0</v>
      </c>
      <c r="K26" s="478">
        <v>0</v>
      </c>
      <c r="L26" s="476">
        <v>0</v>
      </c>
      <c r="M26" s="478">
        <v>0</v>
      </c>
      <c r="N26" s="478">
        <v>0</v>
      </c>
      <c r="O26" s="478">
        <v>0</v>
      </c>
      <c r="P26" s="478">
        <v>0</v>
      </c>
      <c r="Q26" s="478">
        <v>0</v>
      </c>
      <c r="R26" s="478">
        <v>0</v>
      </c>
      <c r="S26" s="478">
        <v>0</v>
      </c>
      <c r="T26" s="476">
        <v>0</v>
      </c>
      <c r="U26" s="478">
        <v>0</v>
      </c>
      <c r="V26" s="478">
        <v>0</v>
      </c>
      <c r="W26" s="478">
        <v>0</v>
      </c>
      <c r="X26" s="478">
        <v>0</v>
      </c>
      <c r="Y26" s="478">
        <v>0</v>
      </c>
      <c r="Z26" s="478">
        <v>0</v>
      </c>
      <c r="AA26" s="478">
        <v>0</v>
      </c>
    </row>
    <row r="27" spans="1:27">
      <c r="A27" s="259">
        <v>3.5</v>
      </c>
      <c r="B27" s="271" t="s">
        <v>442</v>
      </c>
      <c r="C27" s="477">
        <v>330487971.46163899</v>
      </c>
      <c r="D27" s="476">
        <v>293876805.37163895</v>
      </c>
      <c r="E27" s="478">
        <v>0</v>
      </c>
      <c r="F27" s="478">
        <v>0</v>
      </c>
      <c r="G27" s="478">
        <v>0</v>
      </c>
      <c r="H27" s="476">
        <v>3618791.5</v>
      </c>
      <c r="I27" s="478">
        <v>0</v>
      </c>
      <c r="J27" s="478">
        <v>0</v>
      </c>
      <c r="K27" s="478">
        <v>0</v>
      </c>
      <c r="L27" s="476">
        <v>32992374.59</v>
      </c>
      <c r="M27" s="478">
        <v>0</v>
      </c>
      <c r="N27" s="478">
        <v>0</v>
      </c>
      <c r="O27" s="478">
        <v>0</v>
      </c>
      <c r="P27" s="478">
        <v>0</v>
      </c>
      <c r="Q27" s="478">
        <v>0</v>
      </c>
      <c r="R27" s="478">
        <v>0</v>
      </c>
      <c r="S27" s="478">
        <v>0</v>
      </c>
      <c r="T27" s="476">
        <v>0</v>
      </c>
      <c r="U27" s="478">
        <v>0</v>
      </c>
      <c r="V27" s="478">
        <v>0</v>
      </c>
      <c r="W27" s="478">
        <v>0</v>
      </c>
      <c r="X27" s="478">
        <v>0</v>
      </c>
      <c r="Y27" s="478">
        <v>0</v>
      </c>
      <c r="Z27" s="478">
        <v>0</v>
      </c>
      <c r="AA27" s="478">
        <v>0</v>
      </c>
    </row>
    <row r="28" spans="1:27">
      <c r="A28" s="259">
        <v>3.6</v>
      </c>
      <c r="B28" s="271" t="s">
        <v>443</v>
      </c>
      <c r="C28" s="477">
        <v>166456367.142268</v>
      </c>
      <c r="D28" s="476">
        <v>166085177.142268</v>
      </c>
      <c r="E28" s="478">
        <v>0</v>
      </c>
      <c r="F28" s="478">
        <v>0</v>
      </c>
      <c r="G28" s="478">
        <v>0</v>
      </c>
      <c r="H28" s="476">
        <v>125184</v>
      </c>
      <c r="I28" s="478">
        <v>0</v>
      </c>
      <c r="J28" s="478">
        <v>0</v>
      </c>
      <c r="K28" s="478">
        <v>0</v>
      </c>
      <c r="L28" s="476">
        <v>203734</v>
      </c>
      <c r="M28" s="478">
        <v>0</v>
      </c>
      <c r="N28" s="478">
        <v>0</v>
      </c>
      <c r="O28" s="478">
        <v>0</v>
      </c>
      <c r="P28" s="478">
        <v>0</v>
      </c>
      <c r="Q28" s="478">
        <v>0</v>
      </c>
      <c r="R28" s="478">
        <v>0</v>
      </c>
      <c r="S28" s="478">
        <v>0</v>
      </c>
      <c r="T28" s="476">
        <v>42272</v>
      </c>
      <c r="U28" s="478">
        <v>0</v>
      </c>
      <c r="V28" s="478">
        <v>0</v>
      </c>
      <c r="W28" s="478">
        <v>0</v>
      </c>
      <c r="X28" s="478">
        <v>0</v>
      </c>
      <c r="Y28" s="478">
        <v>0</v>
      </c>
      <c r="Z28" s="478">
        <v>0</v>
      </c>
      <c r="AA28" s="478">
        <v>0</v>
      </c>
    </row>
  </sheetData>
  <mergeCells count="7">
    <mergeCell ref="U6:AA6"/>
    <mergeCell ref="A5:B7"/>
    <mergeCell ref="C5:S5"/>
    <mergeCell ref="C6:C7"/>
    <mergeCell ref="D6:G6"/>
    <mergeCell ref="H6:K6"/>
    <mergeCell ref="M6:S6"/>
  </mergeCells>
  <pageMargins left="0.7" right="0.7" top="0.75" bottom="0.75" header="0.3" footer="0.3"/>
  <pageSetup scale="2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2"/>
  <sheetViews>
    <sheetView showGridLines="0" zoomScale="80" zoomScaleNormal="80" workbookViewId="0">
      <selection activeCell="F27" sqref="F27"/>
    </sheetView>
  </sheetViews>
  <sheetFormatPr defaultColWidth="9.33203125" defaultRowHeight="12"/>
  <cols>
    <col min="1" max="1" width="11.6640625" style="264" bestFit="1" customWidth="1"/>
    <col min="2" max="2" width="68.5546875" style="264" customWidth="1"/>
    <col min="3" max="3" width="18.33203125" style="264" customWidth="1"/>
    <col min="4" max="4" width="15.109375" style="264" customWidth="1"/>
    <col min="5" max="7" width="17.109375" style="264" customWidth="1"/>
    <col min="8" max="8" width="17.6640625" style="264" customWidth="1"/>
    <col min="9" max="10" width="17.109375" style="264" customWidth="1"/>
    <col min="11" max="12" width="17.88671875" style="264" customWidth="1"/>
    <col min="13" max="13" width="17.33203125" style="264" customWidth="1"/>
    <col min="14" max="14" width="19.44140625" style="264" customWidth="1"/>
    <col min="15" max="15" width="17.88671875" style="264" customWidth="1"/>
    <col min="16" max="16" width="16.44140625" style="264" customWidth="1"/>
    <col min="17" max="17" width="17.33203125" style="264" customWidth="1"/>
    <col min="18" max="18" width="15.88671875" style="264" customWidth="1"/>
    <col min="19" max="19" width="16.44140625" style="264" customWidth="1"/>
    <col min="20" max="20" width="15.44140625" style="264" customWidth="1"/>
    <col min="21" max="21" width="18.5546875" style="264" customWidth="1"/>
    <col min="22" max="22" width="18.33203125" style="264" customWidth="1"/>
    <col min="23" max="23" width="17.88671875" style="264" customWidth="1"/>
    <col min="24" max="24" width="18.44140625" style="264" customWidth="1"/>
    <col min="25" max="25" width="14.5546875" style="264" customWidth="1"/>
    <col min="26" max="26" width="15.5546875" style="264" customWidth="1"/>
    <col min="27" max="27" width="18.44140625" style="264" customWidth="1"/>
    <col min="28" max="16384" width="9.33203125" style="264"/>
  </cols>
  <sheetData>
    <row r="1" spans="1:27" ht="13.8">
      <c r="A1" s="241" t="s">
        <v>30</v>
      </c>
      <c r="B1" s="258" t="str">
        <f>'Info '!C2</f>
        <v>JSC "Liberty Bank"</v>
      </c>
    </row>
    <row r="2" spans="1:27">
      <c r="A2" s="241" t="s">
        <v>31</v>
      </c>
      <c r="B2" s="430">
        <f>'1. key ratios '!B2</f>
        <v>46203</v>
      </c>
    </row>
    <row r="3" spans="1:27">
      <c r="A3" s="242" t="s">
        <v>446</v>
      </c>
      <c r="C3" s="266"/>
    </row>
    <row r="4" spans="1:27">
      <c r="A4" s="242"/>
      <c r="B4" s="266"/>
      <c r="C4" s="266"/>
    </row>
    <row r="5" spans="1:27" ht="13.5" customHeight="1">
      <c r="A5" s="883" t="s">
        <v>652</v>
      </c>
      <c r="B5" s="884"/>
      <c r="C5" s="892" t="s">
        <v>651</v>
      </c>
      <c r="D5" s="893"/>
      <c r="E5" s="893"/>
      <c r="F5" s="893"/>
      <c r="G5" s="893"/>
      <c r="H5" s="893"/>
      <c r="I5" s="893"/>
      <c r="J5" s="893"/>
      <c r="K5" s="893"/>
      <c r="L5" s="893"/>
      <c r="M5" s="893"/>
      <c r="N5" s="893"/>
      <c r="O5" s="893"/>
      <c r="P5" s="893"/>
      <c r="Q5" s="893"/>
      <c r="R5" s="893"/>
      <c r="S5" s="894"/>
      <c r="T5" s="717"/>
      <c r="U5" s="717"/>
      <c r="V5" s="717"/>
      <c r="W5" s="717"/>
      <c r="X5" s="717"/>
      <c r="Y5" s="717"/>
      <c r="Z5" s="717"/>
      <c r="AA5" s="718"/>
    </row>
    <row r="6" spans="1:27" ht="12" customHeight="1">
      <c r="A6" s="885"/>
      <c r="B6" s="886"/>
      <c r="C6" s="889" t="s">
        <v>64</v>
      </c>
      <c r="D6" s="878" t="s">
        <v>648</v>
      </c>
      <c r="E6" s="878"/>
      <c r="F6" s="878"/>
      <c r="G6" s="878"/>
      <c r="H6" s="878" t="s">
        <v>647</v>
      </c>
      <c r="I6" s="878"/>
      <c r="J6" s="878"/>
      <c r="K6" s="878"/>
      <c r="L6" s="284"/>
      <c r="M6" s="879" t="s">
        <v>646</v>
      </c>
      <c r="N6" s="879"/>
      <c r="O6" s="879"/>
      <c r="P6" s="879"/>
      <c r="Q6" s="879"/>
      <c r="R6" s="879"/>
      <c r="S6" s="891"/>
      <c r="T6" s="717"/>
      <c r="U6" s="881" t="s">
        <v>645</v>
      </c>
      <c r="V6" s="881"/>
      <c r="W6" s="881"/>
      <c r="X6" s="881"/>
      <c r="Y6" s="881"/>
      <c r="Z6" s="881"/>
      <c r="AA6" s="882"/>
    </row>
    <row r="7" spans="1:27" ht="24">
      <c r="A7" s="887"/>
      <c r="B7" s="888"/>
      <c r="C7" s="890"/>
      <c r="D7" s="283"/>
      <c r="E7" s="719" t="s">
        <v>436</v>
      </c>
      <c r="F7" s="719" t="s">
        <v>643</v>
      </c>
      <c r="G7" s="720" t="s">
        <v>644</v>
      </c>
      <c r="H7" s="265"/>
      <c r="I7" s="719" t="s">
        <v>436</v>
      </c>
      <c r="J7" s="719" t="s">
        <v>643</v>
      </c>
      <c r="K7" s="720" t="s">
        <v>644</v>
      </c>
      <c r="L7" s="282"/>
      <c r="M7" s="719" t="s">
        <v>436</v>
      </c>
      <c r="N7" s="719" t="s">
        <v>643</v>
      </c>
      <c r="O7" s="719" t="s">
        <v>642</v>
      </c>
      <c r="P7" s="719" t="s">
        <v>641</v>
      </c>
      <c r="Q7" s="719" t="s">
        <v>640</v>
      </c>
      <c r="R7" s="719" t="s">
        <v>639</v>
      </c>
      <c r="S7" s="721" t="s">
        <v>638</v>
      </c>
      <c r="T7" s="517"/>
      <c r="U7" s="719" t="s">
        <v>436</v>
      </c>
      <c r="V7" s="719" t="s">
        <v>643</v>
      </c>
      <c r="W7" s="719" t="s">
        <v>642</v>
      </c>
      <c r="X7" s="719" t="s">
        <v>641</v>
      </c>
      <c r="Y7" s="719" t="s">
        <v>640</v>
      </c>
      <c r="Z7" s="719" t="s">
        <v>639</v>
      </c>
      <c r="AA7" s="719" t="s">
        <v>638</v>
      </c>
    </row>
    <row r="8" spans="1:27">
      <c r="A8" s="722">
        <v>1</v>
      </c>
      <c r="B8" s="288" t="s">
        <v>437</v>
      </c>
      <c r="C8" s="723">
        <v>4636657289.7236204</v>
      </c>
      <c r="D8" s="724">
        <v>4303097761.3456459</v>
      </c>
      <c r="E8" s="724">
        <v>47436649.539897002</v>
      </c>
      <c r="F8" s="724">
        <v>4348.1400000000003</v>
      </c>
      <c r="G8" s="724">
        <v>794152.89064999996</v>
      </c>
      <c r="H8" s="724">
        <v>166882771.87162808</v>
      </c>
      <c r="I8" s="724">
        <v>13141152.576419009</v>
      </c>
      <c r="J8" s="724">
        <v>41879586.490183003</v>
      </c>
      <c r="K8" s="724">
        <v>0</v>
      </c>
      <c r="L8" s="724">
        <v>165533284.41470388</v>
      </c>
      <c r="M8" s="724">
        <v>4737938.4974599984</v>
      </c>
      <c r="N8" s="724">
        <v>8151671.1396389976</v>
      </c>
      <c r="O8" s="724">
        <v>17087938.176515009</v>
      </c>
      <c r="P8" s="724">
        <v>36897244.754431993</v>
      </c>
      <c r="Q8" s="724">
        <v>34763174.876976989</v>
      </c>
      <c r="R8" s="724">
        <v>34501705.152385987</v>
      </c>
      <c r="S8" s="725">
        <v>17047.009999999998</v>
      </c>
      <c r="T8" s="726">
        <v>1143472.0916330996</v>
      </c>
      <c r="U8" s="724">
        <v>2591.9369999999999</v>
      </c>
      <c r="V8" s="724">
        <v>1038.1130000000001</v>
      </c>
      <c r="W8" s="724">
        <v>411.36799999999999</v>
      </c>
      <c r="X8" s="724">
        <v>7028.3490000000002</v>
      </c>
      <c r="Y8" s="724">
        <v>28607.464</v>
      </c>
      <c r="Z8" s="724">
        <v>851515.53255850007</v>
      </c>
      <c r="AA8" s="724">
        <v>0</v>
      </c>
    </row>
    <row r="9" spans="1:27">
      <c r="A9" s="727">
        <v>1.1000000000000001</v>
      </c>
      <c r="B9" s="728" t="s">
        <v>447</v>
      </c>
      <c r="C9" s="729">
        <v>2996116665.526741</v>
      </c>
      <c r="D9" s="724">
        <v>2765760062.2481437</v>
      </c>
      <c r="E9" s="724">
        <v>35989421.409897007</v>
      </c>
      <c r="F9" s="724">
        <v>0</v>
      </c>
      <c r="G9" s="724">
        <v>0</v>
      </c>
      <c r="H9" s="724">
        <v>140752431.38162795</v>
      </c>
      <c r="I9" s="724">
        <v>8859079.6164189987</v>
      </c>
      <c r="J9" s="724">
        <v>35471114.10018301</v>
      </c>
      <c r="K9" s="724">
        <v>0</v>
      </c>
      <c r="L9" s="724">
        <v>89420512.587896824</v>
      </c>
      <c r="M9" s="724">
        <v>1818080.1888369997</v>
      </c>
      <c r="N9" s="724">
        <v>3397080.4516630005</v>
      </c>
      <c r="O9" s="724">
        <v>9828841.698774999</v>
      </c>
      <c r="P9" s="724">
        <v>24951700.307631005</v>
      </c>
      <c r="Q9" s="724">
        <v>14560470.395231001</v>
      </c>
      <c r="R9" s="724">
        <v>13216474.362807998</v>
      </c>
      <c r="S9" s="725">
        <v>17047.009999999998</v>
      </c>
      <c r="T9" s="726">
        <v>183659.30907459999</v>
      </c>
      <c r="U9" s="724">
        <v>0</v>
      </c>
      <c r="V9" s="724">
        <v>0</v>
      </c>
      <c r="W9" s="724">
        <v>0</v>
      </c>
      <c r="X9" s="724">
        <v>0</v>
      </c>
      <c r="Y9" s="724">
        <v>0</v>
      </c>
      <c r="Z9" s="724">
        <v>0</v>
      </c>
      <c r="AA9" s="724">
        <v>0</v>
      </c>
    </row>
    <row r="10" spans="1:27">
      <c r="A10" s="730" t="s">
        <v>14</v>
      </c>
      <c r="B10" s="731" t="s">
        <v>448</v>
      </c>
      <c r="C10" s="732">
        <v>2549101793.9130821</v>
      </c>
      <c r="D10" s="724">
        <v>2342417233.260726</v>
      </c>
      <c r="E10" s="724">
        <v>22691278.851470001</v>
      </c>
      <c r="F10" s="724">
        <v>0</v>
      </c>
      <c r="G10" s="724">
        <v>0</v>
      </c>
      <c r="H10" s="724">
        <v>131501728.33538696</v>
      </c>
      <c r="I10" s="724">
        <v>5484327.9564189995</v>
      </c>
      <c r="J10" s="724">
        <v>33314897.283942003</v>
      </c>
      <c r="K10" s="724">
        <v>0</v>
      </c>
      <c r="L10" s="724">
        <v>74999173.007896811</v>
      </c>
      <c r="M10" s="724">
        <v>1180910.0488369998</v>
      </c>
      <c r="N10" s="724">
        <v>3289351.8416630002</v>
      </c>
      <c r="O10" s="724">
        <v>7153948.028775</v>
      </c>
      <c r="P10" s="724">
        <v>22414221.767631005</v>
      </c>
      <c r="Q10" s="724">
        <v>10052113.465231001</v>
      </c>
      <c r="R10" s="724">
        <v>9826322.2328079995</v>
      </c>
      <c r="S10" s="725">
        <v>0</v>
      </c>
      <c r="T10" s="726">
        <v>183659.30907459999</v>
      </c>
      <c r="U10" s="724">
        <v>0</v>
      </c>
      <c r="V10" s="724">
        <v>0</v>
      </c>
      <c r="W10" s="724">
        <v>0</v>
      </c>
      <c r="X10" s="724">
        <v>0</v>
      </c>
      <c r="Y10" s="724">
        <v>0</v>
      </c>
      <c r="Z10" s="724">
        <v>0</v>
      </c>
      <c r="AA10" s="724">
        <v>0</v>
      </c>
    </row>
    <row r="11" spans="1:27">
      <c r="A11" s="733" t="s">
        <v>449</v>
      </c>
      <c r="B11" s="734" t="s">
        <v>450</v>
      </c>
      <c r="C11" s="735">
        <v>1606053586.8531618</v>
      </c>
      <c r="D11" s="724">
        <v>1510963184.3477979</v>
      </c>
      <c r="E11" s="724">
        <v>7622339.6147400001</v>
      </c>
      <c r="F11" s="724">
        <v>0</v>
      </c>
      <c r="G11" s="724">
        <v>0</v>
      </c>
      <c r="H11" s="724">
        <v>65792330.821076006</v>
      </c>
      <c r="I11" s="724">
        <v>3408723.7064190009</v>
      </c>
      <c r="J11" s="724">
        <v>9735946.0241420008</v>
      </c>
      <c r="K11" s="724">
        <v>0</v>
      </c>
      <c r="L11" s="724">
        <v>29114412.3752128</v>
      </c>
      <c r="M11" s="724">
        <v>947701.69</v>
      </c>
      <c r="N11" s="724">
        <v>1615868.8074240002</v>
      </c>
      <c r="O11" s="724">
        <v>4992696.6141639994</v>
      </c>
      <c r="P11" s="724">
        <v>8547795.1316689998</v>
      </c>
      <c r="Q11" s="724">
        <v>4142041.4095170004</v>
      </c>
      <c r="R11" s="724">
        <v>1294383.5112940001</v>
      </c>
      <c r="S11" s="725">
        <v>0</v>
      </c>
      <c r="T11" s="726">
        <v>183659.30907459999</v>
      </c>
      <c r="U11" s="724">
        <v>0</v>
      </c>
      <c r="V11" s="724">
        <v>0</v>
      </c>
      <c r="W11" s="724">
        <v>0</v>
      </c>
      <c r="X11" s="724">
        <v>0</v>
      </c>
      <c r="Y11" s="724">
        <v>0</v>
      </c>
      <c r="Z11" s="724">
        <v>0</v>
      </c>
      <c r="AA11" s="724">
        <v>0</v>
      </c>
    </row>
    <row r="12" spans="1:27">
      <c r="A12" s="733" t="s">
        <v>451</v>
      </c>
      <c r="B12" s="734" t="s">
        <v>452</v>
      </c>
      <c r="C12" s="735">
        <v>467294960.60920203</v>
      </c>
      <c r="D12" s="724">
        <v>448879737.57543409</v>
      </c>
      <c r="E12" s="724">
        <v>12641267.15673</v>
      </c>
      <c r="F12" s="724">
        <v>0</v>
      </c>
      <c r="G12" s="724">
        <v>0</v>
      </c>
      <c r="H12" s="724">
        <v>7373157.6531649986</v>
      </c>
      <c r="I12" s="724">
        <v>1097090.26</v>
      </c>
      <c r="J12" s="724">
        <v>1962096.6731650003</v>
      </c>
      <c r="K12" s="724">
        <v>0</v>
      </c>
      <c r="L12" s="724">
        <v>11042065.380603002</v>
      </c>
      <c r="M12" s="724">
        <v>233208.35883700001</v>
      </c>
      <c r="N12" s="724">
        <v>207078.65</v>
      </c>
      <c r="O12" s="724">
        <v>760766.59</v>
      </c>
      <c r="P12" s="724">
        <v>2579545.87</v>
      </c>
      <c r="Q12" s="724">
        <v>1264645.1499999999</v>
      </c>
      <c r="R12" s="724">
        <v>4252761.2415140001</v>
      </c>
      <c r="S12" s="725">
        <v>0</v>
      </c>
      <c r="T12" s="726">
        <v>0</v>
      </c>
      <c r="U12" s="724">
        <v>0</v>
      </c>
      <c r="V12" s="724">
        <v>0</v>
      </c>
      <c r="W12" s="724">
        <v>0</v>
      </c>
      <c r="X12" s="724">
        <v>0</v>
      </c>
      <c r="Y12" s="724">
        <v>0</v>
      </c>
      <c r="Z12" s="724">
        <v>0</v>
      </c>
      <c r="AA12" s="724">
        <v>0</v>
      </c>
    </row>
    <row r="13" spans="1:27">
      <c r="A13" s="733" t="s">
        <v>453</v>
      </c>
      <c r="B13" s="734" t="s">
        <v>454</v>
      </c>
      <c r="C13" s="735">
        <v>222275292.03010702</v>
      </c>
      <c r="D13" s="724">
        <v>210148548.99984902</v>
      </c>
      <c r="E13" s="724">
        <v>1224181.9099999999</v>
      </c>
      <c r="F13" s="724">
        <v>0</v>
      </c>
      <c r="G13" s="724">
        <v>0</v>
      </c>
      <c r="H13" s="724">
        <v>6758137.0326350005</v>
      </c>
      <c r="I13" s="724">
        <v>46819.950000000004</v>
      </c>
      <c r="J13" s="724">
        <v>1569000.9366349999</v>
      </c>
      <c r="K13" s="724">
        <v>0</v>
      </c>
      <c r="L13" s="724">
        <v>5368605.9976229994</v>
      </c>
      <c r="M13" s="724">
        <v>0</v>
      </c>
      <c r="N13" s="724">
        <v>57424.503939000002</v>
      </c>
      <c r="O13" s="724">
        <v>167181.46000000002</v>
      </c>
      <c r="P13" s="724">
        <v>456200.47</v>
      </c>
      <c r="Q13" s="724">
        <v>872713.87</v>
      </c>
      <c r="R13" s="724">
        <v>209508.93</v>
      </c>
      <c r="S13" s="725">
        <v>0</v>
      </c>
      <c r="T13" s="726">
        <v>0</v>
      </c>
      <c r="U13" s="724">
        <v>0</v>
      </c>
      <c r="V13" s="724">
        <v>0</v>
      </c>
      <c r="W13" s="724">
        <v>0</v>
      </c>
      <c r="X13" s="724">
        <v>0</v>
      </c>
      <c r="Y13" s="724">
        <v>0</v>
      </c>
      <c r="Z13" s="724">
        <v>0</v>
      </c>
      <c r="AA13" s="724">
        <v>0</v>
      </c>
    </row>
    <row r="14" spans="1:27">
      <c r="A14" s="733" t="s">
        <v>455</v>
      </c>
      <c r="B14" s="734" t="s">
        <v>456</v>
      </c>
      <c r="C14" s="735">
        <v>253477954.42061386</v>
      </c>
      <c r="D14" s="724">
        <v>172425762.33764482</v>
      </c>
      <c r="E14" s="724">
        <v>1203490.17</v>
      </c>
      <c r="F14" s="724">
        <v>0</v>
      </c>
      <c r="G14" s="724">
        <v>0</v>
      </c>
      <c r="H14" s="724">
        <v>51578102.828511</v>
      </c>
      <c r="I14" s="724">
        <v>931694.04</v>
      </c>
      <c r="J14" s="724">
        <v>20047853.649999999</v>
      </c>
      <c r="K14" s="724">
        <v>0</v>
      </c>
      <c r="L14" s="724">
        <v>29474089.254458003</v>
      </c>
      <c r="M14" s="724">
        <v>0</v>
      </c>
      <c r="N14" s="724">
        <v>1408979.8803000001</v>
      </c>
      <c r="O14" s="724">
        <v>1233303.3646110001</v>
      </c>
      <c r="P14" s="724">
        <v>10830680.295962</v>
      </c>
      <c r="Q14" s="724">
        <v>3772713.0357140005</v>
      </c>
      <c r="R14" s="724">
        <v>4069668.55</v>
      </c>
      <c r="S14" s="725">
        <v>0</v>
      </c>
      <c r="T14" s="726">
        <v>0</v>
      </c>
      <c r="U14" s="724">
        <v>0</v>
      </c>
      <c r="V14" s="724">
        <v>0</v>
      </c>
      <c r="W14" s="724">
        <v>0</v>
      </c>
      <c r="X14" s="724">
        <v>0</v>
      </c>
      <c r="Y14" s="724">
        <v>0</v>
      </c>
      <c r="Z14" s="724">
        <v>0</v>
      </c>
      <c r="AA14" s="724">
        <v>0</v>
      </c>
    </row>
    <row r="15" spans="1:27">
      <c r="A15" s="736">
        <v>1.2</v>
      </c>
      <c r="B15" s="737" t="s">
        <v>650</v>
      </c>
      <c r="C15" s="738">
        <v>57652655.1599923</v>
      </c>
      <c r="D15" s="724">
        <v>15860575.294126973</v>
      </c>
      <c r="E15" s="724">
        <v>255088.93727608057</v>
      </c>
      <c r="F15" s="724">
        <v>0</v>
      </c>
      <c r="G15" s="724">
        <v>0</v>
      </c>
      <c r="H15" s="724">
        <v>13989152.749512276</v>
      </c>
      <c r="I15" s="724">
        <v>1816990.3498715316</v>
      </c>
      <c r="J15" s="724">
        <v>3288958.7266301792</v>
      </c>
      <c r="K15" s="724">
        <v>0</v>
      </c>
      <c r="L15" s="724">
        <v>27768509.13857393</v>
      </c>
      <c r="M15" s="724">
        <v>741965.58891406457</v>
      </c>
      <c r="N15" s="724">
        <v>580833.25213649287</v>
      </c>
      <c r="O15" s="724">
        <v>2564058.0255963365</v>
      </c>
      <c r="P15" s="724">
        <v>5322541.9061834263</v>
      </c>
      <c r="Q15" s="724">
        <v>6624205.8143447703</v>
      </c>
      <c r="R15" s="724">
        <v>741965.58891406457</v>
      </c>
      <c r="S15" s="725">
        <v>17047.009999999998</v>
      </c>
      <c r="T15" s="726">
        <v>34417.977779138804</v>
      </c>
      <c r="U15" s="724">
        <v>0</v>
      </c>
      <c r="V15" s="724">
        <v>0</v>
      </c>
      <c r="W15" s="724">
        <v>0</v>
      </c>
      <c r="X15" s="724">
        <v>0</v>
      </c>
      <c r="Y15" s="724">
        <v>0</v>
      </c>
      <c r="Z15" s="724">
        <v>0</v>
      </c>
      <c r="AA15" s="724">
        <v>0</v>
      </c>
    </row>
    <row r="16" spans="1:27">
      <c r="A16" s="727">
        <v>1.3</v>
      </c>
      <c r="B16" s="737" t="s">
        <v>495</v>
      </c>
      <c r="C16" s="739"/>
      <c r="D16" s="740"/>
      <c r="E16" s="740"/>
      <c r="F16" s="740"/>
      <c r="G16" s="740"/>
      <c r="H16" s="740"/>
      <c r="I16" s="740"/>
      <c r="J16" s="740"/>
      <c r="K16" s="740"/>
      <c r="L16" s="740"/>
      <c r="M16" s="740"/>
      <c r="N16" s="740"/>
      <c r="O16" s="740"/>
      <c r="P16" s="740"/>
      <c r="Q16" s="740"/>
      <c r="R16" s="740"/>
      <c r="S16" s="741"/>
      <c r="T16" s="742"/>
      <c r="U16" s="740"/>
      <c r="V16" s="740"/>
      <c r="W16" s="740"/>
      <c r="X16" s="740"/>
      <c r="Y16" s="740"/>
      <c r="Z16" s="740"/>
      <c r="AA16" s="740"/>
    </row>
    <row r="17" spans="1:27">
      <c r="A17" s="743" t="s">
        <v>457</v>
      </c>
      <c r="B17" s="744" t="s">
        <v>458</v>
      </c>
      <c r="C17" s="745">
        <v>2946435936.7694077</v>
      </c>
      <c r="D17" s="746">
        <v>2721788606.4180903</v>
      </c>
      <c r="E17" s="746">
        <v>35192023.588613503</v>
      </c>
      <c r="F17" s="746">
        <v>0</v>
      </c>
      <c r="G17" s="746">
        <v>0</v>
      </c>
      <c r="H17" s="746">
        <v>139958308.38886172</v>
      </c>
      <c r="I17" s="746">
        <v>8643730.1390112974</v>
      </c>
      <c r="J17" s="746">
        <v>35369756.541421257</v>
      </c>
      <c r="K17" s="746">
        <v>0</v>
      </c>
      <c r="L17" s="746">
        <v>84505362.653385773</v>
      </c>
      <c r="M17" s="746">
        <v>1482408.3012215928</v>
      </c>
      <c r="N17" s="746">
        <v>3355712.5475961911</v>
      </c>
      <c r="O17" s="746">
        <v>9409663.4749557097</v>
      </c>
      <c r="P17" s="746">
        <v>24183519.769581169</v>
      </c>
      <c r="Q17" s="746">
        <v>13044752.072036175</v>
      </c>
      <c r="R17" s="746">
        <v>11607058.136585778</v>
      </c>
      <c r="S17" s="747">
        <v>17047.009999999998</v>
      </c>
      <c r="T17" s="748">
        <v>183659.30907459999</v>
      </c>
      <c r="U17" s="746">
        <v>0</v>
      </c>
      <c r="V17" s="746">
        <v>0</v>
      </c>
      <c r="W17" s="746">
        <v>0</v>
      </c>
      <c r="X17" s="746">
        <v>0</v>
      </c>
      <c r="Y17" s="746">
        <v>0</v>
      </c>
      <c r="Z17" s="746">
        <v>0</v>
      </c>
      <c r="AA17" s="746">
        <v>0</v>
      </c>
    </row>
    <row r="18" spans="1:27">
      <c r="A18" s="749" t="s">
        <v>459</v>
      </c>
      <c r="B18" s="750" t="s">
        <v>460</v>
      </c>
      <c r="C18" s="751">
        <v>2448705014.0462265</v>
      </c>
      <c r="D18" s="746">
        <v>2285128054.9968166</v>
      </c>
      <c r="E18" s="746">
        <v>22111873.229458835</v>
      </c>
      <c r="F18" s="746">
        <v>0</v>
      </c>
      <c r="G18" s="746">
        <v>0</v>
      </c>
      <c r="H18" s="746">
        <v>96177548.802854702</v>
      </c>
      <c r="I18" s="746">
        <v>5289861.2583573507</v>
      </c>
      <c r="J18" s="746">
        <v>17659570.371747661</v>
      </c>
      <c r="K18" s="746">
        <v>0</v>
      </c>
      <c r="L18" s="746">
        <v>67215750.937482491</v>
      </c>
      <c r="M18" s="746">
        <v>1180910.0488369998</v>
      </c>
      <c r="N18" s="746">
        <v>3083636.9797993731</v>
      </c>
      <c r="O18" s="746">
        <v>6852149.0547380745</v>
      </c>
      <c r="P18" s="746">
        <v>19116671.693958111</v>
      </c>
      <c r="Q18" s="746">
        <v>8758225.3443147838</v>
      </c>
      <c r="R18" s="746">
        <v>8221162.1530601298</v>
      </c>
      <c r="S18" s="747">
        <v>0</v>
      </c>
      <c r="T18" s="748">
        <v>183659.30907459999</v>
      </c>
      <c r="U18" s="746">
        <v>0</v>
      </c>
      <c r="V18" s="746">
        <v>0</v>
      </c>
      <c r="W18" s="746">
        <v>0</v>
      </c>
      <c r="X18" s="746">
        <v>0</v>
      </c>
      <c r="Y18" s="746">
        <v>0</v>
      </c>
      <c r="Z18" s="746">
        <v>0</v>
      </c>
      <c r="AA18" s="746">
        <v>0</v>
      </c>
    </row>
    <row r="19" spans="1:27">
      <c r="A19" s="743" t="s">
        <v>461</v>
      </c>
      <c r="B19" s="752" t="s">
        <v>462</v>
      </c>
      <c r="C19" s="753">
        <v>4361318258.6726208</v>
      </c>
      <c r="D19" s="746">
        <v>4042032889.385335</v>
      </c>
      <c r="E19" s="746">
        <v>73870597.816535339</v>
      </c>
      <c r="F19" s="746">
        <v>0</v>
      </c>
      <c r="G19" s="746">
        <v>0</v>
      </c>
      <c r="H19" s="746">
        <v>223748016.71674648</v>
      </c>
      <c r="I19" s="746">
        <v>7766721.5974672176</v>
      </c>
      <c r="J19" s="746">
        <v>20866248.999639984</v>
      </c>
      <c r="K19" s="746">
        <v>0</v>
      </c>
      <c r="L19" s="746">
        <v>94899174.349740237</v>
      </c>
      <c r="M19" s="746">
        <v>1643274.3786830998</v>
      </c>
      <c r="N19" s="746">
        <v>3092878.2607477396</v>
      </c>
      <c r="O19" s="746">
        <v>8649319.5479537882</v>
      </c>
      <c r="P19" s="746">
        <v>37543845.215529718</v>
      </c>
      <c r="Q19" s="746">
        <v>6978631.0302899368</v>
      </c>
      <c r="R19" s="746">
        <v>6971588.2080396218</v>
      </c>
      <c r="S19" s="747">
        <v>17067.721929375097</v>
      </c>
      <c r="T19" s="748">
        <v>638178.22080319084</v>
      </c>
      <c r="U19" s="746">
        <v>0</v>
      </c>
      <c r="V19" s="746">
        <v>0</v>
      </c>
      <c r="W19" s="746">
        <v>0</v>
      </c>
      <c r="X19" s="746">
        <v>0</v>
      </c>
      <c r="Y19" s="746">
        <v>0</v>
      </c>
      <c r="Z19" s="746">
        <v>0</v>
      </c>
      <c r="AA19" s="746">
        <v>0</v>
      </c>
    </row>
    <row r="20" spans="1:27">
      <c r="A20" s="749" t="s">
        <v>463</v>
      </c>
      <c r="B20" s="750" t="s">
        <v>460</v>
      </c>
      <c r="C20" s="751">
        <v>3518193604.6715736</v>
      </c>
      <c r="D20" s="746">
        <v>3328786593.2102542</v>
      </c>
      <c r="E20" s="746">
        <v>20107520.691134896</v>
      </c>
      <c r="F20" s="746">
        <v>0</v>
      </c>
      <c r="G20" s="746">
        <v>0</v>
      </c>
      <c r="H20" s="746">
        <v>117508785.7955898</v>
      </c>
      <c r="I20" s="746">
        <v>17647040.192017134</v>
      </c>
      <c r="J20" s="746">
        <v>17647040.192017134</v>
      </c>
      <c r="K20" s="746">
        <v>0</v>
      </c>
      <c r="L20" s="746">
        <v>71260047.444927156</v>
      </c>
      <c r="M20" s="746">
        <v>1406564.2590243756</v>
      </c>
      <c r="N20" s="746">
        <v>2699739.7638495089</v>
      </c>
      <c r="O20" s="746">
        <v>7017870.1906407382</v>
      </c>
      <c r="P20" s="746">
        <v>26268697.531356048</v>
      </c>
      <c r="Q20" s="746">
        <v>4107063.7163554956</v>
      </c>
      <c r="R20" s="746">
        <v>3813412.4753876128</v>
      </c>
      <c r="S20" s="747">
        <v>0</v>
      </c>
      <c r="T20" s="748">
        <v>638178.22080319084</v>
      </c>
      <c r="U20" s="746">
        <v>0</v>
      </c>
      <c r="V20" s="746">
        <v>0</v>
      </c>
      <c r="W20" s="746">
        <v>0</v>
      </c>
      <c r="X20" s="746">
        <v>0</v>
      </c>
      <c r="Y20" s="746">
        <v>0</v>
      </c>
      <c r="Z20" s="746">
        <v>0</v>
      </c>
      <c r="AA20" s="746">
        <v>0</v>
      </c>
    </row>
    <row r="21" spans="1:27">
      <c r="A21" s="754">
        <v>1.4</v>
      </c>
      <c r="B21" s="755" t="s">
        <v>464</v>
      </c>
      <c r="C21" s="756">
        <v>18546443.76142719</v>
      </c>
      <c r="D21" s="746">
        <v>18217200.836749993</v>
      </c>
      <c r="E21" s="746">
        <v>0</v>
      </c>
      <c r="F21" s="746">
        <v>0</v>
      </c>
      <c r="G21" s="746">
        <v>0</v>
      </c>
      <c r="H21" s="746">
        <v>218613.02799999999</v>
      </c>
      <c r="I21" s="746">
        <v>0</v>
      </c>
      <c r="J21" s="746">
        <v>0</v>
      </c>
      <c r="K21" s="746">
        <v>0</v>
      </c>
      <c r="L21" s="746">
        <v>110629.89667719998</v>
      </c>
      <c r="M21" s="746">
        <v>0</v>
      </c>
      <c r="N21" s="746">
        <v>0</v>
      </c>
      <c r="O21" s="746">
        <v>39569.135999999999</v>
      </c>
      <c r="P21" s="746">
        <v>0</v>
      </c>
      <c r="Q21" s="746">
        <v>0</v>
      </c>
      <c r="R21" s="746">
        <v>46930.182527199999</v>
      </c>
      <c r="S21" s="747">
        <v>0</v>
      </c>
      <c r="T21" s="748">
        <v>0</v>
      </c>
      <c r="U21" s="746">
        <v>0</v>
      </c>
      <c r="V21" s="746">
        <v>0</v>
      </c>
      <c r="W21" s="746">
        <v>0</v>
      </c>
      <c r="X21" s="746">
        <v>0</v>
      </c>
      <c r="Y21" s="746">
        <v>0</v>
      </c>
      <c r="Z21" s="746">
        <v>0</v>
      </c>
      <c r="AA21" s="746">
        <v>0</v>
      </c>
    </row>
    <row r="22" spans="1:27">
      <c r="A22" s="754">
        <v>1.5</v>
      </c>
      <c r="B22" s="755" t="s">
        <v>465</v>
      </c>
      <c r="C22" s="756"/>
      <c r="D22" s="746"/>
      <c r="E22" s="746"/>
      <c r="F22" s="746"/>
      <c r="G22" s="746"/>
      <c r="H22" s="746"/>
      <c r="I22" s="746"/>
      <c r="J22" s="746"/>
      <c r="K22" s="746"/>
      <c r="L22" s="746"/>
      <c r="M22" s="746"/>
      <c r="N22" s="746"/>
      <c r="O22" s="746"/>
      <c r="P22" s="746"/>
      <c r="Q22" s="746"/>
      <c r="R22" s="746"/>
      <c r="S22" s="747"/>
      <c r="T22" s="748"/>
      <c r="U22" s="746"/>
      <c r="V22" s="746"/>
      <c r="W22" s="746"/>
      <c r="X22" s="746"/>
      <c r="Y22" s="746"/>
      <c r="Z22" s="746"/>
      <c r="AA22" s="746"/>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scale="1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topLeftCell="A57" zoomScale="80" zoomScaleNormal="80" workbookViewId="0">
      <selection activeCell="F27" sqref="F27"/>
    </sheetView>
  </sheetViews>
  <sheetFormatPr defaultColWidth="8.6640625" defaultRowHeight="13.2"/>
  <cols>
    <col min="1" max="1" width="8.6640625" style="564"/>
    <col min="2" max="2" width="69.33203125" style="598" customWidth="1"/>
    <col min="3" max="8" width="15" style="376" customWidth="1"/>
    <col min="9" max="16384" width="8.6640625" style="4"/>
  </cols>
  <sheetData>
    <row r="1" spans="1:8">
      <c r="A1" s="2" t="s">
        <v>30</v>
      </c>
      <c r="B1" s="3" t="str">
        <f>'Info '!C2</f>
        <v>JSC "Liberty Bank"</v>
      </c>
      <c r="C1" s="375"/>
    </row>
    <row r="2" spans="1:8">
      <c r="A2" s="2" t="s">
        <v>31</v>
      </c>
      <c r="B2" s="417">
        <f>'1. key ratios '!B2</f>
        <v>46203</v>
      </c>
      <c r="C2" s="377"/>
      <c r="D2" s="378"/>
      <c r="E2" s="378"/>
      <c r="F2" s="378"/>
      <c r="G2" s="378"/>
      <c r="H2" s="378"/>
    </row>
    <row r="3" spans="1:8" ht="13.8" thickBot="1">
      <c r="A3" s="2"/>
      <c r="B3" s="3"/>
      <c r="C3" s="377"/>
      <c r="D3" s="378"/>
      <c r="E3" s="378"/>
      <c r="F3" s="378"/>
      <c r="G3" s="378"/>
      <c r="H3" s="378"/>
    </row>
    <row r="4" spans="1:8" ht="21" customHeight="1">
      <c r="A4" s="778" t="s">
        <v>6</v>
      </c>
      <c r="B4" s="780" t="s">
        <v>521</v>
      </c>
      <c r="C4" s="782" t="s">
        <v>522</v>
      </c>
      <c r="D4" s="782"/>
      <c r="E4" s="782"/>
      <c r="F4" s="782" t="s">
        <v>523</v>
      </c>
      <c r="G4" s="782"/>
      <c r="H4" s="783"/>
    </row>
    <row r="5" spans="1:8" ht="21" customHeight="1">
      <c r="A5" s="779"/>
      <c r="B5" s="781"/>
      <c r="C5" s="600" t="s">
        <v>32</v>
      </c>
      <c r="D5" s="600" t="s">
        <v>33</v>
      </c>
      <c r="E5" s="600" t="s">
        <v>34</v>
      </c>
      <c r="F5" s="600" t="s">
        <v>32</v>
      </c>
      <c r="G5" s="600" t="s">
        <v>33</v>
      </c>
      <c r="H5" s="641" t="s">
        <v>34</v>
      </c>
    </row>
    <row r="6" spans="1:8" ht="26.7" customHeight="1">
      <c r="A6" s="779"/>
      <c r="B6" s="601" t="s">
        <v>524</v>
      </c>
      <c r="C6" s="775"/>
      <c r="D6" s="776"/>
      <c r="E6" s="776"/>
      <c r="F6" s="776"/>
      <c r="G6" s="776"/>
      <c r="H6" s="777"/>
    </row>
    <row r="7" spans="1:8" ht="22.95" customHeight="1">
      <c r="A7" s="578">
        <v>1</v>
      </c>
      <c r="B7" s="602" t="s">
        <v>525</v>
      </c>
      <c r="C7" s="585">
        <f>SUM(C8:C10)</f>
        <v>272700430.43628943</v>
      </c>
      <c r="D7" s="585">
        <f>SUM(D8:D10)</f>
        <v>330569095.29103363</v>
      </c>
      <c r="E7" s="599">
        <f>C7+D7</f>
        <v>603269525.72732306</v>
      </c>
      <c r="F7" s="585">
        <f>SUM(F8:F10)</f>
        <v>257060088.42000002</v>
      </c>
      <c r="G7" s="585">
        <f>SUM(G8:G10)</f>
        <v>242157555.27000001</v>
      </c>
      <c r="H7" s="642">
        <f>F7+G7</f>
        <v>499217643.69000006</v>
      </c>
    </row>
    <row r="8" spans="1:8">
      <c r="A8" s="578">
        <v>1.1000000000000001</v>
      </c>
      <c r="B8" s="603" t="s">
        <v>526</v>
      </c>
      <c r="C8" s="585">
        <v>271173956.39999998</v>
      </c>
      <c r="D8" s="585">
        <v>91313008.289999992</v>
      </c>
      <c r="E8" s="599">
        <f t="shared" ref="E8:E36" si="0">C8+D8</f>
        <v>362486964.68999994</v>
      </c>
      <c r="F8" s="585">
        <v>245097487.80000001</v>
      </c>
      <c r="G8" s="585">
        <v>72155036.400000006</v>
      </c>
      <c r="H8" s="642">
        <f t="shared" ref="H8:H36" si="1">F8+G8</f>
        <v>317252524.20000005</v>
      </c>
    </row>
    <row r="9" spans="1:8">
      <c r="A9" s="578">
        <v>1.2</v>
      </c>
      <c r="B9" s="603" t="s">
        <v>527</v>
      </c>
      <c r="C9" s="585">
        <v>930312.56963177572</v>
      </c>
      <c r="D9" s="585">
        <v>116893005.47845921</v>
      </c>
      <c r="E9" s="599">
        <f t="shared" si="0"/>
        <v>117823318.04809098</v>
      </c>
      <c r="F9" s="585">
        <v>11329258.68</v>
      </c>
      <c r="G9" s="585">
        <v>112171764.94</v>
      </c>
      <c r="H9" s="642">
        <f t="shared" si="1"/>
        <v>123501023.62</v>
      </c>
    </row>
    <row r="10" spans="1:8">
      <c r="A10" s="578">
        <v>1.3</v>
      </c>
      <c r="B10" s="603" t="s">
        <v>528</v>
      </c>
      <c r="C10" s="585">
        <v>596161.4666576758</v>
      </c>
      <c r="D10" s="585">
        <v>122363081.52257444</v>
      </c>
      <c r="E10" s="599">
        <f t="shared" si="0"/>
        <v>122959242.98923212</v>
      </c>
      <c r="F10" s="585">
        <v>633341.94000000006</v>
      </c>
      <c r="G10" s="585">
        <v>57830753.93</v>
      </c>
      <c r="H10" s="642">
        <f t="shared" si="1"/>
        <v>58464095.869999997</v>
      </c>
    </row>
    <row r="11" spans="1:8">
      <c r="A11" s="578">
        <v>2</v>
      </c>
      <c r="B11" s="579" t="s">
        <v>529</v>
      </c>
      <c r="C11" s="585">
        <v>4059594.4600000004</v>
      </c>
      <c r="D11" s="585">
        <v>0</v>
      </c>
      <c r="E11" s="599">
        <f t="shared" si="0"/>
        <v>4059594.4600000004</v>
      </c>
      <c r="F11" s="585">
        <v>308746.29000000004</v>
      </c>
      <c r="G11" s="585">
        <v>0</v>
      </c>
      <c r="H11" s="642">
        <f t="shared" si="1"/>
        <v>308746.29000000004</v>
      </c>
    </row>
    <row r="12" spans="1:8">
      <c r="A12" s="578">
        <v>2.1</v>
      </c>
      <c r="B12" s="604" t="s">
        <v>530</v>
      </c>
      <c r="C12" s="585">
        <v>3727424.74</v>
      </c>
      <c r="D12" s="585">
        <v>0</v>
      </c>
      <c r="E12" s="599">
        <f t="shared" si="0"/>
        <v>3727424.74</v>
      </c>
      <c r="F12" s="585">
        <v>24505.58</v>
      </c>
      <c r="G12" s="585">
        <v>0</v>
      </c>
      <c r="H12" s="642">
        <f t="shared" si="1"/>
        <v>24505.58</v>
      </c>
    </row>
    <row r="13" spans="1:8" ht="26.7" customHeight="1">
      <c r="A13" s="578">
        <v>3</v>
      </c>
      <c r="B13" s="580" t="s">
        <v>531</v>
      </c>
      <c r="C13" s="585"/>
      <c r="D13" s="585"/>
      <c r="E13" s="599">
        <f t="shared" si="0"/>
        <v>0</v>
      </c>
      <c r="F13" s="585"/>
      <c r="G13" s="585"/>
      <c r="H13" s="642">
        <f t="shared" si="1"/>
        <v>0</v>
      </c>
    </row>
    <row r="14" spans="1:8" ht="26.7" customHeight="1">
      <c r="A14" s="578">
        <v>4</v>
      </c>
      <c r="B14" s="581" t="s">
        <v>532</v>
      </c>
      <c r="C14" s="585"/>
      <c r="D14" s="585"/>
      <c r="E14" s="599">
        <f t="shared" si="0"/>
        <v>0</v>
      </c>
      <c r="F14" s="585"/>
      <c r="G14" s="585"/>
      <c r="H14" s="642">
        <f t="shared" si="1"/>
        <v>0</v>
      </c>
    </row>
    <row r="15" spans="1:8" ht="24.45" customHeight="1">
      <c r="A15" s="578">
        <v>5</v>
      </c>
      <c r="B15" s="582" t="s">
        <v>533</v>
      </c>
      <c r="C15" s="605">
        <v>239302976.81523347</v>
      </c>
      <c r="D15" s="605">
        <v>0</v>
      </c>
      <c r="E15" s="606">
        <f t="shared" si="0"/>
        <v>239302976.81523347</v>
      </c>
      <c r="F15" s="605">
        <v>244225317.99999997</v>
      </c>
      <c r="G15" s="605">
        <v>0</v>
      </c>
      <c r="H15" s="646">
        <f t="shared" si="1"/>
        <v>244225317.99999997</v>
      </c>
    </row>
    <row r="16" spans="1:8">
      <c r="A16" s="578">
        <v>5.0999999999999996</v>
      </c>
      <c r="B16" s="583" t="s">
        <v>534</v>
      </c>
      <c r="C16" s="585"/>
      <c r="D16" s="585"/>
      <c r="E16" s="599">
        <f t="shared" si="0"/>
        <v>0</v>
      </c>
      <c r="F16" s="585"/>
      <c r="G16" s="585"/>
      <c r="H16" s="642">
        <f t="shared" si="1"/>
        <v>0</v>
      </c>
    </row>
    <row r="17" spans="1:8">
      <c r="A17" s="578">
        <v>5.2</v>
      </c>
      <c r="B17" s="583" t="s">
        <v>535</v>
      </c>
      <c r="C17" s="585">
        <v>239302976.81523347</v>
      </c>
      <c r="D17" s="585">
        <v>0</v>
      </c>
      <c r="E17" s="599">
        <f t="shared" si="0"/>
        <v>239302976.81523347</v>
      </c>
      <c r="F17" s="585">
        <v>244225317.99999997</v>
      </c>
      <c r="G17" s="585">
        <v>0</v>
      </c>
      <c r="H17" s="642">
        <f t="shared" si="1"/>
        <v>244225317.99999997</v>
      </c>
    </row>
    <row r="18" spans="1:8">
      <c r="A18" s="578">
        <v>5.3</v>
      </c>
      <c r="B18" s="584" t="s">
        <v>536</v>
      </c>
      <c r="C18" s="585"/>
      <c r="D18" s="585"/>
      <c r="E18" s="599">
        <f t="shared" si="0"/>
        <v>0</v>
      </c>
      <c r="F18" s="585"/>
      <c r="G18" s="585"/>
      <c r="H18" s="642">
        <f t="shared" si="1"/>
        <v>0</v>
      </c>
    </row>
    <row r="19" spans="1:8">
      <c r="A19" s="578">
        <v>6</v>
      </c>
      <c r="B19" s="580" t="s">
        <v>537</v>
      </c>
      <c r="C19" s="585">
        <f>SUM(C20:C21)</f>
        <v>3916363071.9695196</v>
      </c>
      <c r="D19" s="585">
        <f>SUM(D20:D21)</f>
        <v>1199900210.626555</v>
      </c>
      <c r="E19" s="599">
        <f t="shared" si="0"/>
        <v>5116263282.5960751</v>
      </c>
      <c r="F19" s="585">
        <f>SUM(F20:F21)</f>
        <v>3415879399.358737</v>
      </c>
      <c r="G19" s="585">
        <f>SUM(G20:G21)</f>
        <v>996760653.52577555</v>
      </c>
      <c r="H19" s="642">
        <f t="shared" si="1"/>
        <v>4412640052.8845129</v>
      </c>
    </row>
    <row r="20" spans="1:8">
      <c r="A20" s="578">
        <v>6.1</v>
      </c>
      <c r="B20" s="583" t="s">
        <v>535</v>
      </c>
      <c r="C20" s="585">
        <v>460234585.96951962</v>
      </c>
      <c r="D20" s="585">
        <v>165122201.92990419</v>
      </c>
      <c r="E20" s="599">
        <f t="shared" si="0"/>
        <v>625356787.89942384</v>
      </c>
      <c r="F20" s="585">
        <v>403578476.29837608</v>
      </c>
      <c r="G20" s="585">
        <v>110876552.33377841</v>
      </c>
      <c r="H20" s="642">
        <f t="shared" si="1"/>
        <v>514455028.63215446</v>
      </c>
    </row>
    <row r="21" spans="1:8">
      <c r="A21" s="578">
        <v>6.2</v>
      </c>
      <c r="B21" s="584" t="s">
        <v>536</v>
      </c>
      <c r="C21" s="585">
        <v>3456128486</v>
      </c>
      <c r="D21" s="585">
        <v>1034778008.6966507</v>
      </c>
      <c r="E21" s="599">
        <f t="shared" si="0"/>
        <v>4490906494.6966505</v>
      </c>
      <c r="F21" s="585">
        <v>3012300923.0603609</v>
      </c>
      <c r="G21" s="585">
        <v>885884101.19199717</v>
      </c>
      <c r="H21" s="642">
        <f t="shared" si="1"/>
        <v>3898185024.252358</v>
      </c>
    </row>
    <row r="22" spans="1:8">
      <c r="A22" s="578">
        <v>7</v>
      </c>
      <c r="B22" s="579" t="s">
        <v>538</v>
      </c>
      <c r="C22" s="585"/>
      <c r="D22" s="585"/>
      <c r="E22" s="599">
        <f t="shared" si="0"/>
        <v>0</v>
      </c>
      <c r="F22" s="585"/>
      <c r="G22" s="585"/>
      <c r="H22" s="642">
        <f t="shared" si="1"/>
        <v>0</v>
      </c>
    </row>
    <row r="23" spans="1:8">
      <c r="A23" s="578">
        <v>8</v>
      </c>
      <c r="B23" s="586" t="s">
        <v>539</v>
      </c>
      <c r="C23" s="585"/>
      <c r="D23" s="585"/>
      <c r="E23" s="599">
        <f t="shared" si="0"/>
        <v>0</v>
      </c>
      <c r="F23" s="585"/>
      <c r="G23" s="585"/>
      <c r="H23" s="642">
        <f t="shared" si="1"/>
        <v>0</v>
      </c>
    </row>
    <row r="24" spans="1:8">
      <c r="A24" s="578">
        <v>9</v>
      </c>
      <c r="B24" s="581" t="s">
        <v>540</v>
      </c>
      <c r="C24" s="585">
        <f>SUM(C25:C26)</f>
        <v>215554146.13999999</v>
      </c>
      <c r="D24" s="585">
        <f>SUM(D25:D26)</f>
        <v>0</v>
      </c>
      <c r="E24" s="599">
        <f t="shared" si="0"/>
        <v>215554146.13999999</v>
      </c>
      <c r="F24" s="585">
        <f>SUM(F25:F26)</f>
        <v>216791218.65000004</v>
      </c>
      <c r="G24" s="585">
        <f>SUM(G25:G26)</f>
        <v>0</v>
      </c>
      <c r="H24" s="642">
        <f t="shared" si="1"/>
        <v>216791218.65000004</v>
      </c>
    </row>
    <row r="25" spans="1:8">
      <c r="A25" s="578">
        <v>9.1</v>
      </c>
      <c r="B25" s="583" t="s">
        <v>541</v>
      </c>
      <c r="C25" s="585">
        <v>214453997.47999999</v>
      </c>
      <c r="D25" s="585">
        <v>0</v>
      </c>
      <c r="E25" s="599">
        <f t="shared" si="0"/>
        <v>214453997.47999999</v>
      </c>
      <c r="F25" s="585">
        <v>214345495.82000002</v>
      </c>
      <c r="G25" s="585">
        <v>0</v>
      </c>
      <c r="H25" s="642">
        <f t="shared" si="1"/>
        <v>214345495.82000002</v>
      </c>
    </row>
    <row r="26" spans="1:8">
      <c r="A26" s="578">
        <v>9.1999999999999993</v>
      </c>
      <c r="B26" s="583" t="s">
        <v>542</v>
      </c>
      <c r="C26" s="585">
        <v>1100148.6599999999</v>
      </c>
      <c r="D26" s="585">
        <v>0</v>
      </c>
      <c r="E26" s="599">
        <f t="shared" si="0"/>
        <v>1100148.6599999999</v>
      </c>
      <c r="F26" s="585">
        <v>2445722.83</v>
      </c>
      <c r="G26" s="585">
        <v>0</v>
      </c>
      <c r="H26" s="642">
        <f t="shared" si="1"/>
        <v>2445722.83</v>
      </c>
    </row>
    <row r="27" spans="1:8">
      <c r="A27" s="578">
        <v>10</v>
      </c>
      <c r="B27" s="581" t="s">
        <v>543</v>
      </c>
      <c r="C27" s="585">
        <f>SUM(C28:C29)</f>
        <v>96783927.379999995</v>
      </c>
      <c r="D27" s="585">
        <f>SUM(D28:D29)</f>
        <v>0</v>
      </c>
      <c r="E27" s="599">
        <f t="shared" si="0"/>
        <v>96783927.379999995</v>
      </c>
      <c r="F27" s="585">
        <f>SUM(F28:F29)</f>
        <v>79461990.149999976</v>
      </c>
      <c r="G27" s="585">
        <f>SUM(G28:G29)</f>
        <v>0</v>
      </c>
      <c r="H27" s="642">
        <f t="shared" si="1"/>
        <v>79461990.149999976</v>
      </c>
    </row>
    <row r="28" spans="1:8">
      <c r="A28" s="578">
        <v>10.1</v>
      </c>
      <c r="B28" s="583" t="s">
        <v>544</v>
      </c>
      <c r="C28" s="585"/>
      <c r="D28" s="585"/>
      <c r="E28" s="599">
        <f t="shared" si="0"/>
        <v>0</v>
      </c>
      <c r="F28" s="585"/>
      <c r="G28" s="585"/>
      <c r="H28" s="642">
        <f t="shared" si="1"/>
        <v>0</v>
      </c>
    </row>
    <row r="29" spans="1:8">
      <c r="A29" s="578">
        <v>10.199999999999999</v>
      </c>
      <c r="B29" s="583" t="s">
        <v>545</v>
      </c>
      <c r="C29" s="587">
        <v>96783927.379999995</v>
      </c>
      <c r="D29" s="587">
        <v>0</v>
      </c>
      <c r="E29" s="599">
        <f t="shared" si="0"/>
        <v>96783927.379999995</v>
      </c>
      <c r="F29" s="585">
        <v>79461990.149999976</v>
      </c>
      <c r="G29" s="585">
        <v>0</v>
      </c>
      <c r="H29" s="642">
        <f t="shared" si="1"/>
        <v>79461990.149999976</v>
      </c>
    </row>
    <row r="30" spans="1:8">
      <c r="A30" s="578">
        <v>11</v>
      </c>
      <c r="B30" s="581" t="s">
        <v>546</v>
      </c>
      <c r="C30" s="588">
        <v>0</v>
      </c>
      <c r="D30" s="587">
        <v>0</v>
      </c>
      <c r="E30" s="599">
        <f t="shared" si="0"/>
        <v>0</v>
      </c>
      <c r="F30" s="585">
        <v>0</v>
      </c>
      <c r="G30" s="585">
        <v>0</v>
      </c>
      <c r="H30" s="642">
        <f t="shared" si="1"/>
        <v>0</v>
      </c>
    </row>
    <row r="31" spans="1:8">
      <c r="A31" s="578">
        <v>11.1</v>
      </c>
      <c r="B31" s="583" t="s">
        <v>547</v>
      </c>
      <c r="C31" s="587">
        <v>0</v>
      </c>
      <c r="D31" s="589">
        <v>0</v>
      </c>
      <c r="E31" s="599">
        <f t="shared" si="0"/>
        <v>0</v>
      </c>
      <c r="F31" s="585">
        <v>0</v>
      </c>
      <c r="G31" s="585">
        <v>0</v>
      </c>
      <c r="H31" s="642">
        <f t="shared" si="1"/>
        <v>0</v>
      </c>
    </row>
    <row r="32" spans="1:8">
      <c r="A32" s="578">
        <v>11.2</v>
      </c>
      <c r="B32" s="583" t="s">
        <v>548</v>
      </c>
      <c r="C32" s="587">
        <v>0</v>
      </c>
      <c r="D32" s="587">
        <v>0</v>
      </c>
      <c r="E32" s="599">
        <f t="shared" si="0"/>
        <v>0</v>
      </c>
      <c r="F32" s="585">
        <v>0</v>
      </c>
      <c r="G32" s="585">
        <v>0</v>
      </c>
      <c r="H32" s="642">
        <f t="shared" si="1"/>
        <v>0</v>
      </c>
    </row>
    <row r="33" spans="1:8">
      <c r="A33" s="578">
        <v>13</v>
      </c>
      <c r="B33" s="581" t="s">
        <v>549</v>
      </c>
      <c r="C33" s="587">
        <v>52909398.940000005</v>
      </c>
      <c r="D33" s="587">
        <v>13786883.217000002</v>
      </c>
      <c r="E33" s="599">
        <f t="shared" si="0"/>
        <v>66696282.157000005</v>
      </c>
      <c r="F33" s="585">
        <v>37057231.219999999</v>
      </c>
      <c r="G33" s="585">
        <v>25884650.731000002</v>
      </c>
      <c r="H33" s="642">
        <f t="shared" si="1"/>
        <v>62941881.951000005</v>
      </c>
    </row>
    <row r="34" spans="1:8">
      <c r="A34" s="578">
        <v>13.1</v>
      </c>
      <c r="B34" s="607" t="s">
        <v>550</v>
      </c>
      <c r="C34" s="587">
        <v>21358692.029999997</v>
      </c>
      <c r="D34" s="587">
        <v>0</v>
      </c>
      <c r="E34" s="599">
        <f t="shared" si="0"/>
        <v>21358692.029999997</v>
      </c>
      <c r="F34" s="585">
        <v>6492357.0999999996</v>
      </c>
      <c r="G34" s="585">
        <v>0</v>
      </c>
      <c r="H34" s="642">
        <f t="shared" si="1"/>
        <v>6492357.0999999996</v>
      </c>
    </row>
    <row r="35" spans="1:8">
      <c r="A35" s="578">
        <v>13.2</v>
      </c>
      <c r="B35" s="607" t="s">
        <v>551</v>
      </c>
      <c r="C35" s="587">
        <v>0</v>
      </c>
      <c r="D35" s="587">
        <v>0</v>
      </c>
      <c r="E35" s="599">
        <f t="shared" si="0"/>
        <v>0</v>
      </c>
      <c r="F35" s="585">
        <v>0</v>
      </c>
      <c r="G35" s="585">
        <v>0</v>
      </c>
      <c r="H35" s="642">
        <f t="shared" si="1"/>
        <v>0</v>
      </c>
    </row>
    <row r="36" spans="1:8">
      <c r="A36" s="578">
        <v>14</v>
      </c>
      <c r="B36" s="608" t="s">
        <v>552</v>
      </c>
      <c r="C36" s="587">
        <f>SUM(C7,C11,C13,C14,C15,C19,C22,C23,C24,C27,C30,C33)</f>
        <v>4797673546.1410427</v>
      </c>
      <c r="D36" s="587">
        <f>SUM(D7,D11,D13,D14,D15,D19,D22,D23,D24,D27,D30,D33)</f>
        <v>1544256189.1345887</v>
      </c>
      <c r="E36" s="599">
        <f t="shared" si="0"/>
        <v>6341929735.275631</v>
      </c>
      <c r="F36" s="587">
        <f>SUM(F7,F11,F13,F14,F15,F19,F22,F23,F24,F27,F30,F33)</f>
        <v>4250783992.088737</v>
      </c>
      <c r="G36" s="587">
        <f>SUM(G7,G11,G13,G14,G15,G19,G22,G23,G24,G27,G30,G33)</f>
        <v>1264802859.5267756</v>
      </c>
      <c r="H36" s="642">
        <f t="shared" si="1"/>
        <v>5515586851.6155128</v>
      </c>
    </row>
    <row r="37" spans="1:8" ht="22.5" customHeight="1">
      <c r="A37" s="578"/>
      <c r="B37" s="609" t="s">
        <v>553</v>
      </c>
      <c r="C37" s="775"/>
      <c r="D37" s="776"/>
      <c r="E37" s="776"/>
      <c r="F37" s="776"/>
      <c r="G37" s="776"/>
      <c r="H37" s="777"/>
    </row>
    <row r="38" spans="1:8">
      <c r="A38" s="578">
        <v>15</v>
      </c>
      <c r="B38" s="590" t="s">
        <v>554</v>
      </c>
      <c r="C38" s="585">
        <v>127126.54</v>
      </c>
      <c r="D38" s="585">
        <v>0</v>
      </c>
      <c r="E38" s="599">
        <f>C38+D38</f>
        <v>127126.54</v>
      </c>
      <c r="F38" s="585">
        <v>884398.99</v>
      </c>
      <c r="G38" s="585">
        <v>0</v>
      </c>
      <c r="H38" s="642">
        <f>F38+G38</f>
        <v>884398.99</v>
      </c>
    </row>
    <row r="39" spans="1:8">
      <c r="A39" s="578">
        <v>15.1</v>
      </c>
      <c r="B39" s="604" t="s">
        <v>530</v>
      </c>
      <c r="C39" s="585">
        <v>127126.54</v>
      </c>
      <c r="D39" s="585"/>
      <c r="E39" s="599">
        <f t="shared" ref="E39:E53" si="2">C39+D39</f>
        <v>127126.54</v>
      </c>
      <c r="F39" s="585">
        <v>884398.99</v>
      </c>
      <c r="G39" s="585"/>
      <c r="H39" s="642">
        <f t="shared" ref="H39:H53" si="3">F39+G39</f>
        <v>884398.99</v>
      </c>
    </row>
    <row r="40" spans="1:8" ht="24" customHeight="1">
      <c r="A40" s="578">
        <v>16</v>
      </c>
      <c r="B40" s="579" t="s">
        <v>555</v>
      </c>
      <c r="C40" s="585"/>
      <c r="D40" s="585"/>
      <c r="E40" s="599">
        <f t="shared" si="2"/>
        <v>0</v>
      </c>
      <c r="F40" s="585"/>
      <c r="G40" s="585"/>
      <c r="H40" s="642">
        <f t="shared" si="3"/>
        <v>0</v>
      </c>
    </row>
    <row r="41" spans="1:8">
      <c r="A41" s="578">
        <v>17</v>
      </c>
      <c r="B41" s="579" t="s">
        <v>556</v>
      </c>
      <c r="C41" s="585">
        <v>4218606276.1700006</v>
      </c>
      <c r="D41" s="585">
        <v>1234152653.6305711</v>
      </c>
      <c r="E41" s="599">
        <f t="shared" si="2"/>
        <v>5452758929.8005714</v>
      </c>
      <c r="F41" s="585">
        <v>3521373449.1900001</v>
      </c>
      <c r="G41" s="585">
        <v>1131453316.710654</v>
      </c>
      <c r="H41" s="642">
        <f t="shared" si="3"/>
        <v>4652826765.9006538</v>
      </c>
    </row>
    <row r="42" spans="1:8">
      <c r="A42" s="578">
        <v>17.100000000000001</v>
      </c>
      <c r="B42" s="591" t="s">
        <v>557</v>
      </c>
      <c r="C42" s="585">
        <v>3812374714.0600004</v>
      </c>
      <c r="D42" s="585">
        <v>1181393750.6232295</v>
      </c>
      <c r="E42" s="599">
        <f t="shared" si="2"/>
        <v>4993768464.6832294</v>
      </c>
      <c r="F42" s="585">
        <v>2676234603.5799999</v>
      </c>
      <c r="G42" s="585">
        <v>1056444090.5606539</v>
      </c>
      <c r="H42" s="642">
        <f t="shared" si="3"/>
        <v>3732678694.1406536</v>
      </c>
    </row>
    <row r="43" spans="1:8">
      <c r="A43" s="578">
        <v>17.2</v>
      </c>
      <c r="B43" s="603" t="s">
        <v>558</v>
      </c>
      <c r="C43" s="585">
        <v>402401972.60000002</v>
      </c>
      <c r="D43" s="585">
        <v>12203558.7173416</v>
      </c>
      <c r="E43" s="599">
        <f t="shared" si="2"/>
        <v>414605531.31734163</v>
      </c>
      <c r="F43" s="585">
        <v>842612689.03999996</v>
      </c>
      <c r="G43" s="585">
        <v>34669041</v>
      </c>
      <c r="H43" s="642">
        <f t="shared" si="3"/>
        <v>877281730.03999996</v>
      </c>
    </row>
    <row r="44" spans="1:8">
      <c r="A44" s="578">
        <v>17.3</v>
      </c>
      <c r="B44" s="591" t="s">
        <v>559</v>
      </c>
      <c r="C44" s="585">
        <v>0</v>
      </c>
      <c r="D44" s="585">
        <v>0</v>
      </c>
      <c r="E44" s="599">
        <f t="shared" si="2"/>
        <v>0</v>
      </c>
      <c r="F44" s="585">
        <v>0</v>
      </c>
      <c r="G44" s="585">
        <v>0</v>
      </c>
      <c r="H44" s="642">
        <f t="shared" si="3"/>
        <v>0</v>
      </c>
    </row>
    <row r="45" spans="1:8">
      <c r="A45" s="578">
        <v>17.399999999999999</v>
      </c>
      <c r="B45" s="591" t="s">
        <v>560</v>
      </c>
      <c r="C45" s="585">
        <v>3829589.5100000002</v>
      </c>
      <c r="D45" s="585">
        <v>40555344.289999999</v>
      </c>
      <c r="E45" s="599">
        <f t="shared" si="2"/>
        <v>44384933.799999997</v>
      </c>
      <c r="F45" s="585">
        <v>2526156.5700000003</v>
      </c>
      <c r="G45" s="585">
        <v>40340185.149999999</v>
      </c>
      <c r="H45" s="642">
        <f t="shared" si="3"/>
        <v>42866341.719999999</v>
      </c>
    </row>
    <row r="46" spans="1:8">
      <c r="A46" s="578">
        <v>18</v>
      </c>
      <c r="B46" s="581" t="s">
        <v>561</v>
      </c>
      <c r="C46" s="585">
        <v>1777026</v>
      </c>
      <c r="D46" s="585">
        <v>1492389.5529993111</v>
      </c>
      <c r="E46" s="599">
        <f t="shared" si="2"/>
        <v>3269415.5529993111</v>
      </c>
      <c r="F46" s="585">
        <v>1728784.222593498</v>
      </c>
      <c r="G46" s="585">
        <v>1219902.2482864924</v>
      </c>
      <c r="H46" s="642">
        <f t="shared" si="3"/>
        <v>2948686.4708799906</v>
      </c>
    </row>
    <row r="47" spans="1:8">
      <c r="A47" s="578">
        <v>19</v>
      </c>
      <c r="B47" s="581" t="s">
        <v>562</v>
      </c>
      <c r="C47" s="585">
        <v>19076175.109999999</v>
      </c>
      <c r="D47" s="585">
        <v>0</v>
      </c>
      <c r="E47" s="599">
        <f t="shared" si="2"/>
        <v>19076175.109999999</v>
      </c>
      <c r="F47" s="585">
        <v>21737642.419999998</v>
      </c>
      <c r="G47" s="585">
        <v>0</v>
      </c>
      <c r="H47" s="642">
        <f t="shared" si="3"/>
        <v>21737642.419999998</v>
      </c>
    </row>
    <row r="48" spans="1:8">
      <c r="A48" s="578">
        <v>19.100000000000001</v>
      </c>
      <c r="B48" s="592" t="s">
        <v>563</v>
      </c>
      <c r="C48" s="585">
        <v>3360431</v>
      </c>
      <c r="D48" s="585">
        <v>0</v>
      </c>
      <c r="E48" s="599">
        <f t="shared" si="2"/>
        <v>3360431</v>
      </c>
      <c r="F48" s="585">
        <v>4035708.38</v>
      </c>
      <c r="G48" s="585">
        <v>0</v>
      </c>
      <c r="H48" s="642">
        <f t="shared" si="3"/>
        <v>4035708.38</v>
      </c>
    </row>
    <row r="49" spans="1:8">
      <c r="A49" s="578">
        <v>19.2</v>
      </c>
      <c r="B49" s="593" t="s">
        <v>564</v>
      </c>
      <c r="C49" s="585">
        <v>15715744.109999999</v>
      </c>
      <c r="D49" s="585">
        <v>0</v>
      </c>
      <c r="E49" s="599">
        <f t="shared" si="2"/>
        <v>15715744.109999999</v>
      </c>
      <c r="F49" s="585">
        <v>17701934.039999999</v>
      </c>
      <c r="G49" s="585">
        <v>0</v>
      </c>
      <c r="H49" s="642">
        <f t="shared" si="3"/>
        <v>17701934.039999999</v>
      </c>
    </row>
    <row r="50" spans="1:8">
      <c r="A50" s="578">
        <v>20</v>
      </c>
      <c r="B50" s="610" t="s">
        <v>565</v>
      </c>
      <c r="C50" s="585">
        <v>21964402.2969</v>
      </c>
      <c r="D50" s="585">
        <v>156440648.48503497</v>
      </c>
      <c r="E50" s="599">
        <f t="shared" si="2"/>
        <v>178405050.78193498</v>
      </c>
      <c r="F50" s="585">
        <v>14534418.247</v>
      </c>
      <c r="G50" s="585">
        <v>122101999.68335401</v>
      </c>
      <c r="H50" s="642">
        <f t="shared" si="3"/>
        <v>136636417.930354</v>
      </c>
    </row>
    <row r="51" spans="1:8">
      <c r="A51" s="578">
        <v>21</v>
      </c>
      <c r="B51" s="586" t="s">
        <v>566</v>
      </c>
      <c r="C51" s="585">
        <v>25042916</v>
      </c>
      <c r="D51" s="585">
        <v>5657059.8399999999</v>
      </c>
      <c r="E51" s="599">
        <f t="shared" si="2"/>
        <v>30699975.84</v>
      </c>
      <c r="F51" s="585">
        <v>23363897.809999999</v>
      </c>
      <c r="G51" s="585">
        <v>6084962.4900000002</v>
      </c>
      <c r="H51" s="642">
        <f t="shared" si="3"/>
        <v>29448860.299999997</v>
      </c>
    </row>
    <row r="52" spans="1:8">
      <c r="A52" s="578">
        <v>21.1</v>
      </c>
      <c r="B52" s="603" t="s">
        <v>567</v>
      </c>
      <c r="C52" s="585">
        <v>2193949.16</v>
      </c>
      <c r="D52" s="585">
        <v>0</v>
      </c>
      <c r="E52" s="599">
        <f t="shared" si="2"/>
        <v>2193949.16</v>
      </c>
      <c r="F52" s="585">
        <v>91125.93</v>
      </c>
      <c r="G52" s="585">
        <v>0</v>
      </c>
      <c r="H52" s="642">
        <f t="shared" si="3"/>
        <v>91125.93</v>
      </c>
    </row>
    <row r="53" spans="1:8">
      <c r="A53" s="578">
        <v>22</v>
      </c>
      <c r="B53" s="611" t="s">
        <v>568</v>
      </c>
      <c r="C53" s="585">
        <f>SUM(C38,C40,C41,C46,C47,C50,C51)</f>
        <v>4286593922.1169004</v>
      </c>
      <c r="D53" s="585">
        <f>SUM(D38,D40,D41,D46,D47,D50,D51)</f>
        <v>1397742751.5086052</v>
      </c>
      <c r="E53" s="599">
        <f t="shared" si="2"/>
        <v>5684336673.6255054</v>
      </c>
      <c r="F53" s="585">
        <f>SUM(F38,F40,F41,F46,F47,F50,F51)</f>
        <v>3583622590.8795934</v>
      </c>
      <c r="G53" s="585">
        <f>SUM(G38,G40,G41,G46,G47,G50,G51)</f>
        <v>1260860181.1322944</v>
      </c>
      <c r="H53" s="642">
        <f t="shared" si="3"/>
        <v>4844482772.0118876</v>
      </c>
    </row>
    <row r="54" spans="1:8" ht="24" customHeight="1">
      <c r="A54" s="578"/>
      <c r="B54" s="609" t="s">
        <v>569</v>
      </c>
      <c r="C54" s="775"/>
      <c r="D54" s="776"/>
      <c r="E54" s="776"/>
      <c r="F54" s="776"/>
      <c r="G54" s="776"/>
      <c r="H54" s="777"/>
    </row>
    <row r="55" spans="1:8">
      <c r="A55" s="578">
        <v>23</v>
      </c>
      <c r="B55" s="610" t="s">
        <v>710</v>
      </c>
      <c r="C55" s="585">
        <v>44490459.259999998</v>
      </c>
      <c r="D55" s="585">
        <v>0</v>
      </c>
      <c r="E55" s="599">
        <f>C55+D55</f>
        <v>44490459.259999998</v>
      </c>
      <c r="F55" s="585">
        <v>44490459.259999998</v>
      </c>
      <c r="G55" s="585">
        <v>0</v>
      </c>
      <c r="H55" s="642">
        <f>F55+G55</f>
        <v>44490459.259999998</v>
      </c>
    </row>
    <row r="56" spans="1:8">
      <c r="A56" s="578">
        <v>24</v>
      </c>
      <c r="B56" s="610" t="s">
        <v>571</v>
      </c>
      <c r="C56" s="585">
        <v>45653.84</v>
      </c>
      <c r="D56" s="585">
        <v>0</v>
      </c>
      <c r="E56" s="599">
        <f t="shared" ref="E56:E69" si="4">C56+D56</f>
        <v>45653.84</v>
      </c>
      <c r="F56" s="585">
        <v>45653.84</v>
      </c>
      <c r="G56" s="585">
        <v>0</v>
      </c>
      <c r="H56" s="642">
        <f t="shared" ref="H56:H69" si="5">F56+G56</f>
        <v>45653.84</v>
      </c>
    </row>
    <row r="57" spans="1:8">
      <c r="A57" s="578">
        <v>25</v>
      </c>
      <c r="B57" s="581" t="s">
        <v>572</v>
      </c>
      <c r="C57" s="585">
        <v>41370267.159999996</v>
      </c>
      <c r="D57" s="585">
        <v>0</v>
      </c>
      <c r="E57" s="599">
        <f t="shared" si="4"/>
        <v>41370267.159999996</v>
      </c>
      <c r="F57" s="585">
        <v>41370267.239999995</v>
      </c>
      <c r="G57" s="585">
        <v>0</v>
      </c>
      <c r="H57" s="642">
        <f t="shared" si="5"/>
        <v>41370267.239999995</v>
      </c>
    </row>
    <row r="58" spans="1:8">
      <c r="A58" s="578">
        <v>26</v>
      </c>
      <c r="B58" s="581" t="s">
        <v>573</v>
      </c>
      <c r="C58" s="585">
        <v>0</v>
      </c>
      <c r="D58" s="585">
        <v>0</v>
      </c>
      <c r="E58" s="599">
        <f t="shared" si="4"/>
        <v>0</v>
      </c>
      <c r="F58" s="585">
        <v>0</v>
      </c>
      <c r="G58" s="585">
        <v>0</v>
      </c>
      <c r="H58" s="642">
        <f t="shared" si="5"/>
        <v>0</v>
      </c>
    </row>
    <row r="59" spans="1:8">
      <c r="A59" s="578">
        <v>27</v>
      </c>
      <c r="B59" s="581" t="s">
        <v>574</v>
      </c>
      <c r="C59" s="585">
        <v>0</v>
      </c>
      <c r="D59" s="585">
        <v>0</v>
      </c>
      <c r="E59" s="599">
        <f t="shared" si="4"/>
        <v>0</v>
      </c>
      <c r="F59" s="585">
        <v>0</v>
      </c>
      <c r="G59" s="585">
        <v>0</v>
      </c>
      <c r="H59" s="642">
        <f t="shared" si="5"/>
        <v>0</v>
      </c>
    </row>
    <row r="60" spans="1:8">
      <c r="A60" s="578">
        <v>27.1</v>
      </c>
      <c r="B60" s="591" t="s">
        <v>575</v>
      </c>
      <c r="C60" s="585">
        <v>0</v>
      </c>
      <c r="D60" s="585">
        <v>0</v>
      </c>
      <c r="E60" s="599">
        <f t="shared" si="4"/>
        <v>0</v>
      </c>
      <c r="F60" s="585">
        <v>0</v>
      </c>
      <c r="G60" s="585">
        <v>0</v>
      </c>
      <c r="H60" s="642">
        <f t="shared" si="5"/>
        <v>0</v>
      </c>
    </row>
    <row r="61" spans="1:8">
      <c r="A61" s="578">
        <v>27.2</v>
      </c>
      <c r="B61" s="591" t="s">
        <v>576</v>
      </c>
      <c r="C61" s="585">
        <v>0</v>
      </c>
      <c r="D61" s="585"/>
      <c r="E61" s="599">
        <f t="shared" si="4"/>
        <v>0</v>
      </c>
      <c r="F61" s="585">
        <v>0</v>
      </c>
      <c r="G61" s="585"/>
      <c r="H61" s="642">
        <f t="shared" si="5"/>
        <v>0</v>
      </c>
    </row>
    <row r="62" spans="1:8">
      <c r="A62" s="578">
        <v>28</v>
      </c>
      <c r="B62" s="612" t="s">
        <v>577</v>
      </c>
      <c r="C62" s="585"/>
      <c r="D62" s="585"/>
      <c r="E62" s="599">
        <f t="shared" si="4"/>
        <v>0</v>
      </c>
      <c r="F62" s="585"/>
      <c r="G62" s="585"/>
      <c r="H62" s="642">
        <f t="shared" si="5"/>
        <v>0</v>
      </c>
    </row>
    <row r="63" spans="1:8">
      <c r="A63" s="578">
        <v>29</v>
      </c>
      <c r="B63" s="581" t="s">
        <v>578</v>
      </c>
      <c r="C63" s="585">
        <v>32586761</v>
      </c>
      <c r="D63" s="585">
        <v>0</v>
      </c>
      <c r="E63" s="599">
        <f t="shared" si="4"/>
        <v>32586761</v>
      </c>
      <c r="F63" s="585">
        <v>34828389.659999996</v>
      </c>
      <c r="G63" s="585">
        <v>0</v>
      </c>
      <c r="H63" s="642">
        <f t="shared" si="5"/>
        <v>34828389.659999996</v>
      </c>
    </row>
    <row r="64" spans="1:8">
      <c r="A64" s="578">
        <v>29.1</v>
      </c>
      <c r="B64" s="584" t="s">
        <v>579</v>
      </c>
      <c r="C64" s="585">
        <v>30502623</v>
      </c>
      <c r="D64" s="585">
        <v>0</v>
      </c>
      <c r="E64" s="599">
        <f t="shared" si="4"/>
        <v>30502623</v>
      </c>
      <c r="F64" s="585">
        <v>31349660.659999996</v>
      </c>
      <c r="G64" s="585">
        <v>0</v>
      </c>
      <c r="H64" s="642">
        <f t="shared" si="5"/>
        <v>31349660.659999996</v>
      </c>
    </row>
    <row r="65" spans="1:8" ht="25.2" customHeight="1">
      <c r="A65" s="578">
        <v>29.2</v>
      </c>
      <c r="B65" s="592" t="s">
        <v>580</v>
      </c>
      <c r="C65" s="585"/>
      <c r="D65" s="585"/>
      <c r="E65" s="599">
        <f t="shared" si="4"/>
        <v>0</v>
      </c>
      <c r="F65" s="585"/>
      <c r="G65" s="585"/>
      <c r="H65" s="642">
        <f t="shared" si="5"/>
        <v>0</v>
      </c>
    </row>
    <row r="66" spans="1:8" ht="22.5" customHeight="1">
      <c r="A66" s="578">
        <v>29.3</v>
      </c>
      <c r="B66" s="592" t="s">
        <v>581</v>
      </c>
      <c r="C66" s="585">
        <v>2084138</v>
      </c>
      <c r="D66" s="585"/>
      <c r="E66" s="599">
        <f t="shared" si="4"/>
        <v>2084138</v>
      </c>
      <c r="F66" s="585">
        <v>3478729</v>
      </c>
      <c r="G66" s="585"/>
      <c r="H66" s="642">
        <f t="shared" si="5"/>
        <v>3478729</v>
      </c>
    </row>
    <row r="67" spans="1:8">
      <c r="A67" s="578">
        <v>30</v>
      </c>
      <c r="B67" s="581" t="s">
        <v>582</v>
      </c>
      <c r="C67" s="585">
        <v>539099920.73199999</v>
      </c>
      <c r="D67" s="585"/>
      <c r="E67" s="599">
        <f t="shared" si="4"/>
        <v>539099920.73199999</v>
      </c>
      <c r="F67" s="585">
        <v>550369309.60000002</v>
      </c>
      <c r="G67" s="585"/>
      <c r="H67" s="642">
        <f t="shared" si="5"/>
        <v>550369309.60000002</v>
      </c>
    </row>
    <row r="68" spans="1:8">
      <c r="A68" s="578">
        <v>31</v>
      </c>
      <c r="B68" s="594" t="s">
        <v>752</v>
      </c>
      <c r="C68" s="585">
        <f>SUM(C55,C56,C57,C58,C59,C62,C63,C67)</f>
        <v>657593061.99199998</v>
      </c>
      <c r="D68" s="585">
        <f>SUM(D55,D56,D57,D58,D59,D62,D63,D67)</f>
        <v>0</v>
      </c>
      <c r="E68" s="599">
        <f t="shared" si="4"/>
        <v>657593061.99199998</v>
      </c>
      <c r="F68" s="585">
        <f>SUM(F55,F56,F57,F58,F59,F62,F63,F67)</f>
        <v>671104079.60000002</v>
      </c>
      <c r="G68" s="585">
        <f>SUM(G55,G56,G57,G58,G59,G62,G63,G67)</f>
        <v>0</v>
      </c>
      <c r="H68" s="642">
        <f t="shared" si="5"/>
        <v>671104079.60000002</v>
      </c>
    </row>
    <row r="69" spans="1:8" ht="13.8" thickBot="1">
      <c r="A69" s="595">
        <v>32</v>
      </c>
      <c r="B69" s="596" t="s">
        <v>584</v>
      </c>
      <c r="C69" s="647">
        <f>SUM(C53,C68)</f>
        <v>4944186984.1089001</v>
      </c>
      <c r="D69" s="647">
        <f>SUM(D53,D68)</f>
        <v>1397742751.5086052</v>
      </c>
      <c r="E69" s="648">
        <f t="shared" si="4"/>
        <v>6341929735.6175051</v>
      </c>
      <c r="F69" s="647">
        <f>SUM(F53,F68)</f>
        <v>4254726670.4795933</v>
      </c>
      <c r="G69" s="647">
        <f>SUM(G53,G68)</f>
        <v>1260860181.1322944</v>
      </c>
      <c r="H69" s="649">
        <f t="shared" si="5"/>
        <v>5515586851.6118879</v>
      </c>
    </row>
    <row r="72" spans="1:8">
      <c r="B72" s="597" t="s">
        <v>753</v>
      </c>
    </row>
  </sheetData>
  <mergeCells count="7">
    <mergeCell ref="C54:H54"/>
    <mergeCell ref="A4:A6"/>
    <mergeCell ref="B4:B5"/>
    <mergeCell ref="C4:E4"/>
    <mergeCell ref="F4:H4"/>
    <mergeCell ref="C6:H6"/>
    <mergeCell ref="C37:H37"/>
  </mergeCells>
  <pageMargins left="0.7" right="0.7" top="0.75" bottom="0.75" header="0.3" footer="0.3"/>
  <pageSetup paperSize="9" scale="4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topLeftCell="A3" zoomScale="80" zoomScaleNormal="80" workbookViewId="0">
      <selection activeCell="F27" sqref="F27"/>
    </sheetView>
  </sheetViews>
  <sheetFormatPr defaultColWidth="9.33203125" defaultRowHeight="12"/>
  <cols>
    <col min="1" max="1" width="11.6640625" style="264" bestFit="1" customWidth="1"/>
    <col min="2" max="2" width="55.6640625" style="264" customWidth="1"/>
    <col min="3" max="3" width="16.6640625" style="397" customWidth="1"/>
    <col min="4" max="4" width="17.6640625" style="397" customWidth="1"/>
    <col min="5" max="5" width="17.33203125" style="397" customWidth="1"/>
    <col min="6" max="6" width="15.109375" style="402" customWidth="1"/>
    <col min="7" max="7" width="14.88671875" style="402" customWidth="1"/>
    <col min="8" max="8" width="15.6640625" style="397" customWidth="1"/>
    <col min="9" max="9" width="15.109375" style="402" customWidth="1"/>
    <col min="10" max="11" width="16" style="402" customWidth="1"/>
    <col min="12" max="12" width="12.6640625" style="402" customWidth="1"/>
    <col min="13" max="16384" width="9.33203125" style="264"/>
  </cols>
  <sheetData>
    <row r="1" spans="1:12" ht="13.8">
      <c r="A1" s="241" t="s">
        <v>30</v>
      </c>
      <c r="B1" s="258" t="str">
        <f>'Info '!C2</f>
        <v>JSC "Liberty Bank"</v>
      </c>
      <c r="F1" s="397"/>
      <c r="G1" s="397"/>
      <c r="I1" s="397"/>
      <c r="J1" s="397"/>
      <c r="K1" s="397"/>
      <c r="L1" s="397"/>
    </row>
    <row r="2" spans="1:12">
      <c r="A2" s="241" t="s">
        <v>31</v>
      </c>
      <c r="B2" s="430">
        <f>'1. key ratios '!B2</f>
        <v>46203</v>
      </c>
      <c r="F2" s="397"/>
      <c r="G2" s="397"/>
      <c r="I2" s="397"/>
      <c r="J2" s="397"/>
      <c r="K2" s="397"/>
      <c r="L2" s="397"/>
    </row>
    <row r="3" spans="1:12">
      <c r="A3" s="242" t="s">
        <v>466</v>
      </c>
      <c r="F3" s="397"/>
      <c r="G3" s="397"/>
      <c r="I3" s="397"/>
      <c r="J3" s="397"/>
      <c r="K3" s="397"/>
      <c r="L3" s="397"/>
    </row>
    <row r="4" spans="1:12">
      <c r="F4" s="397"/>
      <c r="G4" s="397"/>
      <c r="I4" s="397"/>
      <c r="J4" s="397"/>
      <c r="K4" s="397"/>
      <c r="L4" s="397"/>
    </row>
    <row r="5" spans="1:12" ht="37.5" customHeight="1">
      <c r="A5" s="895" t="s">
        <v>483</v>
      </c>
      <c r="B5" s="896"/>
      <c r="C5" s="899" t="s">
        <v>467</v>
      </c>
      <c r="D5" s="900"/>
      <c r="E5" s="900"/>
      <c r="F5" s="900"/>
      <c r="G5" s="900"/>
      <c r="H5" s="901" t="s">
        <v>627</v>
      </c>
      <c r="I5" s="902"/>
      <c r="J5" s="902"/>
      <c r="K5" s="902"/>
      <c r="L5" s="903"/>
    </row>
    <row r="6" spans="1:12" ht="39.450000000000003" customHeight="1">
      <c r="A6" s="897"/>
      <c r="B6" s="898"/>
      <c r="C6" s="398"/>
      <c r="D6" s="399" t="s">
        <v>648</v>
      </c>
      <c r="E6" s="399" t="s">
        <v>647</v>
      </c>
      <c r="F6" s="399" t="s">
        <v>646</v>
      </c>
      <c r="G6" s="399" t="s">
        <v>645</v>
      </c>
      <c r="H6" s="400"/>
      <c r="I6" s="399" t="s">
        <v>648</v>
      </c>
      <c r="J6" s="399" t="s">
        <v>647</v>
      </c>
      <c r="K6" s="399" t="s">
        <v>646</v>
      </c>
      <c r="L6" s="399" t="s">
        <v>645</v>
      </c>
    </row>
    <row r="7" spans="1:12" ht="13.8">
      <c r="A7" s="259">
        <v>1</v>
      </c>
      <c r="B7" s="267" t="s">
        <v>486</v>
      </c>
      <c r="C7" s="757">
        <f>SUM(D7:G7)</f>
        <v>1150394251.5588298</v>
      </c>
      <c r="D7" s="758">
        <v>1120601844.815393</v>
      </c>
      <c r="E7" s="758">
        <v>7985888.3600000003</v>
      </c>
      <c r="F7" s="758">
        <v>21719237.593436997</v>
      </c>
      <c r="G7" s="758">
        <v>87280.79</v>
      </c>
      <c r="H7" s="757">
        <f>SUM(I7:L7)</f>
        <v>38173012.998093158</v>
      </c>
      <c r="I7" s="758">
        <v>18069770.265275102</v>
      </c>
      <c r="J7" s="758">
        <v>2830291.9551621494</v>
      </c>
      <c r="K7" s="758">
        <v>17228038.150033113</v>
      </c>
      <c r="L7" s="758">
        <v>44912.627622799999</v>
      </c>
    </row>
    <row r="8" spans="1:12" ht="13.8">
      <c r="A8" s="259">
        <v>2</v>
      </c>
      <c r="B8" s="267" t="s">
        <v>399</v>
      </c>
      <c r="C8" s="757">
        <f>SUM(D8:G8)</f>
        <v>146008159.43954298</v>
      </c>
      <c r="D8" s="758">
        <v>142399005.52695596</v>
      </c>
      <c r="E8" s="758">
        <v>1912509.3625869998</v>
      </c>
      <c r="F8" s="759">
        <v>1696644.5500000003</v>
      </c>
      <c r="G8" s="759">
        <v>0</v>
      </c>
      <c r="H8" s="757">
        <f t="shared" ref="H8:H32" si="0">SUM(I8:L8)</f>
        <v>1550307.0949469409</v>
      </c>
      <c r="I8" s="759">
        <v>556948.23465933627</v>
      </c>
      <c r="J8" s="758">
        <v>384611.6704510047</v>
      </c>
      <c r="K8" s="759">
        <v>608747.18983659998</v>
      </c>
      <c r="L8" s="759">
        <v>0</v>
      </c>
    </row>
    <row r="9" spans="1:12" ht="13.8">
      <c r="A9" s="259">
        <v>3</v>
      </c>
      <c r="B9" s="267" t="s">
        <v>400</v>
      </c>
      <c r="C9" s="757">
        <f>SUM(D9:G9)</f>
        <v>28859310.763275001</v>
      </c>
      <c r="D9" s="758">
        <v>28858927.463275</v>
      </c>
      <c r="E9" s="758">
        <v>1.27</v>
      </c>
      <c r="F9" s="760">
        <v>382.03</v>
      </c>
      <c r="G9" s="760">
        <v>0</v>
      </c>
      <c r="H9" s="757">
        <f t="shared" si="0"/>
        <v>306126.66145980178</v>
      </c>
      <c r="I9" s="760">
        <v>305796.2252011518</v>
      </c>
      <c r="J9" s="760">
        <v>0.41696894000000001</v>
      </c>
      <c r="K9" s="760">
        <v>330.01928971000001</v>
      </c>
      <c r="L9" s="760">
        <v>0</v>
      </c>
    </row>
    <row r="10" spans="1:12" ht="13.8">
      <c r="A10" s="259">
        <v>4</v>
      </c>
      <c r="B10" s="267" t="s">
        <v>487</v>
      </c>
      <c r="C10" s="757">
        <f t="shared" ref="C10:C32" si="1">SUM(D10:G10)</f>
        <v>118794328.137306</v>
      </c>
      <c r="D10" s="758">
        <v>105590165.03905001</v>
      </c>
      <c r="E10" s="758">
        <v>2258589.3907850003</v>
      </c>
      <c r="F10" s="760">
        <v>10945573.707471</v>
      </c>
      <c r="G10" s="760">
        <v>0</v>
      </c>
      <c r="H10" s="757">
        <f t="shared" si="0"/>
        <v>1713758.9411442769</v>
      </c>
      <c r="I10" s="760">
        <v>1173283.1135182749</v>
      </c>
      <c r="J10" s="760">
        <v>97168.127993926304</v>
      </c>
      <c r="K10" s="760">
        <v>443307.69963207562</v>
      </c>
      <c r="L10" s="760">
        <v>0</v>
      </c>
    </row>
    <row r="11" spans="1:12" ht="13.8">
      <c r="A11" s="259">
        <v>5</v>
      </c>
      <c r="B11" s="267" t="s">
        <v>401</v>
      </c>
      <c r="C11" s="757">
        <f t="shared" si="1"/>
        <v>219147156.75027746</v>
      </c>
      <c r="D11" s="758">
        <v>214528732.53708699</v>
      </c>
      <c r="E11" s="758">
        <v>1543390.1149670002</v>
      </c>
      <c r="F11" s="760">
        <v>2757549.3056649999</v>
      </c>
      <c r="G11" s="760">
        <v>317484.79255850002</v>
      </c>
      <c r="H11" s="757">
        <f t="shared" si="0"/>
        <v>3421623.4877006267</v>
      </c>
      <c r="I11" s="760">
        <v>2615369.3297638036</v>
      </c>
      <c r="J11" s="760">
        <v>450820.80154328042</v>
      </c>
      <c r="K11" s="760">
        <v>217168.41127653059</v>
      </c>
      <c r="L11" s="760">
        <v>138264.94511701219</v>
      </c>
    </row>
    <row r="12" spans="1:12" ht="13.8">
      <c r="A12" s="259">
        <v>6</v>
      </c>
      <c r="B12" s="267" t="s">
        <v>402</v>
      </c>
      <c r="C12" s="757">
        <f t="shared" si="1"/>
        <v>27384901.587626398</v>
      </c>
      <c r="D12" s="758">
        <v>20465302.977626398</v>
      </c>
      <c r="E12" s="758">
        <v>810650.96</v>
      </c>
      <c r="F12" s="760">
        <v>6108947.6499999994</v>
      </c>
      <c r="G12" s="760">
        <v>0</v>
      </c>
      <c r="H12" s="757">
        <f t="shared" si="0"/>
        <v>634691.47380378982</v>
      </c>
      <c r="I12" s="760">
        <v>160846.45625452991</v>
      </c>
      <c r="J12" s="760">
        <v>220786.28784991999</v>
      </c>
      <c r="K12" s="760">
        <v>253058.72969933995</v>
      </c>
      <c r="L12" s="760">
        <v>0</v>
      </c>
    </row>
    <row r="13" spans="1:12" ht="13.8">
      <c r="A13" s="259">
        <v>7</v>
      </c>
      <c r="B13" s="267" t="s">
        <v>403</v>
      </c>
      <c r="C13" s="757">
        <f t="shared" si="1"/>
        <v>66284727.526744194</v>
      </c>
      <c r="D13" s="758">
        <v>65431166.394771397</v>
      </c>
      <c r="E13" s="758">
        <v>327552</v>
      </c>
      <c r="F13" s="760">
        <v>526009.13197280001</v>
      </c>
      <c r="G13" s="760">
        <v>0</v>
      </c>
      <c r="H13" s="757">
        <f t="shared" si="0"/>
        <v>644244.38685806363</v>
      </c>
      <c r="I13" s="760">
        <v>526406.36362525763</v>
      </c>
      <c r="J13" s="760">
        <v>14869.78598586</v>
      </c>
      <c r="K13" s="760">
        <v>102968.237246946</v>
      </c>
      <c r="L13" s="760">
        <v>0</v>
      </c>
    </row>
    <row r="14" spans="1:12" ht="13.8">
      <c r="A14" s="259">
        <v>8</v>
      </c>
      <c r="B14" s="267" t="s">
        <v>404</v>
      </c>
      <c r="C14" s="757">
        <f t="shared" si="1"/>
        <v>16139823.702731097</v>
      </c>
      <c r="D14" s="758">
        <v>14500741.042175097</v>
      </c>
      <c r="E14" s="758">
        <v>1535249.842556</v>
      </c>
      <c r="F14" s="760">
        <v>47885.214999999997</v>
      </c>
      <c r="G14" s="760">
        <v>55947.603000000003</v>
      </c>
      <c r="H14" s="757">
        <f t="shared" si="0"/>
        <v>113664.07741996882</v>
      </c>
      <c r="I14" s="760">
        <v>59985.132595067043</v>
      </c>
      <c r="J14" s="760">
        <v>20521.400064971771</v>
      </c>
      <c r="K14" s="760">
        <v>29850.639991409997</v>
      </c>
      <c r="L14" s="760">
        <v>3306.9047685199998</v>
      </c>
    </row>
    <row r="15" spans="1:12" ht="13.8">
      <c r="A15" s="259">
        <v>9</v>
      </c>
      <c r="B15" s="267" t="s">
        <v>405</v>
      </c>
      <c r="C15" s="757">
        <f t="shared" si="1"/>
        <v>12157813.893937998</v>
      </c>
      <c r="D15" s="758">
        <v>12094377.267066998</v>
      </c>
      <c r="E15" s="758">
        <v>12668.526871</v>
      </c>
      <c r="F15" s="760">
        <v>18301.43</v>
      </c>
      <c r="G15" s="760">
        <v>32466.670000000002</v>
      </c>
      <c r="H15" s="757">
        <f>SUM(I15:L15)</f>
        <v>63762.735401186328</v>
      </c>
      <c r="I15" s="760">
        <v>52930.782968960244</v>
      </c>
      <c r="J15" s="760">
        <v>184.618574356083</v>
      </c>
      <c r="K15" s="760">
        <v>10539.46411126</v>
      </c>
      <c r="L15" s="760">
        <v>107.86974660999999</v>
      </c>
    </row>
    <row r="16" spans="1:12" ht="13.8">
      <c r="A16" s="259">
        <v>10</v>
      </c>
      <c r="B16" s="267" t="s">
        <v>406</v>
      </c>
      <c r="C16" s="757">
        <f t="shared" si="1"/>
        <v>19044758.261863999</v>
      </c>
      <c r="D16" s="758">
        <v>19044554.011863999</v>
      </c>
      <c r="E16" s="758">
        <v>0</v>
      </c>
      <c r="F16" s="760">
        <v>0</v>
      </c>
      <c r="G16" s="760">
        <v>204.25</v>
      </c>
      <c r="H16" s="757">
        <f t="shared" si="0"/>
        <v>153295.48430428372</v>
      </c>
      <c r="I16" s="760">
        <v>153188.0265221837</v>
      </c>
      <c r="J16" s="760">
        <v>0</v>
      </c>
      <c r="K16" s="760">
        <v>0</v>
      </c>
      <c r="L16" s="760">
        <v>107.4577821</v>
      </c>
    </row>
    <row r="17" spans="1:12" ht="13.8">
      <c r="A17" s="259">
        <v>11</v>
      </c>
      <c r="B17" s="267" t="s">
        <v>407</v>
      </c>
      <c r="C17" s="757">
        <f t="shared" si="1"/>
        <v>6595968.4740039995</v>
      </c>
      <c r="D17" s="758">
        <v>6539921.3440039996</v>
      </c>
      <c r="E17" s="758">
        <v>0</v>
      </c>
      <c r="F17" s="760">
        <v>56047.13</v>
      </c>
      <c r="G17" s="760">
        <v>0</v>
      </c>
      <c r="H17" s="757">
        <f t="shared" si="0"/>
        <v>69505.5333573549</v>
      </c>
      <c r="I17" s="760">
        <v>27484.853278364903</v>
      </c>
      <c r="J17" s="760">
        <v>0</v>
      </c>
      <c r="K17" s="760">
        <v>42020.680078990001</v>
      </c>
      <c r="L17" s="760">
        <v>0</v>
      </c>
    </row>
    <row r="18" spans="1:12" ht="13.8">
      <c r="A18" s="259">
        <v>12</v>
      </c>
      <c r="B18" s="267" t="s">
        <v>408</v>
      </c>
      <c r="C18" s="757">
        <f t="shared" si="1"/>
        <v>308555166.90224034</v>
      </c>
      <c r="D18" s="758">
        <v>278264421.00462532</v>
      </c>
      <c r="E18" s="758">
        <v>19575202.312942997</v>
      </c>
      <c r="F18" s="760">
        <v>10714785.674671998</v>
      </c>
      <c r="G18" s="760">
        <v>757.91</v>
      </c>
      <c r="H18" s="757">
        <f t="shared" si="0"/>
        <v>9454470.1025539637</v>
      </c>
      <c r="I18" s="760">
        <v>1798108.4723975447</v>
      </c>
      <c r="J18" s="760">
        <v>1627221.5655792058</v>
      </c>
      <c r="K18" s="760">
        <v>6028869.9282630542</v>
      </c>
      <c r="L18" s="760">
        <v>270.13631415999998</v>
      </c>
    </row>
    <row r="19" spans="1:12" ht="13.8">
      <c r="A19" s="259">
        <v>13</v>
      </c>
      <c r="B19" s="267" t="s">
        <v>409</v>
      </c>
      <c r="C19" s="757">
        <f t="shared" si="1"/>
        <v>74235199.659353003</v>
      </c>
      <c r="D19" s="758">
        <v>69687932.691027999</v>
      </c>
      <c r="E19" s="758">
        <v>1500144.292196</v>
      </c>
      <c r="F19" s="760">
        <v>3010716.0411289996</v>
      </c>
      <c r="G19" s="760">
        <v>36406.634999999995</v>
      </c>
      <c r="H19" s="757">
        <f t="shared" si="0"/>
        <v>2436577.7471942729</v>
      </c>
      <c r="I19" s="760">
        <v>439801.11772243684</v>
      </c>
      <c r="J19" s="760">
        <v>301080.31990803959</v>
      </c>
      <c r="K19" s="760">
        <v>1689373.6018049065</v>
      </c>
      <c r="L19" s="760">
        <v>6322.7077588900002</v>
      </c>
    </row>
    <row r="20" spans="1:12" ht="13.8">
      <c r="A20" s="259">
        <v>14</v>
      </c>
      <c r="B20" s="267" t="s">
        <v>410</v>
      </c>
      <c r="C20" s="757">
        <f t="shared" si="1"/>
        <v>75964451.841086805</v>
      </c>
      <c r="D20" s="758">
        <v>69871023.335794806</v>
      </c>
      <c r="E20" s="758">
        <v>3634561.2931149998</v>
      </c>
      <c r="F20" s="760">
        <v>2458867.212177</v>
      </c>
      <c r="G20" s="760">
        <v>0</v>
      </c>
      <c r="H20" s="757">
        <f t="shared" si="0"/>
        <v>989571.02418998373</v>
      </c>
      <c r="I20" s="760">
        <v>375409.78441515827</v>
      </c>
      <c r="J20" s="760">
        <v>240937.07276976158</v>
      </c>
      <c r="K20" s="760">
        <v>373224.16700506385</v>
      </c>
      <c r="L20" s="760">
        <v>0</v>
      </c>
    </row>
    <row r="21" spans="1:12" ht="13.8">
      <c r="A21" s="259">
        <v>15</v>
      </c>
      <c r="B21" s="267" t="s">
        <v>411</v>
      </c>
      <c r="C21" s="757">
        <f t="shared" si="1"/>
        <v>46216394.039632604</v>
      </c>
      <c r="D21" s="758">
        <v>36082748.091626607</v>
      </c>
      <c r="E21" s="758">
        <v>5501377.7190499995</v>
      </c>
      <c r="F21" s="760">
        <v>4632268.228955999</v>
      </c>
      <c r="G21" s="760">
        <v>0</v>
      </c>
      <c r="H21" s="757">
        <f t="shared" si="0"/>
        <v>1344807.4618654994</v>
      </c>
      <c r="I21" s="760">
        <v>269932.13362852216</v>
      </c>
      <c r="J21" s="760">
        <v>557364.92009728402</v>
      </c>
      <c r="K21" s="760">
        <v>517510.40813969326</v>
      </c>
      <c r="L21" s="760">
        <v>0</v>
      </c>
    </row>
    <row r="22" spans="1:12" ht="13.8">
      <c r="A22" s="259">
        <v>16</v>
      </c>
      <c r="B22" s="267" t="s">
        <v>412</v>
      </c>
      <c r="C22" s="757">
        <f t="shared" si="1"/>
        <v>50244844.588510998</v>
      </c>
      <c r="D22" s="758">
        <v>420002.54</v>
      </c>
      <c r="E22" s="758">
        <v>49792238.188510999</v>
      </c>
      <c r="F22" s="760">
        <v>32603.86</v>
      </c>
      <c r="G22" s="760">
        <v>0</v>
      </c>
      <c r="H22" s="757">
        <f t="shared" si="0"/>
        <v>1731977.4579679808</v>
      </c>
      <c r="I22" s="760">
        <v>3849.3430371300001</v>
      </c>
      <c r="J22" s="760">
        <v>1705884.7081723707</v>
      </c>
      <c r="K22" s="760">
        <v>22243.40675848</v>
      </c>
      <c r="L22" s="760">
        <v>0</v>
      </c>
    </row>
    <row r="23" spans="1:12" ht="13.8">
      <c r="A23" s="259">
        <v>17</v>
      </c>
      <c r="B23" s="267" t="s">
        <v>490</v>
      </c>
      <c r="C23" s="757">
        <f t="shared" si="1"/>
        <v>13446450.416023999</v>
      </c>
      <c r="D23" s="758">
        <v>7861064.2460240005</v>
      </c>
      <c r="E23" s="758">
        <v>0</v>
      </c>
      <c r="F23" s="760">
        <v>5585386.1699999999</v>
      </c>
      <c r="G23" s="760">
        <v>0</v>
      </c>
      <c r="H23" s="757">
        <f t="shared" si="0"/>
        <v>788909.68785854173</v>
      </c>
      <c r="I23" s="760">
        <v>116816.94634569183</v>
      </c>
      <c r="J23" s="760">
        <v>0</v>
      </c>
      <c r="K23" s="760">
        <v>672092.74151284993</v>
      </c>
      <c r="L23" s="760">
        <v>0</v>
      </c>
    </row>
    <row r="24" spans="1:12" ht="13.8">
      <c r="A24" s="259">
        <v>18</v>
      </c>
      <c r="B24" s="267" t="s">
        <v>413</v>
      </c>
      <c r="C24" s="757">
        <f t="shared" si="1"/>
        <v>125493402.90828437</v>
      </c>
      <c r="D24" s="758">
        <v>125376065.94828437</v>
      </c>
      <c r="E24" s="758">
        <v>16948.52</v>
      </c>
      <c r="F24" s="760">
        <v>100388.44</v>
      </c>
      <c r="G24" s="760">
        <v>0</v>
      </c>
      <c r="H24" s="757">
        <f t="shared" si="0"/>
        <v>668562.13967144652</v>
      </c>
      <c r="I24" s="760">
        <v>597272.52475587651</v>
      </c>
      <c r="J24" s="760">
        <v>6190.3113418399998</v>
      </c>
      <c r="K24" s="760">
        <v>65099.303573730002</v>
      </c>
      <c r="L24" s="760">
        <v>0</v>
      </c>
    </row>
    <row r="25" spans="1:12" ht="13.8">
      <c r="A25" s="259">
        <v>19</v>
      </c>
      <c r="B25" s="267" t="s">
        <v>414</v>
      </c>
      <c r="C25" s="757">
        <f t="shared" si="1"/>
        <v>3637148.0133850002</v>
      </c>
      <c r="D25" s="758">
        <v>3637148.0133850002</v>
      </c>
      <c r="E25" s="758">
        <v>0</v>
      </c>
      <c r="F25" s="760">
        <v>0</v>
      </c>
      <c r="G25" s="760">
        <v>0</v>
      </c>
      <c r="H25" s="757">
        <f t="shared" si="0"/>
        <v>13875.718876004797</v>
      </c>
      <c r="I25" s="760">
        <v>13875.718876004797</v>
      </c>
      <c r="J25" s="760">
        <v>0</v>
      </c>
      <c r="K25" s="760">
        <v>0</v>
      </c>
      <c r="L25" s="760">
        <v>0</v>
      </c>
    </row>
    <row r="26" spans="1:12" ht="13.8">
      <c r="A26" s="259">
        <v>20</v>
      </c>
      <c r="B26" s="267" t="s">
        <v>489</v>
      </c>
      <c r="C26" s="757">
        <f t="shared" si="1"/>
        <v>115562250.772394</v>
      </c>
      <c r="D26" s="758">
        <v>108283854.991886</v>
      </c>
      <c r="E26" s="758">
        <v>5042331.3905079998</v>
      </c>
      <c r="F26" s="760">
        <v>2236064.3900000006</v>
      </c>
      <c r="G26" s="760">
        <v>0</v>
      </c>
      <c r="H26" s="757">
        <f t="shared" si="0"/>
        <v>1922860.1196446749</v>
      </c>
      <c r="I26" s="760">
        <v>1295919.5924634619</v>
      </c>
      <c r="J26" s="760">
        <v>74765.266586102982</v>
      </c>
      <c r="K26" s="760">
        <v>552175.26059511001</v>
      </c>
      <c r="L26" s="760">
        <v>0</v>
      </c>
    </row>
    <row r="27" spans="1:12" ht="13.8">
      <c r="A27" s="259">
        <v>21</v>
      </c>
      <c r="B27" s="267" t="s">
        <v>415</v>
      </c>
      <c r="C27" s="757">
        <f t="shared" si="1"/>
        <v>19451794.157265004</v>
      </c>
      <c r="D27" s="758">
        <v>19420059.097265001</v>
      </c>
      <c r="E27" s="758">
        <v>27358.920000000002</v>
      </c>
      <c r="F27" s="760">
        <v>4376.1399999999994</v>
      </c>
      <c r="G27" s="760">
        <v>0</v>
      </c>
      <c r="H27" s="757">
        <f t="shared" si="0"/>
        <v>51534.430450061576</v>
      </c>
      <c r="I27" s="760">
        <v>37827.903948211577</v>
      </c>
      <c r="J27" s="760">
        <v>9924.77914384</v>
      </c>
      <c r="K27" s="760">
        <v>3781.74735801</v>
      </c>
      <c r="L27" s="760">
        <v>0</v>
      </c>
    </row>
    <row r="28" spans="1:12" ht="13.8">
      <c r="A28" s="259">
        <v>22</v>
      </c>
      <c r="B28" s="267" t="s">
        <v>416</v>
      </c>
      <c r="C28" s="757">
        <f t="shared" si="1"/>
        <v>18214016.633694995</v>
      </c>
      <c r="D28" s="758">
        <v>17582455.913694996</v>
      </c>
      <c r="E28" s="758">
        <v>526350.69999999995</v>
      </c>
      <c r="F28" s="760">
        <v>105210.01999999999</v>
      </c>
      <c r="G28" s="760">
        <v>0</v>
      </c>
      <c r="H28" s="757">
        <f t="shared" si="0"/>
        <v>295758.49774241168</v>
      </c>
      <c r="I28" s="760">
        <v>32578.173638021701</v>
      </c>
      <c r="J28" s="760">
        <v>191273.78888569001</v>
      </c>
      <c r="K28" s="760">
        <v>71906.535218699995</v>
      </c>
      <c r="L28" s="760">
        <v>0</v>
      </c>
    </row>
    <row r="29" spans="1:12" ht="13.8">
      <c r="A29" s="259">
        <v>23</v>
      </c>
      <c r="B29" s="267" t="s">
        <v>417</v>
      </c>
      <c r="C29" s="757">
        <f t="shared" si="1"/>
        <v>476174126.4867388</v>
      </c>
      <c r="D29" s="758">
        <v>445243763.5938912</v>
      </c>
      <c r="E29" s="758">
        <v>11080441.388262002</v>
      </c>
      <c r="F29" s="760">
        <v>19794603.680510994</v>
      </c>
      <c r="G29" s="760">
        <v>55317.824074600001</v>
      </c>
      <c r="H29" s="757">
        <f t="shared" si="0"/>
        <v>15179571.112658395</v>
      </c>
      <c r="I29" s="760">
        <v>2646555.6917124931</v>
      </c>
      <c r="J29" s="760">
        <v>2967830.2246229602</v>
      </c>
      <c r="K29" s="760">
        <v>9563929.5671604834</v>
      </c>
      <c r="L29" s="760">
        <v>1255.6291624588039</v>
      </c>
    </row>
    <row r="30" spans="1:12" ht="13.8">
      <c r="A30" s="259">
        <v>24</v>
      </c>
      <c r="B30" s="267" t="s">
        <v>488</v>
      </c>
      <c r="C30" s="757">
        <f t="shared" si="1"/>
        <v>698945873.91008866</v>
      </c>
      <c r="D30" s="758">
        <v>631585392.72989559</v>
      </c>
      <c r="E30" s="758">
        <v>26331427.786772002</v>
      </c>
      <c r="F30" s="760">
        <v>40949590.296420999</v>
      </c>
      <c r="G30" s="760">
        <v>79463.096999999994</v>
      </c>
      <c r="H30" s="757">
        <f t="shared" si="0"/>
        <v>33362719.82612671</v>
      </c>
      <c r="I30" s="760">
        <v>4117738.8901064293</v>
      </c>
      <c r="J30" s="760">
        <v>5628447.8371145986</v>
      </c>
      <c r="K30" s="760">
        <v>23573709.442272272</v>
      </c>
      <c r="L30" s="760">
        <v>42823.656633409999</v>
      </c>
    </row>
    <row r="31" spans="1:12" ht="13.8">
      <c r="A31" s="259">
        <v>25</v>
      </c>
      <c r="B31" s="267" t="s">
        <v>418</v>
      </c>
      <c r="C31" s="757">
        <f t="shared" si="1"/>
        <v>384403133.37290293</v>
      </c>
      <c r="D31" s="758">
        <v>349734301.07738489</v>
      </c>
      <c r="E31" s="758">
        <v>17056811.379735999</v>
      </c>
      <c r="F31" s="760">
        <v>17596745.343782</v>
      </c>
      <c r="G31" s="760">
        <v>15275.572000000002</v>
      </c>
      <c r="H31" s="757">
        <f t="shared" si="0"/>
        <v>16956122.782593757</v>
      </c>
      <c r="I31" s="760">
        <v>1440550.5312311759</v>
      </c>
      <c r="J31" s="760">
        <v>5021579.7863130774</v>
      </c>
      <c r="K31" s="760">
        <v>10487241.756910812</v>
      </c>
      <c r="L31" s="760">
        <v>6750.7081386899999</v>
      </c>
    </row>
    <row r="32" spans="1:12" ht="13.8">
      <c r="A32" s="259">
        <v>26</v>
      </c>
      <c r="B32" s="267" t="s">
        <v>485</v>
      </c>
      <c r="C32" s="757">
        <f t="shared" si="1"/>
        <v>415301836.03486913</v>
      </c>
      <c r="D32" s="758">
        <v>389992789.65159017</v>
      </c>
      <c r="E32" s="758">
        <v>10411078.152768997</v>
      </c>
      <c r="F32" s="760">
        <v>14435101.173510002</v>
      </c>
      <c r="G32" s="760">
        <v>462867.05700000003</v>
      </c>
      <c r="H32" s="757">
        <f t="shared" si="0"/>
        <v>13709484.198040413</v>
      </c>
      <c r="I32" s="760">
        <v>1407888.5662762423</v>
      </c>
      <c r="J32" s="760">
        <v>1596263.2025081911</v>
      </c>
      <c r="K32" s="760">
        <v>10489474.982967868</v>
      </c>
      <c r="L32" s="760">
        <v>215857.44628810996</v>
      </c>
    </row>
    <row r="33" spans="1:12" s="513" customFormat="1" ht="13.8">
      <c r="A33" s="260">
        <v>27</v>
      </c>
      <c r="B33" s="290" t="s">
        <v>64</v>
      </c>
      <c r="C33" s="757">
        <f>SUM(C7:C32)</f>
        <v>4636657289.8326092</v>
      </c>
      <c r="D33" s="757">
        <f t="shared" ref="D33:L33" si="2">SUM(D7:D32)</f>
        <v>4303097761.345644</v>
      </c>
      <c r="E33" s="757">
        <f t="shared" si="2"/>
        <v>166882771.87162799</v>
      </c>
      <c r="F33" s="757">
        <f t="shared" si="2"/>
        <v>165533284.41470382</v>
      </c>
      <c r="G33" s="757">
        <f t="shared" si="2"/>
        <v>1143472.2006331</v>
      </c>
      <c r="H33" s="757">
        <f>SUM(H7:H32)</f>
        <v>145750795.18192357</v>
      </c>
      <c r="I33" s="757">
        <f>SUM(I7:I32)</f>
        <v>38296134.174216434</v>
      </c>
      <c r="J33" s="757">
        <f>SUM(J7:J32)</f>
        <v>23948018.847637374</v>
      </c>
      <c r="K33" s="757">
        <f t="shared" si="2"/>
        <v>83046662.070737004</v>
      </c>
      <c r="L33" s="757">
        <f t="shared" si="2"/>
        <v>459980.08933276095</v>
      </c>
    </row>
    <row r="34" spans="1:12">
      <c r="C34" s="401"/>
      <c r="D34" s="401"/>
      <c r="E34" s="401"/>
      <c r="H34" s="401"/>
    </row>
    <row r="35" spans="1:12">
      <c r="B35" s="289"/>
      <c r="C35" s="403"/>
      <c r="D35" s="401"/>
      <c r="E35" s="401"/>
      <c r="H35" s="401"/>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scale="3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topLeftCell="A3" zoomScale="80" zoomScaleNormal="80" workbookViewId="0">
      <selection activeCell="F27" sqref="F27"/>
    </sheetView>
  </sheetViews>
  <sheetFormatPr defaultColWidth="8.6640625" defaultRowHeight="12"/>
  <cols>
    <col min="1" max="1" width="11.6640625" style="291" bestFit="1" customWidth="1"/>
    <col min="2" max="2" width="62.6640625" style="291" customWidth="1"/>
    <col min="3" max="3" width="19" style="407" customWidth="1"/>
    <col min="4" max="4" width="21" style="407" customWidth="1"/>
    <col min="5" max="5" width="21.33203125" style="407" customWidth="1"/>
    <col min="6" max="6" width="20.5546875" style="407" customWidth="1"/>
    <col min="7" max="7" width="18.33203125" style="407" customWidth="1"/>
    <col min="8" max="8" width="19.5546875" style="407" customWidth="1"/>
    <col min="9" max="9" width="19.109375" style="407" customWidth="1"/>
    <col min="10" max="10" width="21.6640625" style="407" customWidth="1"/>
    <col min="11" max="11" width="20.109375" style="407" customWidth="1"/>
    <col min="12" max="16384" width="8.6640625" style="291"/>
  </cols>
  <sheetData>
    <row r="1" spans="1:11" s="264" customFormat="1" ht="13.8">
      <c r="A1" s="241" t="s">
        <v>30</v>
      </c>
      <c r="B1" s="258" t="str">
        <f>'Info '!C2</f>
        <v>JSC "Liberty Bank"</v>
      </c>
      <c r="C1" s="396"/>
      <c r="D1" s="396"/>
      <c r="E1" s="396"/>
      <c r="F1" s="396"/>
      <c r="G1" s="396"/>
      <c r="H1" s="396"/>
      <c r="I1" s="396"/>
      <c r="J1" s="396"/>
      <c r="K1" s="396"/>
    </row>
    <row r="2" spans="1:11" s="264" customFormat="1">
      <c r="A2" s="241" t="s">
        <v>31</v>
      </c>
      <c r="B2" s="430">
        <f>'1. key ratios '!B2</f>
        <v>46203</v>
      </c>
      <c r="C2" s="396"/>
      <c r="D2" s="396"/>
      <c r="E2" s="396"/>
      <c r="F2" s="396"/>
      <c r="G2" s="396"/>
      <c r="H2" s="396"/>
      <c r="I2" s="396"/>
      <c r="J2" s="396"/>
      <c r="K2" s="396"/>
    </row>
    <row r="3" spans="1:11" s="264" customFormat="1">
      <c r="A3" s="242" t="s">
        <v>468</v>
      </c>
      <c r="C3" s="396"/>
      <c r="D3" s="396"/>
      <c r="E3" s="396"/>
      <c r="F3" s="396"/>
      <c r="G3" s="396"/>
      <c r="H3" s="396"/>
      <c r="I3" s="396"/>
      <c r="J3" s="396"/>
      <c r="K3" s="396"/>
    </row>
    <row r="4" spans="1:11">
      <c r="C4" s="404" t="s">
        <v>662</v>
      </c>
      <c r="D4" s="404" t="s">
        <v>661</v>
      </c>
      <c r="E4" s="404" t="s">
        <v>660</v>
      </c>
      <c r="F4" s="404" t="s">
        <v>659</v>
      </c>
      <c r="G4" s="404" t="s">
        <v>658</v>
      </c>
      <c r="H4" s="404" t="s">
        <v>657</v>
      </c>
      <c r="I4" s="404" t="s">
        <v>656</v>
      </c>
      <c r="J4" s="404" t="s">
        <v>655</v>
      </c>
      <c r="K4" s="404" t="s">
        <v>654</v>
      </c>
    </row>
    <row r="5" spans="1:11" ht="103.95" customHeight="1">
      <c r="A5" s="904" t="s">
        <v>653</v>
      </c>
      <c r="B5" s="905"/>
      <c r="C5" s="405" t="s">
        <v>469</v>
      </c>
      <c r="D5" s="405" t="s">
        <v>470</v>
      </c>
      <c r="E5" s="405" t="s">
        <v>471</v>
      </c>
      <c r="F5" s="405" t="s">
        <v>472</v>
      </c>
      <c r="G5" s="405" t="s">
        <v>473</v>
      </c>
      <c r="H5" s="405" t="s">
        <v>474</v>
      </c>
      <c r="I5" s="405" t="s">
        <v>475</v>
      </c>
      <c r="J5" s="405" t="s">
        <v>476</v>
      </c>
      <c r="K5" s="405" t="s">
        <v>477</v>
      </c>
    </row>
    <row r="6" spans="1:11">
      <c r="A6" s="259">
        <v>1</v>
      </c>
      <c r="B6" s="259" t="s">
        <v>437</v>
      </c>
      <c r="C6" s="394">
        <v>67047502.405900553</v>
      </c>
      <c r="D6" s="394">
        <v>18546443.76142719</v>
      </c>
      <c r="E6" s="394">
        <v>0</v>
      </c>
      <c r="F6" s="394">
        <v>184454306.20470345</v>
      </c>
      <c r="G6" s="394">
        <v>2427390805.6051698</v>
      </c>
      <c r="H6" s="394">
        <v>0</v>
      </c>
      <c r="I6" s="394">
        <v>775426696.23611403</v>
      </c>
      <c r="J6" s="394">
        <v>61713816.836166665</v>
      </c>
      <c r="K6" s="394">
        <v>1102077718.7831273</v>
      </c>
    </row>
    <row r="7" spans="1:11">
      <c r="A7" s="259">
        <v>2</v>
      </c>
      <c r="B7" s="259" t="s">
        <v>478</v>
      </c>
      <c r="C7" s="394"/>
      <c r="D7" s="394">
        <v>0</v>
      </c>
      <c r="E7" s="394"/>
      <c r="F7" s="394"/>
      <c r="G7" s="394"/>
      <c r="H7" s="394"/>
      <c r="I7" s="394"/>
      <c r="J7" s="394"/>
      <c r="K7" s="394">
        <v>145393675.53</v>
      </c>
    </row>
    <row r="8" spans="1:11">
      <c r="A8" s="259">
        <v>3</v>
      </c>
      <c r="B8" s="259" t="s">
        <v>445</v>
      </c>
      <c r="C8" s="394">
        <v>15037396.272000009</v>
      </c>
      <c r="D8" s="394"/>
      <c r="E8" s="394"/>
      <c r="F8" s="394"/>
      <c r="G8" s="394"/>
      <c r="H8" s="394"/>
      <c r="I8" s="394"/>
      <c r="J8" s="394"/>
      <c r="K8" s="394">
        <v>550642095.18960702</v>
      </c>
    </row>
    <row r="9" spans="1:11">
      <c r="A9" s="259">
        <v>4</v>
      </c>
      <c r="B9" s="271" t="s">
        <v>479</v>
      </c>
      <c r="C9" s="406">
        <v>1167640.7203114843</v>
      </c>
      <c r="D9" s="406"/>
      <c r="E9" s="406"/>
      <c r="F9" s="406">
        <v>1515383.4191434965</v>
      </c>
      <c r="G9" s="406">
        <v>87451078.467816487</v>
      </c>
      <c r="H9" s="406">
        <v>0</v>
      </c>
      <c r="I9" s="406">
        <v>43108129.042604245</v>
      </c>
      <c r="J9" s="406"/>
      <c r="K9" s="406">
        <v>33434524.856461287</v>
      </c>
    </row>
    <row r="10" spans="1:11">
      <c r="A10" s="259">
        <v>5</v>
      </c>
      <c r="B10" s="271" t="s">
        <v>480</v>
      </c>
      <c r="C10" s="406"/>
      <c r="D10" s="406"/>
      <c r="E10" s="406"/>
      <c r="F10" s="406"/>
      <c r="G10" s="406"/>
      <c r="H10" s="406"/>
      <c r="I10" s="406"/>
      <c r="J10" s="406"/>
      <c r="K10" s="406"/>
    </row>
    <row r="11" spans="1:11">
      <c r="A11" s="259">
        <v>6</v>
      </c>
      <c r="B11" s="271" t="s">
        <v>481</v>
      </c>
      <c r="C11" s="406"/>
      <c r="D11" s="406"/>
      <c r="E11" s="406"/>
      <c r="F11" s="406"/>
      <c r="G11" s="406"/>
      <c r="H11" s="406"/>
      <c r="I11" s="406"/>
      <c r="J11" s="406"/>
      <c r="K11" s="406"/>
    </row>
    <row r="13" spans="1:11" ht="13.8">
      <c r="B13" s="292"/>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scale="3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topLeftCell="A7" zoomScale="80" zoomScaleNormal="80" workbookViewId="0">
      <selection activeCell="F27" sqref="F27"/>
    </sheetView>
  </sheetViews>
  <sheetFormatPr defaultColWidth="8.6640625" defaultRowHeight="14.4"/>
  <cols>
    <col min="1" max="1" width="10" style="293" bestFit="1" customWidth="1"/>
    <col min="2" max="2" width="71.6640625" style="293" customWidth="1"/>
    <col min="3" max="3" width="15.5546875" style="293" customWidth="1"/>
    <col min="4" max="4" width="17.44140625" style="293" customWidth="1"/>
    <col min="5" max="5" width="14.109375" style="293" customWidth="1"/>
    <col min="6" max="6" width="14.5546875" style="293" customWidth="1"/>
    <col min="7" max="7" width="12.44140625" style="293" customWidth="1"/>
    <col min="8" max="8" width="16.44140625" style="293" customWidth="1"/>
    <col min="9" max="9" width="17.88671875" style="293" customWidth="1"/>
    <col min="10" max="10" width="14.109375" style="293" customWidth="1"/>
    <col min="11" max="11" width="14.5546875" style="293" customWidth="1"/>
    <col min="12" max="12" width="10.88671875" style="293" customWidth="1"/>
    <col min="13" max="14" width="15.6640625" style="293" bestFit="1" customWidth="1"/>
    <col min="15" max="15" width="17.44140625" style="293" customWidth="1"/>
    <col min="16" max="16" width="17.88671875" style="293" customWidth="1"/>
    <col min="17" max="17" width="14.5546875" style="293" customWidth="1"/>
    <col min="18" max="18" width="14.5546875" style="293" bestFit="1" customWidth="1"/>
    <col min="19" max="19" width="19.44140625" style="293" customWidth="1"/>
    <col min="20" max="20" width="18.6640625" style="293" customWidth="1"/>
    <col min="21" max="21" width="20.6640625" style="293" customWidth="1"/>
    <col min="22" max="22" width="22.6640625" style="293" customWidth="1"/>
    <col min="23" max="16384" width="8.6640625" style="293"/>
  </cols>
  <sheetData>
    <row r="1" spans="1:22">
      <c r="A1" s="241" t="s">
        <v>30</v>
      </c>
      <c r="B1" s="258" t="str">
        <f>'Info '!C2</f>
        <v>JSC "Liberty Bank"</v>
      </c>
    </row>
    <row r="2" spans="1:22">
      <c r="A2" s="241" t="s">
        <v>31</v>
      </c>
      <c r="B2" s="430">
        <f>'1. key ratios '!B2</f>
        <v>46203</v>
      </c>
    </row>
    <row r="3" spans="1:22">
      <c r="A3" s="242" t="s">
        <v>496</v>
      </c>
      <c r="B3" s="264"/>
    </row>
    <row r="4" spans="1:22">
      <c r="A4" s="242"/>
      <c r="B4" s="264"/>
    </row>
    <row r="5" spans="1:22" ht="24" customHeight="1">
      <c r="A5" s="906" t="s">
        <v>497</v>
      </c>
      <c r="B5" s="907"/>
      <c r="C5" s="911" t="s">
        <v>663</v>
      </c>
      <c r="D5" s="911"/>
      <c r="E5" s="911"/>
      <c r="F5" s="911"/>
      <c r="G5" s="911"/>
      <c r="H5" s="911" t="s">
        <v>515</v>
      </c>
      <c r="I5" s="911"/>
      <c r="J5" s="911"/>
      <c r="K5" s="911"/>
      <c r="L5" s="911"/>
      <c r="M5" s="911" t="s">
        <v>627</v>
      </c>
      <c r="N5" s="911"/>
      <c r="O5" s="911"/>
      <c r="P5" s="911"/>
      <c r="Q5" s="911"/>
      <c r="R5" s="910" t="s">
        <v>498</v>
      </c>
      <c r="S5" s="910" t="s">
        <v>512</v>
      </c>
      <c r="T5" s="910" t="s">
        <v>513</v>
      </c>
      <c r="U5" s="910" t="s">
        <v>672</v>
      </c>
      <c r="V5" s="910" t="s">
        <v>673</v>
      </c>
    </row>
    <row r="6" spans="1:22" ht="36" customHeight="1">
      <c r="A6" s="908"/>
      <c r="B6" s="909"/>
      <c r="C6" s="302"/>
      <c r="D6" s="262" t="s">
        <v>648</v>
      </c>
      <c r="E6" s="262" t="s">
        <v>647</v>
      </c>
      <c r="F6" s="262" t="s">
        <v>646</v>
      </c>
      <c r="G6" s="262" t="s">
        <v>645</v>
      </c>
      <c r="H6" s="302"/>
      <c r="I6" s="262" t="s">
        <v>648</v>
      </c>
      <c r="J6" s="262" t="s">
        <v>647</v>
      </c>
      <c r="K6" s="262" t="s">
        <v>646</v>
      </c>
      <c r="L6" s="262" t="s">
        <v>645</v>
      </c>
      <c r="M6" s="302"/>
      <c r="N6" s="262" t="s">
        <v>648</v>
      </c>
      <c r="O6" s="262" t="s">
        <v>647</v>
      </c>
      <c r="P6" s="262" t="s">
        <v>646</v>
      </c>
      <c r="Q6" s="262" t="s">
        <v>645</v>
      </c>
      <c r="R6" s="910"/>
      <c r="S6" s="910"/>
      <c r="T6" s="910"/>
      <c r="U6" s="910"/>
      <c r="V6" s="910"/>
    </row>
    <row r="7" spans="1:22">
      <c r="A7" s="297">
        <v>1</v>
      </c>
      <c r="B7" s="301" t="s">
        <v>506</v>
      </c>
      <c r="C7" s="408">
        <v>5010.43</v>
      </c>
      <c r="D7" s="408">
        <v>5010.43</v>
      </c>
      <c r="E7" s="408">
        <v>0</v>
      </c>
      <c r="F7" s="408">
        <v>0</v>
      </c>
      <c r="G7" s="408">
        <v>0</v>
      </c>
      <c r="H7" s="408">
        <v>5066.16</v>
      </c>
      <c r="I7" s="408">
        <v>5066.16</v>
      </c>
      <c r="J7" s="408">
        <v>0</v>
      </c>
      <c r="K7" s="408">
        <v>0</v>
      </c>
      <c r="L7" s="408">
        <v>0</v>
      </c>
      <c r="M7" s="408">
        <v>36.901909439999997</v>
      </c>
      <c r="N7" s="408">
        <v>36.901909439999997</v>
      </c>
      <c r="O7" s="408">
        <v>0</v>
      </c>
      <c r="P7" s="408">
        <v>0</v>
      </c>
      <c r="Q7" s="408">
        <v>0</v>
      </c>
      <c r="R7" s="408">
        <v>1</v>
      </c>
      <c r="S7" s="410">
        <v>0</v>
      </c>
      <c r="T7" s="410">
        <v>0</v>
      </c>
      <c r="U7" s="410">
        <v>0.14000000000000001</v>
      </c>
      <c r="V7" s="412">
        <v>7.064516129032258</v>
      </c>
    </row>
    <row r="8" spans="1:22">
      <c r="A8" s="297">
        <v>2</v>
      </c>
      <c r="B8" s="300" t="s">
        <v>505</v>
      </c>
      <c r="C8" s="408">
        <v>1829544093.4269161</v>
      </c>
      <c r="D8" s="408">
        <v>1731094200.3076925</v>
      </c>
      <c r="E8" s="408">
        <v>39035270.273303993</v>
      </c>
      <c r="F8" s="408">
        <v>58343332.425919995</v>
      </c>
      <c r="G8" s="408">
        <v>1071290.4200000002</v>
      </c>
      <c r="H8" s="408">
        <v>1844583654.4348595</v>
      </c>
      <c r="I8" s="408">
        <v>1739312226.2714586</v>
      </c>
      <c r="J8" s="408">
        <v>39751757.756934032</v>
      </c>
      <c r="K8" s="408">
        <v>65231604.914467007</v>
      </c>
      <c r="L8" s="408">
        <v>288065.49199999997</v>
      </c>
      <c r="M8" s="408">
        <v>85647744.520169824</v>
      </c>
      <c r="N8" s="408">
        <v>24400441.113959074</v>
      </c>
      <c r="O8" s="408">
        <v>13535934.504383193</v>
      </c>
      <c r="P8" s="408">
        <v>47624271.812266499</v>
      </c>
      <c r="Q8" s="408">
        <v>87097.08956101998</v>
      </c>
      <c r="R8" s="408">
        <v>371082</v>
      </c>
      <c r="S8" s="410">
        <v>0.21681493999048532</v>
      </c>
      <c r="T8" s="410">
        <v>0.25813313094725365</v>
      </c>
      <c r="U8" s="410">
        <v>0.20651953216104899</v>
      </c>
      <c r="V8" s="412">
        <v>42.561359317370929</v>
      </c>
    </row>
    <row r="9" spans="1:22">
      <c r="A9" s="297">
        <v>3</v>
      </c>
      <c r="B9" s="300" t="s">
        <v>504</v>
      </c>
      <c r="C9" s="408">
        <v>0</v>
      </c>
      <c r="D9" s="408">
        <v>0</v>
      </c>
      <c r="E9" s="408">
        <v>0</v>
      </c>
      <c r="F9" s="408">
        <v>0</v>
      </c>
      <c r="G9" s="408">
        <v>0</v>
      </c>
      <c r="H9" s="408">
        <v>0</v>
      </c>
      <c r="I9" s="408">
        <v>0</v>
      </c>
      <c r="J9" s="408">
        <v>0</v>
      </c>
      <c r="K9" s="408">
        <v>0</v>
      </c>
      <c r="L9" s="408">
        <v>0</v>
      </c>
      <c r="M9" s="408">
        <v>0</v>
      </c>
      <c r="N9" s="408">
        <v>0</v>
      </c>
      <c r="O9" s="408">
        <v>0</v>
      </c>
      <c r="P9" s="408">
        <v>0</v>
      </c>
      <c r="Q9" s="408">
        <v>0</v>
      </c>
      <c r="R9" s="408">
        <v>0</v>
      </c>
      <c r="S9" s="410">
        <v>0</v>
      </c>
      <c r="T9" s="410">
        <v>0</v>
      </c>
      <c r="U9" s="410">
        <v>0</v>
      </c>
      <c r="V9" s="412">
        <v>0</v>
      </c>
    </row>
    <row r="10" spans="1:22">
      <c r="A10" s="297">
        <v>4</v>
      </c>
      <c r="B10" s="300" t="s">
        <v>503</v>
      </c>
      <c r="C10" s="408">
        <v>16149880.569999997</v>
      </c>
      <c r="D10" s="408">
        <v>15197606.279999997</v>
      </c>
      <c r="E10" s="408">
        <v>201093.53000000003</v>
      </c>
      <c r="F10" s="408">
        <v>751180.76000000024</v>
      </c>
      <c r="G10" s="408">
        <v>0</v>
      </c>
      <c r="H10" s="408">
        <v>16384737.879999995</v>
      </c>
      <c r="I10" s="408">
        <v>15324574.539999997</v>
      </c>
      <c r="J10" s="408">
        <v>205620.39</v>
      </c>
      <c r="K10" s="408">
        <v>854542.95</v>
      </c>
      <c r="L10" s="408">
        <v>0</v>
      </c>
      <c r="M10" s="408">
        <v>981800.7432609098</v>
      </c>
      <c r="N10" s="408">
        <v>144636.41609720001</v>
      </c>
      <c r="O10" s="408">
        <v>108847.84891368999</v>
      </c>
      <c r="P10" s="408">
        <v>728316.47825001983</v>
      </c>
      <c r="Q10" s="408">
        <v>0</v>
      </c>
      <c r="R10" s="408">
        <v>17880</v>
      </c>
      <c r="S10" s="410">
        <v>0.16754003255035599</v>
      </c>
      <c r="T10" s="410">
        <v>0.18561765671773719</v>
      </c>
      <c r="U10" s="410">
        <v>0.18135077170718811</v>
      </c>
      <c r="V10" s="412">
        <v>18.110423310743105</v>
      </c>
    </row>
    <row r="11" spans="1:22">
      <c r="A11" s="297">
        <v>5</v>
      </c>
      <c r="B11" s="300" t="s">
        <v>502</v>
      </c>
      <c r="C11" s="408">
        <v>4098483.622272999</v>
      </c>
      <c r="D11" s="408">
        <v>3635015.4905639994</v>
      </c>
      <c r="E11" s="408">
        <v>89909.640000000014</v>
      </c>
      <c r="F11" s="408">
        <v>373558.49170900002</v>
      </c>
      <c r="G11" s="408">
        <v>0</v>
      </c>
      <c r="H11" s="408">
        <v>4165618.7022729986</v>
      </c>
      <c r="I11" s="408">
        <v>3684036.8105639997</v>
      </c>
      <c r="J11" s="408">
        <v>92546.71</v>
      </c>
      <c r="K11" s="408">
        <v>389035.18170900003</v>
      </c>
      <c r="L11" s="408">
        <v>0</v>
      </c>
      <c r="M11" s="408">
        <v>359180.06837847707</v>
      </c>
      <c r="N11" s="408">
        <v>22359.823101639999</v>
      </c>
      <c r="O11" s="408">
        <v>31294.20725295</v>
      </c>
      <c r="P11" s="408">
        <v>305526.03802388709</v>
      </c>
      <c r="Q11" s="408">
        <v>0</v>
      </c>
      <c r="R11" s="408">
        <v>10173</v>
      </c>
      <c r="S11" s="410">
        <v>1.0590858016034497E-2</v>
      </c>
      <c r="T11" s="410">
        <v>1.1774778242820683E-2</v>
      </c>
      <c r="U11" s="410">
        <v>0.15535496966165213</v>
      </c>
      <c r="V11" s="412">
        <v>13.800429033924294</v>
      </c>
    </row>
    <row r="12" spans="1:22">
      <c r="A12" s="297">
        <v>6</v>
      </c>
      <c r="B12" s="300" t="s">
        <v>501</v>
      </c>
      <c r="C12" s="408">
        <v>54244731.617489003</v>
      </c>
      <c r="D12" s="408">
        <v>50777354.707489006</v>
      </c>
      <c r="E12" s="408">
        <v>836616.28000000026</v>
      </c>
      <c r="F12" s="408">
        <v>1788249.31</v>
      </c>
      <c r="G12" s="408">
        <v>842511.32000000007</v>
      </c>
      <c r="H12" s="408">
        <v>54236858.660489</v>
      </c>
      <c r="I12" s="408">
        <v>50762691.747488998</v>
      </c>
      <c r="J12" s="408">
        <v>869229.3</v>
      </c>
      <c r="K12" s="408">
        <v>2275717.0299999993</v>
      </c>
      <c r="L12" s="408">
        <v>329220.58300000004</v>
      </c>
      <c r="M12" s="408">
        <v>2937559.0198048577</v>
      </c>
      <c r="N12" s="408">
        <v>558317.13859642658</v>
      </c>
      <c r="O12" s="408">
        <v>285387.10223460005</v>
      </c>
      <c r="P12" s="408">
        <v>1905168.0483336707</v>
      </c>
      <c r="Q12" s="408">
        <v>188686.73064015998</v>
      </c>
      <c r="R12" s="408">
        <v>42238</v>
      </c>
      <c r="S12" s="410">
        <v>0.30994236894841082</v>
      </c>
      <c r="T12" s="410">
        <v>0.32037121649881606</v>
      </c>
      <c r="U12" s="410">
        <v>0.27261384699761654</v>
      </c>
      <c r="V12" s="412">
        <v>287.12509132679389</v>
      </c>
    </row>
    <row r="13" spans="1:22">
      <c r="A13" s="297">
        <v>7</v>
      </c>
      <c r="B13" s="300" t="s">
        <v>500</v>
      </c>
      <c r="C13" s="408">
        <v>825304679.2000879</v>
      </c>
      <c r="D13" s="408">
        <v>807271240.12183571</v>
      </c>
      <c r="E13" s="408">
        <v>12550074.622474002</v>
      </c>
      <c r="F13" s="408">
        <v>5483364.4557780009</v>
      </c>
      <c r="G13" s="408">
        <v>0</v>
      </c>
      <c r="H13" s="408">
        <v>828697779.96036386</v>
      </c>
      <c r="I13" s="408">
        <v>810379490.41278207</v>
      </c>
      <c r="J13" s="408">
        <v>12692687.965164002</v>
      </c>
      <c r="K13" s="408">
        <v>5625601.5824180003</v>
      </c>
      <c r="L13" s="408">
        <v>0</v>
      </c>
      <c r="M13" s="408">
        <v>3679192.1429466614</v>
      </c>
      <c r="N13" s="408">
        <v>792149.14754696912</v>
      </c>
      <c r="O13" s="408">
        <v>1249683.9797299218</v>
      </c>
      <c r="P13" s="408">
        <v>1637359.0156697712</v>
      </c>
      <c r="Q13" s="408">
        <v>0</v>
      </c>
      <c r="R13" s="408">
        <v>9022</v>
      </c>
      <c r="S13" s="410">
        <v>0.11262860772273753</v>
      </c>
      <c r="T13" s="410">
        <v>0.1284564861879739</v>
      </c>
      <c r="U13" s="410">
        <v>0.11468848529803241</v>
      </c>
      <c r="V13" s="412">
        <v>129.42983045840228</v>
      </c>
    </row>
    <row r="14" spans="1:22">
      <c r="A14" s="295">
        <v>7.1</v>
      </c>
      <c r="B14" s="294" t="s">
        <v>509</v>
      </c>
      <c r="C14" s="408">
        <v>707172607.50004089</v>
      </c>
      <c r="D14" s="408">
        <v>691043407.40461266</v>
      </c>
      <c r="E14" s="408">
        <v>11151993.539650001</v>
      </c>
      <c r="F14" s="408">
        <v>4977206.5557780005</v>
      </c>
      <c r="G14" s="408">
        <v>0</v>
      </c>
      <c r="H14" s="408">
        <v>709841836.21919584</v>
      </c>
      <c r="I14" s="408">
        <v>693461105.80708814</v>
      </c>
      <c r="J14" s="408">
        <v>11275443.669690002</v>
      </c>
      <c r="K14" s="408">
        <v>5105286.7424180005</v>
      </c>
      <c r="L14" s="408">
        <v>0</v>
      </c>
      <c r="M14" s="408">
        <v>3263768.145540318</v>
      </c>
      <c r="N14" s="408">
        <v>678326.81320693146</v>
      </c>
      <c r="O14" s="408">
        <v>1110146.356477736</v>
      </c>
      <c r="P14" s="408">
        <v>1475294.9758556513</v>
      </c>
      <c r="Q14" s="408">
        <v>0</v>
      </c>
      <c r="R14" s="408">
        <v>6350</v>
      </c>
      <c r="S14" s="410">
        <v>0.11125494143375501</v>
      </c>
      <c r="T14" s="410">
        <v>0.1255956386541682</v>
      </c>
      <c r="U14" s="410">
        <v>0.11317284800872957</v>
      </c>
      <c r="V14" s="412">
        <v>135.10194967609203</v>
      </c>
    </row>
    <row r="15" spans="1:22">
      <c r="A15" s="295">
        <v>7.2</v>
      </c>
      <c r="B15" s="294" t="s">
        <v>511</v>
      </c>
      <c r="C15" s="408">
        <v>23698466.810021002</v>
      </c>
      <c r="D15" s="408">
        <v>23634270.180021003</v>
      </c>
      <c r="E15" s="408">
        <v>64196.63</v>
      </c>
      <c r="F15" s="408">
        <v>0</v>
      </c>
      <c r="G15" s="408">
        <v>0</v>
      </c>
      <c r="H15" s="408">
        <v>23802038.997949004</v>
      </c>
      <c r="I15" s="408">
        <v>23736780.017949004</v>
      </c>
      <c r="J15" s="408">
        <v>65258.98</v>
      </c>
      <c r="K15" s="408">
        <v>0</v>
      </c>
      <c r="L15" s="408">
        <v>0</v>
      </c>
      <c r="M15" s="408">
        <v>29859.098562781674</v>
      </c>
      <c r="N15" s="408">
        <v>23433.895168921674</v>
      </c>
      <c r="O15" s="408">
        <v>6425.2033938599998</v>
      </c>
      <c r="P15" s="408">
        <v>0</v>
      </c>
      <c r="Q15" s="408">
        <v>0</v>
      </c>
      <c r="R15" s="408">
        <v>333</v>
      </c>
      <c r="S15" s="410">
        <v>0.12598037857527833</v>
      </c>
      <c r="T15" s="410">
        <v>0.147395505913583</v>
      </c>
      <c r="U15" s="410">
        <v>0.12413992413949065</v>
      </c>
      <c r="V15" s="412">
        <v>116.32222226394536</v>
      </c>
    </row>
    <row r="16" spans="1:22">
      <c r="A16" s="295">
        <v>7.3</v>
      </c>
      <c r="B16" s="294" t="s">
        <v>508</v>
      </c>
      <c r="C16" s="408">
        <v>94433604.890026003</v>
      </c>
      <c r="D16" s="408">
        <v>92593562.537202016</v>
      </c>
      <c r="E16" s="408">
        <v>1333884.452824</v>
      </c>
      <c r="F16" s="408">
        <v>506157.89999999997</v>
      </c>
      <c r="G16" s="408">
        <v>0</v>
      </c>
      <c r="H16" s="408">
        <v>95053904.743218958</v>
      </c>
      <c r="I16" s="408">
        <v>93181604.587744981</v>
      </c>
      <c r="J16" s="408">
        <v>1351985.3154740001</v>
      </c>
      <c r="K16" s="408">
        <v>520314.83999999991</v>
      </c>
      <c r="L16" s="408">
        <v>0</v>
      </c>
      <c r="M16" s="408">
        <v>385564.89884356159</v>
      </c>
      <c r="N16" s="408">
        <v>90388.439171115941</v>
      </c>
      <c r="O16" s="408">
        <v>133112.41985832565</v>
      </c>
      <c r="P16" s="408">
        <v>162064.03981411998</v>
      </c>
      <c r="Q16" s="408">
        <v>0</v>
      </c>
      <c r="R16" s="408">
        <v>2339</v>
      </c>
      <c r="S16" s="410">
        <v>0.11672363687465583</v>
      </c>
      <c r="T16" s="410">
        <v>0.1384118142585585</v>
      </c>
      <c r="U16" s="410">
        <v>0.12366656640800057</v>
      </c>
      <c r="V16" s="412">
        <v>90.243175201737031</v>
      </c>
    </row>
    <row r="17" spans="1:22">
      <c r="A17" s="297">
        <v>8</v>
      </c>
      <c r="B17" s="300" t="s">
        <v>507</v>
      </c>
      <c r="C17" s="408">
        <v>156045238.09247193</v>
      </c>
      <c r="D17" s="408">
        <v>153675527.54226193</v>
      </c>
      <c r="E17" s="408">
        <v>1359156.1502100001</v>
      </c>
      <c r="F17" s="408">
        <v>1010554.4</v>
      </c>
      <c r="G17" s="408">
        <v>0</v>
      </c>
      <c r="H17" s="408">
        <v>157826040.91855001</v>
      </c>
      <c r="I17" s="408">
        <v>155279270.48230901</v>
      </c>
      <c r="J17" s="408">
        <v>1434374.7762410003</v>
      </c>
      <c r="K17" s="408">
        <v>1112395.6600000001</v>
      </c>
      <c r="L17" s="408">
        <v>0</v>
      </c>
      <c r="M17" s="408">
        <v>203086.76777606999</v>
      </c>
      <c r="N17" s="408">
        <v>61622.464433980007</v>
      </c>
      <c r="O17" s="408">
        <v>38483.02077494</v>
      </c>
      <c r="P17" s="408">
        <v>102981.28256714999</v>
      </c>
      <c r="Q17" s="408">
        <v>0</v>
      </c>
      <c r="R17" s="408">
        <v>58010</v>
      </c>
      <c r="S17" s="410">
        <v>0.21270826895859857</v>
      </c>
      <c r="T17" s="410">
        <v>0.26397802772366119</v>
      </c>
      <c r="U17" s="410">
        <v>0.21808348335627198</v>
      </c>
      <c r="V17" s="412">
        <v>0.66257317153916884</v>
      </c>
    </row>
    <row r="18" spans="1:22">
      <c r="A18" s="299">
        <v>9</v>
      </c>
      <c r="B18" s="298" t="s">
        <v>499</v>
      </c>
      <c r="C18" s="409">
        <v>0</v>
      </c>
      <c r="D18" s="409">
        <v>0</v>
      </c>
      <c r="E18" s="409">
        <v>0</v>
      </c>
      <c r="F18" s="409">
        <v>0</v>
      </c>
      <c r="G18" s="409">
        <v>0</v>
      </c>
      <c r="H18" s="409">
        <v>0</v>
      </c>
      <c r="I18" s="409">
        <v>0</v>
      </c>
      <c r="J18" s="409">
        <v>0</v>
      </c>
      <c r="K18" s="409">
        <v>0</v>
      </c>
      <c r="L18" s="409">
        <v>0</v>
      </c>
      <c r="M18" s="409">
        <v>0</v>
      </c>
      <c r="N18" s="409">
        <v>0</v>
      </c>
      <c r="O18" s="409">
        <v>0</v>
      </c>
      <c r="P18" s="409">
        <v>0</v>
      </c>
      <c r="Q18" s="409">
        <v>0</v>
      </c>
      <c r="R18" s="409">
        <v>0</v>
      </c>
      <c r="S18" s="411">
        <v>0</v>
      </c>
      <c r="T18" s="411">
        <v>0</v>
      </c>
      <c r="U18" s="411">
        <v>0</v>
      </c>
      <c r="V18" s="413">
        <v>0</v>
      </c>
    </row>
    <row r="19" spans="1:22">
      <c r="A19" s="297">
        <v>10</v>
      </c>
      <c r="B19" s="296" t="s">
        <v>510</v>
      </c>
      <c r="C19" s="532">
        <v>2885392116.9592395</v>
      </c>
      <c r="D19" s="532">
        <v>2761655954.8798432</v>
      </c>
      <c r="E19" s="532">
        <v>54072120.495987982</v>
      </c>
      <c r="F19" s="532">
        <v>67750239.843406945</v>
      </c>
      <c r="G19" s="532">
        <v>1913801.74</v>
      </c>
      <c r="H19" s="532">
        <v>2905899756.7165318</v>
      </c>
      <c r="I19" s="532">
        <v>2774747356.4246016</v>
      </c>
      <c r="J19" s="532">
        <v>55046216.898339026</v>
      </c>
      <c r="K19" s="532">
        <v>75488897.318594068</v>
      </c>
      <c r="L19" s="532">
        <v>617286.07499999972</v>
      </c>
      <c r="M19" s="533">
        <v>93808600.164246336</v>
      </c>
      <c r="N19" s="533">
        <v>25979563.005644716</v>
      </c>
      <c r="O19" s="533">
        <v>15249630.66328929</v>
      </c>
      <c r="P19" s="533">
        <v>52303622.675110966</v>
      </c>
      <c r="Q19" s="533">
        <v>275783.82020117989</v>
      </c>
      <c r="R19" s="533">
        <v>508406</v>
      </c>
      <c r="S19" s="530">
        <v>0.20175049650202112</v>
      </c>
      <c r="T19" s="530">
        <v>0.23926497795851517</v>
      </c>
      <c r="U19" s="530">
        <v>0.18190751244438072</v>
      </c>
      <c r="V19" s="531">
        <v>69.562268290379947</v>
      </c>
    </row>
    <row r="20" spans="1:22" ht="24">
      <c r="A20" s="295">
        <v>10.1</v>
      </c>
      <c r="B20" s="294" t="s">
        <v>514</v>
      </c>
      <c r="C20" s="408">
        <v>518737241.35000002</v>
      </c>
      <c r="D20" s="408">
        <v>508693617.12999994</v>
      </c>
      <c r="E20" s="408">
        <v>902434.96</v>
      </c>
      <c r="F20" s="408">
        <v>9141189.2599999998</v>
      </c>
      <c r="G20" s="408">
        <v>0</v>
      </c>
      <c r="H20" s="408">
        <v>526403080.87999994</v>
      </c>
      <c r="I20" s="408">
        <v>515609934.21000004</v>
      </c>
      <c r="J20" s="408">
        <v>945418.80999999994</v>
      </c>
      <c r="K20" s="408">
        <v>9847727.8599999994</v>
      </c>
      <c r="L20" s="408">
        <v>0</v>
      </c>
      <c r="M20" s="408">
        <v>24135221.706820592</v>
      </c>
      <c r="N20" s="408">
        <v>14331934.816484177</v>
      </c>
      <c r="O20" s="408">
        <v>686829.92471325002</v>
      </c>
      <c r="P20" s="408">
        <v>9116456.965623159</v>
      </c>
      <c r="Q20" s="408">
        <v>0</v>
      </c>
      <c r="R20" s="408">
        <v>264529</v>
      </c>
      <c r="S20" s="410">
        <v>0.23186348408462804</v>
      </c>
      <c r="T20" s="410">
        <v>0.25817417673198884</v>
      </c>
      <c r="U20" s="410">
        <v>0.2346823806163843</v>
      </c>
      <c r="V20" s="412">
        <v>33.90466732154934</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scale="1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H45"/>
  <sheetViews>
    <sheetView topLeftCell="A33" zoomScale="80" zoomScaleNormal="80" workbookViewId="0">
      <selection activeCell="F27" sqref="F27"/>
    </sheetView>
  </sheetViews>
  <sheetFormatPr defaultColWidth="8.88671875" defaultRowHeight="13.8"/>
  <cols>
    <col min="1" max="1" width="8.88671875" style="5"/>
    <col min="2" max="2" width="66.6640625" style="5" customWidth="1"/>
    <col min="3" max="8" width="18.6640625" style="376" customWidth="1"/>
    <col min="9" max="16384" width="8.88671875" style="5"/>
  </cols>
  <sheetData>
    <row r="1" spans="1:8">
      <c r="A1" s="2" t="s">
        <v>30</v>
      </c>
      <c r="B1" s="3" t="str">
        <f>'Info '!C2</f>
        <v>JSC "Liberty Bank"</v>
      </c>
      <c r="C1" s="375"/>
    </row>
    <row r="2" spans="1:8">
      <c r="A2" s="2" t="s">
        <v>31</v>
      </c>
      <c r="B2" s="417">
        <f>'1. key ratios '!B2</f>
        <v>46203</v>
      </c>
      <c r="C2" s="377"/>
      <c r="D2" s="378"/>
      <c r="E2" s="378"/>
      <c r="F2" s="378"/>
      <c r="G2" s="378"/>
      <c r="H2" s="378"/>
    </row>
    <row r="3" spans="1:8" ht="14.4" thickBot="1"/>
    <row r="4" spans="1:8">
      <c r="A4" s="784" t="s">
        <v>6</v>
      </c>
      <c r="B4" s="786" t="s">
        <v>585</v>
      </c>
      <c r="C4" s="782" t="s">
        <v>522</v>
      </c>
      <c r="D4" s="782"/>
      <c r="E4" s="782"/>
      <c r="F4" s="782" t="s">
        <v>523</v>
      </c>
      <c r="G4" s="782"/>
      <c r="H4" s="783"/>
    </row>
    <row r="5" spans="1:8" ht="15.45" customHeight="1">
      <c r="A5" s="785"/>
      <c r="B5" s="787"/>
      <c r="C5" s="600" t="s">
        <v>32</v>
      </c>
      <c r="D5" s="600" t="s">
        <v>33</v>
      </c>
      <c r="E5" s="600" t="s">
        <v>34</v>
      </c>
      <c r="F5" s="600" t="s">
        <v>32</v>
      </c>
      <c r="G5" s="600" t="s">
        <v>33</v>
      </c>
      <c r="H5" s="641" t="s">
        <v>34</v>
      </c>
    </row>
    <row r="6" spans="1:8">
      <c r="A6" s="613">
        <v>1</v>
      </c>
      <c r="B6" s="614" t="s">
        <v>586</v>
      </c>
      <c r="C6" s="587">
        <f>SUM(C7:C12)</f>
        <v>350709560.46000004</v>
      </c>
      <c r="D6" s="587">
        <f>SUM(D7:D12)</f>
        <v>53200786.456999995</v>
      </c>
      <c r="E6" s="599">
        <f>C6+D6</f>
        <v>403910346.91700006</v>
      </c>
      <c r="F6" s="587">
        <f>SUM(F7:F12)</f>
        <v>300943572.25999999</v>
      </c>
      <c r="G6" s="587">
        <f>SUM(G7:G12)</f>
        <v>43080129.510000005</v>
      </c>
      <c r="H6" s="642">
        <f>F6+G6</f>
        <v>344023701.76999998</v>
      </c>
    </row>
    <row r="7" spans="1:8">
      <c r="A7" s="613">
        <v>1.1000000000000001</v>
      </c>
      <c r="B7" s="615" t="s">
        <v>529</v>
      </c>
      <c r="C7" s="585"/>
      <c r="D7" s="585"/>
      <c r="E7" s="599">
        <f t="shared" ref="E7:E45" si="0">C7+D7</f>
        <v>0</v>
      </c>
      <c r="F7" s="585"/>
      <c r="G7" s="585"/>
      <c r="H7" s="642">
        <f t="shared" ref="H7:H44" si="1">F7+G7</f>
        <v>0</v>
      </c>
    </row>
    <row r="8" spans="1:8">
      <c r="A8" s="613">
        <v>1.2</v>
      </c>
      <c r="B8" s="615" t="s">
        <v>531</v>
      </c>
      <c r="C8" s="585"/>
      <c r="D8" s="585"/>
      <c r="E8" s="599">
        <f t="shared" si="0"/>
        <v>0</v>
      </c>
      <c r="F8" s="585"/>
      <c r="G8" s="585"/>
      <c r="H8" s="642">
        <f t="shared" si="1"/>
        <v>0</v>
      </c>
    </row>
    <row r="9" spans="1:8" ht="21.45" customHeight="1">
      <c r="A9" s="613">
        <v>1.3</v>
      </c>
      <c r="B9" s="615" t="s">
        <v>587</v>
      </c>
      <c r="C9" s="585"/>
      <c r="D9" s="585"/>
      <c r="E9" s="599">
        <f t="shared" si="0"/>
        <v>0</v>
      </c>
      <c r="F9" s="585"/>
      <c r="G9" s="585"/>
      <c r="H9" s="642">
        <f t="shared" si="1"/>
        <v>0</v>
      </c>
    </row>
    <row r="10" spans="1:8">
      <c r="A10" s="613">
        <v>1.4</v>
      </c>
      <c r="B10" s="615" t="s">
        <v>533</v>
      </c>
      <c r="C10" s="585">
        <v>10309407</v>
      </c>
      <c r="D10" s="585">
        <v>0</v>
      </c>
      <c r="E10" s="599">
        <f t="shared" si="0"/>
        <v>10309407</v>
      </c>
      <c r="F10" s="585">
        <v>6851109</v>
      </c>
      <c r="G10" s="585"/>
      <c r="H10" s="642">
        <f t="shared" si="1"/>
        <v>6851109</v>
      </c>
    </row>
    <row r="11" spans="1:8">
      <c r="A11" s="613">
        <v>1.5</v>
      </c>
      <c r="B11" s="615" t="s">
        <v>537</v>
      </c>
      <c r="C11" s="585">
        <v>340400153.46000004</v>
      </c>
      <c r="D11" s="585">
        <v>53200786.456999995</v>
      </c>
      <c r="E11" s="599">
        <f t="shared" si="0"/>
        <v>393600939.91700006</v>
      </c>
      <c r="F11" s="585">
        <v>294092463.25999999</v>
      </c>
      <c r="G11" s="585">
        <v>43080129.510000005</v>
      </c>
      <c r="H11" s="642">
        <f t="shared" si="1"/>
        <v>337172592.76999998</v>
      </c>
    </row>
    <row r="12" spans="1:8">
      <c r="A12" s="613">
        <v>1.6</v>
      </c>
      <c r="B12" s="616" t="s">
        <v>419</v>
      </c>
      <c r="C12" s="585"/>
      <c r="D12" s="585"/>
      <c r="E12" s="599">
        <f t="shared" si="0"/>
        <v>0</v>
      </c>
      <c r="F12" s="585"/>
      <c r="G12" s="585"/>
      <c r="H12" s="642">
        <f t="shared" si="1"/>
        <v>0</v>
      </c>
    </row>
    <row r="13" spans="1:8">
      <c r="A13" s="613">
        <v>2</v>
      </c>
      <c r="B13" s="617" t="s">
        <v>588</v>
      </c>
      <c r="C13" s="585">
        <v>-176803535.11716068</v>
      </c>
      <c r="D13" s="585">
        <v>-26189441.055131726</v>
      </c>
      <c r="E13" s="599">
        <f t="shared" si="0"/>
        <v>-202992976.17229241</v>
      </c>
      <c r="F13" s="585">
        <v>-141687015.88481629</v>
      </c>
      <c r="G13" s="585">
        <v>-19868960.560131483</v>
      </c>
      <c r="H13" s="642">
        <f t="shared" si="1"/>
        <v>-161555976.44494778</v>
      </c>
    </row>
    <row r="14" spans="1:8">
      <c r="A14" s="613">
        <v>2.1</v>
      </c>
      <c r="B14" s="615" t="s">
        <v>589</v>
      </c>
      <c r="C14" s="585"/>
      <c r="D14" s="585"/>
      <c r="E14" s="599">
        <f t="shared" si="0"/>
        <v>0</v>
      </c>
      <c r="F14" s="585"/>
      <c r="G14" s="585"/>
      <c r="H14" s="642">
        <f t="shared" si="1"/>
        <v>0</v>
      </c>
    </row>
    <row r="15" spans="1:8" ht="24.45" customHeight="1">
      <c r="A15" s="613">
        <v>2.2000000000000002</v>
      </c>
      <c r="B15" s="615" t="s">
        <v>590</v>
      </c>
      <c r="C15" s="585"/>
      <c r="D15" s="585"/>
      <c r="E15" s="599">
        <f t="shared" si="0"/>
        <v>0</v>
      </c>
      <c r="F15" s="585"/>
      <c r="G15" s="585"/>
      <c r="H15" s="642">
        <f t="shared" si="1"/>
        <v>0</v>
      </c>
    </row>
    <row r="16" spans="1:8" ht="20.7" customHeight="1">
      <c r="A16" s="613">
        <v>2.2999999999999998</v>
      </c>
      <c r="B16" s="615" t="s">
        <v>591</v>
      </c>
      <c r="C16" s="585">
        <v>-176803535.11716068</v>
      </c>
      <c r="D16" s="585">
        <v>-26189441.055131726</v>
      </c>
      <c r="E16" s="599">
        <f t="shared" si="0"/>
        <v>-202992976.17229241</v>
      </c>
      <c r="F16" s="585">
        <v>-141687015.88481629</v>
      </c>
      <c r="G16" s="585">
        <v>-19868960.560131483</v>
      </c>
      <c r="H16" s="642">
        <f t="shared" si="1"/>
        <v>-161555976.44494778</v>
      </c>
    </row>
    <row r="17" spans="1:8">
      <c r="A17" s="613">
        <v>2.4</v>
      </c>
      <c r="B17" s="615" t="s">
        <v>592</v>
      </c>
      <c r="C17" s="585"/>
      <c r="D17" s="585"/>
      <c r="E17" s="599">
        <f t="shared" si="0"/>
        <v>0</v>
      </c>
      <c r="F17" s="585"/>
      <c r="G17" s="585"/>
      <c r="H17" s="642">
        <f t="shared" si="1"/>
        <v>0</v>
      </c>
    </row>
    <row r="18" spans="1:8">
      <c r="A18" s="613">
        <v>3</v>
      </c>
      <c r="B18" s="617" t="s">
        <v>593</v>
      </c>
      <c r="C18" s="585"/>
      <c r="D18" s="585"/>
      <c r="E18" s="599">
        <f t="shared" si="0"/>
        <v>0</v>
      </c>
      <c r="F18" s="585"/>
      <c r="G18" s="585"/>
      <c r="H18" s="642">
        <f t="shared" si="1"/>
        <v>0</v>
      </c>
    </row>
    <row r="19" spans="1:8">
      <c r="A19" s="613">
        <v>4</v>
      </c>
      <c r="B19" s="617" t="s">
        <v>594</v>
      </c>
      <c r="C19" s="585">
        <v>26768399.050000001</v>
      </c>
      <c r="D19" s="585">
        <v>5813317.2500000009</v>
      </c>
      <c r="E19" s="599">
        <f t="shared" si="0"/>
        <v>32581716.300000001</v>
      </c>
      <c r="F19" s="585">
        <v>23079064.879999995</v>
      </c>
      <c r="G19" s="585">
        <v>5198967.9600000009</v>
      </c>
      <c r="H19" s="642">
        <f t="shared" si="1"/>
        <v>28278032.839999996</v>
      </c>
    </row>
    <row r="20" spans="1:8">
      <c r="A20" s="613">
        <v>5</v>
      </c>
      <c r="B20" s="617" t="s">
        <v>595</v>
      </c>
      <c r="C20" s="585">
        <v>-5279582.13</v>
      </c>
      <c r="D20" s="585">
        <v>-12802217.449999999</v>
      </c>
      <c r="E20" s="599">
        <f t="shared" si="0"/>
        <v>-18081799.579999998</v>
      </c>
      <c r="F20" s="585">
        <v>-4805752.2899999991</v>
      </c>
      <c r="G20" s="585">
        <v>-11933502.25</v>
      </c>
      <c r="H20" s="642">
        <f t="shared" si="1"/>
        <v>-16739254.539999999</v>
      </c>
    </row>
    <row r="21" spans="1:8" ht="24" customHeight="1">
      <c r="A21" s="613">
        <v>6</v>
      </c>
      <c r="B21" s="617" t="s">
        <v>596</v>
      </c>
      <c r="C21" s="585">
        <v>7663.97</v>
      </c>
      <c r="D21" s="585">
        <v>0</v>
      </c>
      <c r="E21" s="599">
        <f t="shared" si="0"/>
        <v>7663.97</v>
      </c>
      <c r="F21" s="585">
        <v>54655.579999999994</v>
      </c>
      <c r="G21" s="585">
        <v>0</v>
      </c>
      <c r="H21" s="642">
        <f t="shared" si="1"/>
        <v>54655.579999999994</v>
      </c>
    </row>
    <row r="22" spans="1:8" ht="18.45" customHeight="1">
      <c r="A22" s="613">
        <v>7</v>
      </c>
      <c r="B22" s="617" t="s">
        <v>597</v>
      </c>
      <c r="C22" s="585">
        <v>3842891.16</v>
      </c>
      <c r="D22" s="585">
        <v>0</v>
      </c>
      <c r="E22" s="599">
        <f t="shared" si="0"/>
        <v>3842891.16</v>
      </c>
      <c r="F22" s="585">
        <v>-407843.14</v>
      </c>
      <c r="G22" s="585">
        <v>0</v>
      </c>
      <c r="H22" s="642">
        <f t="shared" si="1"/>
        <v>-407843.14</v>
      </c>
    </row>
    <row r="23" spans="1:8" ht="25.5" customHeight="1">
      <c r="A23" s="613">
        <v>8</v>
      </c>
      <c r="B23" s="618" t="s">
        <v>598</v>
      </c>
      <c r="C23" s="585"/>
      <c r="D23" s="585"/>
      <c r="E23" s="599">
        <f t="shared" si="0"/>
        <v>0</v>
      </c>
      <c r="F23" s="585"/>
      <c r="G23" s="585"/>
      <c r="H23" s="642">
        <f t="shared" si="1"/>
        <v>0</v>
      </c>
    </row>
    <row r="24" spans="1:8" ht="34.5" customHeight="1">
      <c r="A24" s="613">
        <v>9</v>
      </c>
      <c r="B24" s="618" t="s">
        <v>599</v>
      </c>
      <c r="C24" s="585"/>
      <c r="D24" s="585"/>
      <c r="E24" s="599">
        <f t="shared" si="0"/>
        <v>0</v>
      </c>
      <c r="F24" s="585"/>
      <c r="G24" s="585"/>
      <c r="H24" s="642">
        <f t="shared" si="1"/>
        <v>0</v>
      </c>
    </row>
    <row r="25" spans="1:8">
      <c r="A25" s="613">
        <v>10</v>
      </c>
      <c r="B25" s="617" t="s">
        <v>600</v>
      </c>
      <c r="C25" s="585">
        <v>8856519.5199999996</v>
      </c>
      <c r="D25" s="585">
        <v>0</v>
      </c>
      <c r="E25" s="599">
        <f t="shared" si="0"/>
        <v>8856519.5199999996</v>
      </c>
      <c r="F25" s="585">
        <v>10708214.239999998</v>
      </c>
      <c r="G25" s="585">
        <v>0</v>
      </c>
      <c r="H25" s="642">
        <f t="shared" si="1"/>
        <v>10708214.239999998</v>
      </c>
    </row>
    <row r="26" spans="1:8">
      <c r="A26" s="613">
        <v>11</v>
      </c>
      <c r="B26" s="619" t="s">
        <v>601</v>
      </c>
      <c r="C26" s="585">
        <v>119781.87999999999</v>
      </c>
      <c r="D26" s="585">
        <v>0</v>
      </c>
      <c r="E26" s="599">
        <f t="shared" si="0"/>
        <v>119781.87999999999</v>
      </c>
      <c r="F26" s="585">
        <v>232332.75</v>
      </c>
      <c r="G26" s="585">
        <v>0</v>
      </c>
      <c r="H26" s="642">
        <f t="shared" si="1"/>
        <v>232332.75</v>
      </c>
    </row>
    <row r="27" spans="1:8">
      <c r="A27" s="613">
        <v>12</v>
      </c>
      <c r="B27" s="617" t="s">
        <v>602</v>
      </c>
      <c r="C27" s="585">
        <v>8008373.6900000004</v>
      </c>
      <c r="D27" s="585">
        <v>0</v>
      </c>
      <c r="E27" s="599">
        <f t="shared" si="0"/>
        <v>8008373.6900000004</v>
      </c>
      <c r="F27" s="585">
        <v>7722229.7699999996</v>
      </c>
      <c r="G27" s="585">
        <v>2314.4</v>
      </c>
      <c r="H27" s="642">
        <f t="shared" si="1"/>
        <v>7724544.1699999999</v>
      </c>
    </row>
    <row r="28" spans="1:8">
      <c r="A28" s="613">
        <v>13</v>
      </c>
      <c r="B28" s="620" t="s">
        <v>603</v>
      </c>
      <c r="C28" s="585">
        <v>-11991717</v>
      </c>
      <c r="D28" s="585">
        <v>-452795</v>
      </c>
      <c r="E28" s="599">
        <f t="shared" si="0"/>
        <v>-12444512</v>
      </c>
      <c r="F28" s="585">
        <v>-12033500</v>
      </c>
      <c r="G28" s="585">
        <v>-426280</v>
      </c>
      <c r="H28" s="642">
        <f t="shared" si="1"/>
        <v>-12459780</v>
      </c>
    </row>
    <row r="29" spans="1:8">
      <c r="A29" s="613">
        <v>14</v>
      </c>
      <c r="B29" s="621" t="s">
        <v>604</v>
      </c>
      <c r="C29" s="585">
        <v>-122270081.13</v>
      </c>
      <c r="D29" s="585">
        <v>-2954327.3999999994</v>
      </c>
      <c r="E29" s="599">
        <f t="shared" si="0"/>
        <v>-125224408.53</v>
      </c>
      <c r="F29" s="585">
        <v>-94291474.050000012</v>
      </c>
      <c r="G29" s="585">
        <v>-2645926.38</v>
      </c>
      <c r="H29" s="642">
        <f t="shared" si="1"/>
        <v>-96937400.430000007</v>
      </c>
    </row>
    <row r="30" spans="1:8">
      <c r="A30" s="613">
        <v>14.1</v>
      </c>
      <c r="B30" s="622" t="s">
        <v>605</v>
      </c>
      <c r="C30" s="585">
        <v>-102595333.17</v>
      </c>
      <c r="D30" s="585"/>
      <c r="E30" s="599">
        <f t="shared" si="0"/>
        <v>-102595333.17</v>
      </c>
      <c r="F30" s="585">
        <v>-77369334.730000004</v>
      </c>
      <c r="G30" s="585"/>
      <c r="H30" s="642">
        <f t="shared" si="1"/>
        <v>-77369334.730000004</v>
      </c>
    </row>
    <row r="31" spans="1:8">
      <c r="A31" s="613">
        <v>14.2</v>
      </c>
      <c r="B31" s="622" t="s">
        <v>606</v>
      </c>
      <c r="C31" s="585">
        <v>-19674747.959999997</v>
      </c>
      <c r="D31" s="585">
        <v>-2954327.3999999994</v>
      </c>
      <c r="E31" s="599">
        <f t="shared" si="0"/>
        <v>-22629075.359999996</v>
      </c>
      <c r="F31" s="585">
        <v>-16922139.32</v>
      </c>
      <c r="G31" s="585">
        <v>-2645926.38</v>
      </c>
      <c r="H31" s="642">
        <f t="shared" si="1"/>
        <v>-19568065.699999999</v>
      </c>
    </row>
    <row r="32" spans="1:8">
      <c r="A32" s="613">
        <v>15</v>
      </c>
      <c r="B32" s="617" t="s">
        <v>607</v>
      </c>
      <c r="C32" s="585">
        <v>-19795157.130000003</v>
      </c>
      <c r="D32" s="585"/>
      <c r="E32" s="599">
        <f t="shared" si="0"/>
        <v>-19795157.130000003</v>
      </c>
      <c r="F32" s="585">
        <v>-19111354.660000004</v>
      </c>
      <c r="G32" s="585"/>
      <c r="H32" s="642">
        <f t="shared" si="1"/>
        <v>-19111354.660000004</v>
      </c>
    </row>
    <row r="33" spans="1:8" ht="22.5" customHeight="1">
      <c r="A33" s="613">
        <v>16</v>
      </c>
      <c r="B33" s="623" t="s">
        <v>608</v>
      </c>
      <c r="C33" s="585"/>
      <c r="D33" s="585"/>
      <c r="E33" s="599">
        <f t="shared" si="0"/>
        <v>0</v>
      </c>
      <c r="F33" s="585"/>
      <c r="G33" s="585"/>
      <c r="H33" s="642">
        <f t="shared" si="1"/>
        <v>0</v>
      </c>
    </row>
    <row r="34" spans="1:8">
      <c r="A34" s="613">
        <v>17</v>
      </c>
      <c r="B34" s="617" t="s">
        <v>609</v>
      </c>
      <c r="C34" s="585">
        <v>18716.89</v>
      </c>
      <c r="D34" s="585">
        <v>159290.45000000001</v>
      </c>
      <c r="E34" s="599">
        <f t="shared" si="0"/>
        <v>178007.34000000003</v>
      </c>
      <c r="F34" s="585">
        <v>-287572.93</v>
      </c>
      <c r="G34" s="585">
        <v>-939930.51</v>
      </c>
      <c r="H34" s="642">
        <f t="shared" si="1"/>
        <v>-1227503.44</v>
      </c>
    </row>
    <row r="35" spans="1:8">
      <c r="A35" s="613">
        <v>17.100000000000001</v>
      </c>
      <c r="B35" s="622" t="s">
        <v>610</v>
      </c>
      <c r="C35" s="585">
        <v>18716.89</v>
      </c>
      <c r="D35" s="585">
        <v>148887.45000000001</v>
      </c>
      <c r="E35" s="599">
        <f t="shared" si="0"/>
        <v>167604.34000000003</v>
      </c>
      <c r="F35" s="585">
        <v>-287572.93</v>
      </c>
      <c r="G35" s="585">
        <v>-939930.51</v>
      </c>
      <c r="H35" s="642">
        <f t="shared" si="1"/>
        <v>-1227503.44</v>
      </c>
    </row>
    <row r="36" spans="1:8">
      <c r="A36" s="613">
        <v>17.2</v>
      </c>
      <c r="B36" s="622" t="s">
        <v>611</v>
      </c>
      <c r="C36" s="585">
        <v>0</v>
      </c>
      <c r="D36" s="585">
        <v>10403</v>
      </c>
      <c r="E36" s="599">
        <f t="shared" si="0"/>
        <v>10403</v>
      </c>
      <c r="F36" s="585">
        <v>0</v>
      </c>
      <c r="G36" s="585">
        <v>0</v>
      </c>
      <c r="H36" s="642">
        <f t="shared" si="1"/>
        <v>0</v>
      </c>
    </row>
    <row r="37" spans="1:8" ht="41.7" customHeight="1">
      <c r="A37" s="613">
        <v>18</v>
      </c>
      <c r="B37" s="624" t="s">
        <v>612</v>
      </c>
      <c r="C37" s="585">
        <v>-13070894.130000001</v>
      </c>
      <c r="D37" s="585">
        <v>-6610060.1699999999</v>
      </c>
      <c r="E37" s="599">
        <f t="shared" si="0"/>
        <v>-19680954.300000001</v>
      </c>
      <c r="F37" s="585">
        <v>-12105029.939999999</v>
      </c>
      <c r="G37" s="629">
        <v>-381.01000000000931</v>
      </c>
      <c r="H37" s="642">
        <f t="shared" si="1"/>
        <v>-12105410.949999999</v>
      </c>
    </row>
    <row r="38" spans="1:8">
      <c r="A38" s="613">
        <v>18.100000000000001</v>
      </c>
      <c r="B38" s="625" t="s">
        <v>613</v>
      </c>
      <c r="C38" s="585">
        <v>19034</v>
      </c>
      <c r="D38" s="585">
        <v>0</v>
      </c>
      <c r="E38" s="599">
        <f t="shared" si="0"/>
        <v>19034</v>
      </c>
      <c r="F38" s="585">
        <v>181290</v>
      </c>
      <c r="G38" s="585">
        <v>0</v>
      </c>
      <c r="H38" s="642">
        <f t="shared" si="1"/>
        <v>181290</v>
      </c>
    </row>
    <row r="39" spans="1:8">
      <c r="A39" s="613">
        <v>18.2</v>
      </c>
      <c r="B39" s="625" t="s">
        <v>614</v>
      </c>
      <c r="C39" s="585">
        <v>-13089928.130000001</v>
      </c>
      <c r="D39" s="585">
        <v>-6610060.1699999999</v>
      </c>
      <c r="E39" s="599">
        <f t="shared" si="0"/>
        <v>-19699988.300000001</v>
      </c>
      <c r="F39" s="585">
        <v>-12286319.939999999</v>
      </c>
      <c r="G39" s="585">
        <v>-381.01000000000931</v>
      </c>
      <c r="H39" s="642">
        <f t="shared" si="1"/>
        <v>-12286700.949999999</v>
      </c>
    </row>
    <row r="40" spans="1:8" ht="24.45" customHeight="1">
      <c r="A40" s="613">
        <v>19</v>
      </c>
      <c r="B40" s="624" t="s">
        <v>615</v>
      </c>
      <c r="C40" s="585"/>
      <c r="D40" s="585"/>
      <c r="E40" s="599">
        <f t="shared" si="0"/>
        <v>0</v>
      </c>
      <c r="F40" s="585"/>
      <c r="G40" s="585"/>
      <c r="H40" s="642">
        <f t="shared" si="1"/>
        <v>0</v>
      </c>
    </row>
    <row r="41" spans="1:8" ht="17.7" customHeight="1">
      <c r="A41" s="613">
        <v>20</v>
      </c>
      <c r="B41" s="624" t="s">
        <v>616</v>
      </c>
      <c r="C41" s="585">
        <v>111971.02</v>
      </c>
      <c r="D41" s="585">
        <v>0</v>
      </c>
      <c r="E41" s="599">
        <f t="shared" si="0"/>
        <v>111971.02</v>
      </c>
      <c r="F41" s="585">
        <v>-60106.13</v>
      </c>
      <c r="G41" s="585">
        <v>0</v>
      </c>
      <c r="H41" s="642">
        <f t="shared" si="1"/>
        <v>-60106.13</v>
      </c>
    </row>
    <row r="42" spans="1:8" ht="26.7" customHeight="1">
      <c r="A42" s="613">
        <v>21</v>
      </c>
      <c r="B42" s="624" t="s">
        <v>617</v>
      </c>
      <c r="C42" s="585"/>
      <c r="D42" s="585"/>
      <c r="E42" s="599">
        <f t="shared" si="0"/>
        <v>0</v>
      </c>
      <c r="F42" s="585"/>
      <c r="G42" s="585"/>
      <c r="H42" s="642">
        <f t="shared" si="1"/>
        <v>0</v>
      </c>
    </row>
    <row r="43" spans="1:8">
      <c r="A43" s="613">
        <v>22</v>
      </c>
      <c r="B43" s="626" t="s">
        <v>618</v>
      </c>
      <c r="C43" s="587">
        <f>SUM(C6,C13,C18,C19,C20,C21,C22,C23,C24,C25,C26,C27,C28,C29,C32,C33,C34,C37,C40,C41,C42)</f>
        <v>49232911.002839379</v>
      </c>
      <c r="D43" s="587">
        <f>SUM(D6,D13,D18,D19,D20,D21,D22,D23,D24,D25,D26,D27,D28,D29,D32,D33,D34,D37,D40,D41,D42)</f>
        <v>10164553.08186827</v>
      </c>
      <c r="E43" s="599">
        <f>C43+D43</f>
        <v>59397464.084707648</v>
      </c>
      <c r="F43" s="587">
        <f>SUM(F6,F13,F18,F19,F20,F21,F22,F23,F24,F25,F26,F27,F28,F29,F32,F33,F34,F37,F40,F41,F42)</f>
        <v>57950420.455183737</v>
      </c>
      <c r="G43" s="587">
        <f>SUM(G6,G13,G18,G19,G20,G21,G22,G23,G24,G25,G26,G27,G28,G29,G32,G33,G34,G37,G40,G41,G42)</f>
        <v>12466431.159868523</v>
      </c>
      <c r="H43" s="642">
        <f>F43+G43</f>
        <v>70416851.615052253</v>
      </c>
    </row>
    <row r="44" spans="1:8">
      <c r="A44" s="613">
        <v>23</v>
      </c>
      <c r="B44" s="626" t="s">
        <v>619</v>
      </c>
      <c r="C44" s="585">
        <v>-6562825.2199999997</v>
      </c>
      <c r="D44" s="585"/>
      <c r="E44" s="599">
        <f t="shared" si="0"/>
        <v>-6562825.2199999997</v>
      </c>
      <c r="F44" s="585">
        <v>-8674855.6199999992</v>
      </c>
      <c r="G44" s="585"/>
      <c r="H44" s="642">
        <f t="shared" si="1"/>
        <v>-8674855.6199999992</v>
      </c>
    </row>
    <row r="45" spans="1:8" ht="14.4" thickBot="1">
      <c r="A45" s="627">
        <v>24</v>
      </c>
      <c r="B45" s="628" t="s">
        <v>620</v>
      </c>
      <c r="C45" s="643">
        <f>C43+C44</f>
        <v>42670085.78283938</v>
      </c>
      <c r="D45" s="643">
        <f>D43+D44</f>
        <v>10164553.08186827</v>
      </c>
      <c r="E45" s="644">
        <f t="shared" si="0"/>
        <v>52834638.864707649</v>
      </c>
      <c r="F45" s="643">
        <f>F43+F44</f>
        <v>49275564.83518374</v>
      </c>
      <c r="G45" s="643">
        <f>G43+G44</f>
        <v>12466431.159868523</v>
      </c>
      <c r="H45" s="645">
        <f>F45+G45</f>
        <v>61741995.995052263</v>
      </c>
    </row>
  </sheetData>
  <mergeCells count="4">
    <mergeCell ref="A4:A5"/>
    <mergeCell ref="B4:B5"/>
    <mergeCell ref="C4:E4"/>
    <mergeCell ref="F4:H4"/>
  </mergeCells>
  <pageMargins left="0.7" right="0.7" top="0.75" bottom="0.75" header="0.3" footer="0.3"/>
  <pageSetup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7"/>
  <sheetViews>
    <sheetView topLeftCell="B28" zoomScale="80" zoomScaleNormal="80" workbookViewId="0">
      <selection activeCell="F27" sqref="F27"/>
    </sheetView>
  </sheetViews>
  <sheetFormatPr defaultColWidth="8.6640625" defaultRowHeight="13.2"/>
  <cols>
    <col min="1" max="1" width="8.6640625" style="564"/>
    <col min="2" max="2" width="72.6640625" style="4" customWidth="1"/>
    <col min="3" max="8" width="15.44140625" style="4" customWidth="1"/>
    <col min="9" max="16384" width="8.6640625" style="4"/>
  </cols>
  <sheetData>
    <row r="1" spans="1:8">
      <c r="A1" s="2" t="s">
        <v>30</v>
      </c>
      <c r="B1" s="3" t="str">
        <f>'Info '!C2</f>
        <v>JSC "Liberty Bank"</v>
      </c>
      <c r="C1" s="3"/>
    </row>
    <row r="2" spans="1:8">
      <c r="A2" s="2" t="s">
        <v>31</v>
      </c>
      <c r="B2" s="417">
        <f>'1. key ratios '!B2</f>
        <v>46203</v>
      </c>
      <c r="C2" s="3"/>
    </row>
    <row r="3" spans="1:8" ht="13.8" thickBot="1">
      <c r="A3" s="4"/>
    </row>
    <row r="4" spans="1:8">
      <c r="A4" s="788" t="s">
        <v>6</v>
      </c>
      <c r="B4" s="789" t="s">
        <v>94</v>
      </c>
      <c r="C4" s="791" t="s">
        <v>522</v>
      </c>
      <c r="D4" s="791"/>
      <c r="E4" s="791"/>
      <c r="F4" s="791" t="s">
        <v>523</v>
      </c>
      <c r="G4" s="791"/>
      <c r="H4" s="792"/>
    </row>
    <row r="5" spans="1:8">
      <c r="A5" s="788"/>
      <c r="B5" s="790"/>
      <c r="C5" s="463" t="s">
        <v>32</v>
      </c>
      <c r="D5" s="463" t="s">
        <v>33</v>
      </c>
      <c r="E5" s="463" t="s">
        <v>34</v>
      </c>
      <c r="F5" s="463" t="s">
        <v>32</v>
      </c>
      <c r="G5" s="463" t="s">
        <v>33</v>
      </c>
      <c r="H5" s="464" t="s">
        <v>34</v>
      </c>
    </row>
    <row r="6" spans="1:8">
      <c r="A6" s="432">
        <v>1</v>
      </c>
      <c r="B6" s="433" t="s">
        <v>621</v>
      </c>
      <c r="C6" s="761">
        <v>0</v>
      </c>
      <c r="D6" s="761">
        <v>0</v>
      </c>
      <c r="E6" s="762">
        <f t="shared" ref="E6:E43" si="0">C6+D6</f>
        <v>0</v>
      </c>
      <c r="F6" s="761">
        <v>0</v>
      </c>
      <c r="G6" s="761">
        <v>0</v>
      </c>
      <c r="H6" s="763">
        <f t="shared" ref="H6:H43" si="1">F6+G6</f>
        <v>0</v>
      </c>
    </row>
    <row r="7" spans="1:8">
      <c r="A7" s="432">
        <v>2</v>
      </c>
      <c r="B7" s="433" t="s">
        <v>183</v>
      </c>
      <c r="C7" s="761">
        <v>0</v>
      </c>
      <c r="D7" s="761">
        <v>0</v>
      </c>
      <c r="E7" s="762">
        <f t="shared" si="0"/>
        <v>0</v>
      </c>
      <c r="F7" s="761">
        <v>0</v>
      </c>
      <c r="G7" s="761">
        <v>0</v>
      </c>
      <c r="H7" s="763">
        <f t="shared" si="1"/>
        <v>0</v>
      </c>
    </row>
    <row r="8" spans="1:8">
      <c r="A8" s="432">
        <v>3</v>
      </c>
      <c r="B8" s="433" t="s">
        <v>193</v>
      </c>
      <c r="C8" s="761">
        <v>12189356206</v>
      </c>
      <c r="D8" s="761">
        <v>41043395643</v>
      </c>
      <c r="E8" s="762">
        <f t="shared" si="0"/>
        <v>53232751849</v>
      </c>
      <c r="F8" s="761">
        <v>472037538</v>
      </c>
      <c r="G8" s="761">
        <v>17226255966</v>
      </c>
      <c r="H8" s="763">
        <f t="shared" si="1"/>
        <v>17698293504</v>
      </c>
    </row>
    <row r="9" spans="1:8">
      <c r="A9" s="432">
        <v>3.1</v>
      </c>
      <c r="B9" s="434" t="s">
        <v>184</v>
      </c>
      <c r="C9" s="764">
        <v>12186025306</v>
      </c>
      <c r="D9" s="764">
        <v>41042736452</v>
      </c>
      <c r="E9" s="765">
        <f t="shared" si="0"/>
        <v>53228761758</v>
      </c>
      <c r="F9" s="764">
        <v>467351274</v>
      </c>
      <c r="G9" s="764">
        <v>17225559046</v>
      </c>
      <c r="H9" s="766">
        <f t="shared" si="1"/>
        <v>17692910320</v>
      </c>
    </row>
    <row r="10" spans="1:8">
      <c r="A10" s="432">
        <v>3.2</v>
      </c>
      <c r="B10" s="434" t="s">
        <v>180</v>
      </c>
      <c r="C10" s="764">
        <v>3330900</v>
      </c>
      <c r="D10" s="764">
        <v>659191</v>
      </c>
      <c r="E10" s="765">
        <f t="shared" si="0"/>
        <v>3990091</v>
      </c>
      <c r="F10" s="764">
        <v>4686264</v>
      </c>
      <c r="G10" s="764">
        <v>696920</v>
      </c>
      <c r="H10" s="766">
        <f t="shared" si="1"/>
        <v>5383184</v>
      </c>
    </row>
    <row r="11" spans="1:8">
      <c r="A11" s="432">
        <v>4</v>
      </c>
      <c r="B11" s="433" t="s">
        <v>182</v>
      </c>
      <c r="C11" s="761">
        <v>994629000</v>
      </c>
      <c r="D11" s="761">
        <v>0</v>
      </c>
      <c r="E11" s="762">
        <f t="shared" si="0"/>
        <v>994629000</v>
      </c>
      <c r="F11" s="761">
        <v>1451348000</v>
      </c>
      <c r="G11" s="761">
        <v>0</v>
      </c>
      <c r="H11" s="763">
        <f t="shared" si="1"/>
        <v>1451348000</v>
      </c>
    </row>
    <row r="12" spans="1:8">
      <c r="A12" s="432">
        <v>4.0999999999999996</v>
      </c>
      <c r="B12" s="434" t="s">
        <v>166</v>
      </c>
      <c r="C12" s="764">
        <v>994629000</v>
      </c>
      <c r="D12" s="764">
        <v>0</v>
      </c>
      <c r="E12" s="765">
        <f t="shared" si="0"/>
        <v>994629000</v>
      </c>
      <c r="F12" s="764">
        <v>1451348000</v>
      </c>
      <c r="G12" s="764">
        <v>0</v>
      </c>
      <c r="H12" s="766">
        <f t="shared" si="1"/>
        <v>1451348000</v>
      </c>
    </row>
    <row r="13" spans="1:8">
      <c r="A13" s="432">
        <v>4.2</v>
      </c>
      <c r="B13" s="434" t="s">
        <v>167</v>
      </c>
      <c r="C13" s="764">
        <v>0</v>
      </c>
      <c r="D13" s="764">
        <v>0</v>
      </c>
      <c r="E13" s="765">
        <f t="shared" si="0"/>
        <v>0</v>
      </c>
      <c r="F13" s="764">
        <v>0</v>
      </c>
      <c r="G13" s="764">
        <v>0</v>
      </c>
      <c r="H13" s="766">
        <f t="shared" si="1"/>
        <v>0</v>
      </c>
    </row>
    <row r="14" spans="1:8">
      <c r="A14" s="432">
        <v>5</v>
      </c>
      <c r="B14" s="433" t="s">
        <v>192</v>
      </c>
      <c r="C14" s="761">
        <v>2745634897</v>
      </c>
      <c r="D14" s="761">
        <v>11585118020</v>
      </c>
      <c r="E14" s="762">
        <f t="shared" si="0"/>
        <v>14330752917</v>
      </c>
      <c r="F14" s="761">
        <v>166927845</v>
      </c>
      <c r="G14" s="761">
        <v>5372759272</v>
      </c>
      <c r="H14" s="763">
        <f t="shared" si="1"/>
        <v>5539687117</v>
      </c>
    </row>
    <row r="15" spans="1:8">
      <c r="A15" s="432">
        <v>5.0999999999999996</v>
      </c>
      <c r="B15" s="435" t="s">
        <v>170</v>
      </c>
      <c r="C15" s="764">
        <v>53570805</v>
      </c>
      <c r="D15" s="764">
        <v>22671402</v>
      </c>
      <c r="E15" s="765">
        <f t="shared" si="0"/>
        <v>76242207</v>
      </c>
      <c r="F15" s="764">
        <v>34935326</v>
      </c>
      <c r="G15" s="764">
        <v>8303697</v>
      </c>
      <c r="H15" s="766">
        <f t="shared" si="1"/>
        <v>43239023</v>
      </c>
    </row>
    <row r="16" spans="1:8">
      <c r="A16" s="432">
        <v>5.2</v>
      </c>
      <c r="B16" s="435" t="s">
        <v>169</v>
      </c>
      <c r="C16" s="764">
        <v>32390308</v>
      </c>
      <c r="D16" s="764">
        <v>158938458</v>
      </c>
      <c r="E16" s="765">
        <f t="shared" si="0"/>
        <v>191328766</v>
      </c>
      <c r="F16" s="764">
        <v>41912722</v>
      </c>
      <c r="G16" s="764">
        <v>122019079</v>
      </c>
      <c r="H16" s="766">
        <f t="shared" si="1"/>
        <v>163931801</v>
      </c>
    </row>
    <row r="17" spans="1:8">
      <c r="A17" s="432">
        <v>5.3</v>
      </c>
      <c r="B17" s="435" t="s">
        <v>168</v>
      </c>
      <c r="C17" s="764">
        <v>5718028</v>
      </c>
      <c r="D17" s="764">
        <v>9672483101</v>
      </c>
      <c r="E17" s="765">
        <f t="shared" si="0"/>
        <v>9678201129</v>
      </c>
      <c r="F17" s="764">
        <v>1531900</v>
      </c>
      <c r="G17" s="764">
        <v>3338704070</v>
      </c>
      <c r="H17" s="766">
        <f t="shared" si="1"/>
        <v>3340235970</v>
      </c>
    </row>
    <row r="18" spans="1:8">
      <c r="A18" s="432" t="s">
        <v>15</v>
      </c>
      <c r="B18" s="436" t="s">
        <v>36</v>
      </c>
      <c r="C18" s="764">
        <v>537828</v>
      </c>
      <c r="D18" s="764">
        <v>2417261646</v>
      </c>
      <c r="E18" s="765">
        <f t="shared" si="0"/>
        <v>2417799474</v>
      </c>
      <c r="F18" s="764">
        <v>0</v>
      </c>
      <c r="G18" s="764">
        <v>306250835</v>
      </c>
      <c r="H18" s="766">
        <f t="shared" si="1"/>
        <v>306250835</v>
      </c>
    </row>
    <row r="19" spans="1:8">
      <c r="A19" s="432" t="s">
        <v>16</v>
      </c>
      <c r="B19" s="436" t="s">
        <v>37</v>
      </c>
      <c r="C19" s="764">
        <v>429000</v>
      </c>
      <c r="D19" s="764">
        <v>4105467116</v>
      </c>
      <c r="E19" s="765">
        <f t="shared" si="0"/>
        <v>4105896116</v>
      </c>
      <c r="F19" s="764">
        <v>344000</v>
      </c>
      <c r="G19" s="764">
        <v>879243503</v>
      </c>
      <c r="H19" s="766">
        <f t="shared" si="1"/>
        <v>879587503</v>
      </c>
    </row>
    <row r="20" spans="1:8">
      <c r="A20" s="432" t="s">
        <v>17</v>
      </c>
      <c r="B20" s="436" t="s">
        <v>38</v>
      </c>
      <c r="C20" s="764">
        <v>0</v>
      </c>
      <c r="D20" s="764">
        <v>208605640</v>
      </c>
      <c r="E20" s="765">
        <f t="shared" si="0"/>
        <v>208605640</v>
      </c>
      <c r="F20" s="764">
        <v>0</v>
      </c>
      <c r="G20" s="764">
        <v>269437854</v>
      </c>
      <c r="H20" s="766">
        <f t="shared" si="1"/>
        <v>269437854</v>
      </c>
    </row>
    <row r="21" spans="1:8">
      <c r="A21" s="432" t="s">
        <v>18</v>
      </c>
      <c r="B21" s="436" t="s">
        <v>39</v>
      </c>
      <c r="C21" s="764">
        <v>4575200</v>
      </c>
      <c r="D21" s="764">
        <v>2807140163</v>
      </c>
      <c r="E21" s="765">
        <f t="shared" si="0"/>
        <v>2811715363</v>
      </c>
      <c r="F21" s="764">
        <v>1136900</v>
      </c>
      <c r="G21" s="764">
        <v>1769141489</v>
      </c>
      <c r="H21" s="766">
        <f t="shared" si="1"/>
        <v>1770278389</v>
      </c>
    </row>
    <row r="22" spans="1:8">
      <c r="A22" s="432" t="s">
        <v>19</v>
      </c>
      <c r="B22" s="436" t="s">
        <v>40</v>
      </c>
      <c r="C22" s="764">
        <v>176000</v>
      </c>
      <c r="D22" s="764">
        <v>134008536</v>
      </c>
      <c r="E22" s="765">
        <f t="shared" si="0"/>
        <v>134184536</v>
      </c>
      <c r="F22" s="764">
        <v>51000</v>
      </c>
      <c r="G22" s="764">
        <v>114630389</v>
      </c>
      <c r="H22" s="766">
        <f t="shared" si="1"/>
        <v>114681389</v>
      </c>
    </row>
    <row r="23" spans="1:8">
      <c r="A23" s="432">
        <v>5.4</v>
      </c>
      <c r="B23" s="435" t="s">
        <v>171</v>
      </c>
      <c r="C23" s="764">
        <v>1993508</v>
      </c>
      <c r="D23" s="764">
        <v>423281946</v>
      </c>
      <c r="E23" s="765">
        <f t="shared" si="0"/>
        <v>425275454</v>
      </c>
      <c r="F23" s="764">
        <v>2760542</v>
      </c>
      <c r="G23" s="764">
        <v>436556435</v>
      </c>
      <c r="H23" s="766">
        <f t="shared" si="1"/>
        <v>439316977</v>
      </c>
    </row>
    <row r="24" spans="1:8">
      <c r="A24" s="432">
        <v>5.5</v>
      </c>
      <c r="B24" s="435" t="s">
        <v>172</v>
      </c>
      <c r="C24" s="764">
        <v>2116625000</v>
      </c>
      <c r="D24" s="764">
        <v>271152609</v>
      </c>
      <c r="E24" s="765">
        <f t="shared" si="0"/>
        <v>2387777609</v>
      </c>
      <c r="F24" s="764">
        <v>13625000</v>
      </c>
      <c r="G24" s="764">
        <v>601785940</v>
      </c>
      <c r="H24" s="766">
        <f t="shared" si="1"/>
        <v>615410940</v>
      </c>
    </row>
    <row r="25" spans="1:8">
      <c r="A25" s="432">
        <v>5.6</v>
      </c>
      <c r="B25" s="435" t="s">
        <v>173</v>
      </c>
      <c r="C25" s="764">
        <v>471908890</v>
      </c>
      <c r="D25" s="764">
        <v>681420771</v>
      </c>
      <c r="E25" s="765">
        <f t="shared" si="0"/>
        <v>1153329661</v>
      </c>
      <c r="F25" s="764">
        <v>19000010</v>
      </c>
      <c r="G25" s="764">
        <v>506317005</v>
      </c>
      <c r="H25" s="766">
        <f t="shared" si="1"/>
        <v>525317015</v>
      </c>
    </row>
    <row r="26" spans="1:8">
      <c r="A26" s="432">
        <v>5.7</v>
      </c>
      <c r="B26" s="435" t="s">
        <v>40</v>
      </c>
      <c r="C26" s="764">
        <v>63428358</v>
      </c>
      <c r="D26" s="764">
        <v>355169733</v>
      </c>
      <c r="E26" s="765">
        <f t="shared" si="0"/>
        <v>418598091</v>
      </c>
      <c r="F26" s="764">
        <v>53162345</v>
      </c>
      <c r="G26" s="764">
        <v>359073046</v>
      </c>
      <c r="H26" s="766">
        <f t="shared" si="1"/>
        <v>412235391</v>
      </c>
    </row>
    <row r="27" spans="1:8">
      <c r="A27" s="432">
        <v>6</v>
      </c>
      <c r="B27" s="437" t="s">
        <v>622</v>
      </c>
      <c r="C27" s="761">
        <v>206588605</v>
      </c>
      <c r="D27" s="761">
        <v>216277355.6318</v>
      </c>
      <c r="E27" s="762">
        <f t="shared" si="0"/>
        <v>422865960.6318</v>
      </c>
      <c r="F27" s="761">
        <v>176295464</v>
      </c>
      <c r="G27" s="761">
        <v>124171294.94580001</v>
      </c>
      <c r="H27" s="763">
        <f t="shared" si="1"/>
        <v>300466758.94580001</v>
      </c>
    </row>
    <row r="28" spans="1:8">
      <c r="A28" s="432">
        <v>7</v>
      </c>
      <c r="B28" s="437" t="s">
        <v>623</v>
      </c>
      <c r="C28" s="761">
        <v>85719678</v>
      </c>
      <c r="D28" s="761">
        <v>56908389</v>
      </c>
      <c r="E28" s="762">
        <f t="shared" si="0"/>
        <v>142628067</v>
      </c>
      <c r="F28" s="761">
        <v>67921850</v>
      </c>
      <c r="G28" s="761">
        <v>58141973</v>
      </c>
      <c r="H28" s="763">
        <f t="shared" si="1"/>
        <v>126063823</v>
      </c>
    </row>
    <row r="29" spans="1:8">
      <c r="A29" s="432">
        <v>8</v>
      </c>
      <c r="B29" s="437" t="s">
        <v>181</v>
      </c>
      <c r="C29" s="761">
        <v>0</v>
      </c>
      <c r="D29" s="761">
        <v>185171</v>
      </c>
      <c r="E29" s="762">
        <f t="shared" si="0"/>
        <v>185171</v>
      </c>
      <c r="F29" s="761">
        <v>0</v>
      </c>
      <c r="G29" s="761">
        <v>0</v>
      </c>
      <c r="H29" s="763">
        <f t="shared" si="1"/>
        <v>0</v>
      </c>
    </row>
    <row r="30" spans="1:8">
      <c r="A30" s="432">
        <v>9</v>
      </c>
      <c r="B30" s="433" t="s">
        <v>198</v>
      </c>
      <c r="C30" s="761">
        <v>140311991</v>
      </c>
      <c r="D30" s="761">
        <v>264317529</v>
      </c>
      <c r="E30" s="762">
        <f t="shared" si="0"/>
        <v>404629520</v>
      </c>
      <c r="F30" s="761">
        <v>713925</v>
      </c>
      <c r="G30" s="761">
        <v>199450968</v>
      </c>
      <c r="H30" s="763">
        <f t="shared" si="1"/>
        <v>200164893</v>
      </c>
    </row>
    <row r="31" spans="1:8">
      <c r="A31" s="432">
        <v>9.1</v>
      </c>
      <c r="B31" s="438" t="s">
        <v>188</v>
      </c>
      <c r="C31" s="764">
        <v>140311991</v>
      </c>
      <c r="D31" s="764">
        <v>64073709</v>
      </c>
      <c r="E31" s="765">
        <f t="shared" si="0"/>
        <v>204385700</v>
      </c>
      <c r="F31" s="764">
        <v>713925</v>
      </c>
      <c r="G31" s="764">
        <v>99002423</v>
      </c>
      <c r="H31" s="766">
        <f t="shared" si="1"/>
        <v>99716348</v>
      </c>
    </row>
    <row r="32" spans="1:8">
      <c r="A32" s="432">
        <v>9.1999999999999993</v>
      </c>
      <c r="B32" s="438" t="s">
        <v>189</v>
      </c>
      <c r="C32" s="764">
        <v>0</v>
      </c>
      <c r="D32" s="764">
        <v>200243820</v>
      </c>
      <c r="E32" s="765">
        <f t="shared" si="0"/>
        <v>200243820</v>
      </c>
      <c r="F32" s="764">
        <v>0</v>
      </c>
      <c r="G32" s="764">
        <v>100448545</v>
      </c>
      <c r="H32" s="766">
        <f t="shared" si="1"/>
        <v>100448545</v>
      </c>
    </row>
    <row r="33" spans="1:8">
      <c r="A33" s="432">
        <v>9.3000000000000007</v>
      </c>
      <c r="B33" s="438" t="s">
        <v>185</v>
      </c>
      <c r="C33" s="764">
        <v>0</v>
      </c>
      <c r="D33" s="764">
        <v>0</v>
      </c>
      <c r="E33" s="765">
        <f t="shared" si="0"/>
        <v>0</v>
      </c>
      <c r="F33" s="764">
        <v>0</v>
      </c>
      <c r="G33" s="764">
        <v>0</v>
      </c>
      <c r="H33" s="766">
        <f t="shared" si="1"/>
        <v>0</v>
      </c>
    </row>
    <row r="34" spans="1:8">
      <c r="A34" s="432">
        <v>9.4</v>
      </c>
      <c r="B34" s="438" t="s">
        <v>186</v>
      </c>
      <c r="C34" s="764"/>
      <c r="D34" s="764"/>
      <c r="E34" s="765">
        <f t="shared" si="0"/>
        <v>0</v>
      </c>
      <c r="F34" s="764"/>
      <c r="G34" s="764"/>
      <c r="H34" s="766">
        <f t="shared" si="1"/>
        <v>0</v>
      </c>
    </row>
    <row r="35" spans="1:8">
      <c r="A35" s="432">
        <v>9.5</v>
      </c>
      <c r="B35" s="438" t="s">
        <v>187</v>
      </c>
      <c r="C35" s="764"/>
      <c r="D35" s="764"/>
      <c r="E35" s="765">
        <f t="shared" si="0"/>
        <v>0</v>
      </c>
      <c r="F35" s="764"/>
      <c r="G35" s="764"/>
      <c r="H35" s="766">
        <f t="shared" si="1"/>
        <v>0</v>
      </c>
    </row>
    <row r="36" spans="1:8">
      <c r="A36" s="432">
        <v>9.6</v>
      </c>
      <c r="B36" s="438" t="s">
        <v>190</v>
      </c>
      <c r="C36" s="764"/>
      <c r="D36" s="764"/>
      <c r="E36" s="765">
        <f t="shared" si="0"/>
        <v>0</v>
      </c>
      <c r="F36" s="764"/>
      <c r="G36" s="764"/>
      <c r="H36" s="766">
        <f t="shared" si="1"/>
        <v>0</v>
      </c>
    </row>
    <row r="37" spans="1:8">
      <c r="A37" s="432">
        <v>9.6999999999999993</v>
      </c>
      <c r="B37" s="438" t="s">
        <v>191</v>
      </c>
      <c r="C37" s="764"/>
      <c r="D37" s="764"/>
      <c r="E37" s="765">
        <f t="shared" si="0"/>
        <v>0</v>
      </c>
      <c r="F37" s="764"/>
      <c r="G37" s="764"/>
      <c r="H37" s="766">
        <f t="shared" si="1"/>
        <v>0</v>
      </c>
    </row>
    <row r="38" spans="1:8">
      <c r="A38" s="432">
        <v>10</v>
      </c>
      <c r="B38" s="433" t="s">
        <v>194</v>
      </c>
      <c r="C38" s="761">
        <v>177782507.96999991</v>
      </c>
      <c r="D38" s="761">
        <v>2554662.2147500003</v>
      </c>
      <c r="E38" s="762">
        <f t="shared" si="0"/>
        <v>180337170.1847499</v>
      </c>
      <c r="F38" s="761">
        <v>164473037.19999987</v>
      </c>
      <c r="G38" s="761">
        <v>2331369.4596040002</v>
      </c>
      <c r="H38" s="763">
        <f t="shared" si="1"/>
        <v>166804406.65960386</v>
      </c>
    </row>
    <row r="39" spans="1:8">
      <c r="A39" s="432">
        <v>10.1</v>
      </c>
      <c r="B39" s="438" t="s">
        <v>195</v>
      </c>
      <c r="C39" s="764">
        <v>8470856.4900000002</v>
      </c>
      <c r="D39" s="764">
        <v>896.63000000000034</v>
      </c>
      <c r="E39" s="765">
        <f t="shared" si="0"/>
        <v>8471753.120000001</v>
      </c>
      <c r="F39" s="764">
        <v>9562736.5</v>
      </c>
      <c r="G39" s="764">
        <v>16136.74</v>
      </c>
      <c r="H39" s="766">
        <f t="shared" si="1"/>
        <v>9578873.2400000002</v>
      </c>
    </row>
    <row r="40" spans="1:8" ht="26.4">
      <c r="A40" s="432">
        <v>10.199999999999999</v>
      </c>
      <c r="B40" s="438" t="s">
        <v>196</v>
      </c>
      <c r="C40" s="764">
        <v>1502713.2599999998</v>
      </c>
      <c r="D40" s="764">
        <v>3718.3199999999997</v>
      </c>
      <c r="E40" s="765">
        <f t="shared" si="0"/>
        <v>1506431.5799999998</v>
      </c>
      <c r="F40" s="764">
        <v>1721263.67</v>
      </c>
      <c r="G40" s="764">
        <v>50052.268489999995</v>
      </c>
      <c r="H40" s="766">
        <f t="shared" si="1"/>
        <v>1771315.9384899999</v>
      </c>
    </row>
    <row r="41" spans="1:8" ht="26.4">
      <c r="A41" s="432">
        <v>10.3</v>
      </c>
      <c r="B41" s="438" t="s">
        <v>199</v>
      </c>
      <c r="C41" s="764">
        <v>154689944.21999991</v>
      </c>
      <c r="D41" s="764">
        <v>1849437.2000100005</v>
      </c>
      <c r="E41" s="765">
        <f t="shared" si="0"/>
        <v>156539381.42000991</v>
      </c>
      <c r="F41" s="764">
        <v>148131938.80999988</v>
      </c>
      <c r="G41" s="764">
        <v>2101994.3683040002</v>
      </c>
      <c r="H41" s="766">
        <f t="shared" si="1"/>
        <v>150233933.1783039</v>
      </c>
    </row>
    <row r="42" spans="1:8" ht="26.4">
      <c r="A42" s="432">
        <v>10.4</v>
      </c>
      <c r="B42" s="438" t="s">
        <v>200</v>
      </c>
      <c r="C42" s="764">
        <v>23092563.75</v>
      </c>
      <c r="D42" s="764">
        <v>705225.01474000001</v>
      </c>
      <c r="E42" s="765">
        <f t="shared" si="0"/>
        <v>23797788.764740001</v>
      </c>
      <c r="F42" s="764">
        <v>16341098.390000001</v>
      </c>
      <c r="G42" s="764">
        <v>229375.09129999997</v>
      </c>
      <c r="H42" s="766">
        <f t="shared" si="1"/>
        <v>16570473.4813</v>
      </c>
    </row>
    <row r="43" spans="1:8" ht="16.2" customHeight="1" thickBot="1">
      <c r="A43" s="432">
        <v>11</v>
      </c>
      <c r="B43" s="439" t="s">
        <v>197</v>
      </c>
      <c r="C43" s="767">
        <v>880114</v>
      </c>
      <c r="D43" s="767">
        <v>1325399</v>
      </c>
      <c r="E43" s="768">
        <f t="shared" si="0"/>
        <v>2205513</v>
      </c>
      <c r="F43" s="767">
        <v>1462424.87</v>
      </c>
      <c r="G43" s="767">
        <v>818950</v>
      </c>
      <c r="H43" s="769">
        <f t="shared" si="1"/>
        <v>2281374.87</v>
      </c>
    </row>
    <row r="44" spans="1:8">
      <c r="C44" s="565"/>
      <c r="D44" s="565"/>
      <c r="E44" s="565"/>
      <c r="F44" s="565"/>
      <c r="G44" s="565"/>
      <c r="H44" s="565"/>
    </row>
    <row r="45" spans="1:8">
      <c r="C45" s="565"/>
      <c r="D45" s="565"/>
      <c r="E45" s="565"/>
      <c r="F45" s="565"/>
      <c r="G45" s="565"/>
      <c r="H45" s="565"/>
    </row>
    <row r="46" spans="1:8">
      <c r="C46" s="565"/>
      <c r="D46" s="565"/>
      <c r="E46" s="565"/>
      <c r="F46" s="565"/>
      <c r="G46" s="565"/>
      <c r="H46" s="565"/>
    </row>
    <row r="47" spans="1:8">
      <c r="C47" s="565"/>
      <c r="D47" s="565"/>
      <c r="E47" s="565"/>
      <c r="F47" s="565"/>
      <c r="G47" s="565"/>
      <c r="H47" s="565"/>
    </row>
  </sheetData>
  <mergeCells count="4">
    <mergeCell ref="A4:A5"/>
    <mergeCell ref="B4:B5"/>
    <mergeCell ref="C4:E4"/>
    <mergeCell ref="F4:H4"/>
  </mergeCells>
  <pageMargins left="0.7" right="0.7" top="0.75" bottom="0.75" header="0.3" footer="0.3"/>
  <pageSetup paperSize="9"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29"/>
  <sheetViews>
    <sheetView zoomScale="80" zoomScaleNormal="80" workbookViewId="0">
      <pane xSplit="1" ySplit="4" topLeftCell="B5"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2"/>
  <cols>
    <col min="1" max="1" width="9.5546875" style="4" bestFit="1" customWidth="1"/>
    <col min="2" max="2" width="73.5546875" style="4" customWidth="1"/>
    <col min="3" max="4" width="14" style="4" bestFit="1" customWidth="1"/>
    <col min="5" max="7" width="14" style="9" bestFit="1" customWidth="1"/>
    <col min="8" max="11" width="9.6640625" style="9" customWidth="1"/>
    <col min="12" max="16384" width="9.33203125" style="9"/>
  </cols>
  <sheetData>
    <row r="1" spans="1:7">
      <c r="A1" s="2" t="s">
        <v>30</v>
      </c>
      <c r="B1" s="3" t="str">
        <f>'Info '!C2</f>
        <v>JSC "Liberty Bank"</v>
      </c>
      <c r="C1" s="3"/>
    </row>
    <row r="2" spans="1:7">
      <c r="A2" s="2" t="s">
        <v>31</v>
      </c>
      <c r="B2" s="417">
        <f>'1. key ratios '!B2</f>
        <v>46203</v>
      </c>
      <c r="C2" s="3"/>
    </row>
    <row r="3" spans="1:7">
      <c r="A3" s="2"/>
      <c r="B3" s="3"/>
      <c r="C3" s="3"/>
    </row>
    <row r="4" spans="1:7" ht="15" customHeight="1" thickBot="1">
      <c r="A4" s="4" t="s">
        <v>96</v>
      </c>
      <c r="B4" s="67" t="s">
        <v>174</v>
      </c>
      <c r="C4" s="11"/>
    </row>
    <row r="5" spans="1:7" ht="15" customHeight="1">
      <c r="A5" s="105" t="s">
        <v>6</v>
      </c>
      <c r="B5" s="106"/>
      <c r="C5" s="204" t="str">
        <f>INT((MONTH($B$2))/3)&amp;"Q"&amp;"-"&amp;YEAR($B$2)</f>
        <v>2Q-2026</v>
      </c>
      <c r="D5" s="204" t="str">
        <f>IF(INT(MONTH($B$2))=3, "4"&amp;"Q"&amp;"-"&amp;YEAR($B$2)-1, IF(INT(MONTH($B$2))=6, "1"&amp;"Q"&amp;"-"&amp;YEAR($B$2), IF(INT(MONTH($B$2))=9, "2"&amp;"Q"&amp;"-"&amp;YEAR($B$2),IF(INT(MONTH($B$2))=12, "3"&amp;"Q"&amp;"-"&amp;YEAR($B$2), 0))))</f>
        <v>1Q-2026</v>
      </c>
      <c r="E5" s="204" t="str">
        <f>IF(INT(MONTH($B$2))=3, "3"&amp;"Q"&amp;"-"&amp;YEAR($B$2)-1, IF(INT(MONTH($B$2))=6, "4"&amp;"Q"&amp;"-"&amp;YEAR($B$2)-1, IF(INT(MONTH($B$2))=9, "1"&amp;"Q"&amp;"-"&amp;YEAR($B$2),IF(INT(MONTH($B$2))=12, "2"&amp;"Q"&amp;"-"&amp;YEAR($B$2), 0))))</f>
        <v>4Q-2025</v>
      </c>
      <c r="F5" s="204" t="str">
        <f>IF(INT(MONTH($B$2))=3, "2"&amp;"Q"&amp;"-"&amp;YEAR($B$2)-1, IF(INT(MONTH($B$2))=6, "3"&amp;"Q"&amp;"-"&amp;YEAR($B$2)-1, IF(INT(MONTH($B$2))=9, "4"&amp;"Q"&amp;"-"&amp;YEAR($B$2)-1,IF(INT(MONTH($B$2))=12, "1"&amp;"Q"&amp;"-"&amp;YEAR($B$2), 0))))</f>
        <v>3Q-2025</v>
      </c>
      <c r="G5" s="205" t="str">
        <f>IF(INT(MONTH($B$2))=3, "1"&amp;"Q"&amp;"-"&amp;YEAR($B$2)-1, IF(INT(MONTH($B$2))=6, "2"&amp;"Q"&amp;"-"&amp;YEAR($B$2)-1, IF(INT(MONTH($B$2))=9, "3"&amp;"Q"&amp;"-"&amp;YEAR($B$2)-1,IF(INT(MONTH($B$2))=12, "4"&amp;"Q"&amp;"-"&amp;YEAR($B$2)-1, 0))))</f>
        <v>2Q-2025</v>
      </c>
    </row>
    <row r="6" spans="1:7" ht="15" customHeight="1">
      <c r="A6" s="12">
        <v>1</v>
      </c>
      <c r="B6" s="172" t="s">
        <v>178</v>
      </c>
      <c r="C6" s="566">
        <f>C7+C9+C10</f>
        <v>3740858213.6758213</v>
      </c>
      <c r="D6" s="567">
        <f>D7+D9+D10</f>
        <v>3689313263.9780183</v>
      </c>
      <c r="E6" s="566">
        <f t="shared" ref="E6:G6" si="0">E7+E9+E10</f>
        <v>3527263334.3870158</v>
      </c>
      <c r="F6" s="568">
        <f t="shared" si="0"/>
        <v>3336068022.7863345</v>
      </c>
      <c r="G6" s="569">
        <f t="shared" si="0"/>
        <v>3212564005.0254979</v>
      </c>
    </row>
    <row r="7" spans="1:7" ht="15" customHeight="1">
      <c r="A7" s="12">
        <v>1.1000000000000001</v>
      </c>
      <c r="B7" s="172" t="s">
        <v>745</v>
      </c>
      <c r="C7" s="570">
        <v>3659020680.7727695</v>
      </c>
      <c r="D7" s="571">
        <v>3611746252</v>
      </c>
      <c r="E7" s="570">
        <v>3446402601.4644699</v>
      </c>
      <c r="F7" s="572">
        <v>3268193311.4042096</v>
      </c>
      <c r="G7" s="573">
        <v>3146087332.0486908</v>
      </c>
    </row>
    <row r="8" spans="1:7">
      <c r="A8" s="12" t="s">
        <v>14</v>
      </c>
      <c r="B8" s="172" t="s">
        <v>95</v>
      </c>
      <c r="C8" s="570">
        <v>0</v>
      </c>
      <c r="D8" s="571">
        <v>0</v>
      </c>
      <c r="E8" s="570">
        <v>0</v>
      </c>
      <c r="F8" s="572">
        <v>0</v>
      </c>
      <c r="G8" s="573">
        <v>0</v>
      </c>
    </row>
    <row r="9" spans="1:7" ht="15" customHeight="1">
      <c r="A9" s="12">
        <v>1.2</v>
      </c>
      <c r="B9" s="173" t="s">
        <v>94</v>
      </c>
      <c r="C9" s="570">
        <v>78247490.529489994</v>
      </c>
      <c r="D9" s="571">
        <v>74882023.174135014</v>
      </c>
      <c r="E9" s="570">
        <v>80651413.963197514</v>
      </c>
      <c r="F9" s="572">
        <v>67871156.396737486</v>
      </c>
      <c r="G9" s="573">
        <v>66474269.733249992</v>
      </c>
    </row>
    <row r="10" spans="1:7" ht="15" customHeight="1">
      <c r="A10" s="12">
        <v>1.3</v>
      </c>
      <c r="B10" s="172" t="s">
        <v>28</v>
      </c>
      <c r="C10" s="570">
        <v>3590042.3735620636</v>
      </c>
      <c r="D10" s="571">
        <v>2684988.8038830613</v>
      </c>
      <c r="E10" s="570">
        <v>209318.95934840501</v>
      </c>
      <c r="F10" s="572">
        <v>3554.9853871534824</v>
      </c>
      <c r="G10" s="573">
        <v>2403.2435569933423</v>
      </c>
    </row>
    <row r="11" spans="1:7" ht="15" customHeight="1">
      <c r="A11" s="12">
        <v>2</v>
      </c>
      <c r="B11" s="172" t="s">
        <v>175</v>
      </c>
      <c r="C11" s="570">
        <v>10859240.890459893</v>
      </c>
      <c r="D11" s="571">
        <v>6417704.872527956</v>
      </c>
      <c r="E11" s="570">
        <v>6022374.7760697072</v>
      </c>
      <c r="F11" s="572">
        <v>3131620.5327489427</v>
      </c>
      <c r="G11" s="573">
        <v>6169268.0593831958</v>
      </c>
    </row>
    <row r="12" spans="1:7" ht="15" customHeight="1">
      <c r="A12" s="12">
        <v>3</v>
      </c>
      <c r="B12" s="172" t="s">
        <v>176</v>
      </c>
      <c r="C12" s="570">
        <v>739863442.05801094</v>
      </c>
      <c r="D12" s="571">
        <v>739863442.05801094</v>
      </c>
      <c r="E12" s="570">
        <v>739863442.05801094</v>
      </c>
      <c r="F12" s="572">
        <v>648013004.4674896</v>
      </c>
      <c r="G12" s="573">
        <v>648013004.4674896</v>
      </c>
    </row>
    <row r="13" spans="1:7" ht="15" customHeight="1" thickBot="1">
      <c r="A13" s="14">
        <v>4</v>
      </c>
      <c r="B13" s="15" t="s">
        <v>177</v>
      </c>
      <c r="C13" s="574">
        <f>C6+C11+C12</f>
        <v>4491580896.6242924</v>
      </c>
      <c r="D13" s="575">
        <f>D6+D11+D12</f>
        <v>4435594410.9085569</v>
      </c>
      <c r="E13" s="574">
        <f t="shared" ref="E13:G13" si="1">E6+E11+E12</f>
        <v>4273149151.2210965</v>
      </c>
      <c r="F13" s="576">
        <f t="shared" si="1"/>
        <v>3987212647.7865734</v>
      </c>
      <c r="G13" s="577">
        <f t="shared" si="1"/>
        <v>3866746277.552371</v>
      </c>
    </row>
    <row r="14" spans="1:7">
      <c r="B14" s="18"/>
    </row>
    <row r="15" spans="1:7">
      <c r="B15" s="18"/>
    </row>
    <row r="16" spans="1:7">
      <c r="B16" s="18"/>
    </row>
    <row r="17" s="9" customFormat="1" ht="10.199999999999999"/>
    <row r="18" s="9" customFormat="1" ht="10.199999999999999"/>
    <row r="19" s="9" customFormat="1" ht="10.199999999999999"/>
    <row r="20" s="9" customFormat="1" ht="10.199999999999999"/>
    <row r="21" s="9" customFormat="1" ht="10.199999999999999"/>
    <row r="22" s="9" customFormat="1" ht="10.199999999999999"/>
    <row r="23" s="9" customFormat="1" ht="10.199999999999999"/>
    <row r="24" s="9" customFormat="1" ht="10.199999999999999"/>
    <row r="25" s="9" customFormat="1" ht="10.199999999999999"/>
    <row r="26" s="9" customFormat="1" ht="10.199999999999999"/>
    <row r="27" s="9" customFormat="1" ht="10.199999999999999"/>
    <row r="28" s="9" customFormat="1" ht="10.199999999999999"/>
    <row r="29" s="9" customFormat="1" ht="10.199999999999999"/>
  </sheetData>
  <pageMargins left="0.7" right="0.7" top="0.75" bottom="0.75" header="0.3" footer="0.3"/>
  <pageSetup paperSize="9"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7"/>
  <sheetViews>
    <sheetView zoomScale="80" zoomScaleNormal="80" workbookViewId="0">
      <pane xSplit="1" ySplit="4" topLeftCell="B5"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2"/>
  <cols>
    <col min="1" max="1" width="9.5546875" style="4" bestFit="1" customWidth="1"/>
    <col min="2" max="2" width="65.5546875" style="4" customWidth="1"/>
    <col min="3" max="3" width="27.5546875" style="4" customWidth="1"/>
    <col min="4" max="16384" width="9.33203125" style="4"/>
  </cols>
  <sheetData>
    <row r="1" spans="1:3">
      <c r="A1" s="2" t="s">
        <v>30</v>
      </c>
      <c r="B1" s="3" t="str">
        <f>'Info '!C2</f>
        <v>JSC "Liberty Bank"</v>
      </c>
    </row>
    <row r="2" spans="1:3">
      <c r="A2" s="2" t="s">
        <v>31</v>
      </c>
      <c r="B2" s="417">
        <f>'1. key ratios '!B2</f>
        <v>46203</v>
      </c>
    </row>
    <row r="4" spans="1:3" ht="28.2" customHeight="1" thickBot="1">
      <c r="A4" s="19" t="s">
        <v>41</v>
      </c>
      <c r="B4" s="20" t="s">
        <v>151</v>
      </c>
      <c r="C4" s="21"/>
    </row>
    <row r="5" spans="1:3">
      <c r="A5" s="22"/>
      <c r="B5" s="200" t="s">
        <v>42</v>
      </c>
      <c r="C5" s="201" t="s">
        <v>335</v>
      </c>
    </row>
    <row r="6" spans="1:3">
      <c r="A6" s="418">
        <v>1</v>
      </c>
      <c r="B6" s="419" t="s">
        <v>755</v>
      </c>
      <c r="C6" s="421" t="s">
        <v>757</v>
      </c>
    </row>
    <row r="7" spans="1:3">
      <c r="A7" s="418">
        <v>2</v>
      </c>
      <c r="B7" s="419" t="s">
        <v>758</v>
      </c>
      <c r="C7" s="421" t="s">
        <v>759</v>
      </c>
    </row>
    <row r="8" spans="1:3">
      <c r="A8" s="418">
        <v>3</v>
      </c>
      <c r="B8" s="419" t="s">
        <v>760</v>
      </c>
      <c r="C8" s="421" t="s">
        <v>759</v>
      </c>
    </row>
    <row r="9" spans="1:3">
      <c r="A9" s="418">
        <v>4</v>
      </c>
      <c r="B9" s="419" t="s">
        <v>761</v>
      </c>
      <c r="C9" s="421" t="s">
        <v>759</v>
      </c>
    </row>
    <row r="10" spans="1:3">
      <c r="A10" s="418"/>
      <c r="B10" s="419"/>
      <c r="C10" s="421"/>
    </row>
    <row r="11" spans="1:3">
      <c r="A11" s="418"/>
      <c r="B11" s="420"/>
      <c r="C11" s="421"/>
    </row>
    <row r="12" spans="1:3">
      <c r="A12" s="23"/>
      <c r="B12" s="202"/>
      <c r="C12" s="203"/>
    </row>
    <row r="13" spans="1:3" ht="26.4">
      <c r="A13" s="23"/>
      <c r="B13" s="379" t="s">
        <v>43</v>
      </c>
      <c r="C13" s="380" t="s">
        <v>336</v>
      </c>
    </row>
    <row r="14" spans="1:3">
      <c r="A14" s="418">
        <v>1</v>
      </c>
      <c r="B14" s="419" t="s">
        <v>774</v>
      </c>
      <c r="C14" s="426" t="s">
        <v>762</v>
      </c>
    </row>
    <row r="15" spans="1:3">
      <c r="A15" s="418">
        <v>2</v>
      </c>
      <c r="B15" s="419" t="s">
        <v>763</v>
      </c>
      <c r="C15" s="426" t="s">
        <v>764</v>
      </c>
    </row>
    <row r="16" spans="1:3">
      <c r="A16" s="418">
        <v>3</v>
      </c>
      <c r="B16" s="419" t="s">
        <v>765</v>
      </c>
      <c r="C16" s="426" t="s">
        <v>766</v>
      </c>
    </row>
    <row r="17" spans="1:3" ht="15.75" customHeight="1">
      <c r="A17" s="23"/>
      <c r="B17" s="24"/>
      <c r="C17" s="26"/>
    </row>
    <row r="18" spans="1:3" ht="30" customHeight="1">
      <c r="A18" s="23"/>
      <c r="B18" s="793" t="s">
        <v>44</v>
      </c>
      <c r="C18" s="794"/>
    </row>
    <row r="19" spans="1:3">
      <c r="A19" s="418">
        <v>1</v>
      </c>
      <c r="B19" s="425" t="s">
        <v>767</v>
      </c>
      <c r="C19" s="427">
        <v>0.97015387237381556</v>
      </c>
    </row>
    <row r="20" spans="1:3">
      <c r="A20" s="418">
        <v>2</v>
      </c>
      <c r="B20" s="425" t="s">
        <v>768</v>
      </c>
      <c r="C20" s="428">
        <v>2.9846127626184566E-2</v>
      </c>
    </row>
    <row r="21" spans="1:3" ht="15.75" customHeight="1">
      <c r="A21" s="23"/>
      <c r="B21" s="24"/>
      <c r="C21" s="25"/>
    </row>
    <row r="22" spans="1:3" ht="29.25" customHeight="1">
      <c r="A22" s="23"/>
      <c r="B22" s="793" t="s">
        <v>45</v>
      </c>
      <c r="C22" s="794"/>
    </row>
    <row r="23" spans="1:3">
      <c r="A23" s="418">
        <v>1</v>
      </c>
      <c r="B23" s="425" t="s">
        <v>775</v>
      </c>
      <c r="C23" s="427">
        <v>0.48996269401183223</v>
      </c>
    </row>
    <row r="24" spans="1:3">
      <c r="A24" s="422">
        <v>2</v>
      </c>
      <c r="B24" s="514" t="s">
        <v>776</v>
      </c>
      <c r="C24" s="427">
        <v>0.47183397686717315</v>
      </c>
    </row>
    <row r="25" spans="1:3">
      <c r="A25" s="422"/>
      <c r="B25" s="425"/>
      <c r="C25" s="428"/>
    </row>
    <row r="26" spans="1:3">
      <c r="A26" s="422"/>
      <c r="B26" s="423"/>
      <c r="C26" s="424"/>
    </row>
    <row r="27" spans="1:3" ht="13.8" thickBot="1">
      <c r="A27" s="27"/>
      <c r="B27" s="28"/>
      <c r="C27" s="29"/>
    </row>
  </sheetData>
  <mergeCells count="2">
    <mergeCell ref="B22:C22"/>
    <mergeCell ref="B18:C18"/>
  </mergeCells>
  <dataValidations count="1">
    <dataValidation type="list" allowBlank="1" showInputMessage="1" showErrorMessage="1" sqref="C6:C11" xr:uid="{00000000-0002-0000-0600-000000000000}">
      <formula1>"Independent chair, Non-independent chair, Independent member, Non-independent member"</formula1>
    </dataValidation>
  </dataValidations>
  <pageMargins left="0.7" right="0.7" top="0.75" bottom="0.75" header="0.3" footer="0.3"/>
  <pageSetup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6"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8"/>
  <cols>
    <col min="1" max="1" width="9.5546875" style="4" bestFit="1" customWidth="1"/>
    <col min="2" max="2" width="53.6640625" style="4" customWidth="1"/>
    <col min="3" max="3" width="28" style="4" customWidth="1"/>
    <col min="4" max="4" width="22.44140625" style="4" customWidth="1"/>
    <col min="5" max="5" width="22.33203125" style="4" customWidth="1"/>
    <col min="6" max="6" width="12" style="5" bestFit="1" customWidth="1"/>
    <col min="7" max="7" width="12.5546875" style="5" bestFit="1" customWidth="1"/>
    <col min="8" max="16384" width="9.33203125" style="5"/>
  </cols>
  <sheetData>
    <row r="1" spans="1:5">
      <c r="A1" s="17" t="s">
        <v>30</v>
      </c>
      <c r="B1" s="3" t="str">
        <f>'Info '!C2</f>
        <v>JSC "Liberty Bank"</v>
      </c>
    </row>
    <row r="2" spans="1:5" s="2" customFormat="1" ht="15.75" customHeight="1">
      <c r="A2" s="17" t="s">
        <v>31</v>
      </c>
      <c r="B2" s="417">
        <f>'1. key ratios '!B2</f>
        <v>46203</v>
      </c>
    </row>
    <row r="3" spans="1:5" s="2" customFormat="1" ht="15.75" customHeight="1">
      <c r="A3" s="17"/>
    </row>
    <row r="4" spans="1:5" s="2" customFormat="1" ht="15.75" customHeight="1" thickBot="1">
      <c r="A4" s="135" t="s">
        <v>99</v>
      </c>
      <c r="B4" s="799" t="s">
        <v>212</v>
      </c>
      <c r="C4" s="800"/>
      <c r="D4" s="800"/>
      <c r="E4" s="800"/>
    </row>
    <row r="5" spans="1:5" s="31" customFormat="1" ht="17.7" customHeight="1">
      <c r="A5" s="440"/>
      <c r="B5" s="441"/>
      <c r="C5" s="442" t="s">
        <v>0</v>
      </c>
      <c r="D5" s="442" t="s">
        <v>1</v>
      </c>
      <c r="E5" s="443" t="s">
        <v>2</v>
      </c>
    </row>
    <row r="6" spans="1:5" ht="14.7" customHeight="1">
      <c r="A6" s="444"/>
      <c r="B6" s="795" t="s">
        <v>219</v>
      </c>
      <c r="C6" s="795" t="s">
        <v>624</v>
      </c>
      <c r="D6" s="797" t="s">
        <v>98</v>
      </c>
      <c r="E6" s="798"/>
    </row>
    <row r="7" spans="1:5" ht="99.6" customHeight="1">
      <c r="A7" s="444"/>
      <c r="B7" s="796"/>
      <c r="C7" s="795"/>
      <c r="D7" s="630" t="s">
        <v>97</v>
      </c>
      <c r="E7" s="636" t="s">
        <v>220</v>
      </c>
    </row>
    <row r="8" spans="1:5" ht="20.399999999999999">
      <c r="A8" s="445">
        <v>1</v>
      </c>
      <c r="B8" s="631" t="s">
        <v>525</v>
      </c>
      <c r="C8" s="632">
        <f>SUM(C9:C11)</f>
        <v>603269525.72732306</v>
      </c>
      <c r="D8" s="632">
        <f>SUM(D9:D11)</f>
        <v>0</v>
      </c>
      <c r="E8" s="637">
        <f>C8-D8</f>
        <v>603269525.72732306</v>
      </c>
    </row>
    <row r="9" spans="1:5" ht="14.4">
      <c r="A9" s="445">
        <v>1.1000000000000001</v>
      </c>
      <c r="B9" s="633" t="s">
        <v>526</v>
      </c>
      <c r="C9" s="632">
        <v>362486964.69</v>
      </c>
      <c r="D9" s="632"/>
      <c r="E9" s="637">
        <f t="shared" ref="E9:E34" si="0">C9-D9</f>
        <v>362486964.69</v>
      </c>
    </row>
    <row r="10" spans="1:5" ht="14.4">
      <c r="A10" s="445">
        <v>1.2</v>
      </c>
      <c r="B10" s="633" t="s">
        <v>527</v>
      </c>
      <c r="C10" s="632">
        <v>117823318.04809098</v>
      </c>
      <c r="D10" s="632"/>
      <c r="E10" s="637">
        <f t="shared" si="0"/>
        <v>117823318.04809098</v>
      </c>
    </row>
    <row r="11" spans="1:5" ht="14.4">
      <c r="A11" s="445">
        <v>1.3</v>
      </c>
      <c r="B11" s="633" t="s">
        <v>528</v>
      </c>
      <c r="C11" s="632">
        <v>122959242.98923212</v>
      </c>
      <c r="D11" s="632"/>
      <c r="E11" s="637">
        <f t="shared" si="0"/>
        <v>122959242.98923212</v>
      </c>
    </row>
    <row r="12" spans="1:5" ht="14.4">
      <c r="A12" s="445">
        <v>2</v>
      </c>
      <c r="B12" s="246" t="s">
        <v>529</v>
      </c>
      <c r="C12" s="632">
        <v>4059594.4600000004</v>
      </c>
      <c r="D12" s="632"/>
      <c r="E12" s="637">
        <f t="shared" si="0"/>
        <v>4059594.4600000004</v>
      </c>
    </row>
    <row r="13" spans="1:5" ht="14.4">
      <c r="A13" s="445">
        <v>2.1</v>
      </c>
      <c r="B13" s="634" t="s">
        <v>530</v>
      </c>
      <c r="C13" s="632">
        <v>3727424.74</v>
      </c>
      <c r="D13" s="632"/>
      <c r="E13" s="637">
        <f t="shared" si="0"/>
        <v>3727424.74</v>
      </c>
    </row>
    <row r="14" spans="1:5" ht="20.399999999999999">
      <c r="A14" s="445">
        <v>3</v>
      </c>
      <c r="B14" s="247" t="s">
        <v>531</v>
      </c>
      <c r="C14" s="632"/>
      <c r="D14" s="632"/>
      <c r="E14" s="637">
        <f t="shared" si="0"/>
        <v>0</v>
      </c>
    </row>
    <row r="15" spans="1:5" ht="14.4">
      <c r="A15" s="445">
        <v>4</v>
      </c>
      <c r="B15" s="248" t="s">
        <v>532</v>
      </c>
      <c r="C15" s="632"/>
      <c r="D15" s="632"/>
      <c r="E15" s="637">
        <f t="shared" si="0"/>
        <v>0</v>
      </c>
    </row>
    <row r="16" spans="1:5" ht="20.399999999999999">
      <c r="A16" s="445">
        <v>5</v>
      </c>
      <c r="B16" s="249" t="s">
        <v>533</v>
      </c>
      <c r="C16" s="632">
        <v>239302976.81523347</v>
      </c>
      <c r="D16" s="632">
        <v>0</v>
      </c>
      <c r="E16" s="637">
        <f t="shared" si="0"/>
        <v>239302976.81523347</v>
      </c>
    </row>
    <row r="17" spans="1:5" ht="14.4">
      <c r="A17" s="445">
        <v>5.0999999999999996</v>
      </c>
      <c r="B17" s="250" t="s">
        <v>534</v>
      </c>
      <c r="C17" s="632">
        <v>0</v>
      </c>
      <c r="D17" s="632"/>
      <c r="E17" s="637">
        <f t="shared" si="0"/>
        <v>0</v>
      </c>
    </row>
    <row r="18" spans="1:5" ht="14.4">
      <c r="A18" s="445">
        <v>5.2</v>
      </c>
      <c r="B18" s="250" t="s">
        <v>535</v>
      </c>
      <c r="C18" s="632">
        <v>239302976.81523347</v>
      </c>
      <c r="D18" s="632"/>
      <c r="E18" s="637">
        <f t="shared" si="0"/>
        <v>239302976.81523347</v>
      </c>
    </row>
    <row r="19" spans="1:5" ht="14.4">
      <c r="A19" s="445">
        <v>5.3</v>
      </c>
      <c r="B19" s="251" t="s">
        <v>536</v>
      </c>
      <c r="C19" s="632"/>
      <c r="D19" s="632"/>
      <c r="E19" s="637">
        <f t="shared" si="0"/>
        <v>0</v>
      </c>
    </row>
    <row r="20" spans="1:5" ht="14.4">
      <c r="A20" s="445">
        <v>6</v>
      </c>
      <c r="B20" s="247" t="s">
        <v>537</v>
      </c>
      <c r="C20" s="632">
        <v>5116263282.5960741</v>
      </c>
      <c r="D20" s="632">
        <v>0</v>
      </c>
      <c r="E20" s="637">
        <f t="shared" si="0"/>
        <v>5116263282.5960741</v>
      </c>
    </row>
    <row r="21" spans="1:5" ht="14.4">
      <c r="A21" s="445">
        <v>6.1</v>
      </c>
      <c r="B21" s="250" t="s">
        <v>535</v>
      </c>
      <c r="C21" s="632">
        <v>625356787.89942384</v>
      </c>
      <c r="D21" s="632"/>
      <c r="E21" s="638">
        <f t="shared" si="0"/>
        <v>625356787.89942384</v>
      </c>
    </row>
    <row r="22" spans="1:5" ht="14.4">
      <c r="A22" s="445">
        <v>6.2</v>
      </c>
      <c r="B22" s="251" t="s">
        <v>536</v>
      </c>
      <c r="C22" s="632">
        <v>4490906494.6966505</v>
      </c>
      <c r="D22" s="632"/>
      <c r="E22" s="638">
        <f t="shared" si="0"/>
        <v>4490906494.6966505</v>
      </c>
    </row>
    <row r="23" spans="1:5" ht="14.4">
      <c r="A23" s="445">
        <v>7</v>
      </c>
      <c r="B23" s="246" t="s">
        <v>538</v>
      </c>
      <c r="C23" s="632">
        <v>0</v>
      </c>
      <c r="D23" s="632"/>
      <c r="E23" s="638">
        <f>C23-D23</f>
        <v>0</v>
      </c>
    </row>
    <row r="24" spans="1:5" ht="20.399999999999999">
      <c r="A24" s="445">
        <v>8</v>
      </c>
      <c r="B24" s="252" t="s">
        <v>539</v>
      </c>
      <c r="C24" s="632"/>
      <c r="D24" s="632"/>
      <c r="E24" s="638">
        <f t="shared" si="0"/>
        <v>0</v>
      </c>
    </row>
    <row r="25" spans="1:5" ht="14.4">
      <c r="A25" s="445">
        <v>9</v>
      </c>
      <c r="B25" s="248" t="s">
        <v>540</v>
      </c>
      <c r="C25" s="632">
        <v>215554146.13999999</v>
      </c>
      <c r="D25" s="632">
        <v>30502623</v>
      </c>
      <c r="E25" s="638">
        <f>C25-D25</f>
        <v>185051523.13999999</v>
      </c>
    </row>
    <row r="26" spans="1:5" ht="14.4">
      <c r="A26" s="445">
        <v>9.1</v>
      </c>
      <c r="B26" s="250" t="s">
        <v>541</v>
      </c>
      <c r="C26" s="632">
        <v>214453997.47999999</v>
      </c>
      <c r="D26" s="632">
        <v>30502623</v>
      </c>
      <c r="E26" s="638">
        <f>C26-D26</f>
        <v>183951374.47999999</v>
      </c>
    </row>
    <row r="27" spans="1:5" ht="14.4">
      <c r="A27" s="445">
        <v>9.1999999999999993</v>
      </c>
      <c r="B27" s="250" t="s">
        <v>542</v>
      </c>
      <c r="C27" s="632">
        <v>1100148.6599999999</v>
      </c>
      <c r="D27" s="632"/>
      <c r="E27" s="638">
        <f>C27-D27</f>
        <v>1100148.6599999999</v>
      </c>
    </row>
    <row r="28" spans="1:5" ht="14.4">
      <c r="A28" s="445">
        <v>10</v>
      </c>
      <c r="B28" s="248" t="s">
        <v>543</v>
      </c>
      <c r="C28" s="632">
        <v>96783927.379999995</v>
      </c>
      <c r="D28" s="632">
        <v>96783927.379999995</v>
      </c>
      <c r="E28" s="638">
        <f>C28-D28</f>
        <v>0</v>
      </c>
    </row>
    <row r="29" spans="1:5" ht="14.4">
      <c r="A29" s="445">
        <v>10.1</v>
      </c>
      <c r="B29" s="250" t="s">
        <v>544</v>
      </c>
      <c r="C29" s="632"/>
      <c r="D29" s="632"/>
      <c r="E29" s="638">
        <f t="shared" si="0"/>
        <v>0</v>
      </c>
    </row>
    <row r="30" spans="1:5" ht="14.4">
      <c r="A30" s="445">
        <v>10.199999999999999</v>
      </c>
      <c r="B30" s="250" t="s">
        <v>545</v>
      </c>
      <c r="C30" s="632">
        <v>96783927.379999995</v>
      </c>
      <c r="D30" s="632">
        <v>96783927.379999995</v>
      </c>
      <c r="E30" s="638">
        <f>C30-D30</f>
        <v>0</v>
      </c>
    </row>
    <row r="31" spans="1:5" ht="14.4">
      <c r="A31" s="445">
        <v>11</v>
      </c>
      <c r="B31" s="248" t="s">
        <v>546</v>
      </c>
      <c r="C31" s="632">
        <v>0</v>
      </c>
      <c r="D31" s="632">
        <v>0</v>
      </c>
      <c r="E31" s="638">
        <f t="shared" si="0"/>
        <v>0</v>
      </c>
    </row>
    <row r="32" spans="1:5" ht="14.4">
      <c r="A32" s="445">
        <v>11.1</v>
      </c>
      <c r="B32" s="250" t="s">
        <v>547</v>
      </c>
      <c r="C32" s="632">
        <v>0</v>
      </c>
      <c r="D32" s="632"/>
      <c r="E32" s="638">
        <f t="shared" si="0"/>
        <v>0</v>
      </c>
    </row>
    <row r="33" spans="1:7" ht="14.4">
      <c r="A33" s="445">
        <v>11.2</v>
      </c>
      <c r="B33" s="250" t="s">
        <v>548</v>
      </c>
      <c r="C33" s="632">
        <v>0</v>
      </c>
      <c r="D33" s="632"/>
      <c r="E33" s="638">
        <f t="shared" si="0"/>
        <v>0</v>
      </c>
    </row>
    <row r="34" spans="1:7" ht="14.4">
      <c r="A34" s="445">
        <v>13</v>
      </c>
      <c r="B34" s="248" t="s">
        <v>549</v>
      </c>
      <c r="C34" s="632">
        <v>66696282.156999998</v>
      </c>
      <c r="D34" s="632"/>
      <c r="E34" s="638">
        <f t="shared" si="0"/>
        <v>66696282.156999998</v>
      </c>
    </row>
    <row r="35" spans="1:7" ht="14.4">
      <c r="A35" s="445">
        <v>13.1</v>
      </c>
      <c r="B35" s="635" t="s">
        <v>550</v>
      </c>
      <c r="C35" s="632">
        <v>21358692.029999997</v>
      </c>
      <c r="D35" s="632"/>
      <c r="E35" s="639"/>
    </row>
    <row r="36" spans="1:7" ht="14.4">
      <c r="A36" s="445">
        <v>13.2</v>
      </c>
      <c r="B36" s="635" t="s">
        <v>551</v>
      </c>
      <c r="C36" s="632">
        <v>0</v>
      </c>
      <c r="D36" s="632"/>
      <c r="E36" s="639"/>
    </row>
    <row r="37" spans="1:7" ht="27" thickBot="1">
      <c r="A37" s="446"/>
      <c r="B37" s="447" t="s">
        <v>221</v>
      </c>
      <c r="C37" s="448">
        <f>SUM(C8,C12,C14,C15,C16,C20,C23,C24,C25,C28,C31,C34)</f>
        <v>6341929735.275631</v>
      </c>
      <c r="D37" s="448">
        <f>SUM(D8,D12,D14,D15,D16,D20,D23,D24,D25,D28,D31,D34)</f>
        <v>127286550.38</v>
      </c>
      <c r="E37" s="640">
        <f>SUM(E8,E12,E14,E15,E16,E20,E23,E24,E25,E28,E31,E34)</f>
        <v>6214643184.8956308</v>
      </c>
    </row>
    <row r="38" spans="1:7">
      <c r="A38" s="5"/>
      <c r="B38" s="5"/>
      <c r="C38" s="5"/>
      <c r="D38" s="5"/>
      <c r="E38" s="5"/>
    </row>
    <row r="39" spans="1:7">
      <c r="A39" s="5"/>
      <c r="B39" s="5"/>
      <c r="C39" s="5"/>
      <c r="D39" s="5"/>
      <c r="E39" s="5"/>
    </row>
    <row r="41" spans="1:7" s="4" customFormat="1">
      <c r="B41" s="32"/>
      <c r="F41" s="5"/>
      <c r="G41" s="5"/>
    </row>
    <row r="42" spans="1:7" s="4" customFormat="1">
      <c r="B42" s="32"/>
      <c r="F42" s="5"/>
      <c r="G42" s="5"/>
    </row>
    <row r="43" spans="1:7" s="4" customFormat="1">
      <c r="B43" s="32"/>
      <c r="F43" s="5"/>
      <c r="G43" s="5"/>
    </row>
    <row r="44" spans="1:7" s="4" customFormat="1">
      <c r="B44" s="32"/>
      <c r="F44" s="5"/>
      <c r="G44" s="5"/>
    </row>
    <row r="45" spans="1:7" s="4" customFormat="1">
      <c r="B45" s="32"/>
      <c r="F45" s="5"/>
      <c r="G45" s="5"/>
    </row>
    <row r="46" spans="1:7" s="4" customFormat="1">
      <c r="B46" s="32"/>
      <c r="F46" s="5"/>
      <c r="G46" s="5"/>
    </row>
    <row r="47" spans="1:7" s="4" customFormat="1">
      <c r="B47" s="32"/>
      <c r="F47" s="5"/>
      <c r="G47" s="5"/>
    </row>
    <row r="48" spans="1:7" s="4" customFormat="1">
      <c r="B48" s="32"/>
      <c r="F48" s="5"/>
      <c r="G48" s="5"/>
    </row>
    <row r="49" spans="2:7" s="4" customFormat="1">
      <c r="B49" s="32"/>
      <c r="F49" s="5"/>
      <c r="G49" s="5"/>
    </row>
    <row r="50" spans="2:7" s="4" customFormat="1">
      <c r="B50" s="32"/>
      <c r="F50" s="5"/>
      <c r="G50" s="5"/>
    </row>
    <row r="51" spans="2:7" s="4" customFormat="1">
      <c r="B51" s="32"/>
      <c r="F51" s="5"/>
      <c r="G51" s="5"/>
    </row>
    <row r="52" spans="2:7" s="4" customFormat="1">
      <c r="B52" s="32"/>
      <c r="F52" s="5"/>
      <c r="G52" s="5"/>
    </row>
    <row r="53" spans="2:7" s="4" customFormat="1">
      <c r="B53" s="32"/>
      <c r="F53" s="5"/>
      <c r="G53" s="5"/>
    </row>
  </sheetData>
  <mergeCells count="4">
    <mergeCell ref="B6:B7"/>
    <mergeCell ref="C6:C7"/>
    <mergeCell ref="D6:E6"/>
    <mergeCell ref="B4:E4"/>
  </mergeCells>
  <pageMargins left="0.7" right="0.7"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F27" sqref="F27"/>
      <selection pane="topRight" activeCell="F27" sqref="F27"/>
      <selection pane="bottomLeft" activeCell="F27" sqref="F27"/>
      <selection pane="bottomRight" activeCell="F27" sqref="F27"/>
    </sheetView>
  </sheetViews>
  <sheetFormatPr defaultColWidth="9.33203125" defaultRowHeight="13.2" outlineLevelRow="1"/>
  <cols>
    <col min="1" max="1" width="9.5546875" style="4" bestFit="1" customWidth="1"/>
    <col min="2" max="2" width="114.33203125" style="4" customWidth="1"/>
    <col min="3" max="3" width="18.6640625" style="4" customWidth="1"/>
    <col min="4" max="4" width="25.44140625" style="4" customWidth="1"/>
    <col min="5" max="5" width="24.33203125" style="4" customWidth="1"/>
    <col min="6" max="6" width="24" style="4" customWidth="1"/>
    <col min="7" max="7" width="10" style="4" bestFit="1" customWidth="1"/>
    <col min="8" max="8" width="12" style="4" bestFit="1" customWidth="1"/>
    <col min="9" max="9" width="12.5546875" style="4" bestFit="1" customWidth="1"/>
    <col min="10" max="16384" width="9.33203125" style="4"/>
  </cols>
  <sheetData>
    <row r="1" spans="1:6">
      <c r="A1" s="2" t="s">
        <v>30</v>
      </c>
      <c r="B1" s="3" t="str">
        <f>'Info '!C2</f>
        <v>JSC "Liberty Bank"</v>
      </c>
    </row>
    <row r="2" spans="1:6" s="2" customFormat="1" ht="15.75" customHeight="1">
      <c r="A2" s="2" t="s">
        <v>31</v>
      </c>
      <c r="B2" s="417">
        <f>'1. key ratios '!B2</f>
        <v>46203</v>
      </c>
      <c r="C2" s="4"/>
      <c r="D2" s="4"/>
      <c r="E2" s="4"/>
      <c r="F2" s="4"/>
    </row>
    <row r="3" spans="1:6" s="2" customFormat="1" ht="15.75" customHeight="1">
      <c r="C3" s="4"/>
      <c r="D3" s="4"/>
      <c r="E3" s="4"/>
      <c r="F3" s="4"/>
    </row>
    <row r="4" spans="1:6" s="2" customFormat="1" ht="13.8" thickBot="1">
      <c r="A4" s="2" t="s">
        <v>46</v>
      </c>
      <c r="B4" s="136" t="s">
        <v>518</v>
      </c>
      <c r="C4" s="30" t="s">
        <v>35</v>
      </c>
      <c r="D4" s="4"/>
      <c r="E4" s="4"/>
      <c r="F4" s="4"/>
    </row>
    <row r="5" spans="1:6">
      <c r="A5" s="98">
        <v>1</v>
      </c>
      <c r="B5" s="137" t="s">
        <v>520</v>
      </c>
      <c r="C5" s="99">
        <f>'7. LI1 '!E37</f>
        <v>6214643184.8956308</v>
      </c>
    </row>
    <row r="6" spans="1:6">
      <c r="A6" s="33">
        <v>2.1</v>
      </c>
      <c r="B6" s="85" t="s">
        <v>201</v>
      </c>
      <c r="C6" s="76">
        <v>562224341.15759993</v>
      </c>
    </row>
    <row r="7" spans="1:6" s="18" customFormat="1" outlineLevel="1">
      <c r="A7" s="12">
        <v>2.2000000000000002</v>
      </c>
      <c r="B7" s="13" t="s">
        <v>202</v>
      </c>
      <c r="C7" s="100">
        <v>193736249.1442</v>
      </c>
    </row>
    <row r="8" spans="1:6" s="18" customFormat="1">
      <c r="A8" s="12">
        <v>3</v>
      </c>
      <c r="B8" s="96" t="s">
        <v>519</v>
      </c>
      <c r="C8" s="101">
        <f>SUM(C5:C7)</f>
        <v>6970603775.1974306</v>
      </c>
    </row>
    <row r="9" spans="1:6">
      <c r="A9" s="33">
        <v>4</v>
      </c>
      <c r="B9" s="34" t="s">
        <v>48</v>
      </c>
      <c r="C9" s="76"/>
    </row>
    <row r="10" spans="1:6" s="18" customFormat="1" outlineLevel="1">
      <c r="A10" s="12">
        <v>5.0999999999999996</v>
      </c>
      <c r="B10" s="13" t="s">
        <v>203</v>
      </c>
      <c r="C10" s="100">
        <v>-469731041.21550989</v>
      </c>
    </row>
    <row r="11" spans="1:6" s="18" customFormat="1" outlineLevel="1">
      <c r="A11" s="12">
        <v>5.2</v>
      </c>
      <c r="B11" s="13" t="s">
        <v>204</v>
      </c>
      <c r="C11" s="100">
        <v>-186556164.39707586</v>
      </c>
    </row>
    <row r="12" spans="1:6" s="18" customFormat="1">
      <c r="A12" s="12">
        <v>6</v>
      </c>
      <c r="B12" s="95" t="s">
        <v>746</v>
      </c>
      <c r="C12" s="100"/>
    </row>
    <row r="13" spans="1:6" s="18" customFormat="1" ht="13.8" thickBot="1">
      <c r="A13" s="14">
        <v>7</v>
      </c>
      <c r="B13" s="97" t="s">
        <v>164</v>
      </c>
      <c r="C13" s="102">
        <f>SUM(C8:C12)</f>
        <v>6314316569.5848446</v>
      </c>
    </row>
    <row r="15" spans="1:6">
      <c r="B15" s="18"/>
    </row>
    <row r="17" spans="1:2" ht="13.8">
      <c r="A17" s="107"/>
      <c r="B17" s="108"/>
    </row>
    <row r="18" spans="1:2" ht="14.4">
      <c r="A18" s="112"/>
      <c r="B18" s="113"/>
    </row>
    <row r="19" spans="1:2" ht="13.8">
      <c r="A19" s="114"/>
      <c r="B19" s="109"/>
    </row>
    <row r="20" spans="1:2" ht="13.8">
      <c r="A20" s="115"/>
      <c r="B20" s="110"/>
    </row>
    <row r="21" spans="1:2" ht="13.8">
      <c r="A21" s="115"/>
      <c r="B21" s="113"/>
    </row>
    <row r="22" spans="1:2" ht="13.8">
      <c r="A22" s="114"/>
      <c r="B22" s="111"/>
    </row>
    <row r="23" spans="1:2" ht="13.8">
      <c r="A23" s="115"/>
      <c r="B23" s="110"/>
    </row>
    <row r="24" spans="1:2" ht="13.8">
      <c r="A24" s="115"/>
      <c r="B24" s="110"/>
    </row>
    <row r="25" spans="1:2" ht="13.8">
      <c r="A25" s="115"/>
      <c r="B25" s="116"/>
    </row>
    <row r="26" spans="1:2" ht="13.8">
      <c r="A26" s="115"/>
      <c r="B26" s="113"/>
    </row>
    <row r="27" spans="1:2">
      <c r="B27" s="32"/>
    </row>
    <row r="28" spans="1:2">
      <c r="B28" s="32"/>
    </row>
    <row r="29" spans="1:2">
      <c r="B29" s="32"/>
    </row>
    <row r="30" spans="1:2">
      <c r="B30" s="32"/>
    </row>
    <row r="31" spans="1:2">
      <c r="B31" s="32"/>
    </row>
    <row r="32" spans="1:2">
      <c r="B32" s="32"/>
    </row>
    <row r="33" spans="2:2">
      <c r="B33" s="32"/>
    </row>
  </sheetData>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86FD672C-D12A-4129-A3A8-77F67FAE234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2026-07-29T22:01:48Z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