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13_ncr:1_{F701DFBB-6506-4B85-9D34-4E4587B3A12D}" xr6:coauthVersionLast="47" xr6:coauthVersionMax="47" xr10:uidLastSave="{00000000-0000-0000-0000-000000000000}"/>
  <bookViews>
    <workbookView xWindow="-108" yWindow="-108" windowWidth="23256" windowHeight="12576" tabRatio="843"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3" i="92" l="1"/>
  <c r="Q32" i="92"/>
  <c r="Q31" i="92"/>
  <c r="Q30" i="92"/>
  <c r="Q29" i="92"/>
  <c r="Q28" i="92"/>
  <c r="Q27" i="92"/>
  <c r="Q26" i="92"/>
  <c r="Q25" i="92"/>
  <c r="Q24" i="92"/>
  <c r="Q23" i="92"/>
  <c r="Q22" i="92"/>
  <c r="Q21" i="92"/>
  <c r="Q20" i="92"/>
  <c r="Q19" i="92"/>
  <c r="Q18" i="92"/>
  <c r="Q17" i="92"/>
  <c r="Q16" i="92"/>
  <c r="Q15" i="92"/>
  <c r="Q14" i="92"/>
  <c r="Q13" i="92"/>
  <c r="Q12" i="92"/>
  <c r="Q11" i="92"/>
  <c r="Q10" i="92"/>
  <c r="Q9" i="92"/>
  <c r="Q8" i="92"/>
  <c r="Q7" i="92" l="1"/>
  <c r="Q6" i="92" s="1"/>
  <c r="Q34" i="92" s="1"/>
  <c r="H43" i="110"/>
  <c r="E43" i="110"/>
  <c r="H42" i="110"/>
  <c r="E42" i="110"/>
  <c r="H41" i="110"/>
  <c r="E41" i="110"/>
  <c r="H40" i="110"/>
  <c r="E40" i="110"/>
  <c r="H39" i="110"/>
  <c r="E39" i="110"/>
  <c r="G38" i="110"/>
  <c r="F38" i="110"/>
  <c r="D38" i="110"/>
  <c r="C38" i="110"/>
  <c r="E38" i="110" s="1"/>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G17" i="110"/>
  <c r="F17" i="110"/>
  <c r="H17" i="110" s="1"/>
  <c r="D17" i="110"/>
  <c r="C17" i="110"/>
  <c r="H16" i="110"/>
  <c r="E16" i="110"/>
  <c r="H15" i="110"/>
  <c r="E15" i="110"/>
  <c r="G14" i="110"/>
  <c r="F14" i="110"/>
  <c r="H14" i="110" s="1"/>
  <c r="D14" i="110"/>
  <c r="C14" i="110"/>
  <c r="H13" i="110"/>
  <c r="E13" i="110"/>
  <c r="H12" i="110"/>
  <c r="E12" i="110"/>
  <c r="G11" i="110"/>
  <c r="F11" i="110"/>
  <c r="D11" i="110"/>
  <c r="E11" i="110" s="1"/>
  <c r="C11" i="110"/>
  <c r="H10" i="110"/>
  <c r="E10" i="110"/>
  <c r="H9" i="110"/>
  <c r="E9" i="110"/>
  <c r="G8" i="110"/>
  <c r="F8" i="110"/>
  <c r="H8" i="110" s="1"/>
  <c r="D8" i="110"/>
  <c r="C8" i="110"/>
  <c r="H7" i="110"/>
  <c r="E7" i="110"/>
  <c r="H6" i="110"/>
  <c r="E6" i="110"/>
  <c r="B2" i="122"/>
  <c r="B1" i="122"/>
  <c r="B2" i="121"/>
  <c r="B1" i="121"/>
  <c r="G6" i="86"/>
  <c r="G13" i="86" s="1"/>
  <c r="F6" i="86"/>
  <c r="F13" i="86" s="1"/>
  <c r="E6" i="86"/>
  <c r="E13" i="86" s="1"/>
  <c r="D6" i="86"/>
  <c r="D13" i="86" s="1"/>
  <c r="C6" i="86"/>
  <c r="C13" i="86" s="1"/>
  <c r="E30" i="110" l="1"/>
  <c r="H38" i="110"/>
  <c r="E17" i="110"/>
  <c r="E8" i="110"/>
  <c r="H11" i="110"/>
  <c r="E14" i="110"/>
  <c r="H30" i="110"/>
  <c r="H32" i="118"/>
  <c r="H31" i="118"/>
  <c r="H30" i="118"/>
  <c r="H29" i="118"/>
  <c r="H28" i="118"/>
  <c r="H27" i="118"/>
  <c r="H26" i="118"/>
  <c r="H25" i="118"/>
  <c r="H24" i="118"/>
  <c r="H23" i="118"/>
  <c r="H22" i="118"/>
  <c r="H21" i="118"/>
  <c r="H20" i="118"/>
  <c r="H19" i="118"/>
  <c r="H18" i="118"/>
  <c r="H17" i="118"/>
  <c r="H16" i="118"/>
  <c r="H15" i="118"/>
  <c r="H14" i="118"/>
  <c r="H13" i="118"/>
  <c r="H12" i="118"/>
  <c r="H11" i="118"/>
  <c r="H10" i="118"/>
  <c r="H9" i="118"/>
  <c r="H8" i="118"/>
  <c r="H7" i="118"/>
  <c r="C32" i="118"/>
  <c r="C31" i="118"/>
  <c r="C30" i="118"/>
  <c r="C29" i="118"/>
  <c r="C28" i="118"/>
  <c r="C27" i="118"/>
  <c r="C26" i="118"/>
  <c r="C25" i="118"/>
  <c r="C24" i="118"/>
  <c r="C23" i="118"/>
  <c r="C22" i="118"/>
  <c r="C21" i="118"/>
  <c r="C20" i="118"/>
  <c r="C19" i="118"/>
  <c r="C18" i="118"/>
  <c r="C17" i="118"/>
  <c r="C16" i="118"/>
  <c r="C15" i="118"/>
  <c r="C14" i="118"/>
  <c r="C13" i="118"/>
  <c r="C12" i="118"/>
  <c r="C11" i="118"/>
  <c r="C10" i="118"/>
  <c r="C9" i="118"/>
  <c r="C8" i="118"/>
  <c r="C7" i="118"/>
  <c r="C6" i="123"/>
  <c r="D6" i="123"/>
  <c r="H21" i="91"/>
  <c r="H20" i="91"/>
  <c r="H19" i="91"/>
  <c r="H18" i="91"/>
  <c r="H17" i="91"/>
  <c r="H16" i="91"/>
  <c r="H15" i="91"/>
  <c r="H14" i="91"/>
  <c r="H13" i="91"/>
  <c r="H12" i="91"/>
  <c r="H11" i="91"/>
  <c r="H10" i="91"/>
  <c r="H9" i="91"/>
  <c r="H8" i="91"/>
  <c r="C6" i="69"/>
  <c r="C68" i="69"/>
  <c r="F20" i="122"/>
  <c r="F19" i="122"/>
  <c r="F18" i="122"/>
  <c r="F17" i="122"/>
  <c r="F16" i="122"/>
  <c r="F15" i="122"/>
  <c r="F14" i="122"/>
  <c r="F13" i="122"/>
  <c r="F12" i="122"/>
  <c r="F11" i="122"/>
  <c r="F10" i="122"/>
  <c r="F9" i="122" l="1"/>
  <c r="G69" i="108"/>
  <c r="F69" i="108"/>
  <c r="D7" i="92" l="1"/>
  <c r="D6" i="92" s="1"/>
  <c r="E7" i="92"/>
  <c r="D8" i="92"/>
  <c r="E8" i="92"/>
  <c r="D9" i="92"/>
  <c r="E9" i="92"/>
  <c r="E6" i="92" l="1"/>
  <c r="F6" i="123" l="1"/>
  <c r="E6" i="123"/>
  <c r="B1" i="92"/>
  <c r="B2" i="92"/>
  <c r="E34" i="92"/>
  <c r="P9" i="92"/>
  <c r="O9" i="92"/>
  <c r="N9" i="92"/>
  <c r="M9" i="92"/>
  <c r="L9" i="92"/>
  <c r="K9" i="92"/>
  <c r="J9" i="92"/>
  <c r="G9" i="92"/>
  <c r="F9" i="92"/>
  <c r="C9" i="92"/>
  <c r="P8" i="92"/>
  <c r="O8" i="92"/>
  <c r="N8" i="92"/>
  <c r="M8" i="92"/>
  <c r="L8" i="92"/>
  <c r="K8" i="92"/>
  <c r="J8" i="92"/>
  <c r="G8" i="92"/>
  <c r="F8" i="92"/>
  <c r="C8" i="92"/>
  <c r="P7" i="92"/>
  <c r="O7" i="92"/>
  <c r="N7" i="92"/>
  <c r="M7" i="92"/>
  <c r="M6" i="92" s="1"/>
  <c r="M34" i="92" s="1"/>
  <c r="L7" i="92"/>
  <c r="K7" i="92"/>
  <c r="J7" i="92"/>
  <c r="G7" i="92"/>
  <c r="F7" i="92"/>
  <c r="C7" i="92"/>
  <c r="C6" i="92" s="1"/>
  <c r="C34" i="92" s="1"/>
  <c r="D34" i="92"/>
  <c r="B2" i="123"/>
  <c r="B1" i="123"/>
  <c r="I9" i="92" l="1"/>
  <c r="O6" i="92"/>
  <c r="O34" i="92" s="1"/>
  <c r="I8" i="92"/>
  <c r="K6" i="92"/>
  <c r="K34" i="92" s="1"/>
  <c r="N6" i="92"/>
  <c r="N34" i="92" s="1"/>
  <c r="I7" i="92"/>
  <c r="I6" i="92" s="1"/>
  <c r="F6" i="92"/>
  <c r="F34" i="92" s="1"/>
  <c r="L6" i="92"/>
  <c r="L34" i="92" s="1"/>
  <c r="P6" i="92"/>
  <c r="P34" i="92" s="1"/>
  <c r="J6" i="92"/>
  <c r="J34" i="92" s="1"/>
  <c r="G6" i="92"/>
  <c r="G34" i="92" s="1"/>
  <c r="I34" i="92" l="1"/>
  <c r="A2" i="121" l="1"/>
  <c r="A1" i="121"/>
  <c r="E9" i="122"/>
  <c r="D9" i="122"/>
  <c r="C9" i="122"/>
  <c r="B9" i="122"/>
  <c r="C22" i="111"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D15" i="114"/>
  <c r="C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H34" i="113"/>
  <c r="H8" i="112"/>
  <c r="H9" i="112"/>
  <c r="H10" i="112"/>
  <c r="H11" i="112"/>
  <c r="H12" i="112"/>
  <c r="H13" i="112"/>
  <c r="H14" i="112"/>
  <c r="H15" i="112"/>
  <c r="H16" i="112"/>
  <c r="H17" i="112"/>
  <c r="H18" i="112"/>
  <c r="H19" i="112"/>
  <c r="H20" i="112"/>
  <c r="C21" i="112"/>
  <c r="D21" i="112"/>
  <c r="E21" i="112"/>
  <c r="F21" i="112"/>
  <c r="G21" i="112"/>
  <c r="H22" i="112"/>
  <c r="H23" i="112"/>
  <c r="D22" i="111"/>
  <c r="E22" i="111"/>
  <c r="F22" i="111"/>
  <c r="G22" i="111"/>
  <c r="H21" i="112" l="1"/>
  <c r="H22" i="111"/>
  <c r="E8" i="88"/>
  <c r="E37" i="88" s="1"/>
  <c r="D8" i="88"/>
  <c r="D37" i="88" s="1"/>
  <c r="C8" i="88"/>
  <c r="C37" i="88" s="1"/>
  <c r="H44" i="109" l="1"/>
  <c r="E44" i="109"/>
  <c r="H42" i="109"/>
  <c r="E42" i="109"/>
  <c r="H41" i="109"/>
  <c r="E41" i="109"/>
  <c r="H40" i="109"/>
  <c r="E40" i="109"/>
  <c r="H39" i="109"/>
  <c r="E39" i="109"/>
  <c r="H38" i="109"/>
  <c r="E38" i="109"/>
  <c r="H37" i="109"/>
  <c r="E37" i="109"/>
  <c r="H36" i="109"/>
  <c r="E36" i="109"/>
  <c r="H35" i="109"/>
  <c r="E35" i="109"/>
  <c r="H34" i="109"/>
  <c r="H33" i="109"/>
  <c r="E33" i="109"/>
  <c r="H32" i="109"/>
  <c r="E32" i="109"/>
  <c r="H31" i="109"/>
  <c r="E31" i="109"/>
  <c r="H30" i="109"/>
  <c r="E30" i="109"/>
  <c r="H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E13" i="109"/>
  <c r="H12" i="109"/>
  <c r="E12" i="109"/>
  <c r="H11" i="109"/>
  <c r="E11" i="109"/>
  <c r="H10" i="109"/>
  <c r="E10" i="109"/>
  <c r="H9" i="109"/>
  <c r="E9" i="109"/>
  <c r="H8" i="109"/>
  <c r="E8" i="109"/>
  <c r="H7" i="109"/>
  <c r="E7" i="109"/>
  <c r="C45" i="109"/>
  <c r="H69" i="108"/>
  <c r="H67" i="108"/>
  <c r="E67" i="108"/>
  <c r="H66" i="108"/>
  <c r="E66" i="108"/>
  <c r="H65" i="108"/>
  <c r="E65" i="108"/>
  <c r="H64" i="108"/>
  <c r="E64" i="108"/>
  <c r="H63" i="108"/>
  <c r="H62" i="108"/>
  <c r="E62" i="108"/>
  <c r="H61" i="108"/>
  <c r="E61" i="108"/>
  <c r="H60" i="108"/>
  <c r="E60" i="108"/>
  <c r="H59" i="108"/>
  <c r="E59" i="108"/>
  <c r="H58" i="108"/>
  <c r="E58" i="108"/>
  <c r="H57" i="108"/>
  <c r="E57" i="108"/>
  <c r="H56" i="108"/>
  <c r="E56" i="108"/>
  <c r="H55" i="108"/>
  <c r="E55" i="108"/>
  <c r="H52" i="108"/>
  <c r="E52" i="108"/>
  <c r="H51" i="108"/>
  <c r="E51" i="108"/>
  <c r="H50" i="108"/>
  <c r="E50" i="108"/>
  <c r="H49" i="108"/>
  <c r="E49" i="108"/>
  <c r="H48" i="108"/>
  <c r="E48" i="108"/>
  <c r="H46" i="108"/>
  <c r="E46" i="108"/>
  <c r="H45" i="108"/>
  <c r="E45" i="108"/>
  <c r="H44" i="108"/>
  <c r="E44" i="108"/>
  <c r="H43" i="108"/>
  <c r="E43" i="108"/>
  <c r="H42" i="108"/>
  <c r="E42" i="108"/>
  <c r="C53" i="108"/>
  <c r="H40" i="108"/>
  <c r="E40" i="108"/>
  <c r="H39" i="108"/>
  <c r="E39" i="108"/>
  <c r="H38" i="108"/>
  <c r="E38" i="108"/>
  <c r="H35" i="108"/>
  <c r="E35" i="108"/>
  <c r="H34" i="108"/>
  <c r="E34" i="108"/>
  <c r="H33" i="108"/>
  <c r="E33" i="108"/>
  <c r="H32" i="108"/>
  <c r="E32" i="108"/>
  <c r="H31" i="108"/>
  <c r="E31" i="108"/>
  <c r="H30" i="108"/>
  <c r="E30" i="108"/>
  <c r="H29" i="108"/>
  <c r="E29" i="108"/>
  <c r="H28" i="108"/>
  <c r="E28" i="108"/>
  <c r="H27" i="108"/>
  <c r="E27" i="108"/>
  <c r="H26" i="108"/>
  <c r="E26" i="108"/>
  <c r="H25" i="108"/>
  <c r="E25"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G36" i="108"/>
  <c r="F36" i="108"/>
  <c r="E36" i="108" l="1"/>
  <c r="H24" i="108"/>
  <c r="H47" i="108"/>
  <c r="E68" i="108"/>
  <c r="E6" i="109"/>
  <c r="H36" i="108"/>
  <c r="H7" i="108"/>
  <c r="D53" i="108"/>
  <c r="E53" i="108" s="1"/>
  <c r="E7" i="108"/>
  <c r="H41" i="108"/>
  <c r="E47" i="108"/>
  <c r="E63" i="108"/>
  <c r="H45" i="109"/>
  <c r="H13" i="109"/>
  <c r="E29" i="109"/>
  <c r="E34" i="109"/>
  <c r="H6" i="109"/>
  <c r="D45" i="109"/>
  <c r="E45" i="109" s="1"/>
  <c r="H68" i="108"/>
  <c r="E41" i="108"/>
  <c r="H53" i="108"/>
  <c r="D69" i="108" l="1"/>
  <c r="C69" i="108"/>
  <c r="H43" i="109"/>
  <c r="E43" i="109"/>
  <c r="E69" i="108" l="1"/>
  <c r="B1" i="97"/>
  <c r="G37" i="97"/>
  <c r="G39" i="97" l="1"/>
  <c r="B1" i="95"/>
  <c r="B1" i="93"/>
  <c r="B1" i="64"/>
  <c r="B1" i="90"/>
  <c r="B1" i="69"/>
  <c r="B1" i="94"/>
  <c r="B1" i="89"/>
  <c r="B1" i="73"/>
  <c r="B1" i="88"/>
  <c r="B1" i="52"/>
  <c r="B1" i="86"/>
  <c r="G5" i="86"/>
  <c r="F5" i="86"/>
  <c r="E5" i="86"/>
  <c r="D5" i="86"/>
  <c r="G5" i="84"/>
  <c r="F5" i="84"/>
  <c r="E5" i="84"/>
  <c r="D5" i="84"/>
  <c r="C5" i="84"/>
  <c r="C21" i="94" l="1"/>
  <c r="C20" i="94"/>
  <c r="C19" i="94"/>
  <c r="B1" i="91" l="1"/>
  <c r="B1" i="84"/>
  <c r="S21" i="90" l="1"/>
  <c r="S20" i="90"/>
  <c r="S19" i="90"/>
  <c r="S18" i="90"/>
  <c r="S17" i="90"/>
  <c r="S16" i="90"/>
  <c r="S15" i="90"/>
  <c r="S14" i="90"/>
  <c r="S13" i="90"/>
  <c r="S12" i="90"/>
  <c r="S11" i="90"/>
  <c r="S10" i="90"/>
  <c r="S9" i="90"/>
  <c r="S8" i="90"/>
  <c r="T21" i="64" l="1"/>
  <c r="U21" i="64"/>
  <c r="S21" i="64"/>
  <c r="C21" i="64"/>
  <c r="G22" i="91"/>
  <c r="F22" i="91"/>
  <c r="E22" i="91"/>
  <c r="D22" i="91"/>
  <c r="C22" i="91"/>
  <c r="H22" i="91" l="1"/>
  <c r="K22" i="90"/>
  <c r="L22" i="90"/>
  <c r="M22" i="90"/>
  <c r="N22" i="90"/>
  <c r="O22" i="90"/>
  <c r="P22" i="90"/>
  <c r="Q22" i="90"/>
  <c r="R22" i="90"/>
  <c r="S22" i="90"/>
  <c r="C5" i="73" l="1"/>
  <c r="C22" i="90" l="1"/>
  <c r="C6" i="89"/>
  <c r="D22" i="90" l="1"/>
  <c r="E22" i="90"/>
  <c r="F22" i="90"/>
  <c r="G22" i="90"/>
  <c r="H22" i="90"/>
  <c r="I22" i="90"/>
  <c r="J22" i="90"/>
  <c r="C8" i="73" l="1"/>
  <c r="C13" i="73" s="1"/>
  <c r="C53" i="89"/>
  <c r="D21" i="64" l="1"/>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<sst xmlns="http://schemas.openxmlformats.org/spreadsheetml/2006/main" count="1249" uniqueCount="779">
  <si>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</si>
  <si>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</si>
  <si>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</si>
  <si>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</si>
  <si>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</si>
  <si>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</si>
  <si>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</si>
  <si>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</si>
  <si>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</si>
  <si>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</si>
  <si>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</si>
  <si>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</si>
  <si>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</si>
  <si>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</si>
  <si>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</si>
  <si>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</si>
  <si>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</si>
  <si>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</si>
  <si>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</si>
  <si>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</si>
  <si>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</si>
  <si>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</si>
  <si>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</si>
  <si>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</si>
  <si>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</si>
  <si>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</si>
  <si>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</si>
  <si>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</si>
  <si>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</si>
  <si>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</si>
  <si>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</si>
  <si>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</si>
  <si>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</si>
  <si>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</si>
  <si>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</si>
  <si>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</si>
  <si>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</si>
  <si>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</si>
  <si>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</si>
  <si>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</si>
  <si>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</si>
  <si>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</si>
  <si>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</si>
  <si>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</si>
  <si>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</si>
  <si>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</si>
  <si>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</si>
  <si>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</si>
  <si>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</si>
  <si>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</si>
  <si>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</si>
  <si>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</si>
  <si>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</si>
  <si>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</si>
  <si>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</si>
  <si>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</si>
  <si>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</si>
  <si>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</si>
  <si>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</si>
  <si>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</si>
  <si>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</si>
  <si>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</si>
  <si>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</si>
  <si>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</si>
  <si>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</si>
  <si>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</si>
  <si>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</si>
  <si>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</si>
  <si>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</si>
  <si>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</si>
  <si>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</si>
  <si>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</si>
  <si>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</si>
  <si>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</si>
  <si>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</si>
  <si>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</si>
  <si>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</si>
  <si>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</si>
  <si>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</si>
  <si>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</si>
  <si>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</si>
  <si>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</si>
  <si>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</si>
  <si>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</si>
  <si>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</si>
  <si>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</si>
  <si>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</si>
  <si>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</si>
  <si>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</si>
  <si>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</si>
  <si>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</si>
  <si>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</si>
  <si>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</si>
  <si>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</si>
  <si>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</si>
  <si>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</si>
  <si>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</si>
  <si>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</si>
  <si>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</si>
  <si>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</si>
  <si>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</si>
  <si>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</si>
  <si>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</si>
  <si>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</si>
  <si>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</si>
  <si>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</si>
  <si>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</si>
  <si>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</si>
  <si>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</si>
  <si>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</si>
  <si>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</si>
  <si>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</si>
  <si>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</si>
  <si>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</si>
  <si>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</si>
  <si>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</si>
  <si>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</si>
  <si>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</si>
  <si>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</si>
  <si>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</si>
  <si>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</si>
  <si>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</si>
  <si>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</si>
  <si>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</si>
  <si>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</si>
  <si>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</si>
  <si>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</si>
  <si>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</si>
  <si>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</si>
  <si>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</si>
  <si>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</si>
  <si>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</si>
  <si>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</si>
  <si>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</si>
  <si>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</si>
  <si>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</si>
  <si>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</si>
  <si>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</si>
  <si>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</si>
  <si>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</si>
  <si>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</si>
  <si>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</si>
  <si>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</si>
  <si>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</si>
  <si>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</si>
  <si>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</si>
  <si>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</si>
  <si>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</si>
  <si>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</si>
  <si>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</si>
  <si>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</si>
  <si>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</si>
  <si>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</si>
  <si>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</si>
  <si>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</si>
  <si>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</si>
  <si>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</si>
  <si>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</si>
  <si>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</si>
  <si>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</si>
  <si>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</si>
  <si>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</si>
  <si>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</si>
  <si>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</si>
  <si>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</si>
  <si>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</si>
  <si>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</si>
  <si>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</si>
  <si>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</si>
  <si>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</si>
  <si>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</si>
  <si>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</si>
  <si>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</si>
  <si>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</si>
  <si>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</si>
  <si>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</si>
  <si>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</si>
  <si>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</si>
  <si>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</si>
  <si>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</si>
  <si>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</si>
  <si>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</si>
  <si>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</si>
  <si>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</si>
  <si>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</si>
  <si>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</si>
  <si>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</si>
  <si>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</si>
  <si>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</si>
  <si>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</si>
  <si>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</si>
  <si>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</si>
  <si>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</si>
  <si>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</si>
  <si>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</si>
  <si>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</si>
  <si>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</si>
  <si>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</si>
  <si>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</si>
  <si>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</si>
  <si>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</si>
  <si>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</si>
  <si>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</si>
  <si>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</si>
  <si>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</si>
  <si>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</si>
  <si>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</si>
  <si>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</si>
  <si>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</si>
  <si>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</si>
  <si>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</si>
  <si>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</si>
  <si>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</si>
  <si>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</si>
  <si>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</si>
  <si>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</si>
  <si>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</si>
  <si>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</si>
  <si>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</si>
  <si>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</si>
  <si>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</si>
  <si>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</si>
  <si>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</si>
  <si>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</si>
  <si>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</si>
  <si>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</si>
  <si>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</si>
  <si>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</si>
  <si>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</si>
  <si>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</si>
  <si>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</si>
  <si>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</si>
  <si>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</si>
  <si>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</si>
  <si>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</si>
  <si>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</si>
  <si>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</si>
  <si>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</si>
  <si>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</si>
  <si>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</si>
  <si>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</si>
  <si>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</si>
  <si>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</si>
  <si>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</si>
  <si>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</si>
  <si>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</si>
  <si>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</si>
  <si>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</si>
  <si>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</si>
  <si>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</si>
  <si>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</si>
  <si>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</si>
  <si>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</si>
  <si>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</si>
  <si>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</si>
  <si>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</si>
  <si>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</si>
  <si>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</si>
  <si>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</si>
  <si>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</si>
  <si>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</si>
  <si>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</si>
  <si>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</si>
  <si>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</si>
  <si>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</si>
  <si>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</si>
  <si>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</si>
  <si>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</si>
  <si>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</si>
  <si>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</si>
  <si>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</si>
  <si>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</si>
  <si>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</si>
  <si>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</si>
  <si>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</si>
  <si>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</si>
  <si>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</si>
  <si>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</si>
  <si>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</si>
  <si>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</si>
  <si>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</si>
  <si>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</si>
  <si>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</si>
  <si>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</si>
  <si>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</si>
  <si>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</si>
  <si>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</si>
  <si>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</si>
  <si>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</si>
  <si>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</si>
  <si>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</si>
  <si>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</si>
  <si>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</si>
  <si>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</si>
  <si>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</si>
  <si>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</si>
  <si>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</si>
  <si>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</si>
  <si>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</si>
  <si>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</si>
  <si>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</si>
  <si>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</si>
  <si>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</si>
  <si>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</si>
  <si>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</si>
  <si>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</si>
  <si>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</si>
  <si>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</si>
  <si>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</si>
  <si>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</si>
  <si>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</si>
  <si>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</si>
  <si>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</si>
  <si>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</si>
  <si>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</si>
  <si>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</si>
  <si>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</si>
  <si>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</si>
  <si>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</si>
  <si>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</si>
  <si>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</si>
  <si>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</si>
  <si>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</si>
  <si>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</si>
  <si>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</si>
  <si>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</si>
  <si>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</si>
  <si>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</si>
  <si>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</si>
  <si>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</si>
  <si>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</si>
  <si>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</si>
  <si>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</si>
  <si>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</si>
  <si>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</si>
  <si>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</si>
  <si>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</si>
  <si>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</si>
  <si>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</si>
  <si>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</si>
  <si>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</si>
  <si>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</si>
  <si>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</si>
  <si>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</si>
  <si>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</si>
  <si>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</si>
  <si>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</si>
  <si>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</si>
  <si>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</si>
  <si>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</si>
  <si>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</si>
  <si>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</si>
  <si>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</si>
  <si>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</si>
  <si>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</si>
  <si>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</si>
  <si>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</si>
  <si>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</si>
  <si>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</si>
  <si>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</si>
  <si>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</si>
  <si>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</si>
  <si>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</si>
  <si>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</si>
  <si>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</si>
  <si>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</si>
  <si>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</si>
  <si>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</si>
  <si>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</si>
  <si>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</si>
  <si>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</si>
  <si>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</si>
  <si>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</si>
  <si>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</si>
  <si>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</si>
  <si>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</si>
  <si>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</si>
  <si>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</si>
  <si>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</si>
  <si>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</si>
  <si>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</si>
  <si>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</si>
  <si>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</si>
  <si>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</si>
  <si>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</si>
  <si>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</si>
  <si>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</si>
  <si>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</si>
  <si>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</si>
  <si>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</si>
  <si>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</si>
  <si>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</si>
  <si>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</si>
  <si>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</si>
  <si>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</si>
  <si>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</si>
  <si>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</si>
  <si>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</si>
  <si>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</si>
  <si>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</si>
  <si>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</si>
  <si>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</si>
  <si>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</si>
  <si>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</si>
  <si>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</si>
  <si>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</si>
  <si>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</si>
  <si>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</si>
  <si>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</si>
  <si>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</si>
  <si>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</si>
  <si>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</si>
  <si>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</si>
  <si>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</si>
  <si>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</si>
  <si>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</si>
  <si>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</si>
  <si>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</si>
  <si>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</si>
  <si>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</si>
  <si>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</si>
  <si>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</si>
  <si>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</si>
  <si>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</si>
  <si>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</si>
  <si>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</si>
  <si>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</si>
  <si>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</si>
  <si>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</si>
  <si>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</si>
  <si>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</si>
  <si>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</si>
  <si>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</si>
  <si>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</si>
  <si>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</si>
  <si>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</si>
  <si>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</si>
  <si>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</si>
  <si>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</si>
  <si>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</si>
  <si>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</si>
  <si>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</si>
  <si>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</si>
  <si>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</si>
  <si>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</si>
  <si>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</si>
  <si>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</si>
  <si>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</si>
  <si>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</si>
  <si>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</si>
  <si>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</si>
  <si>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</si>
  <si>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</si>
  <si>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</si>
  <si>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</si>
  <si>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</si>
  <si>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</si>
  <si>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</si>
  <si>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</si>
  <si>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</si>
  <si>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</si>
  <si>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</si>
  <si>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</si>
  <si>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</si>
  <si>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</si>
  <si>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</si>
  <si>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</si>
  <si>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</si>
  <si>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</si>
  <si>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</si>
  <si>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</si>
  <si>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</si>
  <si>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</si>
  <si>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</si>
  <si>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</si>
  <si>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</si>
  <si>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</si>
  <si>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</si>
  <si>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</si>
  <si>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</si>
  <si>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</si>
  <si>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</si>
  <si>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</si>
  <si>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</si>
  <si>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</si>
  <si>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</si>
  <si>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</si>
  <si>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</si>
  <si>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</si>
  <si>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</si>
  <si>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</si>
  <si>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</si>
  <si>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</si>
  <si>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</si>
  <si>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</si>
  <si>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</si>
  <si>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</si>
  <si>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</si>
  <si>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</si>
  <si>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</si>
  <si>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</si>
  <si>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</si>
  <si>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</si>
  <si>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</si>
  <si>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</si>
  <si>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</si>
  <si>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</si>
  <si>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</si>
  <si>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</si>
  <si>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</si>
  <si>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</si>
  <si>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</si>
  <si>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</si>
  <si>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</si>
  <si>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</si>
  <si>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</si>
  <si>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</si>
  <si>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</si>
  <si>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</si>
  <si>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</si>
  <si>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</si>
  <si>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</si>
  <si>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</si>
  <si>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</si>
  <si>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</si>
  <si>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</si>
  <si>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</si>
  <si>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</si>
  <si>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</si>
  <si>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</si>
  <si>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</si>
  <si>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</si>
  <si>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</si>
  <si>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</si>
  <si>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</si>
  <si>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</si>
  <si>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</si>
  <si>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</si>
  <si>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</si>
  <si>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</si>
  <si>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</si>
  <si>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</si>
  <si>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</si>
  <si>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</si>
  <si>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</si>
  <si>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</si>
  <si>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</si>
  <si>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</si>
  <si>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</si>
  <si>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</si>
  <si>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</si>
  <si>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</si>
  <si>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</si>
  <si>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</si>
  <si>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</si>
  <si>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</si>
  <si>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</si>
  <si>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</si>
  <si>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</si>
  <si>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</si>
  <si>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</si>
  <si>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</si>
  <si>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</si>
  <si>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</si>
  <si>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</si>
  <si>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</si>
  <si>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</si>
  <si>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</si>
  <si>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</si>
  <si>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</si>
  <si>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</si>
  <si>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</si>
  <si>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</si>
  <si>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</si>
  <si>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</si>
  <si>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</si>
  <si>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</si>
  <si>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</si>
  <si>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</si>
  <si>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</si>
  <si>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</si>
  <si>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</si>
  <si>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</si>
  <si>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</si>
  <si>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</si>
  <si>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</si>
  <si>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</si>
  <si>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</si>
  <si>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</si>
  <si>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</si>
  <si>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</si>
  <si>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</si>
  <si>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</si>
  <si>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</si>
  <si>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</si>
  <si>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</si>
  <si>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</si>
  <si>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</si>
  <si>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</si>
  <si>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</si>
  <si>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</si>
  <si>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</si>
  <si>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</si>
  <si>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</si>
  <si>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</si>
  <si>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</si>
  <si>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</si>
  <si>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</si>
  <si>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</si>
  <si>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</si>
  <si>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</si>
  <si>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</si>
  <si>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</si>
  <si>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</si>
  <si>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</si>
  <si>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</si>
  <si>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</si>
  <si>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</si>
  <si>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</si>
  <si>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</si>
  <si>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</si>
  <si>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</si>
  <si>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</si>
  <si>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</si>
  <si>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</si>
  <si>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</si>
  <si>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</si>
  <si>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</si>
  <si>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</si>
  <si>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</si>
  <si>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</si>
  <si>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</si>
  <si>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</si>
  <si>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</si>
  <si>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</si>
  <si>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</si>
  <si>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</si>
  <si>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</si>
  <si>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</si>
  <si>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</si>
  <si>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</si>
  <si>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</si>
  <si>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</si>
  <si>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</si>
  <si>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</si>
  <si>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</si>
  <si>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</si>
  <si>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</si>
  <si>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</si>
  <si>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</si>
  <si>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</si>
  <si>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</si>
  <si>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</si>
  <si>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</si>
  <si>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</si>
  <si>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</si>
  <si>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</si>
  <si>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</si>
  <si>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</si>
  <si>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</si>
  <si>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</si>
  <si>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</si>
  <si>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</si>
  <si>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</si>
  <si>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</si>
  <si>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</si>
  <si>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</si>
  <si>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</si>
  <si>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</si>
  <si>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</si>
  <si>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</si>
  <si>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</si>
  <si>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</si>
  <si>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</si>
  <si>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</si>
  <si>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</si>
  <si>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</si>
  <si>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</si>
  <si>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</si>
  <si>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</si>
  <si>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</si>
  <si>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</si>
  <si>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</si>
  <si>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</si>
  <si>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</si>
  <si>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</si>
  <si>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</si>
  <si>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</si>
  <si>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</si>
  <si>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</si>
  <si>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</si>
  <si>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</si>
  <si>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</si>
  <si>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</si>
  <si>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</si>
  <si>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</si>
  <si>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</si>
  <si>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</si>
  <si>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</si>
  <si>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</si>
  <si>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</si>
  <si>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</si>
  <si>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</si>
  <si>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</si>
  <si>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</si>
  <si>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</si>
  <si>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</si>
  <si>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</si>
  <si>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</si>
  <si>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</si>
  <si>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</si>
  <si>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</si>
  <si>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</si>
  <si>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</si>
  <si>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</si>
  <si>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</si>
  <si>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</si>
  <si>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</si>
  <si>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</si>
  <si>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</si>
  <si>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</si>
  <si>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</si>
  <si>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</si>
  <si>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</si>
  <si>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</si>
  <si>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</si>
  <si>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</si>
  <si>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</si>
  <si>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</si>
  <si>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</si>
  <si>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</si>
  <si>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</si>
  <si>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</si>
  <si>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</si>
  <si>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</si>
  <si>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</si>
  <si>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</si>
  <si>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</si>
  <si>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</si>
  <si>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</si>
  <si>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</si>
  <si>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</si>
  <si>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</si>
  <si>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</si>
  <si>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</si>
  <si>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</si>
  <si>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</si>
  <si>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</si>
  <si>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</si>
  <si>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</si>
  <si>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</si>
  <si>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</si>
  <si>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</si>
  <si>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</si>
  <si>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"Liberty Bank"</t>
  </si>
  <si>
    <t>Murtaz Kikoria</t>
  </si>
  <si>
    <t>Beka Gogichaishvili</t>
  </si>
  <si>
    <t>www.libertybank.ge</t>
  </si>
  <si>
    <t>Independent chair</t>
  </si>
  <si>
    <t>Irakli Otar Rukhadze</t>
  </si>
  <si>
    <t>Non-independent member</t>
  </si>
  <si>
    <t>Mamuka Tsereteli</t>
  </si>
  <si>
    <t>Independent member</t>
  </si>
  <si>
    <t>Magda Magradze</t>
  </si>
  <si>
    <t>Bruno Juan Balvanera</t>
  </si>
  <si>
    <t>CEO</t>
  </si>
  <si>
    <t>Vakhtang Babunashvili</t>
  </si>
  <si>
    <t>Chief Financial Officer</t>
  </si>
  <si>
    <t>Giorgi Gvazava</t>
  </si>
  <si>
    <t>Risk Director</t>
  </si>
  <si>
    <t>JSC "GALT &amp; TAGGART" (Nominal owner)</t>
  </si>
  <si>
    <t>Other shareholders</t>
  </si>
  <si>
    <t xml:space="preserve">Benjamin Albert Marson </t>
  </si>
  <si>
    <t>Igor Alexeev</t>
  </si>
  <si>
    <t>Table 9 (Capital), N2</t>
  </si>
  <si>
    <t>Table 9 (Capital), N3  +Table 9 (Capital), N29</t>
  </si>
  <si>
    <t>Table 9 (Capital), N4</t>
  </si>
  <si>
    <t>Table 9 (Capital), N6</t>
  </si>
  <si>
    <t>თანხა (ლარი)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</si>
</sst>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8">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_);_(* \(#,##0.0\);_(* &quot;-&quot;??_);_(@_)"/>
    <numFmt numFmtId="362" formatCode="0.000%"/>
    <numFmt numFmtId="363" formatCode="_-* #,##0_-;\-* #,##0_-;_-* &quot;-&quot;??_-;_-@_-"/>
  </numFmts>
  <fonts count="364">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theme="1"/>
      <name val="Sylfaen"/>
      <family val="1"/>
      <charset val="204"/>
    </font>
    <font>
      <u/>
      <sz val="10"/>
      <color indexed="12"/>
      <name val="Sylfaen"/>
      <family val="1"/>
      <charset val="204"/>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theme="6" tint="-0.499984740745262"/>
      </left>
      <right style="thin">
        <color theme="6" tint="-0.499984740745262"/>
      </right>
      <top style="thin">
        <color indexed="64"/>
      </top>
      <bottom style="thin">
        <color theme="6" tint="-0.499984740745262"/>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7"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4" quotePrefix="1" applyNumberFormat="0" applyFont="0" applyFill="0" applyBorder="0" applyAlignment="0" applyProtection="0">
      <alignment horizontal="centerContinuous" vertical="justify"/>
      <protection locked="0" hidden="1"/>
    </xf>
    <xf numFmtId="0" fontId="2" fillId="0" borderId="0"/>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5"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4"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5" applyNumberFormat="0" applyFill="0" applyAlignment="0" applyProtection="0"/>
    <xf numFmtId="0" fontId="163"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2"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2"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63" fillId="0" borderId="135"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2" fillId="0" borderId="136" applyNumberFormat="0" applyFill="0" applyProtection="0">
      <alignment horizontal="center"/>
    </xf>
    <xf numFmtId="0" fontId="165"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165" fillId="0" borderId="136" applyNumberFormat="0" applyFill="0" applyProtection="0">
      <alignment horizontal="center"/>
    </xf>
    <xf numFmtId="0" fontId="166" fillId="0" borderId="136" applyNumberFormat="0" applyFill="0" applyProtection="0">
      <alignment horizontal="center"/>
    </xf>
    <xf numFmtId="0" fontId="166"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2"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2"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136"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4" quotePrefix="1" applyNumberFormat="0" applyFont="0" applyFill="0" applyBorder="0" applyAlignment="0" applyProtection="0">
      <alignment horizontal="centerContinuous" vertical="justify"/>
      <protection locked="0" hidden="1"/>
    </xf>
    <xf numFmtId="0" fontId="157" fillId="87" borderId="134"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29">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5"/>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3"/>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8" applyBorder="0"/>
    <xf numFmtId="0" fontId="28" fillId="0" borderId="108"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7"/>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8"/>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39" applyNumberFormat="0" applyAlignment="0" applyProtection="0"/>
    <xf numFmtId="0" fontId="183" fillId="108" borderId="139" applyNumberFormat="0" applyAlignment="0" applyProtection="0"/>
    <xf numFmtId="0" fontId="184" fillId="0" borderId="0" applyNumberFormat="0" applyFill="0" applyAlignment="0"/>
    <xf numFmtId="0" fontId="185" fillId="0" borderId="140"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1"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2"/>
    <xf numFmtId="251" fontId="2" fillId="0" borderId="0"/>
    <xf numFmtId="0" fontId="192" fillId="0" borderId="143"/>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4">
      <alignment horizontal="center" vertical="center"/>
    </xf>
    <xf numFmtId="0" fontId="183" fillId="108" borderId="144">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39" applyNumberFormat="0" applyFont="0" applyFill="0" applyAlignment="0">
      <alignment vertical="center"/>
    </xf>
    <xf numFmtId="0" fontId="104" fillId="0" borderId="139" applyNumberFormat="0" applyFont="0" applyFill="0"/>
    <xf numFmtId="0" fontId="104" fillId="0" borderId="139" applyNumberFormat="0" applyFont="0" applyFill="0"/>
    <xf numFmtId="0" fontId="104" fillId="0" borderId="139" applyNumberFormat="0" applyFont="0" applyFill="0"/>
    <xf numFmtId="0" fontId="104" fillId="0" borderId="139" applyNumberFormat="0" applyFont="0" applyFill="0"/>
    <xf numFmtId="0" fontId="104" fillId="0" borderId="139" applyNumberFormat="0" applyFont="0" applyFill="0"/>
    <xf numFmtId="0" fontId="104" fillId="0" borderId="139" applyNumberFormat="0" applyFont="0" applyFill="0"/>
    <xf numFmtId="0" fontId="104" fillId="0" borderId="139" applyNumberFormat="0" applyFont="0" applyFill="0"/>
    <xf numFmtId="0" fontId="104" fillId="0" borderId="139" applyNumberFormat="0" applyFont="0" applyFill="0"/>
    <xf numFmtId="252" fontId="104" fillId="0" borderId="139" applyNumberFormat="0" applyFont="0" applyFill="0" applyAlignment="0">
      <alignment vertical="center"/>
    </xf>
    <xf numFmtId="0" fontId="104" fillId="0" borderId="139" applyNumberFormat="0" applyFont="0" applyFill="0"/>
    <xf numFmtId="0" fontId="104" fillId="0" borderId="139" applyNumberFormat="0" applyFont="0" applyFill="0"/>
    <xf numFmtId="252" fontId="104" fillId="0" borderId="139" applyNumberFormat="0" applyFont="0" applyFill="0" applyAlignment="0">
      <alignment vertical="center"/>
    </xf>
    <xf numFmtId="0" fontId="104" fillId="0" borderId="139" applyNumberFormat="0" applyFont="0" applyFill="0"/>
    <xf numFmtId="0" fontId="104" fillId="0" borderId="139" applyNumberFormat="0" applyFont="0" applyFill="0"/>
    <xf numFmtId="0" fontId="104" fillId="0" borderId="139" applyNumberFormat="0" applyFont="0" applyFill="0"/>
    <xf numFmtId="0" fontId="104" fillId="0" borderId="139" applyNumberFormat="0" applyFont="0" applyFill="0"/>
    <xf numFmtId="0" fontId="104" fillId="0" borderId="139" applyNumberFormat="0" applyFont="0" applyFill="0"/>
    <xf numFmtId="0" fontId="104" fillId="0" borderId="139" applyNumberFormat="0" applyFont="0" applyFill="0"/>
    <xf numFmtId="0" fontId="104" fillId="0" borderId="139" applyNumberFormat="0" applyFont="0" applyFill="0"/>
    <xf numFmtId="0" fontId="2" fillId="72" borderId="0"/>
    <xf numFmtId="0" fontId="201" fillId="0" borderId="1" applyNumberFormat="0" applyFont="0" applyFill="0" applyAlignment="0" applyProtection="0"/>
    <xf numFmtId="0" fontId="201" fillId="0" borderId="145" applyNumberFormat="0" applyFont="0" applyFill="0" applyAlignment="0" applyProtection="0"/>
    <xf numFmtId="0" fontId="149" fillId="0" borderId="108" applyNumberFormat="0" applyFont="0" applyFill="0" applyAlignment="0" applyProtection="0"/>
    <xf numFmtId="0" fontId="149" fillId="0" borderId="108" applyNumberFormat="0" applyFont="0" applyFill="0" applyAlignment="0" applyProtection="0"/>
    <xf numFmtId="0" fontId="149" fillId="0" borderId="67" applyNumberFormat="0" applyFont="0" applyFill="0" applyAlignment="0" applyProtection="0"/>
    <xf numFmtId="0" fontId="149" fillId="0" borderId="67" applyNumberFormat="0" applyFont="0" applyFill="0" applyAlignment="0" applyProtection="0"/>
    <xf numFmtId="0" fontId="149" fillId="0" borderId="67" applyNumberFormat="0" applyFont="0" applyFill="0" applyAlignment="0" applyProtection="0"/>
    <xf numFmtId="0" fontId="149" fillId="0" borderId="65" applyNumberFormat="0" applyFont="0" applyFill="0" applyAlignment="0" applyProtection="0"/>
    <xf numFmtId="0" fontId="149" fillId="0" borderId="65"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253" fontId="2" fillId="0" borderId="73">
      <alignment horizontal="left"/>
    </xf>
    <xf numFmtId="253" fontId="2" fillId="0" borderId="73">
      <alignment horizontal="left"/>
    </xf>
    <xf numFmtId="253" fontId="2" fillId="0" borderId="73">
      <alignment horizontal="left"/>
    </xf>
    <xf numFmtId="253" fontId="2" fillId="0" borderId="73">
      <alignment horizontal="left"/>
    </xf>
    <xf numFmtId="253" fontId="2" fillId="0" borderId="73">
      <alignment horizontal="left"/>
    </xf>
    <xf numFmtId="253" fontId="2" fillId="0" borderId="73">
      <alignment horizontal="left"/>
    </xf>
    <xf numFmtId="253" fontId="2" fillId="0" borderId="73">
      <alignment horizontal="left"/>
    </xf>
    <xf numFmtId="253" fontId="2" fillId="0" borderId="73">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3" borderId="141" applyNumberFormat="0" applyAlignment="0" applyProtection="0"/>
    <xf numFmtId="0" fontId="21" fillId="68" borderId="141" applyNumberFormat="0" applyAlignment="0" applyProtection="0"/>
    <xf numFmtId="0" fontId="21" fillId="68" borderId="141" applyNumberFormat="0" applyAlignment="0" applyProtection="0"/>
    <xf numFmtId="0" fontId="21" fillId="63" borderId="141" applyNumberFormat="0" applyAlignment="0" applyProtection="0"/>
    <xf numFmtId="0" fontId="21" fillId="63" borderId="141" applyNumberFormat="0" applyAlignment="0" applyProtection="0"/>
    <xf numFmtId="0" fontId="21" fillId="63" borderId="141" applyNumberFormat="0" applyAlignment="0" applyProtection="0"/>
    <xf numFmtId="0" fontId="21" fillId="68" borderId="141" applyNumberFormat="0" applyAlignment="0" applyProtection="0"/>
    <xf numFmtId="0" fontId="21" fillId="63" borderId="141" applyNumberFormat="0" applyAlignment="0" applyProtection="0"/>
    <xf numFmtId="0" fontId="21" fillId="63" borderId="141" applyNumberFormat="0" applyAlignment="0" applyProtection="0"/>
    <xf numFmtId="0" fontId="203" fillId="109" borderId="141" applyNumberFormat="0" applyAlignment="0" applyProtection="0"/>
    <xf numFmtId="0" fontId="145" fillId="8" borderId="31" applyNumberFormat="0" applyAlignment="0" applyProtection="0"/>
    <xf numFmtId="3" fontId="45" fillId="41" borderId="67">
      <protection hidden="1"/>
    </xf>
    <xf numFmtId="0" fontId="203" fillId="109" borderId="141" applyNumberFormat="0" applyAlignment="0" applyProtection="0"/>
    <xf numFmtId="0" fontId="23" fillId="63" borderId="141" applyNumberFormat="0" applyAlignment="0" applyProtection="0"/>
    <xf numFmtId="0" fontId="23" fillId="63" borderId="141" applyNumberFormat="0" applyAlignment="0" applyProtection="0"/>
    <xf numFmtId="0" fontId="23" fillId="63" borderId="141" applyNumberFormat="0" applyAlignment="0" applyProtection="0"/>
    <xf numFmtId="0" fontId="23" fillId="63"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03" fillId="109" borderId="141" applyNumberFormat="0" applyAlignment="0" applyProtection="0"/>
    <xf numFmtId="0" fontId="23" fillId="63" borderId="141" applyNumberFormat="0" applyAlignment="0" applyProtection="0"/>
    <xf numFmtId="0" fontId="23" fillId="63" borderId="141" applyNumberFormat="0" applyAlignment="0" applyProtection="0"/>
    <xf numFmtId="0" fontId="203" fillId="109" borderId="141" applyNumberFormat="0" applyAlignment="0" applyProtection="0"/>
    <xf numFmtId="0" fontId="203" fillId="109" borderId="141" applyNumberFormat="0" applyAlignment="0" applyProtection="0"/>
    <xf numFmtId="0" fontId="23" fillId="63" borderId="141" applyNumberFormat="0" applyAlignment="0" applyProtection="0"/>
    <xf numFmtId="0" fontId="23" fillId="63" borderId="141" applyNumberFormat="0" applyAlignment="0" applyProtection="0"/>
    <xf numFmtId="0" fontId="23" fillId="63" borderId="141"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7" applyBorder="0"/>
    <xf numFmtId="260" fontId="205"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6"/>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0">
      <alignment vertical="center"/>
    </xf>
    <xf numFmtId="201" fontId="2" fillId="0" borderId="0" applyFont="0" applyFill="0" applyBorder="0" applyAlignment="0" applyProtection="0"/>
    <xf numFmtId="3" fontId="209" fillId="0" borderId="130">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0">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0">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0">
      <alignment vertical="center"/>
    </xf>
    <xf numFmtId="201" fontId="2" fillId="0" borderId="0" applyFont="0" applyFill="0" applyBorder="0" applyAlignment="0" applyProtection="0"/>
    <xf numFmtId="3" fontId="209" fillId="0" borderId="130">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0">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0">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0">
      <alignment vertical="center"/>
    </xf>
    <xf numFmtId="201" fontId="2" fillId="0" borderId="0" applyFont="0" applyFill="0" applyBorder="0" applyAlignment="0" applyProtection="0"/>
    <xf numFmtId="3" fontId="209" fillId="0" borderId="130">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0">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0">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0">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0">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0">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9" fillId="73" borderId="147" applyNumberFormat="0" applyFont="0" applyAlignment="0" applyProtection="0"/>
    <xf numFmtId="0" fontId="29" fillId="73" borderId="147" applyNumberFormat="0" applyFont="0" applyAlignment="0" applyProtection="0"/>
    <xf numFmtId="0" fontId="29" fillId="73" borderId="147" applyNumberFormat="0" applyFont="0" applyAlignment="0" applyProtection="0"/>
    <xf numFmtId="3" fontId="209" fillId="0" borderId="130">
      <alignment vertical="center"/>
    </xf>
    <xf numFmtId="0" fontId="29" fillId="73" borderId="147" applyNumberFormat="0" applyFont="0" applyAlignment="0" applyProtection="0"/>
    <xf numFmtId="0" fontId="29"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71" fillId="73" borderId="147"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0">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0">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0">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0">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0">
      <alignment vertical="center"/>
    </xf>
    <xf numFmtId="3" fontId="222" fillId="0" borderId="148" applyNumberFormat="0" applyAlignment="0">
      <alignment vertical="center"/>
    </xf>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3" fontId="209" fillId="0" borderId="130">
      <alignment vertical="center"/>
    </xf>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0" fontId="222" fillId="0" borderId="148"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0">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0">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0">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0">
      <alignment vertical="center"/>
    </xf>
    <xf numFmtId="3" fontId="209" fillId="0" borderId="130">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0">
      <alignment vertical="center"/>
    </xf>
    <xf numFmtId="3" fontId="209" fillId="0" borderId="130">
      <alignment vertical="center"/>
    </xf>
    <xf numFmtId="267" fontId="162" fillId="0" borderId="0" applyFont="0" applyFill="0" applyBorder="0" applyProtection="0"/>
    <xf numFmtId="267" fontId="162" fillId="0" borderId="0" applyFont="0" applyFill="0" applyBorder="0" applyProtection="0"/>
    <xf numFmtId="3" fontId="209" fillId="0" borderId="130">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0">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267" fontId="162" fillId="0" borderId="0" applyFont="0" applyFill="0" applyBorder="0" applyProtection="0"/>
    <xf numFmtId="3" fontId="209" fillId="0" borderId="130">
      <alignment vertical="center"/>
    </xf>
    <xf numFmtId="267" fontId="162" fillId="0" borderId="0" applyFont="0" applyFill="0" applyBorder="0" applyProtection="0"/>
    <xf numFmtId="267" fontId="162" fillId="0" borderId="0" applyFont="0" applyFill="0" applyBorder="0" applyProtection="0"/>
    <xf numFmtId="3" fontId="209" fillId="0" borderId="130">
      <alignment vertical="center"/>
    </xf>
    <xf numFmtId="197" fontId="2" fillId="0" borderId="0" applyFont="0" applyFill="0" applyBorder="0" applyAlignment="0" applyProtection="0"/>
    <xf numFmtId="3" fontId="209" fillId="0" borderId="130">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0">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0">
      <alignment vertical="center"/>
    </xf>
    <xf numFmtId="3" fontId="209" fillId="0" borderId="130">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0">
      <alignment vertical="center"/>
    </xf>
    <xf numFmtId="268" fontId="224" fillId="0" borderId="0"/>
    <xf numFmtId="3" fontId="209" fillId="0" borderId="130">
      <alignment vertical="center"/>
    </xf>
    <xf numFmtId="268" fontId="224" fillId="0" borderId="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0">
      <alignment vertical="center"/>
    </xf>
    <xf numFmtId="3" fontId="209" fillId="0" borderId="130">
      <alignment vertical="center"/>
    </xf>
    <xf numFmtId="0" fontId="224" fillId="0" borderId="0"/>
    <xf numFmtId="0" fontId="2" fillId="0" borderId="0" applyNumberFormat="0" applyFont="0" applyFill="0" applyBorder="0" applyAlignment="0" applyProtection="0"/>
    <xf numFmtId="3" fontId="209" fillId="0" borderId="130">
      <alignment vertical="center"/>
    </xf>
    <xf numFmtId="0" fontId="224" fillId="0" borderId="0"/>
    <xf numFmtId="3" fontId="209" fillId="0" borderId="130">
      <alignment vertical="center"/>
    </xf>
    <xf numFmtId="0" fontId="224" fillId="0" borderId="0"/>
    <xf numFmtId="3" fontId="209" fillId="0" borderId="130">
      <alignment vertical="center"/>
    </xf>
    <xf numFmtId="0" fontId="224" fillId="0" borderId="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224" fillId="0" borderId="0"/>
    <xf numFmtId="0" fontId="224" fillId="0" borderId="0"/>
    <xf numFmtId="3" fontId="209" fillId="0" borderId="130">
      <alignment vertical="center"/>
    </xf>
    <xf numFmtId="3" fontId="209" fillId="0" borderId="130">
      <alignment vertical="center"/>
    </xf>
    <xf numFmtId="0" fontId="224" fillId="0" borderId="0"/>
    <xf numFmtId="3" fontId="209" fillId="0" borderId="130">
      <alignment vertical="center"/>
    </xf>
    <xf numFmtId="0" fontId="224" fillId="0" borderId="0"/>
    <xf numFmtId="0" fontId="224" fillId="0" borderId="0"/>
    <xf numFmtId="3" fontId="209" fillId="0" borderId="130">
      <alignment vertical="center"/>
    </xf>
    <xf numFmtId="3" fontId="209" fillId="0" borderId="130">
      <alignment vertical="center"/>
    </xf>
    <xf numFmtId="0" fontId="224" fillId="0" borderId="0"/>
    <xf numFmtId="3" fontId="209" fillId="0" borderId="130">
      <alignment vertical="center"/>
    </xf>
    <xf numFmtId="268" fontId="224" fillId="0" borderId="0"/>
    <xf numFmtId="3" fontId="209" fillId="0" borderId="130">
      <alignment vertical="center"/>
    </xf>
    <xf numFmtId="268" fontId="224" fillId="0" borderId="0"/>
    <xf numFmtId="268" fontId="224" fillId="0" borderId="0"/>
    <xf numFmtId="3" fontId="209" fillId="0" borderId="130">
      <alignment vertical="center"/>
    </xf>
    <xf numFmtId="3" fontId="209" fillId="0" borderId="130">
      <alignment vertical="center"/>
    </xf>
    <xf numFmtId="0" fontId="224" fillId="0" borderId="0"/>
    <xf numFmtId="0" fontId="224" fillId="0" borderId="0"/>
    <xf numFmtId="3" fontId="209" fillId="0" borderId="130">
      <alignment vertical="center"/>
    </xf>
    <xf numFmtId="0" fontId="224" fillId="0" borderId="0"/>
    <xf numFmtId="3" fontId="209" fillId="0" borderId="130">
      <alignment vertical="center"/>
    </xf>
    <xf numFmtId="0" fontId="224" fillId="0" borderId="0"/>
    <xf numFmtId="3" fontId="209" fillId="0" borderId="130">
      <alignment vertical="center"/>
    </xf>
    <xf numFmtId="0" fontId="224" fillId="0" borderId="0"/>
    <xf numFmtId="3" fontId="209" fillId="0" borderId="130">
      <alignment vertical="center"/>
    </xf>
    <xf numFmtId="3" fontId="209" fillId="0" borderId="130">
      <alignment vertical="center"/>
    </xf>
    <xf numFmtId="0" fontId="224" fillId="0" borderId="0"/>
    <xf numFmtId="3" fontId="209" fillId="0" borderId="130">
      <alignment vertical="center"/>
    </xf>
    <xf numFmtId="0" fontId="224" fillId="0" borderId="0"/>
    <xf numFmtId="0" fontId="224" fillId="0" borderId="0"/>
    <xf numFmtId="3" fontId="209" fillId="0" borderId="130">
      <alignment vertical="center"/>
    </xf>
    <xf numFmtId="3" fontId="209" fillId="0" borderId="130">
      <alignment vertical="center"/>
    </xf>
    <xf numFmtId="0" fontId="224" fillId="0" borderId="0"/>
    <xf numFmtId="3" fontId="209" fillId="0" borderId="130">
      <alignment vertical="center"/>
    </xf>
    <xf numFmtId="268" fontId="224" fillId="0" borderId="0"/>
    <xf numFmtId="268" fontId="224" fillId="0" borderId="0"/>
    <xf numFmtId="3" fontId="209" fillId="0" borderId="130">
      <alignment vertical="center"/>
    </xf>
    <xf numFmtId="268" fontId="224" fillId="0" borderId="0"/>
    <xf numFmtId="3" fontId="209" fillId="0" borderId="130">
      <alignment vertical="center"/>
    </xf>
    <xf numFmtId="268" fontId="224" fillId="0" borderId="0"/>
    <xf numFmtId="3" fontId="209" fillId="0" borderId="130">
      <alignment vertical="center"/>
    </xf>
    <xf numFmtId="268" fontId="224" fillId="0" borderId="0"/>
    <xf numFmtId="3" fontId="209" fillId="0" borderId="130">
      <alignment vertical="center"/>
    </xf>
    <xf numFmtId="3" fontId="209" fillId="0" borderId="130">
      <alignment vertical="center"/>
    </xf>
    <xf numFmtId="268" fontId="224" fillId="0" borderId="0"/>
    <xf numFmtId="3" fontId="209" fillId="0" borderId="130">
      <alignment vertical="center"/>
    </xf>
    <xf numFmtId="268" fontId="224" fillId="0" borderId="0"/>
    <xf numFmtId="268" fontId="224" fillId="0" borderId="0"/>
    <xf numFmtId="3" fontId="209" fillId="0" borderId="130">
      <alignment vertical="center"/>
    </xf>
    <xf numFmtId="3" fontId="209" fillId="0" borderId="130">
      <alignment vertical="center"/>
    </xf>
    <xf numFmtId="268" fontId="224" fillId="0" borderId="0"/>
    <xf numFmtId="3" fontId="209" fillId="0" borderId="130">
      <alignment vertical="center"/>
    </xf>
    <xf numFmtId="268" fontId="224" fillId="0" borderId="0"/>
    <xf numFmtId="3" fontId="209" fillId="0" borderId="130">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9" applyNumberFormat="0" applyFont="0" applyBorder="0" applyAlignment="0" applyProtection="0">
      <alignment horizontal="centerContinuous"/>
    </xf>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0" fontId="2" fillId="0" borderId="0" applyNumberFormat="0" applyFont="0" applyFill="0" applyBorder="0" applyAlignment="0" applyProtection="0"/>
    <xf numFmtId="0" fontId="9" fillId="69" borderId="149" applyNumberFormat="0" applyFont="0" applyBorder="0" applyProtection="0"/>
    <xf numFmtId="3" fontId="209" fillId="0" borderId="130">
      <alignment vertical="center"/>
    </xf>
    <xf numFmtId="0" fontId="2" fillId="0" borderId="0" applyNumberFormat="0" applyFont="0" applyFill="0" applyBorder="0" applyAlignment="0" applyProtection="0"/>
    <xf numFmtId="0" fontId="9" fillId="69" borderId="149" applyNumberFormat="0" applyFont="0" applyBorder="0" applyProtection="0"/>
    <xf numFmtId="3" fontId="209" fillId="0" borderId="130">
      <alignment vertical="center"/>
    </xf>
    <xf numFmtId="0" fontId="9" fillId="69" borderId="149" applyNumberFormat="0" applyFont="0" applyBorder="0" applyProtection="0"/>
    <xf numFmtId="0" fontId="9" fillId="69" borderId="149" applyNumberFormat="0" applyFont="0" applyBorder="0" applyProtection="0"/>
    <xf numFmtId="3" fontId="209" fillId="0" borderId="130">
      <alignment vertical="center"/>
    </xf>
    <xf numFmtId="0" fontId="9" fillId="69" borderId="149" applyNumberFormat="0" applyFont="0" applyBorder="0" applyProtection="0"/>
    <xf numFmtId="0" fontId="9" fillId="69" borderId="149" applyNumberFormat="0" applyFont="0" applyBorder="0" applyProtection="0"/>
    <xf numFmtId="3" fontId="209" fillId="0" borderId="130">
      <alignment vertical="center"/>
    </xf>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0" fontId="9" fillId="69" borderId="149"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0">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27" fillId="119" borderId="103" applyNumberFormat="0" applyBorder="0">
      <alignment horizontal="left"/>
    </xf>
    <xf numFmtId="0" fontId="227" fillId="119" borderId="103" applyNumberFormat="0" applyBorder="0">
      <alignment horizontal="left"/>
    </xf>
    <xf numFmtId="3" fontId="209" fillId="0" borderId="130">
      <alignment vertical="center"/>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3" fontId="209" fillId="0" borderId="130">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0">
      <alignment vertical="center"/>
    </xf>
    <xf numFmtId="0" fontId="211" fillId="0" borderId="0">
      <alignment horizontal="left" vertical="center" wrapText="1"/>
    </xf>
    <xf numFmtId="3" fontId="209" fillId="0" borderId="130">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0">
      <alignment vertical="center"/>
    </xf>
    <xf numFmtId="22" fontId="29" fillId="0" borderId="0" applyFill="0" applyBorder="0" applyAlignment="0"/>
    <xf numFmtId="3" fontId="209" fillId="0" borderId="130">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0">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0">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0">
      <alignment vertical="center"/>
    </xf>
    <xf numFmtId="0" fontId="231" fillId="0" borderId="0"/>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67" applyFill="0" applyProtection="0">
      <alignment horizontal="centerContinuous"/>
    </xf>
    <xf numFmtId="3" fontId="209" fillId="0" borderId="130">
      <alignment vertical="center"/>
    </xf>
    <xf numFmtId="0" fontId="2" fillId="0" borderId="0" applyNumberFormat="0" applyFont="0" applyFill="0" applyBorder="0" applyAlignment="0" applyProtection="0"/>
    <xf numFmtId="0" fontId="2" fillId="0" borderId="67" applyFill="0" applyProtection="0">
      <alignment horizontal="centerContinuous"/>
    </xf>
    <xf numFmtId="3" fontId="209" fillId="0" borderId="130">
      <alignment vertical="center"/>
    </xf>
    <xf numFmtId="0" fontId="2" fillId="0" borderId="67" applyFill="0" applyProtection="0">
      <alignment horizontal="centerContinuous"/>
    </xf>
    <xf numFmtId="0" fontId="2" fillId="0" borderId="67" applyFill="0" applyProtection="0">
      <alignment horizontal="centerContinuous"/>
    </xf>
    <xf numFmtId="3" fontId="209" fillId="0" borderId="130">
      <alignment vertical="center"/>
    </xf>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0"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275" fontId="2" fillId="0" borderId="67" applyFill="0" applyProtection="0">
      <alignment horizontal="centerContinuous"/>
    </xf>
    <xf numFmtId="3" fontId="209" fillId="0" borderId="130">
      <alignment vertical="center"/>
    </xf>
    <xf numFmtId="275" fontId="2" fillId="0" borderId="67" applyFill="0" applyProtection="0">
      <alignment horizontal="centerContinuous"/>
    </xf>
    <xf numFmtId="275" fontId="2" fillId="0" borderId="67" applyFill="0" applyProtection="0">
      <alignment horizontal="centerContinuous"/>
    </xf>
    <xf numFmtId="3" fontId="209" fillId="0" borderId="130">
      <alignment vertical="center"/>
    </xf>
    <xf numFmtId="275" fontId="2" fillId="0" borderId="67" applyFill="0" applyProtection="0">
      <alignment horizontal="centerContinuous"/>
    </xf>
    <xf numFmtId="275" fontId="2" fillId="0" borderId="67" applyFill="0" applyProtection="0">
      <alignment horizontal="centerContinuous"/>
    </xf>
    <xf numFmtId="3" fontId="209" fillId="0" borderId="130">
      <alignment vertical="center"/>
    </xf>
    <xf numFmtId="275" fontId="2" fillId="0" borderId="67" applyFill="0" applyProtection="0">
      <alignment horizontal="centerContinuous"/>
    </xf>
    <xf numFmtId="275" fontId="2" fillId="0" borderId="67" applyFill="0" applyProtection="0">
      <alignment horizontal="centerContinuous"/>
    </xf>
    <xf numFmtId="3" fontId="209" fillId="0" borderId="130">
      <alignment vertical="center"/>
    </xf>
    <xf numFmtId="275" fontId="2" fillId="0" borderId="67" applyFill="0" applyProtection="0">
      <alignment horizontal="centerContinuous"/>
    </xf>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17" fontId="237" fillId="117" borderId="103"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0" fontId="238" fillId="0" borderId="133" applyNumberFormat="0" applyAlignment="0">
      <protection locked="0"/>
    </xf>
    <xf numFmtId="0" fontId="49" fillId="42" borderId="141" applyNumberFormat="0" applyAlignment="0" applyProtection="0"/>
    <xf numFmtId="0" fontId="10" fillId="0" borderId="0"/>
    <xf numFmtId="0" fontId="10" fillId="0" borderId="0"/>
    <xf numFmtId="0" fontId="49" fillId="42" borderId="141" applyNumberFormat="0" applyAlignment="0" applyProtection="0"/>
    <xf numFmtId="0" fontId="49" fillId="42" borderId="141" applyNumberFormat="0" applyAlignment="0" applyProtection="0"/>
    <xf numFmtId="0" fontId="49" fillId="42" borderId="141" applyNumberFormat="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1"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0">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0">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0">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0">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0">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0">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0">
      <alignment vertical="center"/>
    </xf>
    <xf numFmtId="0" fontId="241" fillId="0" borderId="0">
      <alignment horizontal="left"/>
    </xf>
    <xf numFmtId="0" fontId="242" fillId="0" borderId="0">
      <alignment horizontal="center" wrapText="1"/>
    </xf>
    <xf numFmtId="0" fontId="241" fillId="0" borderId="151">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1">
      <alignment horizontal="right" wrapText="1"/>
    </xf>
    <xf numFmtId="0" fontId="241" fillId="0" borderId="151">
      <alignment horizontal="right" wrapText="1"/>
    </xf>
    <xf numFmtId="0" fontId="241" fillId="0" borderId="151">
      <alignment horizontal="right" wrapText="1"/>
    </xf>
    <xf numFmtId="0" fontId="2" fillId="0" borderId="0" applyNumberFormat="0" applyFont="0" applyFill="0" applyBorder="0" applyAlignment="0" applyProtection="0"/>
    <xf numFmtId="0" fontId="241" fillId="0" borderId="151">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1">
      <alignment horizontal="right" wrapText="1"/>
    </xf>
    <xf numFmtId="0" fontId="241" fillId="0" borderId="151">
      <alignment horizontal="right" wrapText="1"/>
    </xf>
    <xf numFmtId="0" fontId="241" fillId="0" borderId="151">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297" fontId="243" fillId="0" borderId="151">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1">
      <alignment horizontal="right"/>
    </xf>
    <xf numFmtId="297" fontId="243" fillId="0" borderId="151">
      <alignment horizontal="right"/>
    </xf>
    <xf numFmtId="297" fontId="243" fillId="0" borderId="151">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1">
      <alignment horizontal="left"/>
    </xf>
    <xf numFmtId="297" fontId="243" fillId="0" borderId="151">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1">
      <alignment horizontal="center"/>
    </xf>
    <xf numFmtId="297" fontId="247" fillId="0" borderId="151">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196" fontId="155" fillId="0" borderId="152"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196" fontId="155" fillId="0" borderId="152"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0">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0">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7">
      <alignment horizontal="centerContinuous"/>
    </xf>
    <xf numFmtId="0" fontId="165" fillId="0" borderId="60"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0">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0">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0">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03" fontId="2" fillId="0" borderId="0" applyFont="0" applyFill="0" applyBorder="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3">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0">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0">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0">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0">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0">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0">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0">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0">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45" fillId="68" borderId="133"/>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63"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4" fillId="0" borderId="154" applyNumberFormat="0" applyFill="0" applyAlignment="0" applyProtection="0"/>
    <xf numFmtId="0" fontId="264" fillId="0" borderId="154" applyNumberFormat="0" applyFill="0" applyAlignment="0" applyProtection="0"/>
    <xf numFmtId="0" fontId="264" fillId="0" borderId="154"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5" applyNumberFormat="0" applyFill="0" applyAlignment="0" applyProtection="0"/>
    <xf numFmtId="0" fontId="266" fillId="0" borderId="155" applyNumberFormat="0" applyFill="0" applyAlignment="0" applyProtection="0"/>
    <xf numFmtId="0" fontId="266" fillId="0" borderId="155"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6" applyNumberFormat="0" applyFill="0" applyAlignment="0" applyProtection="0"/>
    <xf numFmtId="0" fontId="268" fillId="0" borderId="156" applyNumberFormat="0" applyFill="0" applyAlignment="0" applyProtection="0"/>
    <xf numFmtId="0" fontId="268" fillId="0" borderId="156"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7"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0">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0">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0">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0">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0">
      <alignment vertical="center"/>
    </xf>
    <xf numFmtId="37" fontId="45" fillId="0" borderId="0"/>
    <xf numFmtId="295" fontId="45" fillId="0" borderId="0"/>
    <xf numFmtId="3" fontId="209" fillId="0" borderId="130">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271" fillId="0" borderId="73">
      <protection locked="0"/>
    </xf>
    <xf numFmtId="0" fontId="271" fillId="0" borderId="73">
      <protection locked="0"/>
    </xf>
    <xf numFmtId="3" fontId="209" fillId="0" borderId="130">
      <alignment vertical="center"/>
    </xf>
    <xf numFmtId="0" fontId="271" fillId="0" borderId="73">
      <protection locked="0"/>
    </xf>
    <xf numFmtId="0" fontId="271" fillId="0" borderId="73">
      <protection locked="0"/>
    </xf>
    <xf numFmtId="3" fontId="209" fillId="0" borderId="130">
      <alignment vertical="center"/>
    </xf>
    <xf numFmtId="0" fontId="271" fillId="0" borderId="73">
      <protection locked="0"/>
    </xf>
    <xf numFmtId="0" fontId="271" fillId="0" borderId="73">
      <protection locked="0"/>
    </xf>
    <xf numFmtId="3" fontId="209" fillId="0" borderId="130">
      <alignment vertical="center"/>
    </xf>
    <xf numFmtId="0" fontId="271" fillId="0" borderId="73">
      <protection locked="0"/>
    </xf>
    <xf numFmtId="0" fontId="271" fillId="0" borderId="73">
      <protection locked="0"/>
    </xf>
    <xf numFmtId="3" fontId="209" fillId="0" borderId="130">
      <alignment vertical="center"/>
    </xf>
    <xf numFmtId="0" fontId="10" fillId="0" borderId="0"/>
    <xf numFmtId="0" fontId="10" fillId="0" borderId="0"/>
    <xf numFmtId="0" fontId="49" fillId="72" borderId="14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1" applyNumberFormat="0" applyAlignment="0" applyProtection="0"/>
    <xf numFmtId="0" fontId="49" fillId="72" borderId="141" applyNumberFormat="0" applyAlignment="0" applyProtection="0"/>
    <xf numFmtId="0" fontId="49" fillId="72" borderId="141" applyNumberFormat="0" applyAlignment="0" applyProtection="0"/>
    <xf numFmtId="0" fontId="2" fillId="0" borderId="0" applyNumberFormat="0" applyFont="0" applyFill="0" applyBorder="0" applyAlignment="0" applyProtection="0"/>
    <xf numFmtId="0" fontId="49" fillId="72" borderId="14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1" applyNumberFormat="0" applyAlignment="0" applyProtection="0"/>
    <xf numFmtId="0" fontId="49" fillId="72" borderId="141" applyNumberFormat="0" applyAlignment="0" applyProtection="0"/>
    <xf numFmtId="0" fontId="49" fillId="72" borderId="141" applyNumberFormat="0" applyAlignment="0" applyProtection="0"/>
    <xf numFmtId="0" fontId="2" fillId="0" borderId="0" applyNumberFormat="0" applyFont="0" applyFill="0" applyBorder="0" applyAlignment="0" applyProtection="0"/>
    <xf numFmtId="0" fontId="49" fillId="72" borderId="14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1" applyNumberFormat="0" applyAlignment="0" applyProtection="0"/>
    <xf numFmtId="0" fontId="49" fillId="72" borderId="141" applyNumberFormat="0" applyAlignment="0" applyProtection="0"/>
    <xf numFmtId="0" fontId="49" fillId="72" borderId="141" applyNumberFormat="0" applyAlignment="0" applyProtection="0"/>
    <xf numFmtId="0" fontId="2" fillId="0" borderId="0" applyNumberFormat="0" applyFont="0" applyFill="0" applyBorder="0" applyAlignment="0" applyProtection="0"/>
    <xf numFmtId="0" fontId="271" fillId="0" borderId="73">
      <protection locked="0"/>
    </xf>
    <xf numFmtId="0" fontId="271" fillId="0" borderId="73">
      <protection locked="0"/>
    </xf>
    <xf numFmtId="0" fontId="49" fillId="72" borderId="141" applyNumberFormat="0" applyAlignment="0" applyProtection="0"/>
    <xf numFmtId="0" fontId="49" fillId="72" borderId="141" applyNumberFormat="0" applyAlignment="0" applyProtection="0"/>
    <xf numFmtId="0" fontId="49" fillId="72" borderId="141" applyNumberFormat="0" applyAlignment="0" applyProtection="0"/>
    <xf numFmtId="0" fontId="49" fillId="72" borderId="141" applyNumberFormat="0" applyAlignment="0" applyProtection="0"/>
    <xf numFmtId="3" fontId="209" fillId="0" borderId="130">
      <alignment vertical="center"/>
    </xf>
    <xf numFmtId="0" fontId="271" fillId="0" borderId="73">
      <protection locked="0"/>
    </xf>
    <xf numFmtId="0" fontId="271" fillId="0" borderId="73">
      <protection locked="0"/>
    </xf>
    <xf numFmtId="3" fontId="209" fillId="0" borderId="130">
      <alignment vertical="center"/>
    </xf>
    <xf numFmtId="0" fontId="271" fillId="0" borderId="73">
      <protection locked="0"/>
    </xf>
    <xf numFmtId="0" fontId="271" fillId="0" borderId="73">
      <protection locked="0"/>
    </xf>
    <xf numFmtId="3" fontId="209" fillId="0" borderId="130">
      <alignment vertical="center"/>
    </xf>
    <xf numFmtId="0" fontId="271" fillId="0" borderId="73">
      <protection locked="0"/>
    </xf>
    <xf numFmtId="0" fontId="271" fillId="0" borderId="73">
      <protection locked="0"/>
    </xf>
    <xf numFmtId="3" fontId="209" fillId="0" borderId="130">
      <alignment vertical="center"/>
    </xf>
    <xf numFmtId="0" fontId="271" fillId="0" borderId="73">
      <protection locked="0"/>
    </xf>
    <xf numFmtId="0" fontId="271" fillId="0" borderId="73">
      <protection locked="0"/>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7">
      <alignment horizontal="right" vertical="center"/>
      <protection locked="0"/>
    </xf>
    <xf numFmtId="310" fontId="271" fillId="88" borderId="157">
      <alignment horizontal="right" vertical="center"/>
      <protection locked="0"/>
    </xf>
    <xf numFmtId="310" fontId="271" fillId="88" borderId="157">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2" fontId="233" fillId="129" borderId="73"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0">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0">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0">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49" fontId="2" fillId="71" borderId="120" applyFont="0" applyAlignment="0">
      <protection locked="0"/>
    </xf>
    <xf numFmtId="0" fontId="10" fillId="0" borderId="0"/>
    <xf numFmtId="0" fontId="10" fillId="0" borderId="0"/>
    <xf numFmtId="3" fontId="209" fillId="0" borderId="130">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17" fontId="160" fillId="0" borderId="73"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17" fontId="228" fillId="96" borderId="158"/>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3"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0">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1" applyAlignment="0" applyProtection="0">
      <alignment horizontal="centerContinuous"/>
    </xf>
    <xf numFmtId="19" fontId="280" fillId="0" borderId="131" applyAlignment="0" applyProtection="0">
      <alignment horizontal="centerContinuous"/>
    </xf>
    <xf numFmtId="3" fontId="209" fillId="0" borderId="130">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0">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2" applyNumberFormat="0" applyFill="0" applyBorder="0" applyAlignment="0"/>
    <xf numFmtId="17" fontId="45" fillId="131" borderId="132" applyNumberFormat="0" applyFill="0" applyBorder="0" applyAlignment="0"/>
    <xf numFmtId="3" fontId="209" fillId="0" borderId="130">
      <alignment vertical="center"/>
    </xf>
    <xf numFmtId="3" fontId="209" fillId="0" borderId="130">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37" fontId="282" fillId="0" borderId="0"/>
    <xf numFmtId="295" fontId="282"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0">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xf numFmtId="0" fontId="2" fillId="0" borderId="0" applyNumberFormat="0" applyFont="0" applyFill="0" applyBorder="0" applyAlignment="0" applyProtection="0"/>
    <xf numFmtId="3" fontId="209" fillId="0" borderId="130">
      <alignment vertical="center"/>
    </xf>
    <xf numFmtId="0" fontId="2" fillId="0" borderId="0"/>
    <xf numFmtId="0" fontId="2" fillId="0" borderId="0" applyNumberFormat="0" applyFont="0" applyFill="0" applyBorder="0" applyAlignment="0" applyProtection="0"/>
    <xf numFmtId="3" fontId="209" fillId="0" borderId="130">
      <alignment vertical="center"/>
    </xf>
    <xf numFmtId="0" fontId="2" fillId="0" borderId="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 fontId="209" fillId="0" borderId="130">
      <alignment vertical="center"/>
    </xf>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3"/>
    <xf numFmtId="0" fontId="45" fillId="0" borderId="103"/>
    <xf numFmtId="0" fontId="45"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3">
      <alignment horizontal="left" vertical="top"/>
    </xf>
    <xf numFmtId="0" fontId="45" fillId="70" borderId="103">
      <alignment horizontal="left" vertical="top"/>
    </xf>
    <xf numFmtId="0" fontId="45" fillId="70" borderId="103">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2" fillId="73" borderId="147" applyNumberFormat="0" applyFont="0" applyAlignment="0" applyProtection="0"/>
    <xf numFmtId="0" fontId="2" fillId="73" borderId="147" applyNumberFormat="0" applyFont="0" applyAlignment="0" applyProtection="0"/>
    <xf numFmtId="3" fontId="209" fillId="0" borderId="130">
      <alignment vertical="center"/>
    </xf>
    <xf numFmtId="0" fontId="2" fillId="73" borderId="147" applyNumberFormat="0" applyFont="0" applyAlignment="0" applyProtection="0"/>
    <xf numFmtId="0" fontId="2" fillId="73" borderId="147" applyNumberFormat="0" applyFont="0" applyAlignment="0" applyProtection="0"/>
    <xf numFmtId="3" fontId="209" fillId="0" borderId="130">
      <alignment vertical="center"/>
    </xf>
    <xf numFmtId="0" fontId="2" fillId="73" borderId="147" applyNumberFormat="0" applyFont="0" applyAlignment="0" applyProtection="0"/>
    <xf numFmtId="0" fontId="2" fillId="73" borderId="147" applyNumberFormat="0" applyFont="0" applyAlignment="0" applyProtection="0"/>
    <xf numFmtId="3" fontId="209" fillId="0" borderId="130">
      <alignment vertical="center"/>
    </xf>
    <xf numFmtId="0" fontId="2" fillId="73" borderId="147" applyNumberFormat="0" applyFont="0" applyAlignment="0" applyProtection="0"/>
    <xf numFmtId="0" fontId="2" fillId="73" borderId="147" applyNumberFormat="0" applyFont="0" applyAlignment="0" applyProtection="0"/>
    <xf numFmtId="3" fontId="209" fillId="0" borderId="130">
      <alignment vertical="center"/>
    </xf>
    <xf numFmtId="0" fontId="71" fillId="73" borderId="147"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7" applyNumberFormat="0" applyFont="0" applyAlignment="0" applyProtection="0"/>
    <xf numFmtId="0" fontId="2" fillId="73" borderId="147" applyNumberFormat="0" applyFont="0" applyAlignment="0" applyProtection="0"/>
    <xf numFmtId="0" fontId="2" fillId="73" borderId="147"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7" applyNumberFormat="0" applyFont="0" applyAlignment="0" applyProtection="0"/>
    <xf numFmtId="0" fontId="71" fillId="73" borderId="147" applyNumberFormat="0" applyFont="0" applyAlignment="0" applyProtection="0"/>
    <xf numFmtId="0" fontId="2" fillId="0" borderId="0" applyNumberFormat="0" applyFont="0" applyFill="0" applyBorder="0" applyAlignment="0" applyProtection="0"/>
    <xf numFmtId="0" fontId="71" fillId="73" borderId="147"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7" applyNumberFormat="0" applyFont="0" applyAlignment="0" applyProtection="0"/>
    <xf numFmtId="0" fontId="71" fillId="73" borderId="147" applyNumberFormat="0" applyFont="0" applyAlignment="0" applyProtection="0"/>
    <xf numFmtId="0" fontId="71" fillId="73" borderId="147" applyNumberFormat="0" applyFont="0" applyAlignment="0" applyProtection="0"/>
    <xf numFmtId="0" fontId="2" fillId="0" borderId="0" applyNumberFormat="0" applyFont="0" applyFill="0" applyBorder="0" applyAlignment="0" applyProtection="0"/>
    <xf numFmtId="0" fontId="71" fillId="73" borderId="147"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7" applyNumberFormat="0" applyFont="0" applyAlignment="0" applyProtection="0"/>
    <xf numFmtId="0" fontId="71" fillId="73" borderId="147" applyNumberFormat="0" applyFont="0" applyAlignment="0" applyProtection="0"/>
    <xf numFmtId="0" fontId="71" fillId="73" borderId="147" applyNumberFormat="0" applyFont="0" applyAlignment="0" applyProtection="0"/>
    <xf numFmtId="0" fontId="71" fillId="73" borderId="147" applyNumberFormat="0" applyFont="0" applyAlignment="0" applyProtection="0"/>
    <xf numFmtId="0" fontId="2" fillId="0" borderId="0" applyNumberFormat="0" applyFont="0" applyFill="0" applyBorder="0" applyAlignment="0" applyProtection="0"/>
    <xf numFmtId="0" fontId="2" fillId="73" borderId="147" applyNumberFormat="0" applyFont="0" applyAlignment="0" applyProtection="0"/>
    <xf numFmtId="0" fontId="2" fillId="73" borderId="147" applyNumberFormat="0" applyFont="0" applyAlignment="0" applyProtection="0"/>
    <xf numFmtId="3" fontId="209" fillId="0" borderId="130">
      <alignment vertical="center"/>
    </xf>
    <xf numFmtId="0" fontId="2" fillId="73" borderId="147" applyNumberFormat="0" applyFont="0" applyAlignment="0" applyProtection="0"/>
    <xf numFmtId="0" fontId="2" fillId="73" borderId="147" applyNumberFormat="0" applyFont="0" applyAlignment="0" applyProtection="0"/>
    <xf numFmtId="3" fontId="209" fillId="0" borderId="130">
      <alignment vertical="center"/>
    </xf>
    <xf numFmtId="0" fontId="2" fillId="73" borderId="147" applyNumberFormat="0" applyFont="0" applyAlignment="0" applyProtection="0"/>
    <xf numFmtId="0" fontId="2" fillId="73" borderId="147" applyNumberFormat="0" applyFont="0" applyAlignment="0" applyProtection="0"/>
    <xf numFmtId="3" fontId="209" fillId="0" borderId="130">
      <alignment vertical="center"/>
    </xf>
    <xf numFmtId="0" fontId="2" fillId="73" borderId="147" applyNumberFormat="0" applyFont="0" applyAlignment="0" applyProtection="0"/>
    <xf numFmtId="0" fontId="2" fillId="73" borderId="147" applyNumberFormat="0" applyFont="0" applyAlignment="0" applyProtection="0"/>
    <xf numFmtId="3" fontId="209" fillId="0" borderId="130">
      <alignment vertical="center"/>
    </xf>
    <xf numFmtId="0" fontId="2" fillId="73" borderId="147" applyNumberFormat="0" applyFont="0" applyAlignment="0" applyProtection="0"/>
    <xf numFmtId="0" fontId="2" fillId="73" borderId="147" applyNumberFormat="0" applyFont="0" applyAlignment="0" applyProtection="0"/>
    <xf numFmtId="3" fontId="209" fillId="0" borderId="130">
      <alignment vertical="center"/>
    </xf>
    <xf numFmtId="0" fontId="286" fillId="0" borderId="7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0" fillId="0" borderId="0"/>
    <xf numFmtId="0" fontId="237" fillId="0" borderId="73"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0">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0">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66" fillId="63" borderId="160" applyNumberFormat="0" applyAlignment="0" applyProtection="0"/>
    <xf numFmtId="0" fontId="68" fillId="63" borderId="160" applyNumberFormat="0" applyAlignment="0" applyProtection="0"/>
    <xf numFmtId="0" fontId="68" fillId="63" borderId="160" applyNumberFormat="0" applyAlignment="0" applyProtection="0"/>
    <xf numFmtId="0" fontId="68" fillId="63" borderId="160" applyNumberFormat="0" applyAlignment="0" applyProtection="0"/>
    <xf numFmtId="0" fontId="68" fillId="63" borderId="160" applyNumberFormat="0" applyAlignment="0" applyProtection="0"/>
    <xf numFmtId="0" fontId="10" fillId="0" borderId="0"/>
    <xf numFmtId="0" fontId="10" fillId="0" borderId="0"/>
    <xf numFmtId="0" fontId="10" fillId="0" borderId="0"/>
    <xf numFmtId="0" fontId="10" fillId="0" borderId="0"/>
    <xf numFmtId="0" fontId="66" fillId="109"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0" applyNumberFormat="0" applyAlignment="0" applyProtection="0"/>
    <xf numFmtId="0" fontId="66" fillId="109" borderId="160" applyNumberFormat="0" applyAlignment="0" applyProtection="0"/>
    <xf numFmtId="0" fontId="2" fillId="0" borderId="0" applyNumberFormat="0" applyFont="0" applyFill="0" applyBorder="0" applyAlignment="0" applyProtection="0"/>
    <xf numFmtId="0" fontId="66" fillId="109"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0" applyNumberFormat="0" applyAlignment="0" applyProtection="0"/>
    <xf numFmtId="0" fontId="66" fillId="109" borderId="160" applyNumberFormat="0" applyAlignment="0" applyProtection="0"/>
    <xf numFmtId="0" fontId="2" fillId="0" borderId="0" applyNumberFormat="0" applyFont="0" applyFill="0" applyBorder="0" applyAlignment="0" applyProtection="0"/>
    <xf numFmtId="0" fontId="66" fillId="109"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0" applyNumberFormat="0" applyAlignment="0" applyProtection="0"/>
    <xf numFmtId="0" fontId="66" fillId="109" borderId="160" applyNumberFormat="0" applyAlignment="0" applyProtection="0"/>
    <xf numFmtId="0" fontId="2" fillId="0" borderId="0" applyNumberFormat="0" applyFont="0" applyFill="0" applyBorder="0" applyAlignment="0" applyProtection="0"/>
    <xf numFmtId="0" fontId="68" fillId="63" borderId="160" applyNumberFormat="0" applyAlignment="0" applyProtection="0"/>
    <xf numFmtId="0" fontId="68" fillId="63"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0" applyNumberFormat="0" applyAlignment="0" applyProtection="0"/>
    <xf numFmtId="0" fontId="68" fillId="63" borderId="160" applyNumberFormat="0" applyAlignment="0" applyProtection="0"/>
    <xf numFmtId="173" fontId="233" fillId="134" borderId="73"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3" applyNumberFormat="0" applyFont="0" applyBorder="0" applyAlignment="0" applyProtection="0">
      <alignment horizontal="center"/>
    </xf>
    <xf numFmtId="0" fontId="19" fillId="131" borderId="7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9" fillId="96" borderId="73" applyNumberFormat="0" applyFont="0" applyBorder="0" applyAlignment="0" applyProtection="0">
      <alignment horizontal="center"/>
    </xf>
    <xf numFmtId="0" fontId="19" fillId="96" borderId="7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60"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0">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2" fillId="0" borderId="0" applyNumberFormat="0" applyFont="0" applyFill="0" applyBorder="0" applyAlignment="0" applyProtection="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0">
      <alignment vertical="center"/>
    </xf>
    <xf numFmtId="10" fontId="2" fillId="0" borderId="165"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53" fillId="0" borderId="0"/>
    <xf numFmtId="0" fontId="2" fillId="0" borderId="0" applyNumberFormat="0" applyFont="0" applyFill="0" applyBorder="0" applyAlignment="0" applyProtection="0"/>
    <xf numFmtId="0" fontId="10" fillId="0" borderId="0"/>
    <xf numFmtId="0" fontId="46" fillId="69" borderId="67">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0">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45" fillId="92" borderId="67"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0">
      <alignment vertical="center"/>
    </xf>
    <xf numFmtId="0" fontId="10" fillId="0" borderId="0"/>
    <xf numFmtId="0" fontId="177" fillId="111"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165" fontId="298" fillId="0" borderId="0">
      <alignment horizontal="right"/>
    </xf>
    <xf numFmtId="0" fontId="10" fillId="0" borderId="0"/>
    <xf numFmtId="0" fontId="2" fillId="0" borderId="16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0" applyNumberFormat="0" applyProtection="0">
      <alignment vertical="center"/>
    </xf>
    <xf numFmtId="4" fontId="29" fillId="88" borderId="160" applyNumberFormat="0" applyProtection="0">
      <alignment vertical="center"/>
    </xf>
    <xf numFmtId="4" fontId="29" fillId="88" borderId="160" applyNumberFormat="0" applyProtection="0">
      <alignment vertical="center"/>
    </xf>
    <xf numFmtId="4" fontId="29" fillId="88" borderId="160" applyNumberFormat="0" applyProtection="0">
      <alignment vertical="center"/>
    </xf>
    <xf numFmtId="4" fontId="29" fillId="88" borderId="160" applyNumberFormat="0" applyProtection="0">
      <alignment vertical="center"/>
    </xf>
    <xf numFmtId="4" fontId="299" fillId="88" borderId="160" applyNumberFormat="0" applyProtection="0">
      <alignment vertical="center"/>
    </xf>
    <xf numFmtId="4" fontId="299" fillId="88" borderId="160" applyNumberFormat="0" applyProtection="0">
      <alignment vertical="center"/>
    </xf>
    <xf numFmtId="4" fontId="299" fillId="88" borderId="160" applyNumberFormat="0" applyProtection="0">
      <alignment vertical="center"/>
    </xf>
    <xf numFmtId="4" fontId="299" fillId="88" borderId="160" applyNumberFormat="0" applyProtection="0">
      <alignment vertical="center"/>
    </xf>
    <xf numFmtId="4" fontId="299" fillId="88" borderId="160" applyNumberFormat="0" applyProtection="0">
      <alignment vertical="center"/>
    </xf>
    <xf numFmtId="4" fontId="29" fillId="88" borderId="160" applyNumberFormat="0" applyProtection="0">
      <alignment horizontal="left" vertical="center" indent="1"/>
    </xf>
    <xf numFmtId="4" fontId="29" fillId="88" borderId="160" applyNumberFormat="0" applyProtection="0">
      <alignment horizontal="left" vertical="center" indent="1"/>
    </xf>
    <xf numFmtId="4" fontId="29" fillId="88" borderId="160" applyNumberFormat="0" applyProtection="0">
      <alignment horizontal="left" vertical="center" indent="1"/>
    </xf>
    <xf numFmtId="4" fontId="29" fillId="88" borderId="160" applyNumberFormat="0" applyProtection="0">
      <alignment horizontal="left" vertical="center" indent="1"/>
    </xf>
    <xf numFmtId="4" fontId="29" fillId="88" borderId="160" applyNumberFormat="0" applyProtection="0">
      <alignment horizontal="left" vertical="center" indent="1"/>
    </xf>
    <xf numFmtId="4" fontId="29" fillId="88" borderId="160" applyNumberFormat="0" applyProtection="0">
      <alignment horizontal="left" vertical="center" indent="1"/>
    </xf>
    <xf numFmtId="4" fontId="29" fillId="88" borderId="160" applyNumberFormat="0" applyProtection="0">
      <alignment horizontal="left" vertical="center" indent="1"/>
    </xf>
    <xf numFmtId="4" fontId="29" fillId="88" borderId="160" applyNumberFormat="0" applyProtection="0">
      <alignment horizontal="left" vertical="center" indent="1"/>
    </xf>
    <xf numFmtId="4" fontId="29" fillId="88" borderId="160" applyNumberFormat="0" applyProtection="0">
      <alignment horizontal="left" vertical="center" indent="1"/>
    </xf>
    <xf numFmtId="4" fontId="29" fillId="88"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4" fontId="29" fillId="93" borderId="160" applyNumberFormat="0" applyProtection="0">
      <alignment horizontal="right" vertical="center"/>
    </xf>
    <xf numFmtId="4" fontId="29" fillId="93" borderId="160" applyNumberFormat="0" applyProtection="0">
      <alignment horizontal="right" vertical="center"/>
    </xf>
    <xf numFmtId="4" fontId="29" fillId="93" borderId="160" applyNumberFormat="0" applyProtection="0">
      <alignment horizontal="right" vertical="center"/>
    </xf>
    <xf numFmtId="4" fontId="29" fillId="93" borderId="160" applyNumberFormat="0" applyProtection="0">
      <alignment horizontal="right" vertical="center"/>
    </xf>
    <xf numFmtId="4" fontId="29" fillId="93" borderId="160" applyNumberFormat="0" applyProtection="0">
      <alignment horizontal="right" vertical="center"/>
    </xf>
    <xf numFmtId="4" fontId="29" fillId="97" borderId="160" applyNumberFormat="0" applyProtection="0">
      <alignment horizontal="right" vertical="center"/>
    </xf>
    <xf numFmtId="4" fontId="29" fillId="97" borderId="160" applyNumberFormat="0" applyProtection="0">
      <alignment horizontal="right" vertical="center"/>
    </xf>
    <xf numFmtId="4" fontId="29" fillId="97" borderId="160" applyNumberFormat="0" applyProtection="0">
      <alignment horizontal="right" vertical="center"/>
    </xf>
    <xf numFmtId="4" fontId="29" fillId="97" borderId="160" applyNumberFormat="0" applyProtection="0">
      <alignment horizontal="right" vertical="center"/>
    </xf>
    <xf numFmtId="4" fontId="29" fillId="97" borderId="160" applyNumberFormat="0" applyProtection="0">
      <alignment horizontal="right" vertical="center"/>
    </xf>
    <xf numFmtId="4" fontId="29" fillId="104" borderId="160" applyNumberFormat="0" applyProtection="0">
      <alignment horizontal="right" vertical="center"/>
    </xf>
    <xf numFmtId="4" fontId="29" fillId="104" borderId="160" applyNumberFormat="0" applyProtection="0">
      <alignment horizontal="right" vertical="center"/>
    </xf>
    <xf numFmtId="4" fontId="29" fillId="104" borderId="160" applyNumberFormat="0" applyProtection="0">
      <alignment horizontal="right" vertical="center"/>
    </xf>
    <xf numFmtId="4" fontId="29" fillId="104" borderId="160" applyNumberFormat="0" applyProtection="0">
      <alignment horizontal="right" vertical="center"/>
    </xf>
    <xf numFmtId="4" fontId="29" fillId="104" borderId="160" applyNumberFormat="0" applyProtection="0">
      <alignment horizontal="right" vertical="center"/>
    </xf>
    <xf numFmtId="4" fontId="29" fillId="99" borderId="160" applyNumberFormat="0" applyProtection="0">
      <alignment horizontal="right" vertical="center"/>
    </xf>
    <xf numFmtId="4" fontId="29" fillId="99" borderId="160" applyNumberFormat="0" applyProtection="0">
      <alignment horizontal="right" vertical="center"/>
    </xf>
    <xf numFmtId="4" fontId="29" fillId="99" borderId="160" applyNumberFormat="0" applyProtection="0">
      <alignment horizontal="right" vertical="center"/>
    </xf>
    <xf numFmtId="4" fontId="29" fillId="99" borderId="160" applyNumberFormat="0" applyProtection="0">
      <alignment horizontal="right" vertical="center"/>
    </xf>
    <xf numFmtId="4" fontId="29" fillId="99" borderId="160" applyNumberFormat="0" applyProtection="0">
      <alignment horizontal="right" vertical="center"/>
    </xf>
    <xf numFmtId="4" fontId="29" fillId="102" borderId="160" applyNumberFormat="0" applyProtection="0">
      <alignment horizontal="right" vertical="center"/>
    </xf>
    <xf numFmtId="4" fontId="29" fillId="102" borderId="160" applyNumberFormat="0" applyProtection="0">
      <alignment horizontal="right" vertical="center"/>
    </xf>
    <xf numFmtId="4" fontId="29" fillId="102" borderId="160" applyNumberFormat="0" applyProtection="0">
      <alignment horizontal="right" vertical="center"/>
    </xf>
    <xf numFmtId="4" fontId="29" fillId="102" borderId="160" applyNumberFormat="0" applyProtection="0">
      <alignment horizontal="right" vertical="center"/>
    </xf>
    <xf numFmtId="4" fontId="29" fillId="102" borderId="160" applyNumberFormat="0" applyProtection="0">
      <alignment horizontal="right" vertical="center"/>
    </xf>
    <xf numFmtId="4" fontId="29" fillId="106" borderId="160" applyNumberFormat="0" applyProtection="0">
      <alignment horizontal="right" vertical="center"/>
    </xf>
    <xf numFmtId="4" fontId="29" fillId="106" borderId="160" applyNumberFormat="0" applyProtection="0">
      <alignment horizontal="right" vertical="center"/>
    </xf>
    <xf numFmtId="4" fontId="29" fillId="106" borderId="160" applyNumberFormat="0" applyProtection="0">
      <alignment horizontal="right" vertical="center"/>
    </xf>
    <xf numFmtId="4" fontId="29" fillId="106" borderId="160" applyNumberFormat="0" applyProtection="0">
      <alignment horizontal="right" vertical="center"/>
    </xf>
    <xf numFmtId="4" fontId="29" fillId="106" borderId="160" applyNumberFormat="0" applyProtection="0">
      <alignment horizontal="right" vertical="center"/>
    </xf>
    <xf numFmtId="4" fontId="29" fillId="105" borderId="160" applyNumberFormat="0" applyProtection="0">
      <alignment horizontal="right" vertical="center"/>
    </xf>
    <xf numFmtId="4" fontId="29" fillId="105" borderId="160" applyNumberFormat="0" applyProtection="0">
      <alignment horizontal="right" vertical="center"/>
    </xf>
    <xf numFmtId="4" fontId="29" fillId="105" borderId="160" applyNumberFormat="0" applyProtection="0">
      <alignment horizontal="right" vertical="center"/>
    </xf>
    <xf numFmtId="4" fontId="29" fillId="105" borderId="160" applyNumberFormat="0" applyProtection="0">
      <alignment horizontal="right" vertical="center"/>
    </xf>
    <xf numFmtId="4" fontId="29" fillId="105" borderId="160" applyNumberFormat="0" applyProtection="0">
      <alignment horizontal="right" vertical="center"/>
    </xf>
    <xf numFmtId="4" fontId="29" fillId="136" borderId="160" applyNumberFormat="0" applyProtection="0">
      <alignment horizontal="right" vertical="center"/>
    </xf>
    <xf numFmtId="4" fontId="29" fillId="136" borderId="160" applyNumberFormat="0" applyProtection="0">
      <alignment horizontal="right" vertical="center"/>
    </xf>
    <xf numFmtId="4" fontId="29" fillId="136" borderId="160" applyNumberFormat="0" applyProtection="0">
      <alignment horizontal="right" vertical="center"/>
    </xf>
    <xf numFmtId="4" fontId="29" fillId="136" borderId="160" applyNumberFormat="0" applyProtection="0">
      <alignment horizontal="right" vertical="center"/>
    </xf>
    <xf numFmtId="4" fontId="29" fillId="136" borderId="160" applyNumberFormat="0" applyProtection="0">
      <alignment horizontal="right" vertical="center"/>
    </xf>
    <xf numFmtId="4" fontId="29" fillId="98" borderId="160" applyNumberFormat="0" applyProtection="0">
      <alignment horizontal="right" vertical="center"/>
    </xf>
    <xf numFmtId="4" fontId="29" fillId="98" borderId="160" applyNumberFormat="0" applyProtection="0">
      <alignment horizontal="right" vertical="center"/>
    </xf>
    <xf numFmtId="4" fontId="29" fillId="98" borderId="160" applyNumberFormat="0" applyProtection="0">
      <alignment horizontal="right" vertical="center"/>
    </xf>
    <xf numFmtId="4" fontId="29" fillId="98" borderId="160" applyNumberFormat="0" applyProtection="0">
      <alignment horizontal="right" vertical="center"/>
    </xf>
    <xf numFmtId="4" fontId="29" fillId="98" borderId="160" applyNumberFormat="0" applyProtection="0">
      <alignment horizontal="right" vertical="center"/>
    </xf>
    <xf numFmtId="4" fontId="188" fillId="137" borderId="160" applyNumberFormat="0" applyProtection="0">
      <alignment horizontal="left" vertical="center" indent="1"/>
    </xf>
    <xf numFmtId="4" fontId="188" fillId="137" borderId="160" applyNumberFormat="0" applyProtection="0">
      <alignment horizontal="left" vertical="center" indent="1"/>
    </xf>
    <xf numFmtId="4" fontId="188" fillId="137" borderId="160" applyNumberFormat="0" applyProtection="0">
      <alignment horizontal="left" vertical="center" indent="1"/>
    </xf>
    <xf numFmtId="4" fontId="188" fillId="137" borderId="160" applyNumberFormat="0" applyProtection="0">
      <alignment horizontal="left" vertical="center" indent="1"/>
    </xf>
    <xf numFmtId="4" fontId="188" fillId="137" borderId="160"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300" fillId="139" borderId="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4" fontId="29" fillId="138" borderId="160" applyNumberFormat="0" applyProtection="0">
      <alignment horizontal="left" vertical="center" indent="1"/>
    </xf>
    <xf numFmtId="4" fontId="29" fillId="138" borderId="160" applyNumberFormat="0" applyProtection="0">
      <alignment horizontal="left" vertical="center" indent="1"/>
    </xf>
    <xf numFmtId="4" fontId="29" fillId="138" borderId="160" applyNumberFormat="0" applyProtection="0">
      <alignment horizontal="left" vertical="center" indent="1"/>
    </xf>
    <xf numFmtId="4" fontId="29" fillId="138" borderId="160" applyNumberFormat="0" applyProtection="0">
      <alignment horizontal="left" vertical="center" indent="1"/>
    </xf>
    <xf numFmtId="4" fontId="29" fillId="138" borderId="160" applyNumberFormat="0" applyProtection="0">
      <alignment horizontal="left" vertical="center" indent="1"/>
    </xf>
    <xf numFmtId="4" fontId="29" fillId="140" borderId="160" applyNumberFormat="0" applyProtection="0">
      <alignment horizontal="left" vertical="center" indent="1"/>
    </xf>
    <xf numFmtId="4" fontId="29" fillId="140" borderId="160" applyNumberFormat="0" applyProtection="0">
      <alignment horizontal="left" vertical="center" indent="1"/>
    </xf>
    <xf numFmtId="4" fontId="29" fillId="140" borderId="160" applyNumberFormat="0" applyProtection="0">
      <alignment horizontal="left" vertical="center" indent="1"/>
    </xf>
    <xf numFmtId="4" fontId="29" fillId="140" borderId="160" applyNumberFormat="0" applyProtection="0">
      <alignment horizontal="left" vertical="center" indent="1"/>
    </xf>
    <xf numFmtId="4" fontId="29" fillId="140" borderId="160" applyNumberFormat="0" applyProtection="0">
      <alignment horizontal="left" vertical="center" indent="1"/>
    </xf>
    <xf numFmtId="0" fontId="2" fillId="140" borderId="160" applyNumberFormat="0" applyProtection="0">
      <alignment horizontal="left" vertical="center" indent="1"/>
    </xf>
    <xf numFmtId="0" fontId="2" fillId="140" borderId="160" applyNumberFormat="0" applyProtection="0">
      <alignment horizontal="left" vertical="center" indent="1"/>
    </xf>
    <xf numFmtId="0" fontId="2" fillId="140" borderId="160" applyNumberFormat="0" applyProtection="0">
      <alignment horizontal="left" vertical="center" indent="1"/>
    </xf>
    <xf numFmtId="0" fontId="2" fillId="140" borderId="160" applyNumberFormat="0" applyProtection="0">
      <alignment horizontal="left" vertical="center" indent="1"/>
    </xf>
    <xf numFmtId="0" fontId="2" fillId="140" borderId="160" applyNumberFormat="0" applyProtection="0">
      <alignment horizontal="left" vertical="center" indent="1"/>
    </xf>
    <xf numFmtId="0" fontId="2" fillId="140" borderId="160" applyNumberFormat="0" applyProtection="0">
      <alignment horizontal="left" vertical="center" indent="1"/>
    </xf>
    <xf numFmtId="0" fontId="2" fillId="140" borderId="160" applyNumberFormat="0" applyProtection="0">
      <alignment horizontal="left" vertical="center" indent="1"/>
    </xf>
    <xf numFmtId="0" fontId="2" fillId="140" borderId="160" applyNumberFormat="0" applyProtection="0">
      <alignment horizontal="left" vertical="center" indent="1"/>
    </xf>
    <xf numFmtId="0" fontId="2" fillId="140" borderId="160" applyNumberFormat="0" applyProtection="0">
      <alignment horizontal="left" vertical="center" indent="1"/>
    </xf>
    <xf numFmtId="0" fontId="2" fillId="140" borderId="160" applyNumberFormat="0" applyProtection="0">
      <alignment horizontal="left" vertical="center" indent="1"/>
    </xf>
    <xf numFmtId="0" fontId="45" fillId="133" borderId="168"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8" applyNumberFormat="0" applyProtection="0">
      <alignment horizontal="left" vertical="center" indent="1"/>
    </xf>
    <xf numFmtId="0" fontId="45" fillId="133" borderId="168" applyNumberFormat="0" applyProtection="0">
      <alignment horizontal="left" vertical="center" indent="1"/>
    </xf>
    <xf numFmtId="0" fontId="2" fillId="0" borderId="0" applyNumberFormat="0" applyFont="0" applyFill="0" applyBorder="0" applyAlignment="0" applyProtection="0"/>
    <xf numFmtId="0" fontId="2" fillId="113" borderId="160" applyNumberFormat="0" applyProtection="0">
      <alignment horizontal="left" vertical="center" indent="1"/>
    </xf>
    <xf numFmtId="0" fontId="2" fillId="113" borderId="160" applyNumberFormat="0" applyProtection="0">
      <alignment horizontal="left" vertical="center" indent="1"/>
    </xf>
    <xf numFmtId="0" fontId="2" fillId="113" borderId="160" applyNumberFormat="0" applyProtection="0">
      <alignment horizontal="left" vertical="center" indent="1"/>
    </xf>
    <xf numFmtId="0" fontId="2" fillId="113" borderId="160" applyNumberFormat="0" applyProtection="0">
      <alignment horizontal="left" vertical="center" indent="1"/>
    </xf>
    <xf numFmtId="0" fontId="2" fillId="113" borderId="160" applyNumberFormat="0" applyProtection="0">
      <alignment horizontal="left" vertical="center" indent="1"/>
    </xf>
    <xf numFmtId="0" fontId="2" fillId="68" borderId="160" applyNumberFormat="0" applyProtection="0">
      <alignment horizontal="left" vertical="center" indent="1"/>
    </xf>
    <xf numFmtId="0" fontId="2" fillId="68" borderId="160" applyNumberFormat="0" applyProtection="0">
      <alignment horizontal="left" vertical="center" indent="1"/>
    </xf>
    <xf numFmtId="0" fontId="2" fillId="68" borderId="160" applyNumberFormat="0" applyProtection="0">
      <alignment horizontal="left" vertical="center" indent="1"/>
    </xf>
    <xf numFmtId="0" fontId="2" fillId="68" borderId="160" applyNumberFormat="0" applyProtection="0">
      <alignment horizontal="left" vertical="center" indent="1"/>
    </xf>
    <xf numFmtId="0" fontId="2" fillId="68" borderId="160" applyNumberFormat="0" applyProtection="0">
      <alignment horizontal="left" vertical="center" indent="1"/>
    </xf>
    <xf numFmtId="0" fontId="2" fillId="68" borderId="160" applyNumberFormat="0" applyProtection="0">
      <alignment horizontal="left" vertical="center" indent="1"/>
    </xf>
    <xf numFmtId="0" fontId="2" fillId="68" borderId="160" applyNumberFormat="0" applyProtection="0">
      <alignment horizontal="left" vertical="center" indent="1"/>
    </xf>
    <xf numFmtId="0" fontId="2" fillId="68" borderId="160" applyNumberFormat="0" applyProtection="0">
      <alignment horizontal="left" vertical="center" indent="1"/>
    </xf>
    <xf numFmtId="0" fontId="2" fillId="68" borderId="160" applyNumberFormat="0" applyProtection="0">
      <alignment horizontal="left" vertical="center" indent="1"/>
    </xf>
    <xf numFmtId="0" fontId="2" fillId="68"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4" fontId="29" fillId="107" borderId="160" applyNumberFormat="0" applyProtection="0">
      <alignment vertical="center"/>
    </xf>
    <xf numFmtId="4" fontId="29" fillId="107" borderId="160" applyNumberFormat="0" applyProtection="0">
      <alignment vertical="center"/>
    </xf>
    <xf numFmtId="4" fontId="29" fillId="107" borderId="160" applyNumberFormat="0" applyProtection="0">
      <alignment vertical="center"/>
    </xf>
    <xf numFmtId="4" fontId="29" fillId="107" borderId="160" applyNumberFormat="0" applyProtection="0">
      <alignment vertical="center"/>
    </xf>
    <xf numFmtId="4" fontId="29" fillId="107" borderId="160" applyNumberFormat="0" applyProtection="0">
      <alignment vertical="center"/>
    </xf>
    <xf numFmtId="4" fontId="299" fillId="107" borderId="160" applyNumberFormat="0" applyProtection="0">
      <alignment vertical="center"/>
    </xf>
    <xf numFmtId="4" fontId="299" fillId="107" borderId="160" applyNumberFormat="0" applyProtection="0">
      <alignment vertical="center"/>
    </xf>
    <xf numFmtId="4" fontId="299" fillId="107" borderId="160" applyNumberFormat="0" applyProtection="0">
      <alignment vertical="center"/>
    </xf>
    <xf numFmtId="4" fontId="299" fillId="107" borderId="160" applyNumberFormat="0" applyProtection="0">
      <alignment vertical="center"/>
    </xf>
    <xf numFmtId="4" fontId="299" fillId="107" borderId="160" applyNumberFormat="0" applyProtection="0">
      <alignment vertical="center"/>
    </xf>
    <xf numFmtId="4" fontId="29" fillId="107" borderId="160" applyNumberFormat="0" applyProtection="0">
      <alignment horizontal="left" vertical="center" indent="1"/>
    </xf>
    <xf numFmtId="4" fontId="29" fillId="107" borderId="160" applyNumberFormat="0" applyProtection="0">
      <alignment horizontal="left" vertical="center" indent="1"/>
    </xf>
    <xf numFmtId="4" fontId="29" fillId="107" borderId="160" applyNumberFormat="0" applyProtection="0">
      <alignment horizontal="left" vertical="center" indent="1"/>
    </xf>
    <xf numFmtId="4" fontId="29" fillId="107" borderId="160" applyNumberFormat="0" applyProtection="0">
      <alignment horizontal="left" vertical="center" indent="1"/>
    </xf>
    <xf numFmtId="4" fontId="29" fillId="107" borderId="160" applyNumberFormat="0" applyProtection="0">
      <alignment horizontal="left" vertical="center" indent="1"/>
    </xf>
    <xf numFmtId="4" fontId="29" fillId="107" borderId="160" applyNumberFormat="0" applyProtection="0">
      <alignment horizontal="left" vertical="center" indent="1"/>
    </xf>
    <xf numFmtId="4" fontId="29" fillId="107" borderId="160" applyNumberFormat="0" applyProtection="0">
      <alignment horizontal="left" vertical="center" indent="1"/>
    </xf>
    <xf numFmtId="4" fontId="29" fillId="107" borderId="160" applyNumberFormat="0" applyProtection="0">
      <alignment horizontal="left" vertical="center" indent="1"/>
    </xf>
    <xf numFmtId="4" fontId="29" fillId="107" borderId="160" applyNumberFormat="0" applyProtection="0">
      <alignment horizontal="left" vertical="center" indent="1"/>
    </xf>
    <xf numFmtId="4" fontId="29" fillId="107" borderId="160" applyNumberFormat="0" applyProtection="0">
      <alignment horizontal="left" vertical="center" indent="1"/>
    </xf>
    <xf numFmtId="340" fontId="29" fillId="131" borderId="168" applyProtection="0">
      <alignment horizontal="right" vertical="center"/>
    </xf>
    <xf numFmtId="340" fontId="29" fillId="131" borderId="168"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8" applyProtection="0">
      <alignment horizontal="right" vertical="center"/>
    </xf>
    <xf numFmtId="340" fontId="29" fillId="131" borderId="168" applyProtection="0">
      <alignment horizontal="right" vertical="center"/>
    </xf>
    <xf numFmtId="340" fontId="29" fillId="131" borderId="168"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4" fontId="299" fillId="138" borderId="160" applyNumberFormat="0" applyProtection="0">
      <alignment horizontal="right" vertical="center"/>
    </xf>
    <xf numFmtId="4" fontId="299" fillId="138" borderId="160" applyNumberFormat="0" applyProtection="0">
      <alignment horizontal="right" vertical="center"/>
    </xf>
    <xf numFmtId="4" fontId="299" fillId="138" borderId="160" applyNumberFormat="0" applyProtection="0">
      <alignment horizontal="right" vertical="center"/>
    </xf>
    <xf numFmtId="4" fontId="299" fillId="138" borderId="160" applyNumberFormat="0" applyProtection="0">
      <alignment horizontal="right" vertical="center"/>
    </xf>
    <xf numFmtId="4" fontId="299" fillId="138" borderId="160" applyNumberFormat="0" applyProtection="0">
      <alignment horizontal="right" vertical="center"/>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2" fillId="92" borderId="160" applyNumberFormat="0" applyProtection="0">
      <alignment horizontal="left" vertical="center" indent="1"/>
    </xf>
    <xf numFmtId="0" fontId="301" fillId="0" borderId="0"/>
    <xf numFmtId="4" fontId="206" fillId="138" borderId="160" applyNumberFormat="0" applyProtection="0">
      <alignment horizontal="right" vertical="center"/>
    </xf>
    <xf numFmtId="4" fontId="206" fillId="138" borderId="160" applyNumberFormat="0" applyProtection="0">
      <alignment horizontal="right" vertical="center"/>
    </xf>
    <xf numFmtId="4" fontId="206" fillId="138" borderId="160" applyNumberFormat="0" applyProtection="0">
      <alignment horizontal="right" vertical="center"/>
    </xf>
    <xf numFmtId="4" fontId="206" fillId="138" borderId="160" applyNumberFormat="0" applyProtection="0">
      <alignment horizontal="right" vertical="center"/>
    </xf>
    <xf numFmtId="4" fontId="206" fillId="138" borderId="160"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302" fillId="0" borderId="0"/>
    <xf numFmtId="341" fontId="160" fillId="0" borderId="0"/>
    <xf numFmtId="342" fontId="160" fillId="0" borderId="0"/>
    <xf numFmtId="0" fontId="210" fillId="0" borderId="27"/>
    <xf numFmtId="0" fontId="303" fillId="71" borderId="108"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69">
      <alignment horizontal="right"/>
    </xf>
    <xf numFmtId="0" fontId="306" fillId="141" borderId="0"/>
    <xf numFmtId="0" fontId="304" fillId="69" borderId="169">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0">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0">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0" applyNumberFormat="0" applyBorder="0">
      <alignment horizontal="centerContinuous"/>
    </xf>
    <xf numFmtId="0" fontId="310" fillId="105" borderId="170" applyNumberFormat="0" applyBorder="0">
      <alignment horizontal="centerContinuous"/>
    </xf>
    <xf numFmtId="0" fontId="310" fillId="105" borderId="170" applyNumberFormat="0" applyBorder="0">
      <alignment horizontal="centerContinuous"/>
    </xf>
    <xf numFmtId="0" fontId="310" fillId="105" borderId="170"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0" applyNumberFormat="0" applyAlignment="0" applyProtection="0"/>
    <xf numFmtId="0" fontId="66" fillId="63" borderId="160" applyNumberFormat="0" applyAlignment="0" applyProtection="0"/>
    <xf numFmtId="0" fontId="66" fillId="63" borderId="160" applyNumberFormat="0" applyAlignment="0" applyProtection="0"/>
    <xf numFmtId="0" fontId="66" fillId="63" borderId="160" applyNumberFormat="0" applyAlignment="0" applyProtection="0"/>
    <xf numFmtId="0" fontId="66" fillId="63" borderId="160" applyNumberFormat="0" applyAlignment="0" applyProtection="0"/>
    <xf numFmtId="0" fontId="66" fillId="63"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3"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0">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0">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0">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49" fontId="2" fillId="144" borderId="120" applyFont="0"/>
    <xf numFmtId="0" fontId="10" fillId="0" borderId="0"/>
    <xf numFmtId="0" fontId="10" fillId="0" borderId="0"/>
    <xf numFmtId="3" fontId="209" fillId="0" borderId="130">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0">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0">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0">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0">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49" fontId="2" fillId="93" borderId="120" applyFont="0"/>
    <xf numFmtId="0" fontId="10" fillId="0" borderId="0"/>
    <xf numFmtId="0" fontId="10" fillId="0" borderId="0"/>
    <xf numFmtId="3" fontId="209" fillId="0" borderId="130">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 fontId="209" fillId="0" borderId="130">
      <alignment vertical="center"/>
    </xf>
    <xf numFmtId="0" fontId="316" fillId="0" borderId="171" applyNumberFormat="0" applyAlignment="0" applyProtection="0"/>
    <xf numFmtId="0" fontId="317" fillId="0" borderId="171"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2" applyNumberFormat="0" applyFont="0" applyAlignment="0" applyProtection="0"/>
    <xf numFmtId="0" fontId="2" fillId="0" borderId="173" applyNumberFormat="0" applyFont="0" applyAlignment="0" applyProtection="0"/>
    <xf numFmtId="0" fontId="2" fillId="0" borderId="174"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7" fillId="0" borderId="108" applyNumberFormat="0" applyFill="0" applyAlignment="0" applyProtection="0">
      <alignment vertical="top"/>
    </xf>
    <xf numFmtId="0" fontId="317" fillId="0" borderId="108"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8"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8"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7"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 fillId="0" borderId="0">
      <alignment horizontal="centerContinuous"/>
    </xf>
    <xf numFmtId="0" fontId="10" fillId="0" borderId="0"/>
    <xf numFmtId="0" fontId="10" fillId="0" borderId="0"/>
    <xf numFmtId="3" fontId="209" fillId="0" borderId="130">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5"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3" fontId="209" fillId="0" borderId="130">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0">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3"/>
    <xf numFmtId="0" fontId="10" fillId="0" borderId="0"/>
    <xf numFmtId="0" fontId="331" fillId="0" borderId="103"/>
    <xf numFmtId="0" fontId="10" fillId="0" borderId="0"/>
    <xf numFmtId="0" fontId="331" fillId="0" borderId="103"/>
    <xf numFmtId="0" fontId="10" fillId="0" borderId="0"/>
    <xf numFmtId="0" fontId="331" fillId="0" borderId="103"/>
    <xf numFmtId="0" fontId="331" fillId="0" borderId="103"/>
    <xf numFmtId="246" fontId="253" fillId="0" borderId="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6" applyNumberFormat="0" applyFill="0" applyAlignment="0" applyProtection="0"/>
    <xf numFmtId="0" fontId="77" fillId="0" borderId="176" applyNumberFormat="0" applyFill="0" applyAlignment="0" applyProtection="0"/>
    <xf numFmtId="0" fontId="77" fillId="0" borderId="176" applyNumberFormat="0" applyFill="0" applyAlignment="0" applyProtection="0"/>
    <xf numFmtId="0" fontId="77" fillId="0" borderId="176" applyNumberFormat="0" applyFill="0" applyAlignment="0" applyProtection="0"/>
    <xf numFmtId="0" fontId="30" fillId="0" borderId="176" applyNumberFormat="0" applyFill="0" applyAlignment="0" applyProtection="0"/>
    <xf numFmtId="0" fontId="30" fillId="0" borderId="17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6" applyNumberFormat="0" applyFill="0" applyAlignment="0" applyProtection="0"/>
    <xf numFmtId="0" fontId="30" fillId="0" borderId="176" applyNumberFormat="0" applyFill="0" applyAlignment="0" applyProtection="0"/>
    <xf numFmtId="3" fontId="209" fillId="0" borderId="130">
      <alignment vertical="center"/>
    </xf>
    <xf numFmtId="0" fontId="30" fillId="0" borderId="17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6" applyNumberFormat="0" applyFill="0" applyAlignment="0" applyProtection="0"/>
    <xf numFmtId="0" fontId="30" fillId="0" borderId="176" applyNumberFormat="0" applyFill="0" applyAlignment="0" applyProtection="0"/>
    <xf numFmtId="0" fontId="2" fillId="0" borderId="0" applyNumberFormat="0" applyFont="0" applyFill="0" applyBorder="0" applyAlignment="0" applyProtection="0"/>
    <xf numFmtId="0" fontId="30" fillId="0" borderId="17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6" applyNumberFormat="0" applyFill="0" applyAlignment="0" applyProtection="0"/>
    <xf numFmtId="0" fontId="30" fillId="0" borderId="176" applyNumberFormat="0" applyFill="0" applyAlignment="0" applyProtection="0"/>
    <xf numFmtId="0" fontId="2" fillId="0" borderId="0" applyNumberFormat="0" applyFont="0" applyFill="0" applyBorder="0" applyAlignment="0" applyProtection="0"/>
    <xf numFmtId="0" fontId="77" fillId="0" borderId="17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6" applyNumberFormat="0" applyFill="0" applyAlignment="0" applyProtection="0"/>
    <xf numFmtId="0" fontId="77" fillId="0" borderId="176" applyNumberFormat="0" applyFill="0" applyAlignment="0" applyProtection="0"/>
    <xf numFmtId="0" fontId="77" fillId="0" borderId="176" applyNumberFormat="0" applyFill="0" applyAlignment="0" applyProtection="0"/>
    <xf numFmtId="0" fontId="2" fillId="0" borderId="0" applyNumberFormat="0" applyFont="0" applyFill="0" applyBorder="0" applyAlignment="0" applyProtection="0"/>
    <xf numFmtId="0" fontId="30" fillId="0" borderId="176" applyNumberFormat="0" applyFill="0" applyAlignment="0" applyProtection="0"/>
    <xf numFmtId="0" fontId="30" fillId="0" borderId="176" applyNumberFormat="0" applyFill="0" applyAlignment="0" applyProtection="0"/>
    <xf numFmtId="0" fontId="30" fillId="0" borderId="176" applyNumberFormat="0" applyFill="0" applyAlignment="0" applyProtection="0"/>
    <xf numFmtId="0" fontId="30" fillId="0" borderId="176" applyNumberFormat="0" applyFill="0" applyAlignment="0" applyProtection="0"/>
    <xf numFmtId="38" fontId="201" fillId="0" borderId="177">
      <alignment horizontal="right"/>
    </xf>
    <xf numFmtId="0" fontId="272" fillId="0" borderId="178"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8" applyProtection="0">
      <alignment horizontal="center"/>
    </xf>
    <xf numFmtId="0" fontId="272" fillId="0" borderId="178" applyProtection="0">
      <alignment horizontal="center"/>
    </xf>
    <xf numFmtId="0" fontId="272" fillId="0" borderId="178" applyProtection="0">
      <alignment horizontal="center"/>
    </xf>
    <xf numFmtId="0" fontId="272" fillId="0" borderId="178" applyProtection="0">
      <alignment horizontal="center"/>
    </xf>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04" fillId="69" borderId="0">
      <alignment horizontal="center"/>
    </xf>
    <xf numFmtId="0" fontId="104" fillId="69" borderId="0">
      <alignment horizontal="center"/>
    </xf>
    <xf numFmtId="3" fontId="209" fillId="0" borderId="130">
      <alignment vertical="center"/>
    </xf>
    <xf numFmtId="0" fontId="332" fillId="104" borderId="0" applyNumberFormat="0" applyBorder="0"/>
    <xf numFmtId="0" fontId="185" fillId="0" borderId="179"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179" fillId="0" borderId="60"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0">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8">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4"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0" fontId="10" fillId="0" borderId="0"/>
    <xf numFmtId="3" fontId="209" fillId="0" borderId="130">
      <alignment vertical="center"/>
    </xf>
    <xf numFmtId="0" fontId="10" fillId="0" borderId="0"/>
    <xf numFmtId="165" fontId="339" fillId="69" borderId="67">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0">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0" fontId="10" fillId="0" borderId="0"/>
    <xf numFmtId="3" fontId="209" fillId="0" borderId="130">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1" fillId="74" borderId="108"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0">
      <alignment vertical="center"/>
    </xf>
    <xf numFmtId="0" fontId="309" fillId="0" borderId="0" applyProtection="0">
      <alignment horizontal="center"/>
    </xf>
    <xf numFmtId="0" fontId="10" fillId="0" borderId="0"/>
    <xf numFmtId="3" fontId="209" fillId="0" borderId="130">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0">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10" fillId="0" borderId="0"/>
    <xf numFmtId="3" fontId="209" fillId="0" borderId="130">
      <alignment vertical="center"/>
    </xf>
    <xf numFmtId="0" fontId="45" fillId="0" borderId="180" applyNumberFormat="0"/>
    <xf numFmtId="14" fontId="160" fillId="0" borderId="0" applyFont="0" applyFill="0" applyBorder="0" applyProtection="0"/>
    <xf numFmtId="16" fontId="160" fillId="0" borderId="0" applyFont="0" applyFill="0" applyBorder="0" applyProtection="0"/>
    <xf numFmtId="3" fontId="209" fillId="0" borderId="130">
      <alignment vertical="center"/>
    </xf>
    <xf numFmtId="358" fontId="343" fillId="0" borderId="108"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2" fillId="0" borderId="0" applyNumberFormat="0" applyFont="0" applyFill="0" applyBorder="0" applyAlignment="0" applyProtection="0"/>
    <xf numFmtId="0" fontId="10" fillId="0" borderId="0"/>
    <xf numFmtId="3" fontId="209" fillId="0" borderId="130">
      <alignment vertical="center"/>
    </xf>
    <xf numFmtId="0" fontId="10" fillId="0" borderId="0"/>
    <xf numFmtId="0" fontId="10" fillId="0" borderId="0"/>
    <xf numFmtId="0" fontId="10" fillId="0" borderId="0"/>
    <xf numFmtId="0" fontId="10" fillId="0" borderId="0"/>
    <xf numFmtId="3" fontId="209" fillId="0" borderId="130">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7" applyFont="0">
      <alignment horizontal="right" vertical="center"/>
      <protection locked="0"/>
    </xf>
    <xf numFmtId="0" fontId="45" fillId="69" borderId="183" applyFont="0" applyBorder="0">
      <alignment horizontal="center" wrapText="1"/>
    </xf>
    <xf numFmtId="0" fontId="147" fillId="69" borderId="186" applyNumberFormat="0" applyFill="0" applyBorder="0" applyAlignment="0" applyProtection="0">
      <alignment horizontal="left"/>
    </xf>
    <xf numFmtId="0" fontId="1" fillId="0" borderId="0"/>
    <xf numFmtId="0" fontId="174" fillId="0" borderId="191"/>
    <xf numFmtId="244" fontId="176" fillId="0" borderId="192"/>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0" fontId="19" fillId="0" borderId="184" applyFont="0" applyFill="0" applyBorder="0" applyAlignment="0"/>
    <xf numFmtId="3" fontId="181" fillId="88" borderId="187" applyNumberFormat="0" applyFont="0" applyAlignment="0"/>
    <xf numFmtId="3" fontId="181" fillId="88" borderId="187" applyNumberFormat="0" applyFont="0" applyAlignment="0"/>
    <xf numFmtId="3" fontId="181" fillId="88" borderId="187" applyNumberFormat="0" applyFont="0" applyAlignment="0"/>
    <xf numFmtId="3" fontId="181" fillId="88" borderId="187" applyNumberFormat="0" applyFont="0" applyAlignment="0"/>
    <xf numFmtId="3" fontId="181" fillId="88" borderId="187" applyNumberFormat="0" applyFont="0" applyAlignment="0"/>
    <xf numFmtId="247"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247" fontId="179" fillId="107" borderId="187" applyNumberFormat="0" applyFill="0" applyBorder="0" applyAlignment="0" applyProtection="0"/>
    <xf numFmtId="0"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0"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247" fontId="179" fillId="107" borderId="187" applyNumberFormat="0" applyFill="0" applyBorder="0" applyAlignment="0" applyProtection="0"/>
    <xf numFmtId="0" fontId="179" fillId="107" borderId="187" applyNumberFormat="0" applyFill="0" applyBorder="0" applyAlignment="0" applyProtection="0"/>
    <xf numFmtId="0" fontId="183" fillId="108" borderId="193" applyNumberFormat="0" applyAlignment="0" applyProtection="0"/>
    <xf numFmtId="0" fontId="183" fillId="108" borderId="193" applyNumberFormat="0" applyAlignment="0" applyProtection="0"/>
    <xf numFmtId="252" fontId="104" fillId="0" borderId="193" applyNumberFormat="0" applyFont="0" applyFill="0" applyAlignment="0">
      <alignment vertical="center"/>
    </xf>
    <xf numFmtId="0" fontId="104" fillId="0" borderId="193" applyNumberFormat="0" applyFont="0" applyFill="0"/>
    <xf numFmtId="0" fontId="104" fillId="0" borderId="193" applyNumberFormat="0" applyFont="0" applyFill="0"/>
    <xf numFmtId="0" fontId="104" fillId="0" borderId="193" applyNumberFormat="0" applyFont="0" applyFill="0"/>
    <xf numFmtId="0" fontId="104" fillId="0" borderId="193" applyNumberFormat="0" applyFont="0" applyFill="0"/>
    <xf numFmtId="0" fontId="104" fillId="0" borderId="193" applyNumberFormat="0" applyFont="0" applyFill="0"/>
    <xf numFmtId="0" fontId="104" fillId="0" borderId="193" applyNumberFormat="0" applyFont="0" applyFill="0"/>
    <xf numFmtId="0" fontId="104" fillId="0" borderId="193" applyNumberFormat="0" applyFont="0" applyFill="0"/>
    <xf numFmtId="0" fontId="104" fillId="0" borderId="193" applyNumberFormat="0" applyFont="0" applyFill="0"/>
    <xf numFmtId="252" fontId="104" fillId="0" borderId="193" applyNumberFormat="0" applyFont="0" applyFill="0" applyAlignment="0">
      <alignment vertical="center"/>
    </xf>
    <xf numFmtId="0" fontId="104" fillId="0" borderId="193" applyNumberFormat="0" applyFont="0" applyFill="0"/>
    <xf numFmtId="252" fontId="104" fillId="0" borderId="193" applyNumberFormat="0" applyFont="0" applyFill="0" applyAlignment="0">
      <alignment vertical="center"/>
    </xf>
    <xf numFmtId="0" fontId="104" fillId="0" borderId="193" applyNumberFormat="0" applyFont="0" applyFill="0"/>
    <xf numFmtId="0" fontId="104" fillId="0" borderId="193" applyNumberFormat="0" applyFont="0" applyFill="0"/>
    <xf numFmtId="0" fontId="104" fillId="0" borderId="193" applyNumberFormat="0" applyFont="0" applyFill="0"/>
    <xf numFmtId="0" fontId="104" fillId="0" borderId="193" applyNumberFormat="0" applyFont="0" applyFill="0"/>
    <xf numFmtId="0" fontId="104" fillId="0" borderId="193" applyNumberFormat="0" applyFont="0" applyFill="0"/>
    <xf numFmtId="0" fontId="104" fillId="0" borderId="193" applyNumberFormat="0" applyFont="0" applyFill="0"/>
    <xf numFmtId="0" fontId="201" fillId="0" borderId="18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91" applyNumberFormat="0" applyFont="0" applyFill="0" applyAlignment="0" applyProtection="0"/>
    <xf numFmtId="0" fontId="149" fillId="0" borderId="191" applyNumberFormat="0" applyFont="0" applyFill="0" applyAlignment="0" applyProtection="0"/>
    <xf numFmtId="0" fontId="149" fillId="0" borderId="185" applyNumberFormat="0" applyFont="0" applyFill="0" applyAlignment="0" applyProtection="0"/>
    <xf numFmtId="0" fontId="149" fillId="0" borderId="185" applyNumberFormat="0" applyFont="0" applyFill="0" applyAlignment="0" applyProtection="0"/>
    <xf numFmtId="0" fontId="149" fillId="0" borderId="185" applyNumberFormat="0" applyFont="0" applyFill="0" applyAlignment="0" applyProtection="0"/>
    <xf numFmtId="0" fontId="149" fillId="0" borderId="185" applyNumberFormat="0" applyFont="0" applyFill="0" applyAlignment="0" applyProtection="0"/>
    <xf numFmtId="0" fontId="149" fillId="0" borderId="185" applyNumberFormat="0" applyFont="0" applyFill="0" applyAlignment="0" applyProtection="0"/>
    <xf numFmtId="0" fontId="149" fillId="0" borderId="185" applyNumberFormat="0" applyFont="0" applyFill="0" applyAlignment="0" applyProtection="0"/>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3" fontId="45" fillId="41" borderId="186">
      <protection hidden="1"/>
    </xf>
    <xf numFmtId="0" fontId="204" fillId="0" borderId="186" applyBorder="0"/>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vertical="center"/>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3" fontId="206" fillId="69" borderId="187"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4" applyNumberFormat="0" applyFill="0" applyBorder="0" applyAlignment="0" applyProtection="0">
      <alignment horizontal="center"/>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0" fillId="0" borderId="194" applyNumberFormat="0" applyFill="0" applyBorder="0" applyAlignment="0" applyProtection="0">
      <alignment horizontal="center"/>
      <protection locked="0"/>
    </xf>
    <xf numFmtId="0" fontId="220" fillId="0" borderId="194" applyNumberFormat="0" applyFill="0" applyBorder="0" applyAlignment="0" applyProtection="0">
      <alignment horizontal="center"/>
      <protection locked="0"/>
    </xf>
    <xf numFmtId="0" fontId="220" fillId="0" borderId="194" applyNumberFormat="0" applyFill="0" applyBorder="0" applyAlignment="0" applyProtection="0">
      <alignment horizontal="center"/>
      <protection locked="0"/>
    </xf>
    <xf numFmtId="0" fontId="220" fillId="0" borderId="194" applyNumberFormat="0" applyFill="0" applyBorder="0" applyAlignment="0" applyProtection="0">
      <alignment horizontal="center"/>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21" fillId="0" borderId="194"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27" fillId="119" borderId="184" applyNumberFormat="0" applyBorder="0">
      <alignment horizontal="left"/>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0"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275" fontId="2" fillId="0" borderId="186" applyFill="0" applyProtection="0">
      <alignment horizontal="centerContinuous"/>
    </xf>
    <xf numFmtId="0" fontId="232" fillId="120" borderId="187" applyNumberFormat="0" applyBorder="0" applyAlignment="0">
      <alignment horizontal="center"/>
      <protection locked="0"/>
    </xf>
    <xf numFmtId="0" fontId="232" fillId="120" borderId="187" applyNumberFormat="0" applyBorder="0" applyAlignment="0">
      <alignment horizontal="center"/>
      <protection locked="0"/>
    </xf>
    <xf numFmtId="3" fontId="233" fillId="121" borderId="194" applyNumberFormat="0" applyBorder="0" applyAlignment="0" applyProtection="0">
      <protection hidden="1"/>
    </xf>
    <xf numFmtId="281" fontId="2" fillId="0" borderId="0" applyFont="0" applyFill="0" applyBorder="0" applyAlignment="0" applyProtection="0"/>
    <xf numFmtId="0" fontId="2" fillId="71" borderId="185" applyNumberFormat="0" applyFont="0" applyAlignment="0" applyProtection="0"/>
    <xf numFmtId="0" fontId="2" fillId="71" borderId="185" applyNumberFormat="0" applyFont="0" applyAlignment="0" applyProtection="0"/>
    <xf numFmtId="0" fontId="2" fillId="71" borderId="185" applyNumberFormat="0" applyFont="0" applyAlignment="0" applyProtection="0"/>
    <xf numFmtId="0" fontId="2" fillId="71" borderId="185" applyNumberFormat="0" applyFont="0" applyAlignment="0" applyProtection="0"/>
    <xf numFmtId="0" fontId="2" fillId="71" borderId="185" applyNumberFormat="0" applyFont="0" applyAlignment="0" applyProtection="0"/>
    <xf numFmtId="0" fontId="2" fillId="0" borderId="185" applyNumberFormat="0" applyFont="0" applyFill="0" applyAlignment="0" applyProtection="0"/>
    <xf numFmtId="0" fontId="2" fillId="0" borderId="185" applyNumberFormat="0" applyFont="0" applyFill="0" applyAlignment="0" applyProtection="0"/>
    <xf numFmtId="0" fontId="2" fillId="0" borderId="185" applyNumberFormat="0" applyFont="0" applyFill="0" applyAlignment="0" applyProtection="0"/>
    <xf numFmtId="0" fontId="2" fillId="0" borderId="185" applyNumberFormat="0" applyFont="0" applyFill="0" applyAlignment="0" applyProtection="0"/>
    <xf numFmtId="0" fontId="2" fillId="0" borderId="185" applyNumberFormat="0" applyFont="0" applyFill="0" applyAlignment="0" applyProtection="0"/>
    <xf numFmtId="0" fontId="45" fillId="113" borderId="189" applyAlignment="0" applyProtection="0"/>
    <xf numFmtId="0" fontId="45" fillId="113" borderId="189" applyAlignment="0" applyProtection="0"/>
    <xf numFmtId="0" fontId="45" fillId="113" borderId="189" applyAlignment="0" applyProtection="0"/>
    <xf numFmtId="0" fontId="2" fillId="68" borderId="187" applyNumberFormat="0" applyFont="0" applyBorder="0" applyAlignment="0" applyProtection="0">
      <alignment horizontal="center"/>
    </xf>
    <xf numFmtId="0" fontId="2" fillId="68" borderId="187" applyNumberFormat="0" applyFont="0" applyBorder="0" applyAlignment="0" applyProtection="0">
      <alignment horizontal="center"/>
    </xf>
    <xf numFmtId="0" fontId="2" fillId="68" borderId="187" applyNumberFormat="0" applyFont="0" applyBorder="0" applyProtection="0">
      <alignment horizontal="center" vertical="center"/>
    </xf>
    <xf numFmtId="0" fontId="2" fillId="68" borderId="187" applyNumberFormat="0" applyFont="0" applyBorder="0" applyProtection="0">
      <alignment horizontal="center" vertical="center"/>
    </xf>
    <xf numFmtId="0" fontId="2" fillId="68" borderId="187" applyNumberFormat="0" applyFont="0" applyBorder="0" applyProtection="0">
      <alignment horizontal="center" vertical="center"/>
    </xf>
    <xf numFmtId="0" fontId="2" fillId="68" borderId="187" applyNumberFormat="0" applyFont="0" applyBorder="0" applyProtection="0">
      <alignment horizontal="center" vertical="center"/>
    </xf>
    <xf numFmtId="0" fontId="2" fillId="68" borderId="187" applyNumberFormat="0" applyFont="0" applyBorder="0" applyAlignment="0" applyProtection="0">
      <alignment horizontal="center"/>
    </xf>
    <xf numFmtId="0" fontId="2" fillId="68" borderId="187" applyNumberFormat="0" applyFont="0" applyBorder="0" applyAlignment="0" applyProtection="0">
      <alignment horizontal="center"/>
    </xf>
    <xf numFmtId="0" fontId="2" fillId="68" borderId="187" applyNumberFormat="0" applyFont="0" applyBorder="0" applyAlignment="0" applyProtection="0">
      <alignment horizontal="center"/>
    </xf>
    <xf numFmtId="0" fontId="2" fillId="68" borderId="187" applyNumberFormat="0" applyFont="0" applyBorder="0" applyAlignment="0" applyProtection="0">
      <alignment horizontal="center"/>
    </xf>
    <xf numFmtId="0" fontId="2" fillId="68" borderId="187" applyNumberFormat="0" applyFont="0" applyBorder="0" applyAlignment="0" applyProtection="0">
      <alignment horizontal="center"/>
    </xf>
    <xf numFmtId="0" fontId="2" fillId="68" borderId="187" applyNumberFormat="0" applyFont="0" applyBorder="0" applyAlignment="0" applyProtection="0">
      <alignment horizontal="center"/>
    </xf>
    <xf numFmtId="0" fontId="2" fillId="68" borderId="187" applyNumberFormat="0" applyFont="0" applyBorder="0" applyAlignment="0" applyProtection="0">
      <alignment horizontal="center"/>
    </xf>
    <xf numFmtId="0" fontId="2" fillId="68" borderId="187" applyNumberFormat="0" applyFont="0" applyBorder="0" applyAlignment="0" applyProtection="0">
      <alignment horizontal="center"/>
    </xf>
    <xf numFmtId="0" fontId="2" fillId="68" borderId="187" applyNumberFormat="0" applyFont="0" applyBorder="0" applyAlignment="0" applyProtection="0">
      <alignment horizontal="center"/>
    </xf>
    <xf numFmtId="0" fontId="2" fillId="125" borderId="184" applyNumberFormat="0" applyFont="0" applyBorder="0" applyAlignment="0"/>
    <xf numFmtId="0" fontId="2" fillId="125" borderId="184" applyNumberFormat="0" applyFont="0" applyBorder="0" applyAlignment="0"/>
    <xf numFmtId="0" fontId="2" fillId="125" borderId="184" applyNumberFormat="0" applyFont="0" applyBorder="0" applyAlignment="0"/>
    <xf numFmtId="0" fontId="2" fillId="125" borderId="184" applyNumberFormat="0" applyFont="0" applyBorder="0" applyAlignment="0"/>
    <xf numFmtId="0" fontId="2" fillId="125" borderId="184" applyNumberFormat="0" applyFont="0" applyBorder="0" applyAlignment="0"/>
    <xf numFmtId="0" fontId="41" fillId="126" borderId="183" applyNumberFormat="0" applyFont="0" applyBorder="0" applyAlignment="0">
      <alignment horizontal="centerContinuous"/>
    </xf>
    <xf numFmtId="0" fontId="41" fillId="126" borderId="183" applyNumberFormat="0" applyFont="0" applyBorder="0" applyAlignment="0">
      <alignment horizontal="centerContinuous"/>
    </xf>
    <xf numFmtId="0" fontId="41" fillId="126" borderId="183" applyNumberFormat="0" applyFont="0" applyBorder="0" applyAlignment="0">
      <alignment horizontal="centerContinuous"/>
    </xf>
    <xf numFmtId="0" fontId="41" fillId="126" borderId="183" applyNumberFormat="0" applyFont="0" applyBorder="0" applyAlignment="0">
      <alignment horizontal="centerContinuous"/>
    </xf>
    <xf numFmtId="0" fontId="41" fillId="126" borderId="183" applyNumberFormat="0" applyFont="0" applyBorder="0" applyAlignment="0">
      <alignment horizontal="centerContinuous"/>
    </xf>
    <xf numFmtId="0" fontId="37" fillId="0" borderId="189">
      <alignment horizontal="left" vertical="center"/>
    </xf>
    <xf numFmtId="3" fontId="2" fillId="70" borderId="187" applyFont="0" applyProtection="0">
      <alignment horizontal="right"/>
    </xf>
    <xf numFmtId="3" fontId="2" fillId="70" borderId="187" applyFont="0" applyProtection="0">
      <alignment horizontal="right"/>
    </xf>
    <xf numFmtId="3" fontId="2" fillId="70" borderId="187" applyFont="0" applyProtection="0">
      <alignment horizontal="right"/>
    </xf>
    <xf numFmtId="3" fontId="2" fillId="70" borderId="187" applyFont="0" applyProtection="0">
      <alignment horizontal="right"/>
    </xf>
    <xf numFmtId="3" fontId="2" fillId="70" borderId="187" applyFont="0" applyProtection="0">
      <alignment horizontal="right"/>
    </xf>
    <xf numFmtId="3" fontId="2" fillId="70" borderId="187" applyFont="0" applyProtection="0">
      <alignment horizontal="right"/>
    </xf>
    <xf numFmtId="3" fontId="2" fillId="70" borderId="187" applyFont="0" applyProtection="0">
      <alignment horizontal="right"/>
    </xf>
    <xf numFmtId="3" fontId="2" fillId="70" borderId="187" applyFont="0" applyProtection="0">
      <alignment horizontal="right"/>
    </xf>
    <xf numFmtId="3" fontId="2" fillId="70" borderId="187" applyFont="0" applyProtection="0">
      <alignment horizontal="right"/>
    </xf>
    <xf numFmtId="3" fontId="2" fillId="70" borderId="187" applyFont="0" applyProtection="0">
      <alignment horizontal="right"/>
    </xf>
    <xf numFmtId="10" fontId="2" fillId="70" borderId="187" applyFont="0" applyProtection="0">
      <alignment horizontal="right"/>
    </xf>
    <xf numFmtId="10" fontId="2" fillId="70" borderId="187" applyFont="0" applyProtection="0">
      <alignment horizontal="right"/>
    </xf>
    <xf numFmtId="10" fontId="2" fillId="70" borderId="187" applyFont="0" applyProtection="0">
      <alignment horizontal="right"/>
    </xf>
    <xf numFmtId="10" fontId="2" fillId="70" borderId="187" applyFont="0" applyProtection="0">
      <alignment horizontal="right"/>
    </xf>
    <xf numFmtId="10" fontId="2" fillId="70" borderId="187" applyFont="0" applyProtection="0">
      <alignment horizontal="right"/>
    </xf>
    <xf numFmtId="10" fontId="2" fillId="70" borderId="187" applyFont="0" applyProtection="0">
      <alignment horizontal="right"/>
    </xf>
    <xf numFmtId="10" fontId="2" fillId="70" borderId="187" applyFont="0" applyProtection="0">
      <alignment horizontal="right"/>
    </xf>
    <xf numFmtId="10" fontId="2" fillId="70" borderId="187" applyFont="0" applyProtection="0">
      <alignment horizontal="right"/>
    </xf>
    <xf numFmtId="10" fontId="2" fillId="70" borderId="187" applyFont="0" applyProtection="0">
      <alignment horizontal="right"/>
    </xf>
    <xf numFmtId="10" fontId="2" fillId="70" borderId="187" applyFont="0" applyProtection="0">
      <alignment horizontal="right"/>
    </xf>
    <xf numFmtId="9" fontId="2" fillId="70" borderId="187" applyFont="0" applyProtection="0">
      <alignment horizontal="right"/>
    </xf>
    <xf numFmtId="9" fontId="2" fillId="70" borderId="187" applyFont="0" applyProtection="0">
      <alignment horizontal="right"/>
    </xf>
    <xf numFmtId="9" fontId="2" fillId="70" borderId="187" applyFont="0" applyProtection="0">
      <alignment horizontal="right"/>
    </xf>
    <xf numFmtId="9" fontId="2" fillId="70" borderId="187" applyFont="0" applyProtection="0">
      <alignment horizontal="right"/>
    </xf>
    <xf numFmtId="9" fontId="2" fillId="70" borderId="187" applyFont="0" applyProtection="0">
      <alignment horizontal="right"/>
    </xf>
    <xf numFmtId="9" fontId="2" fillId="70" borderId="187" applyFont="0" applyProtection="0">
      <alignment horizontal="right"/>
    </xf>
    <xf numFmtId="9" fontId="2" fillId="70" borderId="187" applyFont="0" applyProtection="0">
      <alignment horizontal="right"/>
    </xf>
    <xf numFmtId="9" fontId="2" fillId="70" borderId="187" applyFont="0" applyProtection="0">
      <alignment horizontal="right"/>
    </xf>
    <xf numFmtId="9" fontId="2" fillId="70" borderId="187" applyFont="0" applyProtection="0">
      <alignment horizontal="right"/>
    </xf>
    <xf numFmtId="9" fontId="2" fillId="70" borderId="187" applyFont="0" applyProtection="0">
      <alignment horizontal="right"/>
    </xf>
    <xf numFmtId="0" fontId="2" fillId="70" borderId="183" applyNumberFormat="0" applyFont="0" applyBorder="0" applyAlignment="0" applyProtection="0">
      <alignment horizontal="left"/>
    </xf>
    <xf numFmtId="0" fontId="2" fillId="70" borderId="183" applyNumberFormat="0" applyFont="0" applyBorder="0" applyAlignment="0" applyProtection="0">
      <alignment horizontal="left"/>
    </xf>
    <xf numFmtId="0" fontId="2" fillId="70" borderId="183" applyNumberFormat="0" applyFont="0" applyBorder="0" applyAlignment="0" applyProtection="0">
      <alignment horizontal="left"/>
    </xf>
    <xf numFmtId="0" fontId="2" fillId="70" borderId="183" applyNumberFormat="0" applyFont="0" applyBorder="0" applyAlignment="0" applyProtection="0">
      <alignment horizontal="left"/>
    </xf>
    <xf numFmtId="0" fontId="2" fillId="70" borderId="183" applyNumberFormat="0" applyFont="0" applyBorder="0" applyAlignment="0" applyProtection="0">
      <alignment horizontal="left"/>
    </xf>
    <xf numFmtId="0" fontId="2" fillId="70" borderId="183" applyNumberFormat="0" applyFont="0" applyBorder="0" applyAlignment="0" applyProtection="0">
      <alignment horizontal="left"/>
    </xf>
    <xf numFmtId="0" fontId="2" fillId="70" borderId="183" applyNumberFormat="0" applyFont="0" applyBorder="0" applyAlignment="0" applyProtection="0">
      <alignment horizontal="left"/>
    </xf>
    <xf numFmtId="0" fontId="2" fillId="70" borderId="183" applyNumberFormat="0" applyFont="0" applyBorder="0" applyAlignment="0" applyProtection="0">
      <alignment horizontal="left"/>
    </xf>
    <xf numFmtId="0" fontId="2" fillId="70" borderId="183" applyNumberFormat="0" applyFont="0" applyBorder="0" applyAlignment="0" applyProtection="0">
      <alignment horizontal="left"/>
    </xf>
    <xf numFmtId="0" fontId="2" fillId="70" borderId="183" applyNumberFormat="0" applyFont="0" applyBorder="0" applyAlignment="0" applyProtection="0">
      <alignment horizontal="left"/>
    </xf>
    <xf numFmtId="0" fontId="2" fillId="0" borderId="0" applyNumberFormat="0" applyFont="0" applyFill="0" applyBorder="0" applyAlignment="0" applyProtection="0"/>
    <xf numFmtId="10" fontId="19" fillId="107" borderId="187" applyNumberFormat="0" applyBorder="0" applyAlignment="0" applyProtection="0"/>
    <xf numFmtId="10" fontId="19" fillId="107" borderId="187" applyNumberFormat="0" applyBorder="0" applyAlignment="0" applyProtection="0"/>
    <xf numFmtId="10" fontId="19" fillId="107" borderId="187" applyNumberFormat="0" applyBorder="0" applyAlignment="0" applyProtection="0"/>
    <xf numFmtId="10" fontId="19" fillId="107" borderId="187" applyNumberFormat="0" applyBorder="0" applyAlignment="0" applyProtection="0"/>
    <xf numFmtId="10" fontId="19" fillId="107" borderId="187" applyNumberFormat="0" applyBorder="0" applyAlignment="0" applyProtection="0"/>
    <xf numFmtId="10" fontId="19" fillId="107" borderId="187" applyNumberFormat="0" applyBorder="0" applyAlignment="0" applyProtection="0"/>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0" fontId="271" fillId="0" borderId="192">
      <protection locked="0"/>
    </xf>
    <xf numFmtId="2" fontId="233" fillId="129" borderId="192" applyNumberFormat="0" applyBorder="0" applyAlignment="0" applyProtection="0">
      <alignment horizontal="center"/>
      <protection locked="0"/>
    </xf>
    <xf numFmtId="311" fontId="2" fillId="71" borderId="187" applyFont="0" applyAlignment="0">
      <protection locked="0"/>
    </xf>
    <xf numFmtId="311" fontId="2" fillId="71" borderId="187" applyFont="0" applyAlignment="0">
      <protection locked="0"/>
    </xf>
    <xf numFmtId="311" fontId="2" fillId="71" borderId="187" applyFont="0" applyAlignment="0">
      <protection locked="0"/>
    </xf>
    <xf numFmtId="311" fontId="2" fillId="71" borderId="187" applyFont="0" applyAlignment="0">
      <protection locked="0"/>
    </xf>
    <xf numFmtId="311" fontId="2" fillId="71" borderId="187" applyFont="0" applyAlignment="0">
      <protection locked="0"/>
    </xf>
    <xf numFmtId="311" fontId="2" fillId="71" borderId="187" applyFont="0" applyAlignment="0">
      <protection locked="0"/>
    </xf>
    <xf numFmtId="311" fontId="2" fillId="71" borderId="187" applyFont="0" applyAlignment="0">
      <protection locked="0"/>
    </xf>
    <xf numFmtId="311" fontId="2" fillId="71" borderId="187" applyFont="0" applyAlignment="0">
      <protection locked="0"/>
    </xf>
    <xf numFmtId="311" fontId="2" fillId="71" borderId="187" applyFont="0" applyAlignment="0">
      <protection locked="0"/>
    </xf>
    <xf numFmtId="311" fontId="2" fillId="71" borderId="187" applyFont="0" applyAlignment="0">
      <protection locked="0"/>
    </xf>
    <xf numFmtId="3" fontId="2" fillId="71" borderId="187" applyFont="0">
      <alignment horizontal="right"/>
      <protection locked="0"/>
    </xf>
    <xf numFmtId="3" fontId="2" fillId="71" borderId="187" applyFont="0">
      <alignment horizontal="right"/>
      <protection locked="0"/>
    </xf>
    <xf numFmtId="3" fontId="2" fillId="71" borderId="187" applyFont="0">
      <alignment horizontal="right" vertical="center"/>
      <protection locked="0"/>
    </xf>
    <xf numFmtId="3" fontId="2" fillId="71" borderId="187" applyFont="0">
      <alignment horizontal="right" vertical="center"/>
      <protection locked="0"/>
    </xf>
    <xf numFmtId="3" fontId="2" fillId="71" borderId="187" applyFont="0">
      <alignment horizontal="right" vertical="center"/>
      <protection locked="0"/>
    </xf>
    <xf numFmtId="3" fontId="2" fillId="71" borderId="187" applyFont="0">
      <alignment horizontal="right" vertical="center"/>
      <protection locked="0"/>
    </xf>
    <xf numFmtId="3" fontId="2" fillId="71" borderId="187" applyFont="0">
      <alignment horizontal="right"/>
      <protection locked="0"/>
    </xf>
    <xf numFmtId="3" fontId="2" fillId="71" borderId="187" applyFont="0">
      <alignment horizontal="right"/>
      <protection locked="0"/>
    </xf>
    <xf numFmtId="3" fontId="2" fillId="71" borderId="187" applyFont="0">
      <alignment horizontal="right"/>
      <protection locked="0"/>
    </xf>
    <xf numFmtId="3" fontId="2" fillId="71" borderId="187" applyFont="0">
      <alignment horizontal="right"/>
      <protection locked="0"/>
    </xf>
    <xf numFmtId="3" fontId="2" fillId="71" borderId="187" applyFont="0">
      <alignment horizontal="right"/>
      <protection locked="0"/>
    </xf>
    <xf numFmtId="3" fontId="2" fillId="71" borderId="187" applyFont="0">
      <alignment horizontal="right"/>
      <protection locked="0"/>
    </xf>
    <xf numFmtId="3" fontId="2" fillId="71" borderId="187" applyFont="0">
      <alignment horizontal="right"/>
      <protection locked="0"/>
    </xf>
    <xf numFmtId="3" fontId="2" fillId="71" borderId="187" applyFont="0">
      <alignment horizontal="right"/>
      <protection locked="0"/>
    </xf>
    <xf numFmtId="3" fontId="2" fillId="71" borderId="187" applyFont="0">
      <alignment horizontal="right"/>
      <protection locked="0"/>
    </xf>
    <xf numFmtId="260" fontId="2" fillId="71" borderId="187" applyFont="0">
      <alignment horizontal="right"/>
      <protection locked="0"/>
    </xf>
    <xf numFmtId="260" fontId="2" fillId="71" borderId="187" applyFont="0">
      <alignment horizontal="right"/>
      <protection locked="0"/>
    </xf>
    <xf numFmtId="260" fontId="2" fillId="71" borderId="187" applyFont="0">
      <alignment horizontal="right"/>
      <protection locked="0"/>
    </xf>
    <xf numFmtId="260" fontId="2" fillId="71" borderId="187" applyFont="0">
      <alignment horizontal="right"/>
      <protection locked="0"/>
    </xf>
    <xf numFmtId="260" fontId="2" fillId="71" borderId="187" applyFont="0">
      <alignment horizontal="right"/>
      <protection locked="0"/>
    </xf>
    <xf numFmtId="260" fontId="2" fillId="71" borderId="187" applyFont="0">
      <alignment horizontal="right"/>
      <protection locked="0"/>
    </xf>
    <xf numFmtId="260" fontId="2" fillId="71" borderId="187" applyFont="0">
      <alignment horizontal="right"/>
      <protection locked="0"/>
    </xf>
    <xf numFmtId="260" fontId="2" fillId="71" borderId="187" applyFont="0">
      <alignment horizontal="right"/>
      <protection locked="0"/>
    </xf>
    <xf numFmtId="260" fontId="2" fillId="71" borderId="187" applyFont="0">
      <alignment horizontal="right"/>
      <protection locked="0"/>
    </xf>
    <xf numFmtId="260" fontId="2" fillId="71" borderId="187" applyFont="0">
      <alignment horizontal="right"/>
      <protection locked="0"/>
    </xf>
    <xf numFmtId="10" fontId="2" fillId="71" borderId="187" applyFont="0">
      <alignment horizontal="right"/>
      <protection locked="0"/>
    </xf>
    <xf numFmtId="10" fontId="2" fillId="71" borderId="187" applyFont="0">
      <alignment horizontal="right"/>
      <protection locked="0"/>
    </xf>
    <xf numFmtId="10" fontId="2" fillId="71" borderId="187" applyFont="0">
      <alignment horizontal="right"/>
      <protection locked="0"/>
    </xf>
    <xf numFmtId="10" fontId="2" fillId="71" borderId="187" applyFont="0">
      <alignment horizontal="right"/>
      <protection locked="0"/>
    </xf>
    <xf numFmtId="10" fontId="2" fillId="71" borderId="187" applyFont="0">
      <alignment horizontal="right"/>
      <protection locked="0"/>
    </xf>
    <xf numFmtId="10" fontId="2" fillId="71" borderId="187" applyFont="0">
      <alignment horizontal="right"/>
      <protection locked="0"/>
    </xf>
    <xf numFmtId="10" fontId="2" fillId="71" borderId="187" applyFont="0">
      <alignment horizontal="right"/>
      <protection locked="0"/>
    </xf>
    <xf numFmtId="10" fontId="2" fillId="71" borderId="187" applyFont="0">
      <alignment horizontal="right"/>
      <protection locked="0"/>
    </xf>
    <xf numFmtId="10" fontId="2" fillId="71" borderId="187" applyFont="0">
      <alignment horizontal="right"/>
      <protection locked="0"/>
    </xf>
    <xf numFmtId="10" fontId="2" fillId="71" borderId="187" applyFont="0">
      <alignment horizontal="right"/>
      <protection locked="0"/>
    </xf>
    <xf numFmtId="9" fontId="2" fillId="71" borderId="194" applyFont="0">
      <alignment horizontal="right"/>
      <protection locked="0"/>
    </xf>
    <xf numFmtId="9" fontId="2" fillId="71" borderId="194" applyFont="0">
      <alignment horizontal="right"/>
      <protection locked="0"/>
    </xf>
    <xf numFmtId="9" fontId="2" fillId="71" borderId="194" applyFont="0">
      <alignment horizontal="right"/>
      <protection locked="0"/>
    </xf>
    <xf numFmtId="9" fontId="2" fillId="71" borderId="194" applyFont="0">
      <alignment horizontal="right"/>
      <protection locked="0"/>
    </xf>
    <xf numFmtId="9" fontId="2" fillId="71" borderId="194" applyFont="0">
      <alignment horizontal="right"/>
      <protection locked="0"/>
    </xf>
    <xf numFmtId="9" fontId="2" fillId="71" borderId="194" applyFont="0">
      <alignment horizontal="right"/>
      <protection locked="0"/>
    </xf>
    <xf numFmtId="9" fontId="2" fillId="71" borderId="194" applyFont="0">
      <alignment horizontal="right"/>
      <protection locked="0"/>
    </xf>
    <xf numFmtId="9" fontId="2" fillId="71" borderId="194" applyFont="0">
      <alignment horizontal="right"/>
      <protection locked="0"/>
    </xf>
    <xf numFmtId="0" fontId="2" fillId="71" borderId="187" applyFont="0">
      <alignment horizontal="center" wrapText="1"/>
      <protection locked="0"/>
    </xf>
    <xf numFmtId="0" fontId="2" fillId="71" borderId="187" applyFont="0">
      <alignment horizontal="center" wrapText="1"/>
      <protection locked="0"/>
    </xf>
    <xf numFmtId="0" fontId="2" fillId="71" borderId="187" applyFont="0">
      <alignment horizontal="center" wrapText="1"/>
      <protection locked="0"/>
    </xf>
    <xf numFmtId="0" fontId="2" fillId="71" borderId="187" applyFont="0">
      <alignment horizontal="center" wrapText="1"/>
      <protection locked="0"/>
    </xf>
    <xf numFmtId="0" fontId="2" fillId="71" borderId="187" applyFont="0">
      <alignment horizontal="center" wrapText="1"/>
      <protection locked="0"/>
    </xf>
    <xf numFmtId="0" fontId="2" fillId="71" borderId="187" applyFont="0">
      <alignment horizontal="center" wrapText="1"/>
      <protection locked="0"/>
    </xf>
    <xf numFmtId="0" fontId="2" fillId="71" borderId="187" applyFont="0">
      <alignment horizontal="center" wrapText="1"/>
      <protection locked="0"/>
    </xf>
    <xf numFmtId="0" fontId="2" fillId="71" borderId="187" applyFont="0">
      <alignment horizontal="center" wrapText="1"/>
      <protection locked="0"/>
    </xf>
    <xf numFmtId="0" fontId="2" fillId="71" borderId="187" applyFont="0">
      <alignment horizontal="center" wrapText="1"/>
      <protection locked="0"/>
    </xf>
    <xf numFmtId="0" fontId="2" fillId="71" borderId="187" applyFont="0">
      <alignment horizontal="center" wrapText="1"/>
      <protection locked="0"/>
    </xf>
    <xf numFmtId="49" fontId="2" fillId="71" borderId="187" applyFont="0" applyAlignment="0">
      <protection locked="0"/>
    </xf>
    <xf numFmtId="49" fontId="2" fillId="71" borderId="187" applyFont="0" applyAlignment="0">
      <protection locked="0"/>
    </xf>
    <xf numFmtId="317" fontId="160" fillId="0" borderId="192" applyBorder="0"/>
    <xf numFmtId="253" fontId="228" fillId="96" borderId="192" applyBorder="0"/>
    <xf numFmtId="10" fontId="9" fillId="130" borderId="184" applyBorder="0">
      <alignment horizontal="center"/>
      <protection locked="0"/>
    </xf>
    <xf numFmtId="10" fontId="9" fillId="130" borderId="184" applyBorder="0">
      <alignment horizontal="center"/>
      <protection locked="0"/>
    </xf>
    <xf numFmtId="10" fontId="9" fillId="130" borderId="184" applyBorder="0">
      <alignment horizontal="center"/>
      <protection locked="0"/>
    </xf>
    <xf numFmtId="10" fontId="9" fillId="130" borderId="184" applyBorder="0">
      <alignment horizontal="center"/>
      <protection locked="0"/>
    </xf>
    <xf numFmtId="10" fontId="9" fillId="130" borderId="184" applyBorder="0">
      <alignment horizontal="center"/>
      <protection locked="0"/>
    </xf>
    <xf numFmtId="2" fontId="233" fillId="107" borderId="187" applyNumberFormat="0" applyBorder="0" applyAlignment="0">
      <protection locked="0"/>
    </xf>
    <xf numFmtId="3" fontId="209" fillId="0" borderId="130">
      <alignment vertical="center"/>
    </xf>
    <xf numFmtId="37" fontId="201" fillId="0" borderId="0" applyNumberFormat="0" applyFill="0" applyAlignment="0"/>
    <xf numFmtId="0" fontId="283" fillId="104" borderId="188">
      <alignment horizontal="center" vertical="top" wrapText="1"/>
    </xf>
    <xf numFmtId="0" fontId="283" fillId="104" borderId="188">
      <alignment horizontal="center" vertical="top" wrapText="1"/>
    </xf>
    <xf numFmtId="0" fontId="283" fillId="104" borderId="188">
      <alignment horizontal="center" vertical="top" wrapText="1"/>
    </xf>
    <xf numFmtId="0" fontId="283" fillId="104" borderId="188">
      <alignment horizontal="center" vertical="top" wrapText="1"/>
    </xf>
    <xf numFmtId="0" fontId="2" fillId="0" borderId="189"/>
    <xf numFmtId="0" fontId="2" fillId="0" borderId="189"/>
    <xf numFmtId="0" fontId="2" fillId="0" borderId="189"/>
    <xf numFmtId="0" fontId="2" fillId="0" borderId="189"/>
    <xf numFmtId="0" fontId="45" fillId="70" borderId="183"/>
    <xf numFmtId="0" fontId="45" fillId="70" borderId="183"/>
    <xf numFmtId="0" fontId="45" fillId="70" borderId="183"/>
    <xf numFmtId="0" fontId="45" fillId="70" borderId="183"/>
    <xf numFmtId="0" fontId="45" fillId="0" borderId="184"/>
    <xf numFmtId="0" fontId="45" fillId="0" borderId="184"/>
    <xf numFmtId="0" fontId="45" fillId="0" borderId="184"/>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0" fontId="283" fillId="132" borderId="188">
      <alignment horizontal="center" vertical="top"/>
    </xf>
    <xf numFmtId="0" fontId="283" fillId="132" borderId="188">
      <alignment horizontal="center" vertical="top"/>
    </xf>
    <xf numFmtId="0" fontId="45" fillId="0" borderId="183"/>
    <xf numFmtId="0" fontId="45" fillId="0" borderId="183"/>
    <xf numFmtId="0" fontId="45" fillId="0" borderId="183"/>
    <xf numFmtId="0" fontId="45" fillId="0" borderId="183"/>
    <xf numFmtId="0" fontId="2" fillId="0" borderId="188"/>
    <xf numFmtId="0" fontId="2" fillId="0" borderId="188"/>
    <xf numFmtId="0" fontId="2" fillId="0" borderId="188"/>
    <xf numFmtId="0" fontId="2" fillId="0" borderId="188"/>
    <xf numFmtId="0" fontId="2" fillId="0" borderId="188"/>
    <xf numFmtId="0" fontId="284" fillId="70" borderId="194"/>
    <xf numFmtId="0" fontId="284" fillId="70" borderId="194"/>
    <xf numFmtId="0" fontId="2" fillId="0" borderId="184">
      <alignment horizontal="center"/>
    </xf>
    <xf numFmtId="0" fontId="2" fillId="0" borderId="184">
      <alignment horizontal="center"/>
    </xf>
    <xf numFmtId="0" fontId="2" fillId="0" borderId="184">
      <alignment horizontal="center"/>
    </xf>
    <xf numFmtId="0" fontId="2" fillId="0" borderId="185">
      <alignment horizontal="center"/>
    </xf>
    <xf numFmtId="0" fontId="2" fillId="0" borderId="185">
      <alignment horizontal="center"/>
    </xf>
    <xf numFmtId="0" fontId="2" fillId="0" borderId="185">
      <alignment horizontal="center"/>
    </xf>
    <xf numFmtId="0" fontId="2" fillId="0" borderId="185">
      <alignment horizontal="center"/>
    </xf>
    <xf numFmtId="0" fontId="2" fillId="0" borderId="190">
      <alignment horizontal="center"/>
    </xf>
    <xf numFmtId="0" fontId="2" fillId="0" borderId="190">
      <alignment horizontal="center"/>
    </xf>
    <xf numFmtId="0" fontId="283" fillId="132" borderId="188">
      <alignment horizontal="center" vertical="top" wrapText="1"/>
    </xf>
    <xf numFmtId="0" fontId="283" fillId="132" borderId="188">
      <alignment horizontal="center" vertical="top" wrapText="1"/>
    </xf>
    <xf numFmtId="0" fontId="283" fillId="132" borderId="188">
      <alignment horizontal="center" vertical="top" wrapText="1"/>
    </xf>
    <xf numFmtId="0" fontId="283" fillId="132" borderId="188">
      <alignment horizontal="center" vertical="top" wrapText="1"/>
    </xf>
    <xf numFmtId="3" fontId="2" fillId="0" borderId="189"/>
    <xf numFmtId="3" fontId="2" fillId="0" borderId="189"/>
    <xf numFmtId="3" fontId="2" fillId="0" borderId="189"/>
    <xf numFmtId="3" fontId="2" fillId="0" borderId="189"/>
    <xf numFmtId="0" fontId="45" fillId="70" borderId="183">
      <alignment horizontal="center"/>
    </xf>
    <xf numFmtId="0" fontId="45" fillId="70" borderId="183">
      <alignment horizontal="center"/>
    </xf>
    <xf numFmtId="0" fontId="45" fillId="70" borderId="183">
      <alignment horizontal="center"/>
    </xf>
    <xf numFmtId="0" fontId="45" fillId="70" borderId="183">
      <alignment horizontal="center"/>
    </xf>
    <xf numFmtId="0" fontId="45" fillId="70" borderId="189">
      <alignment horizontal="center"/>
    </xf>
    <xf numFmtId="0" fontId="45" fillId="70" borderId="189">
      <alignment horizontal="center"/>
    </xf>
    <xf numFmtId="0" fontId="45" fillId="70" borderId="188">
      <alignment horizontal="center"/>
    </xf>
    <xf numFmtId="0" fontId="45" fillId="70" borderId="188">
      <alignment horizontal="center"/>
    </xf>
    <xf numFmtId="0" fontId="45" fillId="70" borderId="188">
      <alignment horizontal="center"/>
    </xf>
    <xf numFmtId="0" fontId="45" fillId="70" borderId="188">
      <alignment horizontal="center"/>
    </xf>
    <xf numFmtId="0" fontId="45" fillId="70" borderId="184">
      <alignment horizontal="left" vertical="top"/>
    </xf>
    <xf numFmtId="0" fontId="45" fillId="70" borderId="184">
      <alignment horizontal="left" vertical="top"/>
    </xf>
    <xf numFmtId="0" fontId="45" fillId="70" borderId="184">
      <alignment horizontal="left" vertical="top"/>
    </xf>
    <xf numFmtId="0" fontId="283" fillId="132" borderId="189">
      <alignment horizontal="center" vertical="center"/>
    </xf>
    <xf numFmtId="0" fontId="283" fillId="132" borderId="189">
      <alignment horizontal="center" vertical="center"/>
    </xf>
    <xf numFmtId="0" fontId="283" fillId="132" borderId="188">
      <alignment horizontal="center" vertical="center"/>
    </xf>
    <xf numFmtId="0" fontId="283" fillId="132" borderId="188">
      <alignment horizontal="center" vertical="center"/>
    </xf>
    <xf numFmtId="0" fontId="283" fillId="132" borderId="188">
      <alignment horizontal="center" vertical="center"/>
    </xf>
    <xf numFmtId="0" fontId="283" fillId="132" borderId="188">
      <alignment horizontal="center" vertical="center"/>
    </xf>
    <xf numFmtId="0" fontId="283" fillId="104" borderId="183">
      <alignment horizontal="center" vertical="center"/>
    </xf>
    <xf numFmtId="0" fontId="283" fillId="104" borderId="183">
      <alignment horizontal="center" vertical="center"/>
    </xf>
    <xf numFmtId="0" fontId="283" fillId="104" borderId="183">
      <alignment horizontal="center" vertical="center"/>
    </xf>
    <xf numFmtId="0" fontId="283" fillId="104" borderId="183">
      <alignment horizontal="center" vertical="center"/>
    </xf>
    <xf numFmtId="0" fontId="283" fillId="104" borderId="189">
      <alignment horizontal="center" vertical="center"/>
    </xf>
    <xf numFmtId="0" fontId="283" fillId="104" borderId="189">
      <alignment horizontal="center" vertical="center"/>
    </xf>
    <xf numFmtId="0" fontId="283" fillId="104" borderId="188">
      <alignment horizontal="center" vertical="center"/>
    </xf>
    <xf numFmtId="0" fontId="283" fillId="104" borderId="188">
      <alignment horizontal="center" vertical="center"/>
    </xf>
    <xf numFmtId="0" fontId="283" fillId="104" borderId="188">
      <alignment horizontal="center" vertical="center"/>
    </xf>
    <xf numFmtId="0" fontId="283" fillId="104" borderId="188">
      <alignment horizontal="center" vertical="center"/>
    </xf>
    <xf numFmtId="0" fontId="2" fillId="0" borderId="185"/>
    <xf numFmtId="0" fontId="2" fillId="0" borderId="185"/>
    <xf numFmtId="0" fontId="2" fillId="0" borderId="185"/>
    <xf numFmtId="0" fontId="2" fillId="0" borderId="185"/>
    <xf numFmtId="0" fontId="2" fillId="0" borderId="190"/>
    <xf numFmtId="0" fontId="2" fillId="0" borderId="190"/>
    <xf numFmtId="0" fontId="2" fillId="0" borderId="0" applyNumberFormat="0" applyFont="0" applyFill="0" applyBorder="0" applyAlignment="0" applyProtection="0"/>
    <xf numFmtId="0" fontId="286" fillId="0" borderId="192"/>
    <xf numFmtId="3" fontId="2" fillId="74" borderId="187">
      <alignment horizontal="right"/>
      <protection locked="0"/>
    </xf>
    <xf numFmtId="3" fontId="2" fillId="74" borderId="187">
      <alignment horizontal="right"/>
      <protection locked="0"/>
    </xf>
    <xf numFmtId="3" fontId="2" fillId="74" borderId="187">
      <alignment horizontal="right"/>
      <protection locked="0"/>
    </xf>
    <xf numFmtId="3" fontId="2" fillId="74" borderId="187">
      <alignment horizontal="right"/>
      <protection locked="0"/>
    </xf>
    <xf numFmtId="3" fontId="2" fillId="74" borderId="187">
      <alignment horizontal="right"/>
      <protection locked="0"/>
    </xf>
    <xf numFmtId="3" fontId="2" fillId="74" borderId="187">
      <alignment horizontal="right"/>
      <protection locked="0"/>
    </xf>
    <xf numFmtId="3" fontId="2" fillId="74" borderId="187">
      <alignment horizontal="right"/>
      <protection locked="0"/>
    </xf>
    <xf numFmtId="3" fontId="2" fillId="74" borderId="187">
      <alignment horizontal="right"/>
      <protection locked="0"/>
    </xf>
    <xf numFmtId="3" fontId="2" fillId="74" borderId="187">
      <alignment horizontal="right"/>
      <protection locked="0"/>
    </xf>
    <xf numFmtId="3" fontId="2" fillId="74" borderId="187">
      <alignment horizontal="right"/>
      <protection locked="0"/>
    </xf>
    <xf numFmtId="260" fontId="2" fillId="74" borderId="187">
      <alignment horizontal="right"/>
      <protection locked="0"/>
    </xf>
    <xf numFmtId="260" fontId="2" fillId="74" borderId="187">
      <alignment horizontal="right"/>
      <protection locked="0"/>
    </xf>
    <xf numFmtId="260" fontId="2" fillId="74" borderId="187">
      <alignment horizontal="right"/>
      <protection locked="0"/>
    </xf>
    <xf numFmtId="260" fontId="2" fillId="74" borderId="187">
      <alignment horizontal="right"/>
      <protection locked="0"/>
    </xf>
    <xf numFmtId="260" fontId="2" fillId="74" borderId="187">
      <alignment horizontal="right"/>
      <protection locked="0"/>
    </xf>
    <xf numFmtId="260" fontId="2" fillId="74" borderId="187">
      <alignment horizontal="right"/>
      <protection locked="0"/>
    </xf>
    <xf numFmtId="260" fontId="2" fillId="74" borderId="187">
      <alignment horizontal="right"/>
      <protection locked="0"/>
    </xf>
    <xf numFmtId="260" fontId="2" fillId="74" borderId="187">
      <alignment horizontal="right"/>
      <protection locked="0"/>
    </xf>
    <xf numFmtId="260" fontId="2" fillId="74" borderId="187">
      <alignment horizontal="right"/>
      <protection locked="0"/>
    </xf>
    <xf numFmtId="260" fontId="2" fillId="74" borderId="187">
      <alignment horizontal="right"/>
      <protection locked="0"/>
    </xf>
    <xf numFmtId="10" fontId="2" fillId="74" borderId="187" applyFont="0">
      <alignment horizontal="right"/>
      <protection locked="0"/>
    </xf>
    <xf numFmtId="10" fontId="2" fillId="74" borderId="187" applyFont="0">
      <alignment horizontal="right"/>
      <protection locked="0"/>
    </xf>
    <xf numFmtId="10" fontId="2" fillId="74" borderId="187" applyFont="0">
      <alignment horizontal="right"/>
      <protection locked="0"/>
    </xf>
    <xf numFmtId="10" fontId="2" fillId="74" borderId="187" applyFont="0">
      <alignment horizontal="right"/>
      <protection locked="0"/>
    </xf>
    <xf numFmtId="10" fontId="2" fillId="74" borderId="187" applyFont="0">
      <alignment horizontal="right"/>
      <protection locked="0"/>
    </xf>
    <xf numFmtId="10" fontId="2" fillId="74" borderId="187" applyFont="0">
      <alignment horizontal="right"/>
      <protection locked="0"/>
    </xf>
    <xf numFmtId="10" fontId="2" fillId="74" borderId="187" applyFont="0">
      <alignment horizontal="right"/>
      <protection locked="0"/>
    </xf>
    <xf numFmtId="10" fontId="2" fillId="74" borderId="187" applyFont="0">
      <alignment horizontal="right"/>
      <protection locked="0"/>
    </xf>
    <xf numFmtId="10" fontId="2" fillId="74" borderId="187" applyFont="0">
      <alignment horizontal="right"/>
      <protection locked="0"/>
    </xf>
    <xf numFmtId="10" fontId="2" fillId="74" borderId="187" applyFont="0">
      <alignment horizontal="right"/>
      <protection locked="0"/>
    </xf>
    <xf numFmtId="9" fontId="2" fillId="74" borderId="187">
      <alignment horizontal="right"/>
      <protection locked="0"/>
    </xf>
    <xf numFmtId="9" fontId="2" fillId="74" borderId="187">
      <alignment horizontal="right"/>
      <protection locked="0"/>
    </xf>
    <xf numFmtId="9" fontId="2" fillId="74" borderId="187">
      <alignment horizontal="right"/>
      <protection locked="0"/>
    </xf>
    <xf numFmtId="9" fontId="2" fillId="74" borderId="187">
      <alignment horizontal="right"/>
      <protection locked="0"/>
    </xf>
    <xf numFmtId="9" fontId="2" fillId="74" borderId="187">
      <alignment horizontal="right"/>
      <protection locked="0"/>
    </xf>
    <xf numFmtId="9" fontId="2" fillId="74" borderId="187">
      <alignment horizontal="right"/>
      <protection locked="0"/>
    </xf>
    <xf numFmtId="9" fontId="2" fillId="74" borderId="187">
      <alignment horizontal="right"/>
      <protection locked="0"/>
    </xf>
    <xf numFmtId="9" fontId="2" fillId="74" borderId="187">
      <alignment horizontal="right"/>
      <protection locked="0"/>
    </xf>
    <xf numFmtId="9" fontId="2" fillId="74" borderId="187">
      <alignment horizontal="right"/>
      <protection locked="0"/>
    </xf>
    <xf numFmtId="9" fontId="2" fillId="74" borderId="187">
      <alignment horizontal="right"/>
      <protection locked="0"/>
    </xf>
    <xf numFmtId="331" fontId="2" fillId="74" borderId="187" applyFont="0">
      <alignment horizontal="right" vertical="center"/>
      <protection locked="0"/>
    </xf>
    <xf numFmtId="331" fontId="2" fillId="74" borderId="187" applyFont="0">
      <alignment horizontal="right" vertical="center"/>
      <protection locked="0"/>
    </xf>
    <xf numFmtId="331" fontId="2" fillId="74" borderId="187" applyFont="0">
      <alignment horizontal="right" vertical="center"/>
      <protection locked="0"/>
    </xf>
    <xf numFmtId="331" fontId="2" fillId="74" borderId="187" applyFont="0">
      <alignment horizontal="right" vertical="center"/>
      <protection locked="0"/>
    </xf>
    <xf numFmtId="331" fontId="2" fillId="74" borderId="187" applyFont="0">
      <alignment horizontal="right" vertical="center"/>
      <protection locked="0"/>
    </xf>
    <xf numFmtId="0" fontId="2" fillId="74" borderId="187">
      <alignment horizontal="center" wrapText="1"/>
    </xf>
    <xf numFmtId="0" fontId="2" fillId="74" borderId="187">
      <alignment horizontal="center" wrapText="1"/>
    </xf>
    <xf numFmtId="0" fontId="2" fillId="74" borderId="187">
      <alignment horizontal="center" wrapText="1"/>
    </xf>
    <xf numFmtId="0" fontId="2" fillId="74" borderId="187">
      <alignment horizontal="center" wrapText="1"/>
    </xf>
    <xf numFmtId="0" fontId="2" fillId="74" borderId="187">
      <alignment horizontal="center" wrapText="1"/>
    </xf>
    <xf numFmtId="0" fontId="2" fillId="74" borderId="187">
      <alignment horizontal="center" wrapText="1"/>
    </xf>
    <xf numFmtId="0" fontId="2" fillId="74" borderId="187">
      <alignment horizontal="center" wrapText="1"/>
    </xf>
    <xf numFmtId="0" fontId="2" fillId="74" borderId="187">
      <alignment horizontal="center" wrapText="1"/>
    </xf>
    <xf numFmtId="0" fontId="2" fillId="74" borderId="187">
      <alignment horizontal="center" wrapText="1"/>
    </xf>
    <xf numFmtId="0" fontId="2" fillId="74" borderId="187">
      <alignment horizontal="center" wrapText="1"/>
    </xf>
    <xf numFmtId="0" fontId="2" fillId="74" borderId="187" applyNumberFormat="0" applyFont="0">
      <alignment horizontal="center" wrapText="1"/>
      <protection locked="0"/>
    </xf>
    <xf numFmtId="0" fontId="2" fillId="74" borderId="187" applyNumberFormat="0" applyFont="0">
      <alignment horizontal="center" wrapText="1"/>
      <protection locked="0"/>
    </xf>
    <xf numFmtId="0" fontId="2" fillId="74" borderId="187" applyNumberFormat="0" applyFont="0">
      <alignment horizontal="center" wrapText="1"/>
      <protection locked="0"/>
    </xf>
    <xf numFmtId="0" fontId="2" fillId="74" borderId="187" applyNumberFormat="0" applyFont="0">
      <alignment horizontal="center" wrapText="1"/>
      <protection locked="0"/>
    </xf>
    <xf numFmtId="0" fontId="2" fillId="74" borderId="187" applyNumberFormat="0" applyFont="0">
      <alignment horizontal="center" wrapText="1"/>
      <protection locked="0"/>
    </xf>
    <xf numFmtId="0" fontId="2" fillId="74" borderId="187" applyNumberFormat="0" applyFont="0">
      <alignment horizontal="center" wrapText="1"/>
      <protection locked="0"/>
    </xf>
    <xf numFmtId="0" fontId="2" fillId="74" borderId="187" applyNumberFormat="0" applyFont="0">
      <alignment horizontal="center" wrapText="1"/>
      <protection locked="0"/>
    </xf>
    <xf numFmtId="0" fontId="2" fillId="74" borderId="187" applyNumberFormat="0" applyFont="0">
      <alignment horizontal="center" wrapText="1"/>
      <protection locked="0"/>
    </xf>
    <xf numFmtId="0" fontId="2" fillId="74" borderId="187" applyNumberFormat="0" applyFont="0">
      <alignment horizontal="center" wrapText="1"/>
      <protection locked="0"/>
    </xf>
    <xf numFmtId="0" fontId="2" fillId="74" borderId="187" applyNumberFormat="0" applyFont="0">
      <alignment horizontal="center" wrapText="1"/>
      <protection locked="0"/>
    </xf>
    <xf numFmtId="173" fontId="233" fillId="134" borderId="192" applyNumberFormat="0" applyBorder="0" applyAlignment="0" applyProtection="0">
      <alignment horizontal="center"/>
      <protection hidden="1"/>
    </xf>
    <xf numFmtId="3" fontId="287" fillId="57" borderId="187" applyNumberFormat="0" applyBorder="0" applyAlignment="0" applyProtection="0">
      <protection hidden="1"/>
    </xf>
    <xf numFmtId="3" fontId="288" fillId="135" borderId="194" applyNumberFormat="0" applyBorder="0" applyAlignment="0" applyProtection="0">
      <protection hidden="1"/>
    </xf>
    <xf numFmtId="0" fontId="19" fillId="131" borderId="192" applyNumberFormat="0" applyFont="0" applyBorder="0" applyAlignment="0" applyProtection="0">
      <alignment horizontal="center"/>
    </xf>
    <xf numFmtId="0" fontId="19" fillId="131" borderId="192" applyNumberFormat="0" applyFont="0" applyBorder="0" applyAlignment="0" applyProtection="0">
      <alignment horizontal="center"/>
    </xf>
    <xf numFmtId="0" fontId="19" fillId="96" borderId="192" applyNumberFormat="0" applyFont="0" applyBorder="0" applyAlignment="0" applyProtection="0">
      <alignment horizontal="center"/>
    </xf>
    <xf numFmtId="0" fontId="19" fillId="96" borderId="192" applyNumberFormat="0" applyFont="0" applyBorder="0" applyAlignment="0" applyProtection="0">
      <alignment horizontal="center"/>
    </xf>
    <xf numFmtId="0" fontId="160" fillId="0" borderId="195" applyNumberFormat="0" applyAlignment="0" applyProtection="0"/>
    <xf numFmtId="0" fontId="10" fillId="0" borderId="0"/>
    <xf numFmtId="0" fontId="46" fillId="69" borderId="186">
      <alignment horizontal="center"/>
    </xf>
    <xf numFmtId="0" fontId="41" fillId="0" borderId="182">
      <alignment horizontal="center"/>
    </xf>
    <xf numFmtId="0" fontId="45" fillId="92" borderId="186" applyNumberFormat="0" applyBorder="0" applyAlignment="0"/>
    <xf numFmtId="3" fontId="2" fillId="95" borderId="187" applyFont="0">
      <alignment horizontal="right" vertical="center"/>
      <protection locked="0"/>
    </xf>
    <xf numFmtId="3" fontId="2" fillId="95" borderId="187" applyFont="0">
      <alignment horizontal="right" vertical="center"/>
      <protection locked="0"/>
    </xf>
    <xf numFmtId="3" fontId="2" fillId="95" borderId="187" applyFont="0">
      <alignment horizontal="right" vertical="center"/>
      <protection locked="0"/>
    </xf>
    <xf numFmtId="3" fontId="2" fillId="95" borderId="187" applyFont="0">
      <alignment horizontal="right" vertical="center"/>
      <protection locked="0"/>
    </xf>
    <xf numFmtId="3" fontId="2" fillId="95" borderId="187" applyFont="0">
      <alignment horizontal="right" vertical="center"/>
      <protection locked="0"/>
    </xf>
    <xf numFmtId="0" fontId="297" fillId="45" borderId="187"/>
    <xf numFmtId="0" fontId="2" fillId="0" borderId="196">
      <alignment vertical="center"/>
    </xf>
    <xf numFmtId="4" fontId="29" fillId="138" borderId="197" applyNumberFormat="0" applyProtection="0">
      <alignment horizontal="left" vertical="center" indent="1"/>
    </xf>
    <xf numFmtId="4" fontId="29" fillId="138" borderId="197" applyNumberFormat="0" applyProtection="0">
      <alignment horizontal="left" vertical="center" indent="1"/>
    </xf>
    <xf numFmtId="4" fontId="29" fillId="138" borderId="197" applyNumberFormat="0" applyProtection="0">
      <alignment horizontal="left" vertical="center" indent="1"/>
    </xf>
    <xf numFmtId="4" fontId="29" fillId="138" borderId="197" applyNumberFormat="0" applyProtection="0">
      <alignment horizontal="left" vertical="center" indent="1"/>
    </xf>
    <xf numFmtId="4" fontId="29" fillId="138" borderId="197" applyNumberFormat="0" applyProtection="0">
      <alignment horizontal="left" vertical="center" indent="1"/>
    </xf>
    <xf numFmtId="347" fontId="2" fillId="69" borderId="187">
      <alignment horizontal="center"/>
    </xf>
    <xf numFmtId="347" fontId="2" fillId="69" borderId="187">
      <alignment horizontal="center"/>
    </xf>
    <xf numFmtId="347" fontId="2" fillId="69" borderId="187">
      <alignment horizontal="center"/>
    </xf>
    <xf numFmtId="347" fontId="2" fillId="69" borderId="187">
      <alignment horizontal="center"/>
    </xf>
    <xf numFmtId="347" fontId="2" fillId="69" borderId="187">
      <alignment horizontal="center"/>
    </xf>
    <xf numFmtId="347" fontId="2" fillId="69" borderId="187">
      <alignment horizontal="center"/>
    </xf>
    <xf numFmtId="347" fontId="2" fillId="69" borderId="187">
      <alignment horizontal="center"/>
    </xf>
    <xf numFmtId="347" fontId="2" fillId="69" borderId="187">
      <alignment horizontal="center"/>
    </xf>
    <xf numFmtId="347" fontId="2" fillId="69" borderId="187">
      <alignment horizontal="center"/>
    </xf>
    <xf numFmtId="347" fontId="2" fillId="69" borderId="187">
      <alignment horizontal="center"/>
    </xf>
    <xf numFmtId="3" fontId="2" fillId="69" borderId="187" applyFont="0">
      <alignment horizontal="right"/>
    </xf>
    <xf numFmtId="3" fontId="2" fillId="69" borderId="187" applyFont="0">
      <alignment horizontal="right"/>
    </xf>
    <xf numFmtId="3" fontId="2" fillId="69" borderId="187" applyFont="0">
      <alignment horizontal="right" vertical="center"/>
    </xf>
    <xf numFmtId="3" fontId="2" fillId="69" borderId="187" applyFont="0">
      <alignment horizontal="right" vertical="center"/>
    </xf>
    <xf numFmtId="3" fontId="2" fillId="69" borderId="187" applyFont="0">
      <alignment horizontal="right" vertical="center"/>
    </xf>
    <xf numFmtId="3" fontId="2" fillId="69" borderId="187" applyFont="0">
      <alignment horizontal="right" vertical="center"/>
    </xf>
    <xf numFmtId="3" fontId="2" fillId="69" borderId="187" applyFont="0">
      <alignment horizontal="right"/>
    </xf>
    <xf numFmtId="3" fontId="2" fillId="69" borderId="187" applyFont="0">
      <alignment horizontal="right"/>
    </xf>
    <xf numFmtId="3" fontId="2" fillId="69" borderId="187" applyFont="0">
      <alignment horizontal="right"/>
    </xf>
    <xf numFmtId="3" fontId="2" fillId="69" borderId="187" applyFont="0">
      <alignment horizontal="right"/>
    </xf>
    <xf numFmtId="3" fontId="2" fillId="69" borderId="187" applyFont="0">
      <alignment horizontal="right"/>
    </xf>
    <xf numFmtId="3" fontId="2" fillId="69" borderId="187" applyFont="0">
      <alignment horizontal="right"/>
    </xf>
    <xf numFmtId="3" fontId="2" fillId="69" borderId="187" applyFont="0">
      <alignment horizontal="right"/>
    </xf>
    <xf numFmtId="3" fontId="2" fillId="69" borderId="187" applyFont="0">
      <alignment horizontal="right"/>
    </xf>
    <xf numFmtId="3" fontId="2" fillId="69" borderId="187" applyFont="0">
      <alignment horizontal="right"/>
    </xf>
    <xf numFmtId="187" fontId="2" fillId="69" borderId="187" applyFont="0">
      <alignment horizontal="right"/>
    </xf>
    <xf numFmtId="187" fontId="2" fillId="69" borderId="187" applyFont="0">
      <alignment horizontal="right"/>
    </xf>
    <xf numFmtId="187" fontId="2" fillId="69" borderId="187" applyFont="0">
      <alignment horizontal="right"/>
    </xf>
    <xf numFmtId="187" fontId="2" fillId="69" borderId="187" applyFont="0">
      <alignment horizontal="right"/>
    </xf>
    <xf numFmtId="187" fontId="2" fillId="69" borderId="187" applyFont="0">
      <alignment horizontal="right"/>
    </xf>
    <xf numFmtId="187" fontId="2" fillId="69" borderId="187" applyFont="0">
      <alignment horizontal="right"/>
    </xf>
    <xf numFmtId="187" fontId="2" fillId="69" borderId="187" applyFont="0">
      <alignment horizontal="right"/>
    </xf>
    <xf numFmtId="187" fontId="2" fillId="69" borderId="187" applyFont="0">
      <alignment horizontal="right"/>
    </xf>
    <xf numFmtId="187" fontId="2" fillId="69" borderId="187" applyFont="0">
      <alignment horizontal="right"/>
    </xf>
    <xf numFmtId="187" fontId="2" fillId="69" borderId="187" applyFont="0">
      <alignment horizontal="right"/>
    </xf>
    <xf numFmtId="260" fontId="2" fillId="69" borderId="187" applyFont="0">
      <alignment horizontal="right"/>
    </xf>
    <xf numFmtId="260" fontId="2" fillId="69" borderId="187" applyFont="0">
      <alignment horizontal="right"/>
    </xf>
    <xf numFmtId="260" fontId="2" fillId="69" borderId="187" applyFont="0">
      <alignment horizontal="right"/>
    </xf>
    <xf numFmtId="260" fontId="2" fillId="69" borderId="187" applyFont="0">
      <alignment horizontal="right"/>
    </xf>
    <xf numFmtId="260" fontId="2" fillId="69" borderId="187" applyFont="0">
      <alignment horizontal="right"/>
    </xf>
    <xf numFmtId="260" fontId="2" fillId="69" borderId="187" applyFont="0">
      <alignment horizontal="right"/>
    </xf>
    <xf numFmtId="260" fontId="2" fillId="69" borderId="187" applyFont="0">
      <alignment horizontal="right"/>
    </xf>
    <xf numFmtId="260" fontId="2" fillId="69" borderId="187" applyFont="0">
      <alignment horizontal="right"/>
    </xf>
    <xf numFmtId="260" fontId="2" fillId="69" borderId="187" applyFont="0">
      <alignment horizontal="right"/>
    </xf>
    <xf numFmtId="260" fontId="2" fillId="69" borderId="187" applyFont="0">
      <alignment horizontal="right"/>
    </xf>
    <xf numFmtId="10" fontId="2" fillId="69" borderId="187" applyFont="0">
      <alignment horizontal="right"/>
    </xf>
    <xf numFmtId="10" fontId="2" fillId="69" borderId="187" applyFont="0">
      <alignment horizontal="right"/>
    </xf>
    <xf numFmtId="10" fontId="2" fillId="69" borderId="187" applyFont="0">
      <alignment horizontal="right"/>
    </xf>
    <xf numFmtId="10" fontId="2" fillId="69" borderId="187" applyFont="0">
      <alignment horizontal="right"/>
    </xf>
    <xf numFmtId="10" fontId="2" fillId="69" borderId="187" applyFont="0">
      <alignment horizontal="right"/>
    </xf>
    <xf numFmtId="10" fontId="2" fillId="69" borderId="187" applyFont="0">
      <alignment horizontal="right"/>
    </xf>
    <xf numFmtId="10" fontId="2" fillId="69" borderId="187" applyFont="0">
      <alignment horizontal="right"/>
    </xf>
    <xf numFmtId="10" fontId="2" fillId="69" borderId="187" applyFont="0">
      <alignment horizontal="right"/>
    </xf>
    <xf numFmtId="10" fontId="2" fillId="69" borderId="187" applyFont="0">
      <alignment horizontal="right"/>
    </xf>
    <xf numFmtId="10" fontId="2" fillId="69" borderId="187" applyFont="0">
      <alignment horizontal="right"/>
    </xf>
    <xf numFmtId="9" fontId="2" fillId="69" borderId="187" applyFont="0">
      <alignment horizontal="right"/>
    </xf>
    <xf numFmtId="9" fontId="2" fillId="69" borderId="187" applyFont="0">
      <alignment horizontal="right"/>
    </xf>
    <xf numFmtId="9" fontId="2" fillId="69" borderId="187" applyFont="0">
      <alignment horizontal="right"/>
    </xf>
    <xf numFmtId="9" fontId="2" fillId="69" borderId="187" applyFont="0">
      <alignment horizontal="right"/>
    </xf>
    <xf numFmtId="9" fontId="2" fillId="69" borderId="187" applyFont="0">
      <alignment horizontal="right"/>
    </xf>
    <xf numFmtId="9" fontId="2" fillId="69" borderId="187" applyFont="0">
      <alignment horizontal="right"/>
    </xf>
    <xf numFmtId="9" fontId="2" fillId="69" borderId="187" applyFont="0">
      <alignment horizontal="right"/>
    </xf>
    <xf numFmtId="9" fontId="2" fillId="69" borderId="187" applyFont="0">
      <alignment horizontal="right"/>
    </xf>
    <xf numFmtId="9" fontId="2" fillId="69" borderId="187" applyFont="0">
      <alignment horizontal="right"/>
    </xf>
    <xf numFmtId="9" fontId="2" fillId="69" borderId="187" applyFont="0">
      <alignment horizontal="right"/>
    </xf>
    <xf numFmtId="348" fontId="2" fillId="69" borderId="187" applyFont="0">
      <alignment horizontal="center" wrapText="1"/>
    </xf>
    <xf numFmtId="348" fontId="2" fillId="69" borderId="187" applyFont="0">
      <alignment horizontal="center" wrapText="1"/>
    </xf>
    <xf numFmtId="348" fontId="2" fillId="69" borderId="187" applyFont="0">
      <alignment horizontal="center" wrapText="1"/>
    </xf>
    <xf numFmtId="348" fontId="2" fillId="69" borderId="187" applyFont="0">
      <alignment horizontal="center" wrapText="1"/>
    </xf>
    <xf numFmtId="348" fontId="2" fillId="69" borderId="187" applyFont="0">
      <alignment horizontal="center" wrapText="1"/>
    </xf>
    <xf numFmtId="348" fontId="2" fillId="69" borderId="187" applyFont="0">
      <alignment horizontal="center" wrapText="1"/>
    </xf>
    <xf numFmtId="348" fontId="2" fillId="69" borderId="187" applyFont="0">
      <alignment horizontal="center" wrapText="1"/>
    </xf>
    <xf numFmtId="348" fontId="2" fillId="69" borderId="187" applyFont="0">
      <alignment horizontal="center" wrapText="1"/>
    </xf>
    <xf numFmtId="348" fontId="2" fillId="69" borderId="187" applyFont="0">
      <alignment horizontal="center" wrapText="1"/>
    </xf>
    <xf numFmtId="348" fontId="2" fillId="69" borderId="187" applyFont="0">
      <alignment horizontal="center" wrapText="1"/>
    </xf>
    <xf numFmtId="3" fontId="2" fillId="68" borderId="189" applyBorder="0"/>
    <xf numFmtId="3" fontId="2" fillId="68" borderId="189" applyBorder="0"/>
    <xf numFmtId="3" fontId="2" fillId="68" borderId="189" applyBorder="0"/>
    <xf numFmtId="3" fontId="2" fillId="68" borderId="189" applyBorder="0"/>
    <xf numFmtId="3" fontId="2" fillId="68" borderId="189" applyBorder="0"/>
    <xf numFmtId="2" fontId="313" fillId="0" borderId="192" applyNumberFormat="0" applyFill="0" applyBorder="0" applyAlignment="0" applyProtection="0">
      <alignment horizontal="center"/>
      <protection locked="0"/>
    </xf>
    <xf numFmtId="0" fontId="160" fillId="0" borderId="187" applyNumberFormat="0" applyFont="0" applyFill="0" applyBorder="0" applyAlignment="0">
      <protection hidden="1"/>
    </xf>
    <xf numFmtId="0" fontId="160" fillId="0" borderId="187" applyNumberFormat="0" applyFont="0" applyFill="0" applyBorder="0" applyAlignment="0">
      <protection hidden="1"/>
    </xf>
    <xf numFmtId="0" fontId="160" fillId="0" borderId="187" applyNumberFormat="0" applyFont="0" applyFill="0" applyBorder="0" applyAlignment="0">
      <protection hidden="1"/>
    </xf>
    <xf numFmtId="0" fontId="160" fillId="0" borderId="187" applyNumberFormat="0" applyFont="0" applyFill="0" applyBorder="0" applyAlignment="0">
      <protection hidden="1"/>
    </xf>
    <xf numFmtId="0" fontId="160" fillId="0" borderId="187" applyNumberFormat="0" applyFont="0" applyFill="0" applyBorder="0" applyAlignment="0">
      <protection hidden="1"/>
    </xf>
    <xf numFmtId="0" fontId="160" fillId="0" borderId="187" applyNumberFormat="0" applyFont="0" applyFill="0" applyBorder="0" applyAlignment="0">
      <protection hidden="1"/>
    </xf>
    <xf numFmtId="0" fontId="160" fillId="0" borderId="187" applyNumberFormat="0" applyFont="0" applyFill="0" applyBorder="0" applyAlignment="0">
      <protection hidden="1"/>
    </xf>
    <xf numFmtId="0" fontId="160" fillId="0" borderId="187" applyNumberFormat="0" applyFont="0" applyFill="0" applyBorder="0" applyAlignment="0">
      <protection hidden="1"/>
    </xf>
    <xf numFmtId="0" fontId="160" fillId="0" borderId="187" applyNumberFormat="0" applyFont="0" applyFill="0" applyBorder="0" applyAlignment="0">
      <protection hidden="1"/>
    </xf>
    <xf numFmtId="0" fontId="160" fillId="0" borderId="187" applyNumberFormat="0" applyFont="0" applyFill="0" applyBorder="0" applyAlignment="0">
      <protection hidden="1"/>
    </xf>
    <xf numFmtId="1" fontId="2" fillId="144" borderId="187" applyFont="0">
      <alignment horizontal="right"/>
    </xf>
    <xf numFmtId="1" fontId="2" fillId="144" borderId="187" applyFont="0">
      <alignment horizontal="right"/>
    </xf>
    <xf numFmtId="1" fontId="2" fillId="144" borderId="187" applyFont="0">
      <alignment horizontal="right"/>
    </xf>
    <xf numFmtId="1" fontId="2" fillId="144" borderId="187" applyFont="0">
      <alignment horizontal="right"/>
    </xf>
    <xf numFmtId="1" fontId="2" fillId="144" borderId="187" applyFont="0">
      <alignment horizontal="right"/>
    </xf>
    <xf numFmtId="1" fontId="2" fillId="144" borderId="187" applyFont="0">
      <alignment horizontal="right"/>
    </xf>
    <xf numFmtId="1" fontId="2" fillId="144" borderId="187" applyFont="0">
      <alignment horizontal="right"/>
    </xf>
    <xf numFmtId="1" fontId="2" fillId="144" borderId="187" applyFont="0">
      <alignment horizontal="right"/>
    </xf>
    <xf numFmtId="1" fontId="2" fillId="144" borderId="187" applyFont="0">
      <alignment horizontal="right"/>
    </xf>
    <xf numFmtId="1" fontId="2" fillId="144" borderId="187" applyFont="0">
      <alignment horizontal="right"/>
    </xf>
    <xf numFmtId="304" fontId="2" fillId="144" borderId="187" applyFont="0"/>
    <xf numFmtId="304" fontId="2" fillId="144" borderId="187" applyFont="0"/>
    <xf numFmtId="304" fontId="2" fillId="144" borderId="187" applyFont="0"/>
    <xf numFmtId="304" fontId="2" fillId="144" borderId="187" applyFont="0"/>
    <xf numFmtId="304" fontId="2" fillId="144" borderId="187" applyFont="0"/>
    <xf numFmtId="304" fontId="2" fillId="144" borderId="187" applyFont="0"/>
    <xf numFmtId="304" fontId="2" fillId="144" borderId="187" applyFont="0"/>
    <xf numFmtId="304" fontId="2" fillId="144" borderId="187" applyFont="0"/>
    <xf numFmtId="304" fontId="2" fillId="144" borderId="187" applyFont="0"/>
    <xf numFmtId="304" fontId="2" fillId="144" borderId="187" applyFont="0"/>
    <xf numFmtId="9" fontId="2" fillId="144" borderId="187" applyFont="0">
      <alignment horizontal="right"/>
    </xf>
    <xf numFmtId="9" fontId="2" fillId="144" borderId="187" applyFont="0">
      <alignment horizontal="right"/>
    </xf>
    <xf numFmtId="9" fontId="2" fillId="144" borderId="187" applyFont="0">
      <alignment horizontal="right"/>
    </xf>
    <xf numFmtId="9" fontId="2" fillId="144" borderId="187" applyFont="0">
      <alignment horizontal="right"/>
    </xf>
    <xf numFmtId="9" fontId="2" fillId="144" borderId="187" applyFont="0">
      <alignment horizontal="right"/>
    </xf>
    <xf numFmtId="9" fontId="2" fillId="144" borderId="187" applyFont="0">
      <alignment horizontal="right"/>
    </xf>
    <xf numFmtId="9" fontId="2" fillId="144" borderId="187" applyFont="0">
      <alignment horizontal="right"/>
    </xf>
    <xf numFmtId="9" fontId="2" fillId="144" borderId="187" applyFont="0">
      <alignment horizontal="right"/>
    </xf>
    <xf numFmtId="9" fontId="2" fillId="144" borderId="187" applyFont="0">
      <alignment horizontal="right"/>
    </xf>
    <xf numFmtId="9" fontId="2" fillId="144" borderId="187" applyFont="0">
      <alignment horizontal="right"/>
    </xf>
    <xf numFmtId="331" fontId="2" fillId="144" borderId="187" applyFont="0">
      <alignment horizontal="right"/>
    </xf>
    <xf numFmtId="331" fontId="2" fillId="144" borderId="187" applyFont="0">
      <alignment horizontal="right"/>
    </xf>
    <xf numFmtId="331" fontId="2" fillId="144" borderId="187" applyFont="0">
      <alignment horizontal="right"/>
    </xf>
    <xf numFmtId="331" fontId="2" fillId="144" borderId="187" applyFont="0">
      <alignment horizontal="right"/>
    </xf>
    <xf numFmtId="331" fontId="2" fillId="144" borderId="187" applyFont="0">
      <alignment horizontal="right"/>
    </xf>
    <xf numFmtId="331" fontId="2" fillId="144" borderId="187" applyFont="0">
      <alignment horizontal="right"/>
    </xf>
    <xf numFmtId="331" fontId="2" fillId="144" borderId="187" applyFont="0">
      <alignment horizontal="right"/>
    </xf>
    <xf numFmtId="331" fontId="2" fillId="144" borderId="187" applyFont="0">
      <alignment horizontal="right"/>
    </xf>
    <xf numFmtId="331" fontId="2" fillId="144" borderId="187" applyFont="0">
      <alignment horizontal="right"/>
    </xf>
    <xf numFmtId="331" fontId="2" fillId="144" borderId="187" applyFont="0">
      <alignment horizontal="right"/>
    </xf>
    <xf numFmtId="10" fontId="2" fillId="144" borderId="187" applyFont="0">
      <alignment horizontal="right"/>
    </xf>
    <xf numFmtId="10" fontId="2" fillId="144" borderId="187" applyFont="0">
      <alignment horizontal="right"/>
    </xf>
    <xf numFmtId="10" fontId="2" fillId="144" borderId="187" applyFont="0">
      <alignment horizontal="right"/>
    </xf>
    <xf numFmtId="10" fontId="2" fillId="144" borderId="187" applyFont="0">
      <alignment horizontal="right"/>
    </xf>
    <xf numFmtId="10" fontId="2" fillId="144" borderId="187" applyFont="0">
      <alignment horizontal="right"/>
    </xf>
    <xf numFmtId="10" fontId="2" fillId="144" borderId="187" applyFont="0">
      <alignment horizontal="right"/>
    </xf>
    <xf numFmtId="10" fontId="2" fillId="144" borderId="187" applyFont="0">
      <alignment horizontal="right"/>
    </xf>
    <xf numFmtId="10" fontId="2" fillId="144" borderId="187" applyFont="0">
      <alignment horizontal="right"/>
    </xf>
    <xf numFmtId="10" fontId="2" fillId="144" borderId="187" applyFont="0">
      <alignment horizontal="right"/>
    </xf>
    <xf numFmtId="10" fontId="2" fillId="144" borderId="187" applyFont="0">
      <alignment horizontal="right"/>
    </xf>
    <xf numFmtId="0" fontId="2" fillId="144" borderId="187" applyFont="0">
      <alignment horizontal="center" wrapText="1"/>
    </xf>
    <xf numFmtId="0" fontId="2" fillId="144" borderId="187" applyFont="0">
      <alignment horizontal="center" wrapText="1"/>
    </xf>
    <xf numFmtId="0" fontId="2" fillId="144" borderId="187" applyFont="0">
      <alignment horizontal="center" wrapText="1"/>
    </xf>
    <xf numFmtId="0" fontId="2" fillId="144" borderId="187" applyFont="0">
      <alignment horizontal="center" wrapText="1"/>
    </xf>
    <xf numFmtId="0" fontId="2" fillId="144" borderId="187" applyFont="0">
      <alignment horizontal="center" wrapText="1"/>
    </xf>
    <xf numFmtId="0" fontId="2" fillId="144" borderId="187" applyFont="0">
      <alignment horizontal="center" wrapText="1"/>
    </xf>
    <xf numFmtId="0" fontId="2" fillId="144" borderId="187" applyFont="0">
      <alignment horizontal="center" wrapText="1"/>
    </xf>
    <xf numFmtId="0" fontId="2" fillId="144" borderId="187" applyFont="0">
      <alignment horizontal="center" wrapText="1"/>
    </xf>
    <xf numFmtId="0" fontId="2" fillId="144" borderId="187" applyFont="0">
      <alignment horizontal="center" wrapText="1"/>
    </xf>
    <xf numFmtId="0" fontId="2" fillId="144" borderId="187" applyFont="0">
      <alignment horizontal="center" wrapText="1"/>
    </xf>
    <xf numFmtId="49" fontId="2" fillId="144" borderId="187" applyFont="0"/>
    <xf numFmtId="49" fontId="2" fillId="144" borderId="187" applyFont="0"/>
    <xf numFmtId="304" fontId="2" fillId="145" borderId="187" applyFont="0"/>
    <xf numFmtId="304" fontId="2" fillId="145" borderId="187" applyFont="0"/>
    <xf numFmtId="304" fontId="2" fillId="145" borderId="187" applyFont="0"/>
    <xf numFmtId="304" fontId="2" fillId="145" borderId="187" applyFont="0"/>
    <xf numFmtId="304" fontId="2" fillId="145" borderId="187" applyFont="0"/>
    <xf numFmtId="304" fontId="2" fillId="145" borderId="187" applyFont="0"/>
    <xf numFmtId="304" fontId="2" fillId="145" borderId="187" applyFont="0"/>
    <xf numFmtId="304" fontId="2" fillId="145" borderId="187" applyFont="0"/>
    <xf numFmtId="304" fontId="2" fillId="145" borderId="187" applyFont="0"/>
    <xf numFmtId="304" fontId="2" fillId="145" borderId="187" applyFont="0"/>
    <xf numFmtId="9" fontId="2" fillId="145" borderId="187" applyFont="0">
      <alignment horizontal="right"/>
    </xf>
    <xf numFmtId="9" fontId="2" fillId="145" borderId="187" applyFont="0">
      <alignment horizontal="right"/>
    </xf>
    <xf numFmtId="9" fontId="2" fillId="145" borderId="187" applyFont="0">
      <alignment horizontal="right"/>
    </xf>
    <xf numFmtId="9" fontId="2" fillId="145" borderId="187" applyFont="0">
      <alignment horizontal="right"/>
    </xf>
    <xf numFmtId="9" fontId="2" fillId="145" borderId="187" applyFont="0">
      <alignment horizontal="right"/>
    </xf>
    <xf numFmtId="9" fontId="2" fillId="145" borderId="187" applyFont="0">
      <alignment horizontal="right"/>
    </xf>
    <xf numFmtId="9" fontId="2" fillId="145" borderId="187" applyFont="0">
      <alignment horizontal="right"/>
    </xf>
    <xf numFmtId="9" fontId="2" fillId="145" borderId="187" applyFont="0">
      <alignment horizontal="right"/>
    </xf>
    <xf numFmtId="9" fontId="2" fillId="145" borderId="187" applyFont="0">
      <alignment horizontal="right"/>
    </xf>
    <xf numFmtId="9" fontId="2" fillId="145" borderId="187" applyFont="0">
      <alignment horizontal="right"/>
    </xf>
    <xf numFmtId="311" fontId="2" fillId="146" borderId="187">
      <alignment vertical="center"/>
    </xf>
    <xf numFmtId="311" fontId="2" fillId="146" borderId="187">
      <alignment vertical="center"/>
    </xf>
    <xf numFmtId="311" fontId="2" fillId="146" borderId="187">
      <alignment vertical="center"/>
    </xf>
    <xf numFmtId="311" fontId="2" fillId="146" borderId="187">
      <alignment vertical="center"/>
    </xf>
    <xf numFmtId="311" fontId="2" fillId="146" borderId="187">
      <alignment vertical="center"/>
    </xf>
    <xf numFmtId="304" fontId="2" fillId="93" borderId="187" applyFont="0">
      <alignment horizontal="right"/>
    </xf>
    <xf numFmtId="304" fontId="2" fillId="93" borderId="187" applyFont="0">
      <alignment horizontal="right"/>
    </xf>
    <xf numFmtId="304" fontId="2" fillId="93" borderId="187" applyFont="0">
      <alignment horizontal="right"/>
    </xf>
    <xf numFmtId="304" fontId="2" fillId="93" borderId="187" applyFont="0">
      <alignment horizontal="right"/>
    </xf>
    <xf numFmtId="304" fontId="2" fillId="93" borderId="187" applyFont="0">
      <alignment horizontal="right"/>
    </xf>
    <xf numFmtId="304" fontId="2" fillId="93" borderId="187" applyFont="0">
      <alignment horizontal="right"/>
    </xf>
    <xf numFmtId="304" fontId="2" fillId="93" borderId="187" applyFont="0">
      <alignment horizontal="right"/>
    </xf>
    <xf numFmtId="304" fontId="2" fillId="93" borderId="187" applyFont="0">
      <alignment horizontal="right"/>
    </xf>
    <xf numFmtId="304" fontId="2" fillId="93" borderId="187" applyFont="0">
      <alignment horizontal="right"/>
    </xf>
    <xf numFmtId="304" fontId="2" fillId="93" borderId="187" applyFont="0">
      <alignment horizontal="right"/>
    </xf>
    <xf numFmtId="1" fontId="2" fillId="93" borderId="187" applyFont="0">
      <alignment horizontal="right"/>
    </xf>
    <xf numFmtId="1" fontId="2" fillId="93" borderId="187" applyFont="0">
      <alignment horizontal="right"/>
    </xf>
    <xf numFmtId="1" fontId="2" fillId="93" borderId="187" applyFont="0">
      <alignment horizontal="right"/>
    </xf>
    <xf numFmtId="1" fontId="2" fillId="93" borderId="187" applyFont="0">
      <alignment horizontal="right"/>
    </xf>
    <xf numFmtId="1" fontId="2" fillId="93" borderId="187" applyFont="0">
      <alignment horizontal="right"/>
    </xf>
    <xf numFmtId="1" fontId="2" fillId="93" borderId="187" applyFont="0">
      <alignment horizontal="right"/>
    </xf>
    <xf numFmtId="1" fontId="2" fillId="93" borderId="187" applyFont="0">
      <alignment horizontal="right"/>
    </xf>
    <xf numFmtId="1" fontId="2" fillId="93" borderId="187" applyFont="0">
      <alignment horizontal="right"/>
    </xf>
    <xf numFmtId="1" fontId="2" fillId="93" borderId="187" applyFont="0">
      <alignment horizontal="right"/>
    </xf>
    <xf numFmtId="1" fontId="2" fillId="93" borderId="187" applyFont="0">
      <alignment horizontal="right"/>
    </xf>
    <xf numFmtId="304" fontId="2" fillId="93" borderId="187" applyFont="0"/>
    <xf numFmtId="304" fontId="2" fillId="93" borderId="187" applyFont="0"/>
    <xf numFmtId="304" fontId="2" fillId="93" borderId="187" applyFont="0"/>
    <xf numFmtId="304" fontId="2" fillId="93" borderId="187" applyFont="0"/>
    <xf numFmtId="304" fontId="2" fillId="93" borderId="187" applyFont="0"/>
    <xf numFmtId="304" fontId="2" fillId="93" borderId="187" applyFont="0"/>
    <xf numFmtId="304" fontId="2" fillId="93" borderId="187" applyFont="0"/>
    <xf numFmtId="304" fontId="2" fillId="93" borderId="187" applyFont="0"/>
    <xf numFmtId="304" fontId="2" fillId="93" borderId="187" applyFont="0"/>
    <xf numFmtId="304" fontId="2" fillId="93" borderId="187" applyFont="0"/>
    <xf numFmtId="260" fontId="2" fillId="93" borderId="187" applyFont="0"/>
    <xf numFmtId="260" fontId="2" fillId="93" borderId="187" applyFont="0"/>
    <xf numFmtId="260" fontId="2" fillId="93" borderId="187" applyFont="0"/>
    <xf numFmtId="260" fontId="2" fillId="93" borderId="187" applyFont="0"/>
    <xf numFmtId="260" fontId="2" fillId="93" borderId="187" applyFont="0"/>
    <xf numFmtId="260" fontId="2" fillId="93" borderId="187" applyFont="0"/>
    <xf numFmtId="260" fontId="2" fillId="93" borderId="187" applyFont="0"/>
    <xf numFmtId="260" fontId="2" fillId="93" borderId="187" applyFont="0"/>
    <xf numFmtId="260" fontId="2" fillId="93" borderId="187" applyFont="0"/>
    <xf numFmtId="260" fontId="2" fillId="93" borderId="187" applyFont="0"/>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9" fontId="2" fillId="93" borderId="187" applyFont="0">
      <alignment horizontal="right"/>
    </xf>
    <xf numFmtId="9" fontId="2" fillId="93" borderId="187" applyFont="0">
      <alignment horizontal="right"/>
    </xf>
    <xf numFmtId="9" fontId="2" fillId="93" borderId="187" applyFont="0">
      <alignment horizontal="right"/>
    </xf>
    <xf numFmtId="9" fontId="2" fillId="93" borderId="187" applyFont="0">
      <alignment horizontal="right"/>
    </xf>
    <xf numFmtId="9" fontId="2" fillId="93" borderId="187" applyFont="0">
      <alignment horizontal="right"/>
    </xf>
    <xf numFmtId="9" fontId="2" fillId="93" borderId="187" applyFont="0">
      <alignment horizontal="right"/>
    </xf>
    <xf numFmtId="9" fontId="2" fillId="93" borderId="187" applyFont="0">
      <alignment horizontal="right"/>
    </xf>
    <xf numFmtId="9" fontId="2" fillId="93" borderId="187" applyFont="0">
      <alignment horizontal="right"/>
    </xf>
    <xf numFmtId="9" fontId="2" fillId="93" borderId="187" applyFont="0">
      <alignment horizontal="right"/>
    </xf>
    <xf numFmtId="9" fontId="2" fillId="93" borderId="187" applyFont="0">
      <alignment horizontal="right"/>
    </xf>
    <xf numFmtId="331" fontId="2" fillId="93" borderId="187" applyFont="0">
      <alignment horizontal="right"/>
    </xf>
    <xf numFmtId="331" fontId="2" fillId="93" borderId="187" applyFont="0">
      <alignment horizontal="right"/>
    </xf>
    <xf numFmtId="331" fontId="2" fillId="93" borderId="187" applyFont="0">
      <alignment horizontal="right"/>
    </xf>
    <xf numFmtId="331" fontId="2" fillId="93" borderId="187" applyFont="0">
      <alignment horizontal="right"/>
    </xf>
    <xf numFmtId="331" fontId="2" fillId="93" borderId="187" applyFont="0">
      <alignment horizontal="right"/>
    </xf>
    <xf numFmtId="331" fontId="2" fillId="93" borderId="187" applyFont="0">
      <alignment horizontal="right"/>
    </xf>
    <xf numFmtId="331" fontId="2" fillId="93" borderId="187" applyFont="0">
      <alignment horizontal="right"/>
    </xf>
    <xf numFmtId="331" fontId="2" fillId="93" borderId="187" applyFont="0">
      <alignment horizontal="right"/>
    </xf>
    <xf numFmtId="331" fontId="2" fillId="93" borderId="187" applyFont="0">
      <alignment horizontal="right"/>
    </xf>
    <xf numFmtId="331" fontId="2" fillId="93" borderId="187"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0" fontId="2" fillId="93" borderId="187" applyFont="0">
      <alignment horizontal="center" wrapText="1"/>
      <protection locked="0"/>
    </xf>
    <xf numFmtId="0" fontId="2" fillId="93" borderId="187" applyFont="0">
      <alignment horizontal="center" wrapText="1"/>
      <protection locked="0"/>
    </xf>
    <xf numFmtId="0" fontId="2" fillId="93" borderId="187" applyFont="0">
      <alignment horizontal="center" wrapText="1"/>
      <protection locked="0"/>
    </xf>
    <xf numFmtId="0" fontId="2" fillId="93" borderId="187" applyFont="0">
      <alignment horizontal="center" wrapText="1"/>
      <protection locked="0"/>
    </xf>
    <xf numFmtId="0" fontId="2" fillId="93" borderId="187" applyFont="0">
      <alignment horizontal="center" wrapText="1"/>
      <protection locked="0"/>
    </xf>
    <xf numFmtId="0" fontId="2" fillId="93" borderId="187" applyFont="0">
      <alignment horizontal="center" wrapText="1"/>
      <protection locked="0"/>
    </xf>
    <xf numFmtId="0" fontId="2" fillId="93" borderId="187" applyFont="0">
      <alignment horizontal="center" wrapText="1"/>
      <protection locked="0"/>
    </xf>
    <xf numFmtId="0" fontId="2" fillId="93" borderId="187" applyFont="0">
      <alignment horizontal="center" wrapText="1"/>
      <protection locked="0"/>
    </xf>
    <xf numFmtId="0" fontId="2" fillId="93" borderId="187" applyFont="0">
      <alignment horizontal="center" wrapText="1"/>
      <protection locked="0"/>
    </xf>
    <xf numFmtId="0" fontId="2" fillId="93" borderId="187" applyFont="0">
      <alignment horizontal="center" wrapText="1"/>
      <protection locked="0"/>
    </xf>
    <xf numFmtId="49" fontId="2" fillId="93" borderId="187" applyFont="0"/>
    <xf numFmtId="49" fontId="2" fillId="93" borderId="187" applyFont="0"/>
    <xf numFmtId="0" fontId="320" fillId="0" borderId="189" applyNumberFormat="0" applyProtection="0">
      <alignment horizontal="left" vertical="top"/>
    </xf>
    <xf numFmtId="0" fontId="320" fillId="0" borderId="189" applyNumberFormat="0" applyProtection="0">
      <alignment horizontal="left" vertical="top"/>
    </xf>
    <xf numFmtId="0" fontId="320" fillId="0" borderId="189" applyNumberFormat="0" applyProtection="0">
      <alignment horizontal="left" vertical="top"/>
    </xf>
    <xf numFmtId="0" fontId="320" fillId="0" borderId="189" applyNumberFormat="0" applyProtection="0">
      <alignment horizontal="right" vertical="top"/>
    </xf>
    <xf numFmtId="0" fontId="320" fillId="0" borderId="189" applyNumberFormat="0" applyProtection="0">
      <alignment horizontal="right" vertical="top"/>
    </xf>
    <xf numFmtId="0" fontId="320" fillId="0" borderId="189" applyNumberFormat="0" applyProtection="0">
      <alignment horizontal="right" vertical="top"/>
    </xf>
    <xf numFmtId="0" fontId="320" fillId="0" borderId="189" applyNumberFormat="0" applyProtection="0">
      <alignment horizontal="right" vertical="top"/>
    </xf>
    <xf numFmtId="0" fontId="320" fillId="0" borderId="189" applyNumberFormat="0" applyProtection="0">
      <alignment horizontal="right" vertical="top"/>
    </xf>
    <xf numFmtId="0" fontId="317" fillId="0" borderId="189" applyNumberFormat="0" applyFill="0" applyAlignment="0" applyProtection="0"/>
    <xf numFmtId="0" fontId="317" fillId="0" borderId="189" applyNumberFormat="0" applyFill="0" applyAlignment="0" applyProtection="0"/>
    <xf numFmtId="0" fontId="317" fillId="0" borderId="189" applyNumberFormat="0" applyFill="0" applyAlignment="0" applyProtection="0"/>
    <xf numFmtId="0" fontId="317" fillId="0" borderId="189" applyNumberFormat="0" applyFill="0" applyAlignment="0" applyProtection="0"/>
    <xf numFmtId="0" fontId="317" fillId="0" borderId="189" applyNumberFormat="0" applyFill="0" applyAlignment="0" applyProtection="0"/>
    <xf numFmtId="0" fontId="316" fillId="0" borderId="185" applyNumberFormat="0" applyFont="0" applyFill="0" applyAlignment="0" applyProtection="0">
      <alignment horizontal="left" vertical="top"/>
    </xf>
    <xf numFmtId="0" fontId="316" fillId="0" borderId="185" applyNumberFormat="0" applyFont="0" applyFill="0" applyAlignment="0" applyProtection="0">
      <alignment horizontal="left" vertical="top"/>
    </xf>
    <xf numFmtId="0" fontId="316" fillId="0" borderId="185" applyNumberFormat="0" applyFont="0" applyFill="0" applyAlignment="0" applyProtection="0">
      <alignment horizontal="left" vertical="top"/>
    </xf>
    <xf numFmtId="0" fontId="316" fillId="0" borderId="185" applyNumberFormat="0" applyFont="0" applyFill="0" applyAlignment="0" applyProtection="0">
      <alignment horizontal="left" vertical="top"/>
    </xf>
    <xf numFmtId="0" fontId="316" fillId="0" borderId="185" applyNumberFormat="0" applyFont="0" applyFill="0" applyAlignment="0" applyProtection="0">
      <alignment horizontal="left" vertical="top"/>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 fillId="0" borderId="187">
      <alignment vertical="center" wrapText="1"/>
    </xf>
    <xf numFmtId="0" fontId="255" fillId="0" borderId="186" applyFill="0" applyBorder="0" applyProtection="0">
      <alignment horizontal="left" vertical="top"/>
    </xf>
    <xf numFmtId="0" fontId="185" fillId="131" borderId="198" applyNumberFormat="0" applyFont="0">
      <alignment horizontal="center" vertical="center"/>
    </xf>
    <xf numFmtId="350" fontId="45" fillId="68" borderId="194" applyNumberFormat="0" applyBorder="0" applyAlignment="0">
      <alignment horizontal="right"/>
    </xf>
    <xf numFmtId="0" fontId="331" fillId="0" borderId="184"/>
    <xf numFmtId="0" fontId="331" fillId="0" borderId="184"/>
    <xf numFmtId="0" fontId="331" fillId="0" borderId="184"/>
    <xf numFmtId="0" fontId="331" fillId="0" borderId="184"/>
    <xf numFmtId="0" fontId="331" fillId="0" borderId="184"/>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253" fontId="2" fillId="0" borderId="184">
      <alignment horizontal="left"/>
    </xf>
    <xf numFmtId="0" fontId="272" fillId="0" borderId="199" applyProtection="0">
      <alignment horizontal="center"/>
    </xf>
    <xf numFmtId="0" fontId="272" fillId="0" borderId="199" applyProtection="0">
      <alignment horizontal="center"/>
    </xf>
    <xf numFmtId="0" fontId="272" fillId="0" borderId="199" applyProtection="0">
      <alignment horizontal="center"/>
    </xf>
    <xf numFmtId="0" fontId="272" fillId="0" borderId="199" applyProtection="0">
      <alignment horizontal="center"/>
    </xf>
    <xf numFmtId="0" fontId="272" fillId="0" borderId="199" applyProtection="0">
      <alignment horizontal="center"/>
    </xf>
    <xf numFmtId="0" fontId="333" fillId="0" borderId="194" applyNumberFormat="0" applyFill="0" applyBorder="0" applyAlignment="0" applyProtection="0">
      <alignment horizontal="center"/>
      <protection locked="0"/>
    </xf>
    <xf numFmtId="37" fontId="160" fillId="150" borderId="187" applyNumberFormat="0" applyAlignment="0" applyProtection="0"/>
    <xf numFmtId="37" fontId="160" fillId="150" borderId="187" applyNumberFormat="0" applyAlignment="0" applyProtection="0"/>
    <xf numFmtId="37" fontId="160" fillId="150" borderId="187" applyNumberFormat="0" applyAlignment="0" applyProtection="0"/>
    <xf numFmtId="37" fontId="160" fillId="150" borderId="187" applyNumberFormat="0" applyAlignment="0" applyProtection="0"/>
    <xf numFmtId="37" fontId="160" fillId="150" borderId="187" applyNumberFormat="0" applyAlignment="0" applyProtection="0"/>
    <xf numFmtId="0" fontId="2" fillId="0" borderId="185" applyNumberFormat="0" applyFont="0" applyFill="0" applyAlignment="0" applyProtection="0"/>
    <xf numFmtId="0" fontId="2" fillId="0" borderId="185" applyNumberFormat="0" applyFont="0" applyFill="0" applyAlignment="0" applyProtection="0"/>
    <xf numFmtId="0" fontId="2" fillId="0" borderId="185" applyNumberFormat="0" applyFont="0" applyFill="0" applyAlignment="0" applyProtection="0"/>
    <xf numFmtId="0" fontId="2" fillId="0" borderId="185" applyNumberFormat="0" applyFont="0" applyFill="0" applyAlignment="0" applyProtection="0"/>
    <xf numFmtId="0" fontId="2" fillId="0" borderId="185" applyNumberFormat="0" applyFont="0" applyFill="0" applyAlignment="0" applyProtection="0"/>
    <xf numFmtId="2" fontId="233" fillId="69" borderId="187" applyBorder="0" applyAlignment="0"/>
    <xf numFmtId="165" fontId="339" fillId="69" borderId="186">
      <alignment horizontal="center"/>
    </xf>
    <xf numFmtId="0" fontId="346" fillId="0" borderId="0" applyNumberFormat="0" applyFill="0" applyBorder="0" applyAlignment="0" applyProtection="0"/>
    <xf numFmtId="0" fontId="1" fillId="0" borderId="0"/>
    <xf numFmtId="0" fontId="1" fillId="0" borderId="0"/>
  </cellStyleXfs>
  <cellXfs count="934">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Fill="1" applyBorder="1" applyAlignment="1">
      <alignment horizontal="center" vertical="center" wrapText="1"/>
    </xf>
    <xf numFmtId="0" fontId="2" fillId="0" borderId="3" xfId="0" applyFont="1" applyBorder="1" applyAlignment="1">
      <alignment vertical="center" wrapText="1"/>
    </xf>
    <xf numFmtId="191" fontId="84" fillId="0" borderId="3" xfId="0" applyNumberFormat="1" applyFont="1" applyFill="1" applyBorder="1" applyAlignment="1" applyProtection="1">
      <alignment vertical="center" wrapText="1"/>
      <protection locked="0"/>
    </xf>
    <xf numFmtId="191" fontId="84" fillId="0" borderId="19" xfId="0" applyNumberFormat="1" applyFont="1" applyFill="1" applyBorder="1" applyAlignment="1" applyProtection="1">
      <alignment vertical="center" wrapText="1"/>
      <protection locked="0"/>
    </xf>
    <xf numFmtId="0" fontId="85" fillId="0" borderId="0" xfId="0" applyFont="1" applyFill="1"/>
    <xf numFmtId="191" fontId="87" fillId="2" borderId="3" xfId="0" applyNumberFormat="1" applyFont="1" applyFill="1" applyBorder="1" applyAlignment="1" applyProtection="1">
      <alignment vertical="center"/>
      <protection locked="0"/>
    </xf>
    <xf numFmtId="191" fontId="87" fillId="2" borderId="19"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89" fillId="0" borderId="0" xfId="0" applyFont="1" applyBorder="1"/>
    <xf numFmtId="0" fontId="46" fillId="0" borderId="0" xfId="0" applyFont="1" applyFill="1" applyAlignment="1">
      <alignment horizontal="center"/>
    </xf>
    <xf numFmtId="0" fontId="84" fillId="0" borderId="18" xfId="0" applyFont="1" applyBorder="1" applyAlignment="1">
      <alignment horizontal="center" vertical="center" wrapText="1"/>
    </xf>
    <xf numFmtId="0" fontId="84" fillId="0" borderId="3" xfId="0" applyFont="1" applyFill="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applyAlignment="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7"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8"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5"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8"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1" fontId="2" fillId="35" borderId="23"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5" fillId="0" borderId="0" xfId="0" applyNumberFormat="1" applyFont="1" applyBorder="1" applyAlignment="1">
      <alignment horizontal="center"/>
    </xf>
    <xf numFmtId="167" fontId="92" fillId="0" borderId="0" xfId="0" applyNumberFormat="1" applyFont="1" applyBorder="1" applyAlignment="1">
      <alignment horizontal="center"/>
    </xf>
    <xf numFmtId="167" fontId="90" fillId="0" borderId="0" xfId="0" applyNumberFormat="1" applyFont="1" applyFill="1" applyBorder="1" applyAlignment="1">
      <alignment horizontal="center"/>
    </xf>
    <xf numFmtId="0" fontId="84" fillId="0" borderId="18" xfId="0" applyFont="1" applyBorder="1" applyAlignment="1">
      <alignment vertical="center"/>
    </xf>
    <xf numFmtId="191" fontId="84" fillId="0" borderId="3" xfId="0" applyNumberFormat="1" applyFont="1" applyBorder="1" applyAlignment="1"/>
    <xf numFmtId="0" fontId="89" fillId="0" borderId="0" xfId="0" applyFont="1" applyAlignment="1"/>
    <xf numFmtId="0" fontId="2" fillId="3" borderId="21" xfId="9" applyFont="1" applyFill="1" applyBorder="1" applyAlignment="1" applyProtection="1">
      <alignment horizontal="left" vertical="center"/>
      <protection locked="0"/>
    </xf>
    <xf numFmtId="0" fontId="45" fillId="3" borderId="22" xfId="16" applyFont="1" applyFill="1" applyBorder="1" applyAlignment="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ont="1" applyFill="1" applyBorder="1" applyAlignment="1" applyProtection="1">
      <alignment horizontal="right" vertical="center"/>
      <protection locked="0"/>
    </xf>
    <xf numFmtId="191" fontId="84" fillId="0" borderId="18" xfId="0" applyNumberFormat="1" applyFont="1" applyBorder="1" applyAlignment="1"/>
    <xf numFmtId="191" fontId="84" fillId="0" borderId="19" xfId="0" applyNumberFormat="1" applyFont="1" applyBorder="1" applyAlignment="1"/>
    <xf numFmtId="191" fontId="84" fillId="35" borderId="51" xfId="0" applyNumberFormat="1" applyFont="1" applyFill="1" applyBorder="1" applyAlignment="1"/>
    <xf numFmtId="0" fontId="45" fillId="3" borderId="23" xfId="16" applyFont="1" applyFill="1" applyBorder="1" applyAlignment="1" applyProtection="1">
      <protection locked="0"/>
    </xf>
    <xf numFmtId="191" fontId="84" fillId="35" borderId="21" xfId="0" applyNumberFormat="1" applyFont="1" applyFill="1" applyBorder="1"/>
    <xf numFmtId="191" fontId="84" fillId="35" borderId="23" xfId="0" applyNumberFormat="1" applyFont="1" applyFill="1" applyBorder="1"/>
    <xf numFmtId="191" fontId="84" fillId="35" borderId="52" xfId="0" applyNumberFormat="1" applyFont="1" applyFill="1" applyBorder="1"/>
    <xf numFmtId="0" fontId="84" fillId="0" borderId="0" xfId="0" applyFont="1" applyBorder="1" applyAlignment="1">
      <alignment vertical="center"/>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0" xfId="0" applyFont="1" applyBorder="1" applyAlignment="1">
      <alignment wrapText="1"/>
    </xf>
    <xf numFmtId="0" fontId="84" fillId="0" borderId="21" xfId="0" applyFont="1" applyBorder="1"/>
    <xf numFmtId="0" fontId="86" fillId="0" borderId="22" xfId="0" applyFont="1" applyBorder="1"/>
    <xf numFmtId="0" fontId="2" fillId="0" borderId="3" xfId="13" applyFont="1" applyFill="1" applyBorder="1" applyAlignment="1" applyProtection="1">
      <alignment horizontal="center" vertical="center" wrapText="1"/>
      <protection locked="0"/>
    </xf>
    <xf numFmtId="0" fontId="91"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2" xfId="0" applyFont="1" applyBorder="1" applyAlignment="1">
      <alignment vertical="center" wrapText="1"/>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1" fontId="84" fillId="35" borderId="17" xfId="0" applyNumberFormat="1" applyFont="1" applyFill="1" applyBorder="1" applyAlignment="1">
      <alignment horizontal="center" vertical="center"/>
    </xf>
    <xf numFmtId="0" fontId="84" fillId="0" borderId="0" xfId="0" applyFont="1" applyAlignment="1"/>
    <xf numFmtId="191" fontId="84" fillId="0" borderId="19" xfId="0" applyNumberFormat="1" applyFont="1" applyBorder="1" applyAlignment="1">
      <alignment wrapText="1"/>
    </xf>
    <xf numFmtId="191" fontId="84" fillId="35" borderId="19" xfId="0" applyNumberFormat="1" applyFont="1" applyFill="1" applyBorder="1" applyAlignment="1">
      <alignment horizontal="center" vertical="center" wrapText="1"/>
    </xf>
    <xf numFmtId="191" fontId="84" fillId="35" borderId="23"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60" xfId="0" applyFont="1" applyBorder="1"/>
    <xf numFmtId="191" fontId="84" fillId="0" borderId="20" xfId="0" applyNumberFormat="1" applyFont="1" applyBorder="1" applyAlignment="1"/>
    <xf numFmtId="0" fontId="3" fillId="0" borderId="0" xfId="0" applyFont="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8" xfId="0" applyNumberFormat="1" applyFont="1" applyBorder="1"/>
    <xf numFmtId="191" fontId="3" fillId="35" borderId="22" xfId="0" applyNumberFormat="1"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2" xfId="0" applyNumberFormat="1" applyFont="1" applyFill="1" applyBorder="1"/>
    <xf numFmtId="0" fontId="84" fillId="0" borderId="0" xfId="0" applyFont="1" applyFill="1" applyBorder="1" applyAlignment="1">
      <alignment vertical="center" wrapText="1"/>
    </xf>
    <xf numFmtId="0" fontId="84" fillId="0" borderId="65" xfId="0" applyFont="1" applyFill="1" applyBorder="1" applyAlignment="1">
      <alignment vertical="center" wrapText="1"/>
    </xf>
    <xf numFmtId="0" fontId="86" fillId="0" borderId="1" xfId="0" applyFont="1" applyBorder="1" applyAlignment="1">
      <alignment horizontal="left"/>
    </xf>
    <xf numFmtId="0" fontId="86" fillId="35" borderId="73"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99" fillId="3" borderId="75" xfId="0" applyFont="1" applyFill="1" applyBorder="1" applyAlignment="1">
      <alignment horizontal="left"/>
    </xf>
    <xf numFmtId="0" fontId="99" fillId="3" borderId="76" xfId="0" applyFont="1" applyFill="1" applyBorder="1" applyAlignment="1">
      <alignment horizontal="left"/>
    </xf>
    <xf numFmtId="0" fontId="4" fillId="3" borderId="79" xfId="0" applyFont="1" applyFill="1" applyBorder="1" applyAlignment="1">
      <alignment vertical="center"/>
    </xf>
    <xf numFmtId="0" fontId="3" fillId="3" borderId="80" xfId="0" applyFont="1" applyFill="1" applyBorder="1" applyAlignment="1">
      <alignment vertical="center"/>
    </xf>
    <xf numFmtId="0" fontId="3" fillId="0" borderId="64" xfId="0" applyFont="1" applyFill="1" applyBorder="1" applyAlignment="1">
      <alignment horizontal="center" vertical="center"/>
    </xf>
    <xf numFmtId="0" fontId="3" fillId="0" borderId="7" xfId="0" applyFont="1" applyFill="1" applyBorder="1" applyAlignment="1">
      <alignment vertical="center"/>
    </xf>
    <xf numFmtId="0" fontId="3" fillId="0" borderId="18" xfId="0" applyFont="1" applyFill="1" applyBorder="1" applyAlignment="1">
      <alignment horizontal="center" vertical="center"/>
    </xf>
    <xf numFmtId="0" fontId="3" fillId="0" borderId="77" xfId="0" applyFont="1" applyFill="1" applyBorder="1" applyAlignment="1">
      <alignment vertical="center"/>
    </xf>
    <xf numFmtId="0" fontId="4" fillId="0" borderId="77" xfId="0" applyFont="1" applyFill="1" applyBorder="1" applyAlignment="1">
      <alignment vertical="center"/>
    </xf>
    <xf numFmtId="0" fontId="3" fillId="0" borderId="21" xfId="0" applyFont="1" applyFill="1" applyBorder="1" applyAlignment="1">
      <alignment horizontal="center" vertical="center"/>
    </xf>
    <xf numFmtId="0" fontId="4" fillId="0" borderId="22" xfId="0" applyFont="1" applyFill="1" applyBorder="1" applyAlignment="1">
      <alignment vertical="center"/>
    </xf>
    <xf numFmtId="0" fontId="3" fillId="3" borderId="60" xfId="0" applyFont="1" applyFill="1" applyBorder="1" applyAlignment="1">
      <alignment horizontal="center" vertical="center"/>
    </xf>
    <xf numFmtId="0" fontId="3" fillId="3" borderId="0"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169" fontId="9" fillId="36" borderId="24" xfId="20" applyBorder="1"/>
    <xf numFmtId="169" fontId="9" fillId="36" borderId="86" xfId="20" applyBorder="1"/>
    <xf numFmtId="169" fontId="9" fillId="36" borderId="25" xfId="20" applyBorder="1"/>
    <xf numFmtId="0" fontId="3" fillId="0" borderId="89" xfId="0" applyFont="1" applyFill="1" applyBorder="1" applyAlignment="1">
      <alignment horizontal="center" vertical="center"/>
    </xf>
    <xf numFmtId="0" fontId="3" fillId="0" borderId="90"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94" fillId="0" borderId="0" xfId="11" applyFont="1" applyFill="1" applyBorder="1" applyProtection="1"/>
    <xf numFmtId="0" fontId="4" fillId="35" borderId="16"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3" fillId="0" borderId="18" xfId="0" applyFont="1" applyFill="1" applyBorder="1" applyAlignment="1">
      <alignment horizontal="right" vertical="center" wrapText="1"/>
    </xf>
    <xf numFmtId="0" fontId="100" fillId="0" borderId="18" xfId="0" applyFont="1" applyFill="1" applyBorder="1" applyAlignment="1">
      <alignment horizontal="right" vertical="center" wrapText="1"/>
    </xf>
    <xf numFmtId="0" fontId="4" fillId="0" borderId="18"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21" xfId="5" applyNumberFormat="1" applyFont="1" applyFill="1" applyBorder="1" applyAlignment="1" applyProtection="1">
      <alignment horizontal="left" vertical="center"/>
      <protection locked="0"/>
    </xf>
    <xf numFmtId="0" fontId="102" fillId="0" borderId="22" xfId="9" applyFont="1" applyFill="1" applyBorder="1" applyAlignment="1" applyProtection="1">
      <alignment horizontal="left" vertical="center" wrapText="1"/>
      <protection locked="0"/>
    </xf>
    <xf numFmtId="0" fontId="84" fillId="0" borderId="77" xfId="0" applyFont="1" applyBorder="1" applyAlignment="1">
      <alignment vertical="center" wrapText="1"/>
    </xf>
    <xf numFmtId="14" fontId="2" fillId="3" borderId="77" xfId="8" quotePrefix="1" applyNumberFormat="1" applyFont="1" applyFill="1" applyBorder="1" applyAlignment="1" applyProtection="1">
      <alignment horizontal="left"/>
      <protection locked="0"/>
    </xf>
    <xf numFmtId="0" fontId="6" fillId="0" borderId="77" xfId="17" applyFill="1" applyBorder="1" applyAlignment="1" applyProtection="1"/>
    <xf numFmtId="49" fontId="84" fillId="0" borderId="77"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100" fillId="0" borderId="96" xfId="0" applyFont="1" applyFill="1" applyBorder="1" applyAlignment="1">
      <alignment horizontal="left" vertical="center" wrapText="1"/>
    </xf>
    <xf numFmtId="10" fontId="96" fillId="0" borderId="96" xfId="20950" applyNumberFormat="1" applyFont="1" applyFill="1" applyBorder="1" applyAlignment="1">
      <alignment horizontal="left" vertical="center" wrapText="1"/>
    </xf>
    <xf numFmtId="10" fontId="3" fillId="0"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left" vertical="center" wrapText="1"/>
    </xf>
    <xf numFmtId="10" fontId="100" fillId="0" borderId="96" xfId="20950" applyNumberFormat="1" applyFont="1" applyFill="1" applyBorder="1" applyAlignment="1">
      <alignment horizontal="left" vertical="center" wrapText="1"/>
    </xf>
    <xf numFmtId="10" fontId="4" fillId="35"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left" vertical="center"/>
    </xf>
    <xf numFmtId="0" fontId="4" fillId="35" borderId="96" xfId="0" applyFont="1" applyFill="1" applyBorder="1" applyAlignment="1">
      <alignment horizontal="left" vertical="center" wrapText="1"/>
    </xf>
    <xf numFmtId="0" fontId="3" fillId="0" borderId="96" xfId="0" applyFont="1" applyFill="1" applyBorder="1" applyAlignment="1">
      <alignment horizontal="left" vertical="center" wrapText="1"/>
    </xf>
    <xf numFmtId="0" fontId="4" fillId="35" borderId="79" xfId="0" applyFont="1" applyFill="1" applyBorder="1" applyAlignment="1">
      <alignment vertical="center" wrapText="1"/>
    </xf>
    <xf numFmtId="0" fontId="4" fillId="35" borderId="95" xfId="0" applyFont="1" applyFill="1" applyBorder="1" applyAlignment="1">
      <alignment vertical="center" wrapText="1"/>
    </xf>
    <xf numFmtId="0" fontId="4" fillId="35" borderId="66" xfId="0" applyFont="1" applyFill="1" applyBorder="1" applyAlignment="1">
      <alignment vertical="center" wrapText="1"/>
    </xf>
    <xf numFmtId="0" fontId="4" fillId="35" borderId="29" xfId="0" applyFont="1" applyFill="1" applyBorder="1" applyAlignment="1">
      <alignment vertical="center" wrapText="1"/>
    </xf>
    <xf numFmtId="0" fontId="84" fillId="0" borderId="96" xfId="0" applyFont="1" applyBorder="1"/>
    <xf numFmtId="0" fontId="6" fillId="0" borderId="96" xfId="17" applyFill="1" applyBorder="1" applyAlignment="1" applyProtection="1">
      <alignment horizontal="left" vertical="center"/>
    </xf>
    <xf numFmtId="0" fontId="6" fillId="0" borderId="96" xfId="17" applyBorder="1" applyAlignment="1" applyProtection="1"/>
    <xf numFmtId="0" fontId="84" fillId="0" borderId="96" xfId="0" applyFont="1" applyFill="1" applyBorder="1"/>
    <xf numFmtId="0" fontId="6" fillId="0" borderId="96" xfId="17" applyFill="1" applyBorder="1" applyAlignment="1" applyProtection="1">
      <alignment horizontal="left" vertical="center" wrapText="1"/>
    </xf>
    <xf numFmtId="0" fontId="6" fillId="0" borderId="96"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applyAlignment="1"/>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3" xfId="20" applyFont="1" applyBorder="1"/>
    <xf numFmtId="0" fontId="2" fillId="0" borderId="18" xfId="0" applyFont="1" applyFill="1" applyBorder="1" applyAlignment="1">
      <alignment horizontal="right" vertical="center" wrapText="1"/>
    </xf>
    <xf numFmtId="0" fontId="2" fillId="2" borderId="18" xfId="0" applyFont="1" applyFill="1" applyBorder="1" applyAlignment="1">
      <alignment horizontal="right" vertical="center"/>
    </xf>
    <xf numFmtId="0" fontId="45" fillId="0" borderId="18" xfId="0" applyFont="1" applyFill="1" applyBorder="1" applyAlignment="1">
      <alignment horizontal="center" vertical="center" wrapText="1"/>
    </xf>
    <xf numFmtId="0" fontId="2" fillId="2" borderId="21"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3" xfId="0" applyFont="1" applyFill="1" applyBorder="1"/>
    <xf numFmtId="0" fontId="3" fillId="3" borderId="99" xfId="0" applyFont="1" applyFill="1" applyBorder="1" applyAlignment="1">
      <alignment wrapText="1"/>
    </xf>
    <xf numFmtId="0" fontId="3" fillId="3" borderId="100" xfId="0" applyFont="1" applyFill="1" applyBorder="1"/>
    <xf numFmtId="0" fontId="4" fillId="3" borderId="72" xfId="0" applyFont="1" applyFill="1" applyBorder="1" applyAlignment="1">
      <alignment horizontal="center" wrapText="1"/>
    </xf>
    <xf numFmtId="0" fontId="3" fillId="0" borderId="96" xfId="0" applyFont="1" applyFill="1" applyBorder="1" applyAlignment="1">
      <alignment horizontal="center"/>
    </xf>
    <xf numFmtId="0" fontId="3" fillId="0" borderId="96" xfId="0" applyFont="1" applyBorder="1" applyAlignment="1">
      <alignment horizontal="center"/>
    </xf>
    <xf numFmtId="0" fontId="3" fillId="3" borderId="60"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3" xfId="0" applyFont="1" applyFill="1" applyBorder="1" applyAlignment="1">
      <alignment horizontal="center" vertical="center" wrapText="1"/>
    </xf>
    <xf numFmtId="0" fontId="3" fillId="0" borderId="18" xfId="0" applyFont="1" applyBorder="1"/>
    <xf numFmtId="0" fontId="3" fillId="0" borderId="96" xfId="0" applyFont="1" applyBorder="1" applyAlignment="1">
      <alignment wrapText="1"/>
    </xf>
    <xf numFmtId="164" fontId="3" fillId="0" borderId="96" xfId="7" applyNumberFormat="1" applyFont="1" applyBorder="1"/>
    <xf numFmtId="164" fontId="3" fillId="0" borderId="78" xfId="7" applyNumberFormat="1" applyFont="1" applyBorder="1"/>
    <xf numFmtId="0" fontId="99" fillId="0" borderId="96" xfId="0" applyFont="1" applyBorder="1" applyAlignment="1">
      <alignment horizontal="left" wrapText="1" indent="2"/>
    </xf>
    <xf numFmtId="169" fontId="9" fillId="36" borderId="96" xfId="20" applyBorder="1"/>
    <xf numFmtId="164" fontId="3" fillId="0" borderId="96" xfId="7" applyNumberFormat="1" applyFont="1" applyBorder="1" applyAlignment="1">
      <alignment vertical="center"/>
    </xf>
    <xf numFmtId="0" fontId="4" fillId="0" borderId="18" xfId="0" applyFont="1" applyBorder="1"/>
    <xf numFmtId="0" fontId="4" fillId="0" borderId="96" xfId="0" applyFont="1" applyBorder="1" applyAlignment="1">
      <alignment wrapText="1"/>
    </xf>
    <xf numFmtId="164" fontId="4" fillId="0" borderId="78" xfId="7" applyNumberFormat="1" applyFont="1" applyBorder="1"/>
    <xf numFmtId="0" fontId="108" fillId="3" borderId="60"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3" xfId="7" applyNumberFormat="1" applyFont="1" applyFill="1" applyBorder="1"/>
    <xf numFmtId="164" fontId="3" fillId="0" borderId="96" xfId="7" applyNumberFormat="1" applyFont="1" applyFill="1" applyBorder="1"/>
    <xf numFmtId="164" fontId="3" fillId="0" borderId="96" xfId="7" applyNumberFormat="1" applyFont="1" applyFill="1" applyBorder="1" applyAlignment="1">
      <alignment vertical="center"/>
    </xf>
    <xf numFmtId="0" fontId="99" fillId="0" borderId="96"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3"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4" xfId="0" applyFont="1" applyFill="1" applyBorder="1" applyAlignment="1">
      <alignment horizontal="right" vertical="center"/>
    </xf>
    <xf numFmtId="0" fontId="2" fillId="0" borderId="94" xfId="0" applyFont="1" applyBorder="1" applyAlignment="1">
      <alignment vertical="center" wrapText="1"/>
    </xf>
    <xf numFmtId="191" fontId="87" fillId="2" borderId="94" xfId="0" applyNumberFormat="1" applyFont="1" applyFill="1" applyBorder="1" applyAlignment="1" applyProtection="1">
      <alignment vertical="center"/>
      <protection locked="0"/>
    </xf>
    <xf numFmtId="191" fontId="87" fillId="2" borderId="88" xfId="0" applyNumberFormat="1" applyFont="1" applyFill="1" applyBorder="1" applyAlignment="1" applyProtection="1">
      <alignment vertical="center"/>
      <protection locked="0"/>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6" fillId="0" borderId="111" xfId="17" applyBorder="1" applyAlignment="1" applyProtection="1"/>
    <xf numFmtId="0" fontId="110" fillId="0" borderId="0" xfId="0" applyFont="1" applyFill="1" applyAlignment="1">
      <alignment horizontal="left" vertical="top" wrapText="1"/>
    </xf>
    <xf numFmtId="191" fontId="2" fillId="3" borderId="78" xfId="2" applyNumberFormat="1" applyFont="1" applyFill="1" applyBorder="1" applyAlignment="1" applyProtection="1">
      <alignment vertical="top" wrapText="1"/>
      <protection locked="0"/>
    </xf>
    <xf numFmtId="0" fontId="0" fillId="0" borderId="111" xfId="0" applyBorder="1" applyAlignment="1">
      <alignment horizontal="center"/>
    </xf>
    <xf numFmtId="0" fontId="121" fillId="3" borderId="111" xfId="20954" applyFont="1" applyFill="1" applyBorder="1" applyAlignment="1">
      <alignment horizontal="left" vertical="center" wrapText="1"/>
    </xf>
    <xf numFmtId="0" fontId="122" fillId="0" borderId="111"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11"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11" xfId="20954" applyFont="1" applyFill="1" applyBorder="1" applyAlignment="1">
      <alignment horizontal="left" vertical="center" wrapText="1" indent="1"/>
    </xf>
    <xf numFmtId="0" fontId="123" fillId="0" borderId="111" xfId="0" applyFont="1" applyFill="1" applyBorder="1" applyAlignment="1">
      <alignment horizontal="left" vertical="center" wrapText="1"/>
    </xf>
    <xf numFmtId="0" fontId="125" fillId="0" borderId="111"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191" fontId="94" fillId="0" borderId="0" xfId="0" applyNumberFormat="1" applyFont="1" applyFill="1" applyBorder="1" applyAlignment="1" applyProtection="1">
      <alignment horizontal="right"/>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43" fontId="96"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3"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4" xfId="0" applyFont="1" applyFill="1" applyBorder="1" applyAlignment="1">
      <alignment horizontal="center" vertical="center" wrapText="1"/>
    </xf>
    <xf numFmtId="0" fontId="109" fillId="0" borderId="0" xfId="0" applyFont="1" applyFill="1"/>
    <xf numFmtId="49" fontId="109" fillId="0" borderId="23" xfId="0" applyNumberFormat="1" applyFont="1" applyFill="1" applyBorder="1" applyAlignment="1">
      <alignment horizontal="left" wrapText="1" indent="1"/>
    </xf>
    <xf numFmtId="0" fontId="109" fillId="0" borderId="21" xfId="0" applyNumberFormat="1" applyFont="1" applyFill="1" applyBorder="1" applyAlignment="1">
      <alignment horizontal="left" wrapText="1" indent="1"/>
    </xf>
    <xf numFmtId="49" fontId="109" fillId="0" borderId="78" xfId="0" applyNumberFormat="1" applyFont="1" applyFill="1" applyBorder="1" applyAlignment="1">
      <alignment horizontal="left" wrapText="1" indent="1"/>
    </xf>
    <xf numFmtId="0" fontId="109" fillId="0" borderId="18" xfId="0" applyNumberFormat="1" applyFont="1" applyFill="1" applyBorder="1" applyAlignment="1">
      <alignment horizontal="left" wrapText="1" indent="1"/>
    </xf>
    <xf numFmtId="49" fontId="109" fillId="0" borderId="18" xfId="0" applyNumberFormat="1" applyFont="1" applyFill="1" applyBorder="1" applyAlignment="1">
      <alignment horizontal="left" wrapText="1" indent="3"/>
    </xf>
    <xf numFmtId="49" fontId="109" fillId="0" borderId="78" xfId="0" applyNumberFormat="1" applyFont="1" applyFill="1" applyBorder="1" applyAlignment="1">
      <alignment horizontal="left" wrapText="1" indent="3"/>
    </xf>
    <xf numFmtId="49" fontId="109" fillId="0" borderId="78" xfId="0" applyNumberFormat="1" applyFont="1" applyFill="1" applyBorder="1" applyAlignment="1">
      <alignment horizontal="left" wrapText="1" indent="2"/>
    </xf>
    <xf numFmtId="49" fontId="109" fillId="0" borderId="18" xfId="0" applyNumberFormat="1" applyFont="1" applyBorder="1" applyAlignment="1">
      <alignment horizontal="left" wrapText="1" indent="2"/>
    </xf>
    <xf numFmtId="49" fontId="109" fillId="0" borderId="78" xfId="0" applyNumberFormat="1" applyFont="1" applyFill="1" applyBorder="1" applyAlignment="1">
      <alignment horizontal="left" vertical="top" wrapText="1" indent="2"/>
    </xf>
    <xf numFmtId="49" fontId="109" fillId="0" borderId="78" xfId="0" applyNumberFormat="1" applyFont="1" applyFill="1" applyBorder="1" applyAlignment="1">
      <alignment horizontal="left" indent="1"/>
    </xf>
    <xf numFmtId="0" fontId="109" fillId="0" borderId="18" xfId="0" applyNumberFormat="1" applyFont="1" applyBorder="1" applyAlignment="1">
      <alignment horizontal="left" indent="1"/>
    </xf>
    <xf numFmtId="49" fontId="109" fillId="0" borderId="18" xfId="0" applyNumberFormat="1" applyFont="1" applyBorder="1" applyAlignment="1">
      <alignment horizontal="left" indent="1"/>
    </xf>
    <xf numFmtId="49" fontId="109" fillId="0" borderId="78" xfId="0" applyNumberFormat="1" applyFont="1" applyFill="1" applyBorder="1" applyAlignment="1">
      <alignment horizontal="left" indent="3"/>
    </xf>
    <xf numFmtId="49" fontId="109" fillId="0" borderId="18" xfId="0" applyNumberFormat="1" applyFont="1" applyBorder="1" applyAlignment="1">
      <alignment horizontal="left" indent="3"/>
    </xf>
    <xf numFmtId="0" fontId="109" fillId="0" borderId="18" xfId="0" applyFont="1" applyBorder="1" applyAlignment="1">
      <alignment horizontal="left" indent="2"/>
    </xf>
    <xf numFmtId="0" fontId="109" fillId="0" borderId="78" xfId="0" applyFont="1" applyBorder="1" applyAlignment="1">
      <alignment horizontal="left" indent="2"/>
    </xf>
    <xf numFmtId="0" fontId="109" fillId="0" borderId="18" xfId="0" applyFont="1" applyBorder="1" applyAlignment="1">
      <alignment horizontal="left" indent="1"/>
    </xf>
    <xf numFmtId="0" fontId="109" fillId="0" borderId="78" xfId="0" applyFont="1" applyBorder="1" applyAlignment="1">
      <alignment horizontal="left" indent="1"/>
    </xf>
    <xf numFmtId="0" fontId="112" fillId="0" borderId="61" xfId="0" applyFont="1" applyBorder="1"/>
    <xf numFmtId="0" fontId="109" fillId="0" borderId="64" xfId="0" applyFont="1" applyBorder="1"/>
    <xf numFmtId="0" fontId="109" fillId="0" borderId="72" xfId="0" applyFont="1" applyBorder="1" applyAlignment="1">
      <alignment horizontal="center" vertical="center" wrapText="1"/>
    </xf>
    <xf numFmtId="0" fontId="109" fillId="0" borderId="78"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14" fillId="0" borderId="0" xfId="0" applyFont="1"/>
    <xf numFmtId="0" fontId="94" fillId="0" borderId="0" xfId="0" applyFont="1" applyFill="1" applyBorder="1" applyAlignment="1">
      <alignment wrapText="1"/>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6"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6" xfId="0" applyFont="1" applyFill="1" applyBorder="1" applyAlignment="1">
      <alignment horizontal="center" vertical="center"/>
    </xf>
    <xf numFmtId="0" fontId="134" fillId="80" borderId="17"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8"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8"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6" fillId="0" borderId="78" xfId="0" applyNumberFormat="1" applyFont="1" applyFill="1" applyBorder="1" applyAlignment="1">
      <alignment horizontal="right" vertical="center" wrapText="1"/>
    </xf>
    <xf numFmtId="0" fontId="138" fillId="82" borderId="22" xfId="0" applyFont="1" applyFill="1" applyBorder="1" applyAlignment="1">
      <alignment horizontal="left" vertical="center"/>
    </xf>
    <xf numFmtId="10" fontId="132" fillId="83" borderId="23"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48" fillId="0" borderId="0" xfId="0" applyFont="1"/>
    <xf numFmtId="0" fontId="94" fillId="0" borderId="181" xfId="0" applyFont="1" applyFill="1" applyBorder="1" applyAlignment="1">
      <alignment horizontal="center" vertical="center" wrapText="1"/>
    </xf>
    <xf numFmtId="0" fontId="347" fillId="0" borderId="0" xfId="0" applyFont="1"/>
    <xf numFmtId="0" fontId="0" fillId="0" borderId="0" xfId="0"/>
    <xf numFmtId="0" fontId="94" fillId="0" borderId="0" xfId="0" applyFont="1"/>
    <xf numFmtId="0" fontId="349" fillId="0" borderId="0" xfId="0" applyFont="1"/>
    <xf numFmtId="0" fontId="94" fillId="0" borderId="0" xfId="0" applyFont="1" applyBorder="1"/>
    <xf numFmtId="0" fontId="349" fillId="0" borderId="0" xfId="0" applyFont="1" applyBorder="1"/>
    <xf numFmtId="0" fontId="351" fillId="3" borderId="117" xfId="0" applyFont="1" applyFill="1" applyBorder="1" applyAlignment="1">
      <alignment horizontal="left" vertical="center" wrapTex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1" fillId="3" borderId="119" xfId="0" applyFont="1" applyFill="1" applyBorder="1" applyAlignment="1">
      <alignment horizontal="left" vertical="center" wrapText="1"/>
    </xf>
    <xf numFmtId="0" fontId="94" fillId="3" borderId="117" xfId="0" applyFont="1" applyFill="1" applyBorder="1" applyAlignment="1">
      <alignment horizontal="left" vertical="center" wrapText="1" indent="1"/>
    </xf>
    <xf numFmtId="0" fontId="351" fillId="0" borderId="117" xfId="0" applyFont="1" applyBorder="1" applyAlignment="1">
      <alignment horizontal="left" vertical="center" wrapText="1"/>
    </xf>
    <xf numFmtId="0" fontId="94" fillId="0" borderId="117" xfId="0" applyFont="1" applyBorder="1" applyAlignment="1">
      <alignment horizontal="left" vertical="center" wrapText="1" indent="1"/>
    </xf>
    <xf numFmtId="0" fontId="94" fillId="0" borderId="118" xfId="0" applyFont="1" applyBorder="1" applyAlignment="1">
      <alignment horizontal="left" vertical="center" wrapText="1" indent="1"/>
    </xf>
    <xf numFmtId="0" fontId="94" fillId="0" borderId="117" xfId="0" applyFont="1" applyFill="1" applyBorder="1" applyAlignment="1">
      <alignment horizontal="left" vertical="center" wrapText="1" indent="1"/>
    </xf>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87" xfId="20954" applyFont="1" applyFill="1" applyBorder="1" applyAlignment="1">
      <alignment horizontal="left" vertical="center" wrapText="1"/>
    </xf>
    <xf numFmtId="49" fontId="84" fillId="0" borderId="77" xfId="0" applyNumberFormat="1" applyFont="1" applyFill="1" applyBorder="1" applyAlignment="1">
      <alignment horizontal="right"/>
    </xf>
    <xf numFmtId="0" fontId="6" fillId="0" borderId="187" xfId="17" applyFill="1" applyBorder="1" applyAlignment="1" applyProtection="1"/>
    <xf numFmtId="49" fontId="84" fillId="0" borderId="187" xfId="0" applyNumberFormat="1" applyFont="1" applyFill="1" applyBorder="1" applyAlignment="1">
      <alignment horizontal="right"/>
    </xf>
    <xf numFmtId="0" fontId="84" fillId="0" borderId="187" xfId="0" applyFont="1" applyFill="1" applyBorder="1"/>
    <xf numFmtId="0" fontId="96" fillId="0" borderId="0" xfId="0" applyFont="1" applyFill="1"/>
    <xf numFmtId="0" fontId="354" fillId="3" borderId="0" xfId="37364" applyFont="1" applyFill="1" applyAlignment="1" applyProtection="1">
      <alignment vertical="center"/>
      <protection locked="0"/>
    </xf>
    <xf numFmtId="0" fontId="130" fillId="3" borderId="187" xfId="5" applyFont="1" applyFill="1" applyBorder="1" applyAlignment="1" applyProtection="1">
      <alignment vertical="center" wrapText="1"/>
      <protection locked="0"/>
    </xf>
    <xf numFmtId="0" fontId="130" fillId="0" borderId="187" xfId="37365" applyFont="1" applyFill="1" applyBorder="1" applyAlignment="1" applyProtection="1">
      <alignment horizontal="center" vertical="center" wrapText="1"/>
      <protection locked="0"/>
    </xf>
    <xf numFmtId="3" fontId="130" fillId="3" borderId="187" xfId="1" applyNumberFormat="1" applyFont="1" applyFill="1" applyBorder="1" applyAlignment="1" applyProtection="1">
      <alignment horizontal="center" vertical="center" wrapText="1"/>
      <protection locked="0"/>
    </xf>
    <xf numFmtId="9" fontId="130" fillId="3" borderId="187" xfId="15" applyNumberFormat="1" applyFont="1" applyFill="1" applyBorder="1" applyAlignment="1" applyProtection="1">
      <alignment horizontal="center" vertical="center" wrapText="1"/>
      <protection locked="0"/>
    </xf>
    <xf numFmtId="0" fontId="130" fillId="3" borderId="187" xfId="37365" applyFont="1" applyFill="1" applyBorder="1" applyAlignment="1" applyProtection="1">
      <alignment horizontal="center" vertical="center" wrapText="1"/>
      <protection locked="0"/>
    </xf>
    <xf numFmtId="0" fontId="354" fillId="3" borderId="187" xfId="37365" applyFont="1" applyFill="1" applyBorder="1" applyAlignment="1" applyProtection="1">
      <protection locked="0"/>
    </xf>
    <xf numFmtId="3" fontId="130" fillId="151" borderId="187" xfId="5" applyNumberFormat="1" applyFont="1" applyFill="1" applyBorder="1" applyAlignment="1" applyProtection="1"/>
    <xf numFmtId="0" fontId="355" fillId="3" borderId="187" xfId="37365" applyFont="1" applyFill="1" applyBorder="1" applyAlignment="1" applyProtection="1">
      <alignment horizontal="right"/>
      <protection locked="0"/>
    </xf>
    <xf numFmtId="359" fontId="130" fillId="151" borderId="187" xfId="5" applyNumberFormat="1" applyFont="1" applyFill="1" applyBorder="1" applyAlignment="1" applyProtection="1">
      <protection locked="0"/>
    </xf>
    <xf numFmtId="164" fontId="130" fillId="151" borderId="187" xfId="1" applyNumberFormat="1" applyFont="1" applyFill="1" applyBorder="1" applyAlignment="1" applyProtection="1"/>
    <xf numFmtId="0" fontId="130" fillId="3" borderId="187" xfId="37365" applyFont="1" applyFill="1" applyBorder="1" applyAlignment="1" applyProtection="1">
      <alignment horizontal="left" vertical="center"/>
      <protection locked="0"/>
    </xf>
    <xf numFmtId="3" fontId="130" fillId="3" borderId="187" xfId="5" applyNumberFormat="1" applyFont="1" applyFill="1" applyBorder="1" applyAlignment="1" applyProtection="1">
      <protection locked="0"/>
    </xf>
    <xf numFmtId="0" fontId="130" fillId="3" borderId="187" xfId="5" applyFont="1" applyFill="1" applyBorder="1" applyAlignment="1" applyProtection="1">
      <protection locked="0"/>
    </xf>
    <xf numFmtId="0" fontId="356" fillId="3" borderId="187" xfId="37365" applyFont="1" applyFill="1" applyBorder="1" applyAlignment="1" applyProtection="1">
      <alignment horizontal="right"/>
      <protection locked="0"/>
    </xf>
    <xf numFmtId="0" fontId="130" fillId="0" borderId="187" xfId="37365" applyFont="1" applyFill="1" applyBorder="1" applyAlignment="1" applyProtection="1">
      <alignment horizontal="left" vertical="center"/>
      <protection locked="0"/>
    </xf>
    <xf numFmtId="0" fontId="354" fillId="3" borderId="187" xfId="16" applyFont="1" applyFill="1" applyBorder="1" applyAlignment="1" applyProtection="1">
      <protection locked="0"/>
    </xf>
    <xf numFmtId="3" fontId="354" fillId="75" borderId="187"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7" xfId="5" applyFont="1" applyFill="1" applyBorder="1" applyProtection="1">
      <protection locked="0"/>
    </xf>
    <xf numFmtId="0" fontId="130" fillId="0" borderId="187" xfId="37365" applyFont="1" applyFill="1" applyBorder="1" applyAlignment="1" applyProtection="1">
      <alignment horizontal="center" vertical="top" wrapText="1"/>
      <protection locked="0"/>
    </xf>
    <xf numFmtId="0" fontId="354" fillId="3" borderId="187" xfId="37365" applyFont="1" applyFill="1" applyBorder="1" applyAlignment="1" applyProtection="1">
      <alignment wrapText="1"/>
      <protection locked="0"/>
    </xf>
    <xf numFmtId="3" fontId="130" fillId="0" borderId="187" xfId="5" applyNumberFormat="1" applyFont="1" applyFill="1" applyBorder="1" applyProtection="1"/>
    <xf numFmtId="0" fontId="119" fillId="75" borderId="97" xfId="20952" applyFont="1" applyFill="1" applyBorder="1" applyAlignment="1">
      <alignment vertical="center"/>
    </xf>
    <xf numFmtId="0" fontId="119" fillId="75" borderId="98" xfId="20952" applyFont="1" applyFill="1" applyBorder="1" applyAlignment="1">
      <alignment vertical="center"/>
    </xf>
    <xf numFmtId="0" fontId="119" fillId="75" borderId="95" xfId="20952" applyFont="1" applyFill="1" applyBorder="1" applyAlignment="1">
      <alignment vertical="center"/>
    </xf>
    <xf numFmtId="164" fontId="119" fillId="75" borderId="95" xfId="7" applyNumberFormat="1" applyFont="1" applyFill="1" applyBorder="1" applyAlignment="1">
      <alignment horizontal="right" vertical="center"/>
    </xf>
    <xf numFmtId="0" fontId="119" fillId="76" borderId="98" xfId="20952" applyFont="1" applyFill="1" applyBorder="1" applyAlignment="1">
      <alignment vertical="center"/>
    </xf>
    <xf numFmtId="0" fontId="119" fillId="3" borderId="98" xfId="20952" applyFont="1" applyFill="1" applyBorder="1" applyAlignment="1">
      <alignment vertical="center"/>
    </xf>
    <xf numFmtId="0" fontId="94" fillId="69" borderId="94" xfId="20952" applyFont="1" applyFill="1" applyBorder="1" applyAlignment="1">
      <alignment horizontal="center" vertical="center"/>
    </xf>
    <xf numFmtId="0" fontId="94" fillId="69" borderId="95" xfId="20952" applyFont="1" applyFill="1" applyBorder="1" applyAlignment="1">
      <alignment horizontal="left" vertical="center" wrapText="1"/>
    </xf>
    <xf numFmtId="164" fontId="94" fillId="0" borderId="96" xfId="7" applyNumberFormat="1" applyFont="1" applyFill="1" applyBorder="1" applyAlignment="1" applyProtection="1">
      <alignment horizontal="right" vertical="center"/>
      <protection locked="0"/>
    </xf>
    <xf numFmtId="0" fontId="119" fillId="76" borderId="96" xfId="20952" applyFont="1" applyFill="1" applyBorder="1" applyAlignment="1">
      <alignment horizontal="center" vertical="center"/>
    </xf>
    <xf numFmtId="0" fontId="119" fillId="76" borderId="98" xfId="20952" applyFont="1" applyFill="1" applyBorder="1" applyAlignment="1">
      <alignment vertical="top" wrapText="1"/>
    </xf>
    <xf numFmtId="0" fontId="94" fillId="69" borderId="98" xfId="20952" applyFont="1" applyFill="1" applyBorder="1" applyAlignment="1">
      <alignment vertical="center" wrapText="1"/>
    </xf>
    <xf numFmtId="0" fontId="94" fillId="69" borderId="95" xfId="20952" applyFont="1" applyFill="1" applyBorder="1" applyAlignment="1">
      <alignment horizontal="left" vertical="center"/>
    </xf>
    <xf numFmtId="360" fontId="94" fillId="0" borderId="96" xfId="7" applyNumberFormat="1" applyFont="1" applyFill="1" applyBorder="1" applyAlignment="1" applyProtection="1">
      <alignment horizontal="right" vertical="center"/>
      <protection locked="0"/>
    </xf>
    <xf numFmtId="0" fontId="94" fillId="3" borderId="94" xfId="20952" applyFont="1" applyFill="1" applyBorder="1" applyAlignment="1">
      <alignment horizontal="center" vertical="center"/>
    </xf>
    <xf numFmtId="164" fontId="94" fillId="76" borderId="96" xfId="7" applyNumberFormat="1" applyFont="1" applyFill="1" applyBorder="1" applyAlignment="1" applyProtection="1">
      <alignment horizontal="right" vertical="center"/>
      <protection locked="0"/>
    </xf>
    <xf numFmtId="164" fontId="94" fillId="3" borderId="96" xfId="7" applyNumberFormat="1" applyFont="1" applyFill="1" applyBorder="1" applyAlignment="1" applyProtection="1">
      <alignment horizontal="right" vertical="center"/>
      <protection locked="0"/>
    </xf>
    <xf numFmtId="0" fontId="94" fillId="69" borderId="96" xfId="20952" applyFont="1" applyFill="1" applyBorder="1" applyAlignment="1">
      <alignment horizontal="center" vertical="center"/>
    </xf>
    <xf numFmtId="0" fontId="349" fillId="0" borderId="0" xfId="0" applyFont="1" applyAlignment="1">
      <alignment wrapText="1"/>
    </xf>
    <xf numFmtId="0" fontId="105" fillId="69" borderId="194" xfId="20952" applyFont="1" applyFill="1" applyBorder="1" applyAlignment="1" applyProtection="1">
      <alignment horizontal="center" vertical="center"/>
      <protection locked="0"/>
    </xf>
    <xf numFmtId="0" fontId="106" fillId="76" borderId="187" xfId="20952" applyFont="1" applyFill="1" applyBorder="1" applyAlignment="1" applyProtection="1">
      <alignment horizontal="center" vertical="center"/>
      <protection locked="0"/>
    </xf>
    <xf numFmtId="0" fontId="361" fillId="0" borderId="0" xfId="0" applyFont="1" applyAlignment="1">
      <alignment horizontal="justify"/>
    </xf>
    <xf numFmtId="10" fontId="84" fillId="0" borderId="3" xfId="20950" applyNumberFormat="1" applyFont="1" applyBorder="1" applyAlignment="1" applyProtection="1">
      <alignment vertical="center" wrapText="1"/>
      <protection locked="0"/>
    </xf>
    <xf numFmtId="10" fontId="84" fillId="0" borderId="19" xfId="20950" applyNumberFormat="1" applyFont="1" applyBorder="1" applyAlignment="1" applyProtection="1">
      <alignment vertical="center" wrapText="1"/>
      <protection locked="0"/>
    </xf>
    <xf numFmtId="10" fontId="9" fillId="36" borderId="0" xfId="20950" applyNumberFormat="1" applyFont="1" applyFill="1" applyBorder="1"/>
    <xf numFmtId="10" fontId="9" fillId="36" borderId="93" xfId="20950" applyNumberFormat="1" applyFont="1" applyFill="1" applyBorder="1"/>
    <xf numFmtId="10" fontId="2" fillId="36" borderId="0" xfId="20950" applyNumberFormat="1" applyFont="1" applyFill="1" applyBorder="1"/>
    <xf numFmtId="10" fontId="2" fillId="36" borderId="93" xfId="20950" applyNumberFormat="1" applyFont="1" applyFill="1" applyBorder="1"/>
    <xf numFmtId="10" fontId="87" fillId="2" borderId="3" xfId="20950" applyNumberFormat="1" applyFont="1" applyFill="1" applyBorder="1" applyAlignment="1" applyProtection="1">
      <alignment vertical="center"/>
      <protection locked="0"/>
    </xf>
    <xf numFmtId="10" fontId="87" fillId="2" borderId="19" xfId="20950" applyNumberFormat="1" applyFont="1" applyFill="1" applyBorder="1" applyAlignment="1" applyProtection="1">
      <alignment vertical="center"/>
      <protection locked="0"/>
    </xf>
    <xf numFmtId="10" fontId="2" fillId="2" borderId="22" xfId="20950" applyNumberFormat="1" applyFont="1" applyFill="1" applyBorder="1" applyAlignment="1" applyProtection="1">
      <alignment vertical="center"/>
      <protection locked="0"/>
    </xf>
    <xf numFmtId="10" fontId="87" fillId="2" borderId="94" xfId="20950" applyNumberFormat="1" applyFont="1" applyFill="1" applyBorder="1" applyAlignment="1" applyProtection="1">
      <alignment vertical="center"/>
      <protection locked="0"/>
    </xf>
    <xf numFmtId="10" fontId="87" fillId="2" borderId="88" xfId="20950" applyNumberFormat="1" applyFont="1" applyFill="1" applyBorder="1" applyAlignment="1" applyProtection="1">
      <alignment vertical="center"/>
      <protection locked="0"/>
    </xf>
    <xf numFmtId="164" fontId="94" fillId="0" borderId="0" xfId="7" applyNumberFormat="1" applyFont="1"/>
    <xf numFmtId="164" fontId="349" fillId="0" borderId="0" xfId="7" applyNumberFormat="1" applyFont="1"/>
    <xf numFmtId="164" fontId="94" fillId="0" borderId="0" xfId="7" applyNumberFormat="1" applyFont="1" applyBorder="1"/>
    <xf numFmtId="164" fontId="349" fillId="0" borderId="0" xfId="7" applyNumberFormat="1" applyFont="1" applyBorder="1"/>
    <xf numFmtId="164" fontId="2" fillId="0" borderId="0" xfId="7" applyNumberFormat="1" applyFont="1"/>
    <xf numFmtId="164" fontId="84" fillId="0" borderId="0" xfId="7" applyNumberFormat="1" applyFont="1"/>
    <xf numFmtId="164" fontId="85" fillId="0" borderId="0" xfId="7" applyNumberFormat="1" applyFont="1"/>
    <xf numFmtId="164" fontId="2" fillId="0" borderId="0" xfId="7" applyNumberFormat="1" applyFont="1" applyBorder="1"/>
    <xf numFmtId="164" fontId="84" fillId="0" borderId="0" xfId="7" applyNumberFormat="1" applyFont="1" applyBorder="1"/>
    <xf numFmtId="164" fontId="85" fillId="0" borderId="0" xfId="7" applyNumberFormat="1" applyFont="1" applyBorder="1"/>
    <xf numFmtId="164" fontId="0" fillId="35" borderId="187" xfId="7" applyNumberFormat="1" applyFont="1" applyFill="1" applyBorder="1"/>
    <xf numFmtId="164" fontId="0" fillId="0" borderId="0" xfId="7" applyNumberFormat="1" applyFont="1"/>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164" fontId="3" fillId="0" borderId="0" xfId="7" applyNumberFormat="1" applyFont="1"/>
    <xf numFmtId="164" fontId="94" fillId="0" borderId="0" xfId="7" applyNumberFormat="1" applyFont="1" applyFill="1" applyBorder="1" applyAlignment="1" applyProtection="1"/>
    <xf numFmtId="164" fontId="4" fillId="35" borderId="17" xfId="7" applyNumberFormat="1" applyFont="1" applyFill="1" applyBorder="1" applyAlignment="1">
      <alignment horizontal="center" vertical="center" wrapText="1"/>
    </xf>
    <xf numFmtId="164" fontId="4" fillId="35" borderId="78" xfId="7" applyNumberFormat="1" applyFont="1" applyFill="1" applyBorder="1" applyAlignment="1">
      <alignment horizontal="left" vertical="center" wrapText="1"/>
    </xf>
    <xf numFmtId="164" fontId="3" fillId="0" borderId="78" xfId="7" applyNumberFormat="1" applyFont="1" applyFill="1" applyBorder="1" applyAlignment="1">
      <alignment horizontal="right" vertical="center" wrapText="1"/>
    </xf>
    <xf numFmtId="164" fontId="4" fillId="35" borderId="78" xfId="7" applyNumberFormat="1" applyFont="1" applyFill="1" applyBorder="1" applyAlignment="1">
      <alignment horizontal="center" vertical="center" wrapText="1"/>
    </xf>
    <xf numFmtId="164" fontId="3" fillId="0" borderId="23" xfId="7" applyNumberFormat="1" applyFont="1" applyFill="1" applyBorder="1" applyAlignment="1">
      <alignment horizontal="right" vertical="center" wrapText="1"/>
    </xf>
    <xf numFmtId="9" fontId="3" fillId="0" borderId="201" xfId="20950" applyFont="1" applyBorder="1"/>
    <xf numFmtId="9" fontId="3" fillId="35" borderId="202" xfId="20950" applyFont="1" applyFill="1" applyBorder="1"/>
    <xf numFmtId="10" fontId="104" fillId="0" borderId="187" xfId="948" applyNumberFormat="1" applyFont="1" applyFill="1" applyBorder="1" applyAlignment="1" applyProtection="1">
      <alignment horizontal="right" vertical="center"/>
      <protection locked="0"/>
    </xf>
    <xf numFmtId="164" fontId="110" fillId="0" borderId="0" xfId="7" applyNumberFormat="1" applyFont="1"/>
    <xf numFmtId="164" fontId="113" fillId="0" borderId="120" xfId="7" applyNumberFormat="1" applyFont="1" applyBorder="1"/>
    <xf numFmtId="164" fontId="110" fillId="0" borderId="120" xfId="7" applyNumberFormat="1" applyFont="1" applyBorder="1"/>
    <xf numFmtId="361" fontId="109" fillId="0" borderId="120" xfId="7" applyNumberFormat="1" applyFont="1" applyBorder="1"/>
    <xf numFmtId="164" fontId="112" fillId="0" borderId="18" xfId="7" applyNumberFormat="1" applyFont="1" applyBorder="1"/>
    <xf numFmtId="164" fontId="109" fillId="0" borderId="120" xfId="7" applyNumberFormat="1" applyFont="1" applyBorder="1"/>
    <xf numFmtId="164" fontId="109" fillId="0" borderId="78" xfId="7" applyNumberFormat="1" applyFont="1" applyBorder="1"/>
    <xf numFmtId="164" fontId="109" fillId="0" borderId="123" xfId="7" applyNumberFormat="1" applyFont="1" applyBorder="1"/>
    <xf numFmtId="164" fontId="109" fillId="0" borderId="18" xfId="7" applyNumberFormat="1" applyFont="1" applyBorder="1" applyAlignment="1">
      <alignment horizontal="left" indent="1"/>
    </xf>
    <xf numFmtId="164" fontId="109" fillId="0" borderId="18" xfId="7" applyNumberFormat="1" applyFont="1" applyBorder="1" applyAlignment="1">
      <alignment horizontal="left" indent="2"/>
    </xf>
    <xf numFmtId="164" fontId="109" fillId="0" borderId="18" xfId="7" applyNumberFormat="1" applyFont="1" applyFill="1" applyBorder="1" applyAlignment="1">
      <alignment horizontal="left" indent="3"/>
    </xf>
    <xf numFmtId="164" fontId="109" fillId="0" borderId="18" xfId="7" applyNumberFormat="1" applyFont="1" applyFill="1" applyBorder="1" applyAlignment="1">
      <alignment horizontal="left" indent="1"/>
    </xf>
    <xf numFmtId="164" fontId="109" fillId="78" borderId="18" xfId="7" applyNumberFormat="1" applyFont="1" applyFill="1" applyBorder="1"/>
    <xf numFmtId="164" fontId="109" fillId="78" borderId="120" xfId="7" applyNumberFormat="1" applyFont="1" applyFill="1" applyBorder="1"/>
    <xf numFmtId="164" fontId="109" fillId="78" borderId="78" xfId="7" applyNumberFormat="1" applyFont="1" applyFill="1" applyBorder="1"/>
    <xf numFmtId="164" fontId="109" fillId="78" borderId="123" xfId="7" applyNumberFormat="1" applyFont="1" applyFill="1" applyBorder="1"/>
    <xf numFmtId="164" fontId="109" fillId="0" borderId="18" xfId="7" applyNumberFormat="1" applyFont="1" applyFill="1" applyBorder="1" applyAlignment="1">
      <alignment horizontal="left" vertical="top" wrapText="1" indent="2"/>
    </xf>
    <xf numFmtId="164" fontId="109" fillId="0" borderId="120" xfId="7" applyNumberFormat="1" applyFont="1" applyFill="1" applyBorder="1"/>
    <xf numFmtId="164" fontId="109" fillId="0" borderId="78" xfId="7" applyNumberFormat="1" applyFont="1" applyFill="1" applyBorder="1"/>
    <xf numFmtId="164" fontId="109" fillId="0" borderId="123" xfId="7" applyNumberFormat="1" applyFont="1" applyFill="1" applyBorder="1"/>
    <xf numFmtId="164" fontId="109" fillId="0" borderId="18" xfId="7" applyNumberFormat="1" applyFont="1" applyFill="1" applyBorder="1" applyAlignment="1">
      <alignment horizontal="left" wrapText="1" indent="3"/>
    </xf>
    <xf numFmtId="164" fontId="109" fillId="0" borderId="18" xfId="7" applyNumberFormat="1" applyFont="1" applyFill="1" applyBorder="1" applyAlignment="1">
      <alignment horizontal="left" wrapText="1" indent="2"/>
    </xf>
    <xf numFmtId="164" fontId="109" fillId="0" borderId="18" xfId="7" applyNumberFormat="1" applyFont="1" applyFill="1" applyBorder="1" applyAlignment="1">
      <alignment horizontal="left" wrapText="1" indent="1"/>
    </xf>
    <xf numFmtId="164" fontId="109" fillId="0" borderId="21" xfId="7" applyNumberFormat="1" applyFont="1" applyFill="1" applyBorder="1" applyAlignment="1">
      <alignment horizontal="left" wrapText="1" indent="1"/>
    </xf>
    <xf numFmtId="164" fontId="109" fillId="0" borderId="22" xfId="7" applyNumberFormat="1" applyFont="1" applyFill="1" applyBorder="1"/>
    <xf numFmtId="164" fontId="109" fillId="0" borderId="23" xfId="7" applyNumberFormat="1" applyFont="1" applyFill="1" applyBorder="1"/>
    <xf numFmtId="164" fontId="109" fillId="0" borderId="25" xfId="7" applyNumberFormat="1" applyFont="1" applyFill="1" applyBorder="1"/>
    <xf numFmtId="361" fontId="109" fillId="0" borderId="0" xfId="7" applyNumberFormat="1" applyFont="1"/>
    <xf numFmtId="164" fontId="109" fillId="0" borderId="0" xfId="7" applyNumberFormat="1" applyFont="1"/>
    <xf numFmtId="164" fontId="112" fillId="0" borderId="65" xfId="7" applyNumberFormat="1" applyFont="1" applyFill="1" applyBorder="1" applyAlignment="1">
      <alignment horizontal="left" vertical="center" wrapText="1"/>
    </xf>
    <xf numFmtId="164" fontId="109" fillId="0" borderId="124" xfId="7" applyNumberFormat="1" applyFont="1" applyFill="1" applyBorder="1" applyAlignment="1">
      <alignment horizontal="center" vertical="center" wrapText="1"/>
    </xf>
    <xf numFmtId="164" fontId="109" fillId="0" borderId="7" xfId="7" applyNumberFormat="1" applyFont="1" applyFill="1" applyBorder="1" applyAlignment="1">
      <alignment horizontal="center" vertical="center" wrapText="1"/>
    </xf>
    <xf numFmtId="164" fontId="94" fillId="0" borderId="187" xfId="7" applyNumberFormat="1" applyFont="1" applyFill="1" applyBorder="1" applyAlignment="1">
      <alignment horizontal="left" vertical="center" wrapText="1"/>
    </xf>
    <xf numFmtId="164" fontId="109" fillId="0" borderId="120" xfId="7" applyNumberFormat="1" applyFont="1" applyBorder="1" applyAlignment="1">
      <alignment horizontal="center" vertical="center" wrapText="1"/>
    </xf>
    <xf numFmtId="164" fontId="109" fillId="0" borderId="120" xfId="7" applyNumberFormat="1" applyFont="1" applyBorder="1" applyAlignment="1">
      <alignment horizontal="center" vertical="center"/>
    </xf>
    <xf numFmtId="164" fontId="119" fillId="0" borderId="187" xfId="7" applyNumberFormat="1" applyFont="1" applyFill="1" applyBorder="1" applyAlignment="1">
      <alignment horizontal="left" vertical="center" wrapText="1"/>
    </xf>
    <xf numFmtId="164" fontId="109" fillId="0" borderId="0" xfId="7" applyNumberFormat="1" applyFont="1" applyBorder="1"/>
    <xf numFmtId="164" fontId="109" fillId="0" borderId="0" xfId="7" applyNumberFormat="1" applyFont="1" applyAlignment="1">
      <alignment horizontal="center" vertical="center"/>
    </xf>
    <xf numFmtId="164" fontId="109" fillId="0" borderId="0" xfId="7" applyNumberFormat="1" applyFont="1" applyBorder="1" applyAlignment="1">
      <alignment horizontal="left"/>
    </xf>
    <xf numFmtId="361" fontId="114" fillId="0" borderId="0" xfId="7" applyNumberFormat="1" applyFont="1" applyAlignment="1">
      <alignment horizontal="center" vertical="center"/>
    </xf>
    <xf numFmtId="361" fontId="112" fillId="0" borderId="120" xfId="7" applyNumberFormat="1" applyFont="1" applyBorder="1" applyAlignment="1">
      <alignment horizontal="center" vertical="center" wrapText="1"/>
    </xf>
    <xf numFmtId="361" fontId="114" fillId="0" borderId="120" xfId="7" applyNumberFormat="1" applyFont="1" applyBorder="1"/>
    <xf numFmtId="361" fontId="114" fillId="0" borderId="0" xfId="7" applyNumberFormat="1" applyFont="1"/>
    <xf numFmtId="164" fontId="114" fillId="0" borderId="120" xfId="7" applyNumberFormat="1" applyFont="1" applyBorder="1"/>
    <xf numFmtId="164" fontId="114" fillId="0" borderId="124" xfId="7" applyNumberFormat="1" applyFont="1" applyBorder="1"/>
    <xf numFmtId="10" fontId="114" fillId="0" borderId="120" xfId="20950" applyNumberFormat="1" applyFont="1" applyBorder="1"/>
    <xf numFmtId="10" fontId="114" fillId="0" borderId="124" xfId="20950" applyNumberFormat="1" applyFont="1" applyBorder="1"/>
    <xf numFmtId="2" fontId="114" fillId="0" borderId="120" xfId="20950" applyNumberFormat="1" applyFont="1" applyBorder="1"/>
    <xf numFmtId="2" fontId="114" fillId="0" borderId="124" xfId="20950" applyNumberFormat="1" applyFont="1" applyBorder="1"/>
    <xf numFmtId="0" fontId="84" fillId="0" borderId="203" xfId="0" applyFont="1" applyBorder="1"/>
    <xf numFmtId="0" fontId="362" fillId="0" borderId="203" xfId="0" applyFont="1" applyBorder="1"/>
    <xf numFmtId="0" fontId="363" fillId="0" borderId="203" xfId="17" applyFont="1" applyBorder="1" applyAlignment="1" applyProtection="1"/>
    <xf numFmtId="14" fontId="2" fillId="0" borderId="0" xfId="0" applyNumberFormat="1" applyFont="1" applyAlignment="1">
      <alignment horizontal="left"/>
    </xf>
    <xf numFmtId="0" fontId="2" fillId="0" borderId="204" xfId="0" applyFont="1" applyBorder="1" applyAlignment="1">
      <alignment vertical="center"/>
    </xf>
    <xf numFmtId="0" fontId="2" fillId="0" borderId="203" xfId="0" applyFont="1" applyBorder="1" applyAlignment="1">
      <alignment wrapText="1"/>
    </xf>
    <xf numFmtId="0" fontId="2" fillId="0" borderId="206" xfId="0" applyFont="1" applyBorder="1" applyAlignment="1">
      <alignment wrapText="1"/>
    </xf>
    <xf numFmtId="0" fontId="84" fillId="0" borderId="205" xfId="0" applyFont="1" applyBorder="1"/>
    <xf numFmtId="0" fontId="2" fillId="0" borderId="84" xfId="0" applyFont="1" applyBorder="1" applyAlignment="1">
      <alignment vertical="center"/>
    </xf>
    <xf numFmtId="0" fontId="2" fillId="0" borderId="184" xfId="0" applyFont="1" applyBorder="1" applyAlignment="1">
      <alignment wrapText="1"/>
    </xf>
    <xf numFmtId="0" fontId="84" fillId="0" borderId="207" xfId="0" applyFont="1" applyBorder="1" applyAlignment="1"/>
    <xf numFmtId="0" fontId="2" fillId="0" borderId="187" xfId="0" applyFont="1" applyBorder="1" applyAlignment="1">
      <alignment wrapText="1"/>
    </xf>
    <xf numFmtId="0" fontId="2" fillId="0" borderId="194" xfId="0" applyFont="1" applyBorder="1" applyAlignment="1">
      <alignment wrapText="1"/>
    </xf>
    <xf numFmtId="0" fontId="2" fillId="0" borderId="205" xfId="0" applyFont="1" applyBorder="1"/>
    <xf numFmtId="362" fontId="84" fillId="0" borderId="81" xfId="20950" applyNumberFormat="1" applyFont="1" applyFill="1" applyBorder="1"/>
    <xf numFmtId="362" fontId="84" fillId="0" borderId="208" xfId="20950" applyNumberFormat="1" applyFont="1" applyFill="1" applyBorder="1"/>
    <xf numFmtId="14" fontId="94" fillId="0" borderId="0" xfId="0" applyNumberFormat="1" applyFont="1" applyAlignment="1">
      <alignment horizontal="left"/>
    </xf>
    <xf numFmtId="14" fontId="110" fillId="0" borderId="0" xfId="0" applyNumberFormat="1" applyFont="1" applyAlignment="1">
      <alignment horizontal="left"/>
    </xf>
    <xf numFmtId="14" fontId="3" fillId="0" borderId="0" xfId="0" applyNumberFormat="1" applyFont="1" applyAlignment="1">
      <alignment horizontal="left"/>
    </xf>
    <xf numFmtId="164" fontId="94" fillId="0" borderId="187" xfId="7" applyNumberFormat="1" applyFont="1" applyFill="1" applyBorder="1" applyAlignment="1" applyProtection="1">
      <alignment horizontal="center" vertical="center" wrapText="1"/>
    </xf>
    <xf numFmtId="164" fontId="94" fillId="0" borderId="78" xfId="7" applyNumberFormat="1" applyFont="1" applyFill="1" applyBorder="1" applyAlignment="1" applyProtection="1">
      <alignment horizontal="center" vertical="center" wrapText="1"/>
    </xf>
    <xf numFmtId="0" fontId="350" fillId="0" borderId="187" xfId="0" applyFont="1" applyBorder="1" applyAlignment="1">
      <alignment horizontal="center" vertical="center"/>
    </xf>
    <xf numFmtId="0" fontId="349" fillId="0" borderId="204" xfId="0" applyFont="1" applyBorder="1" applyAlignment="1">
      <alignment horizontal="center"/>
    </xf>
    <xf numFmtId="0" fontId="119" fillId="3" borderId="187" xfId="20954" applyFont="1" applyFill="1" applyBorder="1" applyAlignment="1">
      <alignment horizontal="left" vertical="center" wrapText="1"/>
    </xf>
    <xf numFmtId="164" fontId="349" fillId="0" borderId="187" xfId="7" applyNumberFormat="1" applyFont="1" applyBorder="1"/>
    <xf numFmtId="164" fontId="349" fillId="35" borderId="187" xfId="7" applyNumberFormat="1" applyFont="1" applyFill="1" applyBorder="1"/>
    <xf numFmtId="164" fontId="349" fillId="35" borderId="78" xfId="7" applyNumberFormat="1" applyFont="1" applyFill="1" applyBorder="1"/>
    <xf numFmtId="0" fontId="94" fillId="0" borderId="187" xfId="20954" applyFont="1" applyFill="1" applyBorder="1" applyAlignment="1">
      <alignment horizontal="left" vertical="center" wrapText="1" indent="1"/>
    </xf>
    <xf numFmtId="0" fontId="94" fillId="3" borderId="187" xfId="20954" applyFont="1" applyFill="1" applyBorder="1" applyAlignment="1">
      <alignment horizontal="left" vertical="center" wrapText="1" indent="1"/>
    </xf>
    <xf numFmtId="164" fontId="349" fillId="0" borderId="187" xfId="7" applyNumberFormat="1" applyFont="1" applyBorder="1" applyAlignment="1">
      <alignment vertical="center"/>
    </xf>
    <xf numFmtId="164" fontId="349" fillId="35" borderId="187" xfId="7" applyNumberFormat="1" applyFont="1" applyFill="1" applyBorder="1" applyAlignment="1">
      <alignment vertical="center"/>
    </xf>
    <xf numFmtId="164" fontId="349" fillId="35" borderId="78" xfId="7" applyNumberFormat="1" applyFont="1" applyFill="1" applyBorder="1" applyAlignment="1">
      <alignment vertical="center"/>
    </xf>
    <xf numFmtId="0" fontId="352" fillId="0" borderId="187" xfId="20954" applyFont="1" applyFill="1" applyBorder="1" applyAlignment="1">
      <alignment horizontal="left" vertical="center" wrapText="1" indent="1"/>
    </xf>
    <xf numFmtId="0" fontId="351" fillId="0" borderId="187" xfId="0" applyFont="1" applyFill="1" applyBorder="1" applyAlignment="1">
      <alignment horizontal="left" vertical="center" wrapText="1"/>
    </xf>
    <xf numFmtId="0" fontId="351" fillId="0" borderId="187" xfId="20954" applyFont="1" applyFill="1" applyBorder="1" applyAlignment="1">
      <alignment horizontal="center" vertical="center" wrapText="1"/>
    </xf>
    <xf numFmtId="0" fontId="351" fillId="0" borderId="187" xfId="0" applyFont="1" applyFill="1" applyBorder="1" applyAlignment="1">
      <alignment vertical="center" wrapText="1"/>
    </xf>
    <xf numFmtId="0" fontId="351" fillId="3" borderId="187" xfId="20954" applyFont="1" applyFill="1" applyBorder="1" applyAlignment="1">
      <alignment horizontal="left" vertical="center" wrapText="1"/>
    </xf>
    <xf numFmtId="0" fontId="353" fillId="0" borderId="0" xfId="0" applyFont="1" applyBorder="1" applyAlignment="1">
      <alignment horizontal="justify"/>
    </xf>
    <xf numFmtId="0" fontId="349" fillId="0" borderId="213" xfId="0" applyFont="1" applyBorder="1" applyAlignment="1">
      <alignment horizontal="center"/>
    </xf>
    <xf numFmtId="0" fontId="351" fillId="0" borderId="214" xfId="0" applyFont="1" applyFill="1" applyBorder="1" applyAlignment="1">
      <alignment horizontal="left" vertical="center" wrapText="1"/>
    </xf>
    <xf numFmtId="164" fontId="349" fillId="0" borderId="214" xfId="7" applyNumberFormat="1" applyFont="1" applyBorder="1"/>
    <xf numFmtId="164" fontId="349" fillId="35" borderId="214" xfId="7" applyNumberFormat="1" applyFont="1" applyFill="1" applyBorder="1"/>
    <xf numFmtId="164" fontId="349" fillId="35" borderId="202" xfId="7" applyNumberFormat="1" applyFont="1" applyFill="1" applyBorder="1"/>
    <xf numFmtId="164" fontId="2" fillId="0" borderId="187" xfId="7" applyNumberFormat="1" applyFont="1" applyFill="1" applyBorder="1" applyAlignment="1" applyProtection="1">
      <alignment horizontal="center" vertical="center" wrapText="1"/>
    </xf>
    <xf numFmtId="164" fontId="2" fillId="0" borderId="78" xfId="7" applyNumberFormat="1" applyFont="1" applyFill="1" applyBorder="1" applyAlignment="1" applyProtection="1">
      <alignment horizontal="center" vertical="center" wrapText="1"/>
    </xf>
    <xf numFmtId="0" fontId="0" fillId="0" borderId="204" xfId="0" applyBorder="1" applyAlignment="1">
      <alignment horizontal="center" vertical="center"/>
    </xf>
    <xf numFmtId="164" fontId="0" fillId="0" borderId="187" xfId="7" applyNumberFormat="1" applyFont="1" applyBorder="1"/>
    <xf numFmtId="164" fontId="0" fillId="35" borderId="78" xfId="7" applyNumberFormat="1" applyFont="1" applyFill="1" applyBorder="1"/>
    <xf numFmtId="164" fontId="0" fillId="0" borderId="187" xfId="7" applyNumberFormat="1" applyFont="1" applyBorder="1" applyProtection="1"/>
    <xf numFmtId="0" fontId="123" fillId="0" borderId="216" xfId="0" applyFont="1" applyFill="1" applyBorder="1" applyAlignment="1">
      <alignment vertical="center" wrapText="1"/>
    </xf>
    <xf numFmtId="0" fontId="0" fillId="0" borderId="213" xfId="0" applyBorder="1" applyAlignment="1">
      <alignment horizontal="center" vertical="center"/>
    </xf>
    <xf numFmtId="0" fontId="123" fillId="3" borderId="217" xfId="0" applyFont="1" applyFill="1" applyBorder="1" applyAlignment="1">
      <alignment vertical="center" wrapText="1"/>
    </xf>
    <xf numFmtId="164" fontId="0" fillId="0" borderId="214" xfId="7" applyNumberFormat="1" applyFont="1" applyFill="1" applyBorder="1"/>
    <xf numFmtId="164" fontId="0" fillId="35" borderId="214" xfId="7" applyNumberFormat="1" applyFont="1" applyFill="1" applyBorder="1"/>
    <xf numFmtId="164" fontId="0" fillId="35" borderId="202" xfId="7" applyNumberFormat="1" applyFont="1" applyFill="1" applyBorder="1"/>
    <xf numFmtId="0" fontId="84" fillId="0" borderId="183" xfId="0" applyFont="1" applyBorder="1" applyAlignment="1">
      <alignment horizontal="center"/>
    </xf>
    <xf numFmtId="0" fontId="45" fillId="0" borderId="204" xfId="0" applyNumberFormat="1" applyFont="1" applyFill="1" applyBorder="1" applyAlignment="1">
      <alignment vertical="center" wrapText="1"/>
    </xf>
    <xf numFmtId="0" fontId="2" fillId="0" borderId="204" xfId="0" applyNumberFormat="1" applyFont="1" applyFill="1" applyBorder="1" applyAlignment="1">
      <alignment horizontal="left" vertical="center" wrapText="1" indent="4"/>
    </xf>
    <xf numFmtId="0" fontId="2" fillId="0" borderId="204" xfId="0" applyFont="1" applyFill="1" applyBorder="1" applyAlignment="1" applyProtection="1">
      <alignment horizontal="left" vertical="center" indent="11"/>
      <protection locked="0"/>
    </xf>
    <xf numFmtId="0" fontId="46" fillId="0" borderId="204" xfId="0" applyFont="1" applyFill="1" applyBorder="1" applyAlignment="1" applyProtection="1">
      <alignment horizontal="left" vertical="center" indent="17"/>
      <protection locked="0"/>
    </xf>
    <xf numFmtId="0" fontId="86" fillId="0" borderId="204" xfId="0" applyFont="1" applyBorder="1" applyAlignment="1">
      <alignment vertical="center"/>
    </xf>
    <xf numFmtId="0" fontId="2" fillId="0" borderId="204" xfId="0" applyNumberFormat="1" applyFont="1" applyFill="1" applyBorder="1" applyAlignment="1">
      <alignment horizontal="left" vertical="center" wrapText="1"/>
    </xf>
    <xf numFmtId="0" fontId="45" fillId="0" borderId="213" xfId="0" applyNumberFormat="1" applyFont="1" applyFill="1" applyBorder="1" applyAlignment="1">
      <alignment vertical="center" wrapText="1"/>
    </xf>
    <xf numFmtId="3" fontId="3" fillId="35" borderId="187" xfId="0" applyNumberFormat="1" applyFont="1" applyFill="1" applyBorder="1" applyAlignment="1">
      <alignment vertical="center" wrapText="1"/>
    </xf>
    <xf numFmtId="3" fontId="3" fillId="35" borderId="183" xfId="0" applyNumberFormat="1" applyFont="1" applyFill="1" applyBorder="1" applyAlignment="1">
      <alignment vertical="center" wrapText="1"/>
    </xf>
    <xf numFmtId="3" fontId="3" fillId="35" borderId="188" xfId="0" applyNumberFormat="1" applyFont="1" applyFill="1" applyBorder="1" applyAlignment="1">
      <alignment vertical="center" wrapText="1"/>
    </xf>
    <xf numFmtId="3" fontId="3" fillId="35" borderId="81" xfId="0" applyNumberFormat="1" applyFont="1" applyFill="1" applyBorder="1" applyAlignment="1">
      <alignment vertical="center" wrapText="1"/>
    </xf>
    <xf numFmtId="3" fontId="3" fillId="0" borderId="187" xfId="0" applyNumberFormat="1" applyFont="1" applyBorder="1" applyAlignment="1">
      <alignment vertical="center" wrapText="1"/>
    </xf>
    <xf numFmtId="3" fontId="3" fillId="0" borderId="183" xfId="0" applyNumberFormat="1" applyFont="1" applyBorder="1" applyAlignment="1">
      <alignment vertical="center" wrapText="1"/>
    </xf>
    <xf numFmtId="3" fontId="3" fillId="0" borderId="188" xfId="0" applyNumberFormat="1" applyFont="1" applyBorder="1" applyAlignment="1">
      <alignment vertical="center" wrapText="1"/>
    </xf>
    <xf numFmtId="3" fontId="3" fillId="0" borderId="81" xfId="0" applyNumberFormat="1" applyFont="1" applyBorder="1" applyAlignment="1">
      <alignment vertical="center" wrapText="1"/>
    </xf>
    <xf numFmtId="3" fontId="3" fillId="35" borderId="214" xfId="0" applyNumberFormat="1" applyFont="1" applyFill="1" applyBorder="1" applyAlignment="1">
      <alignment vertical="center" wrapText="1"/>
    </xf>
    <xf numFmtId="3" fontId="3" fillId="35" borderId="218" xfId="0" applyNumberFormat="1" applyFont="1" applyFill="1" applyBorder="1" applyAlignment="1">
      <alignment vertical="center" wrapText="1"/>
    </xf>
    <xf numFmtId="3" fontId="3" fillId="35" borderId="219" xfId="0" applyNumberFormat="1" applyFont="1" applyFill="1" applyBorder="1" applyAlignment="1">
      <alignment vertical="center" wrapText="1"/>
    </xf>
    <xf numFmtId="3" fontId="3" fillId="35" borderId="220" xfId="0" applyNumberFormat="1" applyFont="1" applyFill="1" applyBorder="1" applyAlignment="1">
      <alignment vertical="center" wrapText="1"/>
    </xf>
    <xf numFmtId="0" fontId="2" fillId="0" borderId="209" xfId="11" applyFont="1" applyFill="1" applyBorder="1" applyAlignment="1" applyProtection="1">
      <alignment vertical="center"/>
    </xf>
    <xf numFmtId="0" fontId="2" fillId="0" borderId="211" xfId="11" applyFont="1" applyFill="1" applyBorder="1" applyAlignment="1" applyProtection="1">
      <alignment vertical="center"/>
    </xf>
    <xf numFmtId="0" fontId="45" fillId="0" borderId="211" xfId="11" applyFont="1" applyFill="1" applyBorder="1" applyAlignment="1" applyProtection="1">
      <alignment horizontal="center" vertical="center"/>
    </xf>
    <xf numFmtId="0" fontId="45" fillId="0" borderId="212" xfId="11" applyFont="1" applyFill="1" applyBorder="1" applyAlignment="1" applyProtection="1">
      <alignment horizontal="center" vertical="center"/>
    </xf>
    <xf numFmtId="0" fontId="84" fillId="0" borderId="204" xfId="0" applyFont="1" applyFill="1" applyBorder="1"/>
    <xf numFmtId="0" fontId="86" fillId="0" borderId="187" xfId="0" applyFont="1" applyFill="1" applyBorder="1" applyAlignment="1">
      <alignment horizontal="center" vertical="center" wrapText="1"/>
    </xf>
    <xf numFmtId="0" fontId="0" fillId="0" borderId="204" xfId="0" applyBorder="1" applyAlignment="1">
      <alignment horizontal="center"/>
    </xf>
    <xf numFmtId="0" fontId="121" fillId="3" borderId="187" xfId="20954" applyFont="1" applyFill="1" applyBorder="1" applyAlignment="1">
      <alignment horizontal="left" vertical="center" wrapText="1"/>
    </xf>
    <xf numFmtId="43" fontId="84" fillId="0" borderId="187" xfId="7" applyFont="1" applyFill="1" applyBorder="1" applyAlignment="1">
      <alignment horizontal="center" vertical="center"/>
    </xf>
    <xf numFmtId="43" fontId="84" fillId="0" borderId="78" xfId="7" applyFont="1" applyFill="1" applyBorder="1" applyAlignment="1">
      <alignment horizontal="center" vertical="center"/>
    </xf>
    <xf numFmtId="0" fontId="122" fillId="0" borderId="187" xfId="20954" applyFont="1" applyFill="1" applyBorder="1" applyAlignment="1">
      <alignment horizontal="left" vertical="center" wrapText="1" indent="1"/>
    </xf>
    <xf numFmtId="0" fontId="122" fillId="3" borderId="187" xfId="20954" applyFont="1" applyFill="1" applyBorder="1" applyAlignment="1">
      <alignment horizontal="left" vertical="center" wrapText="1" indent="1"/>
    </xf>
    <xf numFmtId="0" fontId="124" fillId="0" borderId="187" xfId="20954" applyFont="1" applyFill="1" applyBorder="1" applyAlignment="1">
      <alignment horizontal="left" vertical="center" wrapText="1" indent="1"/>
    </xf>
    <xf numFmtId="0" fontId="84" fillId="0" borderId="213" xfId="0" applyFont="1" applyBorder="1"/>
    <xf numFmtId="191" fontId="86" fillId="35" borderId="214" xfId="0" applyNumberFormat="1" applyFont="1" applyFill="1" applyBorder="1" applyAlignment="1">
      <alignment horizontal="left" vertical="center" wrapText="1"/>
    </xf>
    <xf numFmtId="191" fontId="86" fillId="35" borderId="214" xfId="0" applyNumberFormat="1" applyFont="1" applyFill="1" applyBorder="1" applyAlignment="1">
      <alignment horizontal="center" vertical="center"/>
    </xf>
    <xf numFmtId="191" fontId="86" fillId="35" borderId="202" xfId="0" applyNumberFormat="1" applyFont="1" applyFill="1" applyBorder="1" applyAlignment="1">
      <alignment horizontal="center" vertical="center"/>
    </xf>
    <xf numFmtId="0" fontId="3" fillId="84" borderId="187" xfId="0" applyFont="1" applyFill="1" applyBorder="1" applyAlignment="1" applyProtection="1">
      <alignment horizontal="center" vertical="center" wrapText="1"/>
    </xf>
    <xf numFmtId="0" fontId="4" fillId="83" borderId="204" xfId="0" applyFont="1" applyFill="1" applyBorder="1" applyAlignment="1" applyProtection="1">
      <alignment vertical="center" wrapText="1"/>
    </xf>
    <xf numFmtId="192" fontId="4" fillId="83" borderId="187" xfId="7" applyNumberFormat="1" applyFont="1" applyFill="1" applyBorder="1" applyAlignment="1">
      <alignment vertical="center"/>
    </xf>
    <xf numFmtId="192" fontId="4" fillId="83" borderId="78" xfId="7" applyNumberFormat="1" applyFont="1" applyFill="1" applyBorder="1" applyAlignment="1">
      <alignment vertical="center"/>
    </xf>
    <xf numFmtId="0" fontId="136" fillId="81" borderId="204" xfId="0" applyFont="1" applyFill="1" applyBorder="1" applyAlignment="1">
      <alignment horizontal="left" vertical="center" wrapText="1" indent="3"/>
    </xf>
    <xf numFmtId="192" fontId="4" fillId="35" borderId="187" xfId="7" applyNumberFormat="1" applyFont="1" applyFill="1" applyBorder="1" applyAlignment="1">
      <alignment vertical="center"/>
    </xf>
    <xf numFmtId="0" fontId="142" fillId="81" borderId="204" xfId="0" applyFont="1" applyFill="1" applyBorder="1" applyAlignment="1">
      <alignment horizontal="left" vertical="center" wrapText="1" indent="5"/>
    </xf>
    <xf numFmtId="0" fontId="143" fillId="80" borderId="204" xfId="0" applyFont="1" applyFill="1" applyBorder="1" applyAlignment="1" applyProtection="1">
      <alignment horizontal="left" vertical="center" wrapText="1" indent="1"/>
    </xf>
    <xf numFmtId="192" fontId="143" fillId="80" borderId="187" xfId="7" applyNumberFormat="1" applyFont="1" applyFill="1" applyBorder="1" applyAlignment="1">
      <alignment vertical="center"/>
    </xf>
    <xf numFmtId="192" fontId="143" fillId="82" borderId="78" xfId="7" applyNumberFormat="1" applyFont="1" applyFill="1" applyBorder="1" applyAlignment="1">
      <alignment vertical="center"/>
    </xf>
    <xf numFmtId="192" fontId="144" fillId="81" borderId="187" xfId="7" applyNumberFormat="1" applyFont="1" applyFill="1" applyBorder="1" applyAlignment="1">
      <alignment vertical="center"/>
    </xf>
    <xf numFmtId="0" fontId="142" fillId="81" borderId="213" xfId="0" applyFont="1" applyFill="1" applyBorder="1" applyAlignment="1">
      <alignment horizontal="left" vertical="center" wrapText="1" indent="5"/>
    </xf>
    <xf numFmtId="192" fontId="144" fillId="81" borderId="214" xfId="7" applyNumberFormat="1" applyFont="1" applyFill="1" applyBorder="1" applyAlignment="1">
      <alignment vertical="center"/>
    </xf>
    <xf numFmtId="192" fontId="143" fillId="82" borderId="202" xfId="7" applyNumberFormat="1" applyFont="1" applyFill="1" applyBorder="1" applyAlignment="1">
      <alignment vertical="center"/>
    </xf>
    <xf numFmtId="191" fontId="94" fillId="0" borderId="203" xfId="0" applyNumberFormat="1" applyFont="1" applyBorder="1" applyAlignment="1">
      <alignment horizontal="right"/>
    </xf>
    <xf numFmtId="191" fontId="94" fillId="0" borderId="214" xfId="0" applyNumberFormat="1" applyFont="1" applyBorder="1" applyAlignment="1">
      <alignment horizontal="right"/>
    </xf>
    <xf numFmtId="0" fontId="2" fillId="0" borderId="203" xfId="0" applyFont="1" applyFill="1" applyBorder="1" applyAlignment="1" applyProtection="1">
      <alignment horizontal="center" vertical="center" wrapText="1"/>
    </xf>
    <xf numFmtId="0" fontId="2" fillId="0" borderId="201" xfId="0" applyFont="1" applyFill="1" applyBorder="1" applyAlignment="1" applyProtection="1">
      <alignment horizontal="center" vertical="center" wrapText="1"/>
    </xf>
    <xf numFmtId="191" fontId="94" fillId="35" borderId="201" xfId="0" applyNumberFormat="1" applyFont="1" applyFill="1" applyBorder="1" applyAlignment="1">
      <alignment horizontal="right"/>
    </xf>
    <xf numFmtId="191" fontId="94" fillId="35" borderId="202" xfId="0" applyNumberFormat="1" applyFont="1" applyFill="1" applyBorder="1" applyAlignment="1">
      <alignment horizontal="right"/>
    </xf>
    <xf numFmtId="191" fontId="94" fillId="35" borderId="203" xfId="0" applyNumberFormat="1" applyFont="1" applyFill="1" applyBorder="1" applyAlignment="1">
      <alignment horizontal="right"/>
    </xf>
    <xf numFmtId="191" fontId="94" fillId="35" borderId="214" xfId="0" applyNumberFormat="1" applyFont="1" applyFill="1" applyBorder="1" applyAlignment="1">
      <alignment horizontal="right"/>
    </xf>
    <xf numFmtId="164" fontId="84" fillId="0" borderId="11"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0" xfId="7" applyNumberFormat="1" applyFont="1" applyAlignment="1">
      <alignment vertical="center"/>
    </xf>
    <xf numFmtId="164" fontId="2" fillId="0" borderId="0" xfId="7" applyNumberFormat="1" applyFont="1" applyFill="1" applyBorder="1" applyAlignment="1" applyProtection="1">
      <alignment vertical="center"/>
    </xf>
    <xf numFmtId="164" fontId="84" fillId="0" borderId="57" xfId="7" applyNumberFormat="1" applyFont="1" applyFill="1" applyBorder="1" applyAlignment="1">
      <alignment vertical="center" wrapText="1"/>
    </xf>
    <xf numFmtId="164" fontId="350" fillId="0" borderId="200" xfId="7" applyNumberFormat="1" applyFont="1" applyBorder="1" applyAlignment="1">
      <alignment vertical="center"/>
    </xf>
    <xf numFmtId="164" fontId="84" fillId="0" borderId="11" xfId="7" applyNumberFormat="1" applyFont="1" applyBorder="1" applyAlignment="1">
      <alignment vertical="center"/>
    </xf>
    <xf numFmtId="164" fontId="84" fillId="0" borderId="11" xfId="7" applyNumberFormat="1" applyFont="1" applyFill="1" applyBorder="1" applyAlignment="1">
      <alignment vertical="center"/>
    </xf>
    <xf numFmtId="164" fontId="88" fillId="0" borderId="11" xfId="7" applyNumberFormat="1" applyFont="1" applyFill="1" applyBorder="1" applyAlignment="1">
      <alignment vertical="center"/>
    </xf>
    <xf numFmtId="164" fontId="84" fillId="0" borderId="12" xfId="7" applyNumberFormat="1" applyFont="1" applyFill="1" applyBorder="1" applyAlignment="1">
      <alignment vertical="center"/>
    </xf>
    <xf numFmtId="164" fontId="86" fillId="0" borderId="13" xfId="7" applyNumberFormat="1" applyFont="1" applyFill="1" applyBorder="1" applyAlignment="1">
      <alignment vertical="center"/>
    </xf>
    <xf numFmtId="164" fontId="84" fillId="0" borderId="14" xfId="7" applyNumberFormat="1" applyFont="1" applyBorder="1" applyAlignment="1">
      <alignment vertical="center"/>
    </xf>
    <xf numFmtId="164" fontId="84" fillId="0" borderId="12" xfId="7" applyNumberFormat="1" applyFont="1" applyBorder="1" applyAlignment="1">
      <alignment vertical="center"/>
    </xf>
    <xf numFmtId="164" fontId="84" fillId="0" borderId="120" xfId="7" applyNumberFormat="1" applyFont="1" applyBorder="1" applyAlignment="1">
      <alignment vertical="center"/>
    </xf>
    <xf numFmtId="164" fontId="86" fillId="0" borderId="120" xfId="7" applyNumberFormat="1" applyFont="1" applyFill="1" applyBorder="1" applyAlignment="1">
      <alignment vertical="center"/>
    </xf>
    <xf numFmtId="164" fontId="350" fillId="0" borderId="187" xfId="7" applyNumberFormat="1" applyFont="1" applyFill="1" applyBorder="1" applyAlignment="1">
      <alignment vertical="center"/>
    </xf>
    <xf numFmtId="164" fontId="112" fillId="0" borderId="120" xfId="7" applyNumberFormat="1" applyFont="1" applyBorder="1"/>
    <xf numFmtId="164" fontId="109" fillId="0" borderId="120" xfId="7" applyNumberFormat="1" applyFont="1" applyBorder="1" applyAlignment="1">
      <alignment horizontal="left" indent="1"/>
    </xf>
    <xf numFmtId="164" fontId="112" fillId="75" borderId="120" xfId="7" applyNumberFormat="1" applyFont="1" applyFill="1" applyBorder="1"/>
    <xf numFmtId="167" fontId="349" fillId="0" borderId="221" xfId="0" applyNumberFormat="1" applyFont="1" applyBorder="1" applyAlignment="1">
      <alignment horizontal="center"/>
    </xf>
    <xf numFmtId="167" fontId="349" fillId="0" borderId="56" xfId="0" applyNumberFormat="1" applyFont="1" applyBorder="1" applyAlignment="1">
      <alignment horizontal="center"/>
    </xf>
    <xf numFmtId="167" fontId="131" fillId="0" borderId="56" xfId="0" applyNumberFormat="1" applyFont="1" applyBorder="1" applyAlignment="1">
      <alignment horizontal="center"/>
    </xf>
    <xf numFmtId="167" fontId="360" fillId="0" borderId="56" xfId="0" applyNumberFormat="1" applyFont="1" applyBorder="1" applyAlignment="1">
      <alignment horizontal="center"/>
    </xf>
    <xf numFmtId="167" fontId="349" fillId="0" borderId="58" xfId="0" applyNumberFormat="1" applyFont="1" applyBorder="1" applyAlignment="1">
      <alignment horizontal="center"/>
    </xf>
    <xf numFmtId="167" fontId="350" fillId="0" borderId="222" xfId="0" applyNumberFormat="1" applyFont="1" applyBorder="1" applyAlignment="1">
      <alignment horizontal="center"/>
    </xf>
    <xf numFmtId="167" fontId="349" fillId="0" borderId="59" xfId="0" applyNumberFormat="1" applyFont="1" applyBorder="1" applyAlignment="1">
      <alignment horizontal="center"/>
    </xf>
    <xf numFmtId="167" fontId="349" fillId="0" borderId="201" xfId="0" applyNumberFormat="1" applyFont="1" applyBorder="1" applyAlignment="1">
      <alignment horizontal="center"/>
    </xf>
    <xf numFmtId="0" fontId="349" fillId="0" borderId="201" xfId="0" applyFont="1" applyBorder="1"/>
    <xf numFmtId="43" fontId="131" fillId="79" borderId="55" xfId="7" applyFont="1" applyFill="1" applyBorder="1" applyAlignment="1">
      <alignment horizontal="center"/>
    </xf>
    <xf numFmtId="43" fontId="110" fillId="0" borderId="0" xfId="7" applyFont="1"/>
    <xf numFmtId="43" fontId="113" fillId="0" borderId="120" xfId="7" applyFont="1" applyFill="1" applyBorder="1" applyAlignment="1">
      <alignment horizontal="center" vertical="center" wrapText="1"/>
    </xf>
    <xf numFmtId="43" fontId="113" fillId="0" borderId="120" xfId="7" applyFont="1" applyBorder="1"/>
    <xf numFmtId="43" fontId="109" fillId="0" borderId="120" xfId="7" applyFont="1" applyBorder="1"/>
    <xf numFmtId="43" fontId="112" fillId="0" borderId="120" xfId="7" applyFont="1" applyBorder="1"/>
    <xf numFmtId="164" fontId="110" fillId="0" borderId="0" xfId="7" applyNumberFormat="1" applyFont="1" applyFill="1"/>
    <xf numFmtId="164" fontId="3" fillId="0" borderId="0" xfId="7" applyNumberFormat="1" applyFont="1" applyFill="1"/>
    <xf numFmtId="164" fontId="2" fillId="0" borderId="3" xfId="7" applyNumberFormat="1" applyFont="1" applyFill="1" applyBorder="1" applyAlignment="1">
      <alignment horizontal="center" vertical="center" wrapText="1"/>
    </xf>
    <xf numFmtId="164" fontId="3" fillId="3" borderId="80" xfId="7" applyNumberFormat="1" applyFont="1" applyFill="1" applyBorder="1" applyAlignment="1">
      <alignment vertical="center"/>
    </xf>
    <xf numFmtId="164" fontId="3" fillId="3" borderId="81" xfId="7" applyNumberFormat="1" applyFont="1" applyFill="1" applyBorder="1" applyAlignment="1">
      <alignment vertical="center"/>
    </xf>
    <xf numFmtId="164" fontId="9" fillId="36" borderId="0" xfId="7" applyNumberFormat="1" applyFont="1" applyFill="1" applyBorder="1"/>
    <xf numFmtId="164" fontId="3" fillId="0" borderId="82" xfId="7" applyNumberFormat="1" applyFont="1" applyFill="1" applyBorder="1" applyAlignment="1">
      <alignment vertical="center"/>
    </xf>
    <xf numFmtId="164" fontId="3" fillId="0" borderId="61" xfId="7" applyNumberFormat="1" applyFont="1" applyFill="1" applyBorder="1" applyAlignment="1">
      <alignment vertical="center"/>
    </xf>
    <xf numFmtId="164" fontId="3" fillId="0" borderId="77" xfId="7" applyNumberFormat="1" applyFont="1" applyFill="1" applyBorder="1" applyAlignment="1">
      <alignment vertical="center"/>
    </xf>
    <xf numFmtId="164" fontId="3" fillId="0" borderId="83" xfId="7" applyNumberFormat="1" applyFont="1" applyFill="1" applyBorder="1" applyAlignment="1">
      <alignment vertical="center"/>
    </xf>
    <xf numFmtId="164" fontId="3" fillId="0" borderId="78" xfId="7" applyNumberFormat="1" applyFont="1" applyFill="1" applyBorder="1" applyAlignment="1">
      <alignment vertical="center"/>
    </xf>
    <xf numFmtId="164" fontId="3" fillId="0" borderId="22" xfId="7" applyNumberFormat="1" applyFont="1" applyFill="1" applyBorder="1" applyAlignment="1">
      <alignment vertical="center"/>
    </xf>
    <xf numFmtId="164" fontId="3" fillId="0" borderId="24" xfId="7" applyNumberFormat="1" applyFont="1" applyFill="1" applyBorder="1" applyAlignment="1">
      <alignment vertical="center"/>
    </xf>
    <xf numFmtId="164" fontId="3" fillId="0" borderId="23" xfId="7" applyNumberFormat="1" applyFont="1" applyFill="1" applyBorder="1" applyAlignment="1">
      <alignment vertical="center"/>
    </xf>
    <xf numFmtId="164" fontId="9" fillId="36" borderId="54" xfId="7" applyNumberFormat="1" applyFont="1" applyFill="1" applyBorder="1"/>
    <xf numFmtId="164" fontId="3" fillId="0" borderId="26" xfId="7" applyNumberFormat="1" applyFont="1" applyFill="1" applyBorder="1" applyAlignment="1">
      <alignment vertical="center"/>
    </xf>
    <xf numFmtId="164" fontId="3" fillId="0" borderId="17" xfId="7" applyNumberFormat="1" applyFont="1" applyFill="1" applyBorder="1" applyAlignment="1">
      <alignment vertical="center"/>
    </xf>
    <xf numFmtId="164" fontId="9" fillId="36" borderId="24" xfId="7" applyNumberFormat="1" applyFont="1" applyFill="1" applyBorder="1"/>
    <xf numFmtId="164" fontId="9" fillId="36" borderId="86" xfId="7" applyNumberFormat="1" applyFont="1" applyFill="1" applyBorder="1"/>
    <xf numFmtId="164" fontId="9" fillId="36" borderId="25" xfId="7" applyNumberFormat="1" applyFont="1" applyFill="1" applyBorder="1"/>
    <xf numFmtId="164" fontId="3" fillId="0" borderId="87" xfId="7" applyNumberFormat="1" applyFont="1" applyFill="1" applyBorder="1" applyAlignment="1">
      <alignment vertical="center"/>
    </xf>
    <xf numFmtId="164" fontId="3" fillId="0" borderId="88" xfId="7" applyNumberFormat="1" applyFont="1" applyFill="1" applyBorder="1" applyAlignment="1">
      <alignment vertical="center"/>
    </xf>
    <xf numFmtId="164" fontId="9" fillId="36" borderId="30" xfId="7" applyNumberFormat="1" applyFont="1" applyFill="1" applyBorder="1"/>
    <xf numFmtId="164" fontId="3" fillId="0" borderId="91" xfId="7" applyNumberFormat="1" applyFont="1" applyFill="1" applyBorder="1" applyAlignment="1">
      <alignment vertical="center"/>
    </xf>
    <xf numFmtId="164" fontId="3" fillId="0" borderId="92" xfId="7" applyNumberFormat="1" applyFont="1" applyFill="1" applyBorder="1" applyAlignment="1">
      <alignment vertical="center"/>
    </xf>
    <xf numFmtId="3" fontId="130" fillId="151" borderId="203" xfId="5" applyNumberFormat="1" applyFont="1" applyFill="1" applyBorder="1" applyAlignment="1" applyProtection="1"/>
    <xf numFmtId="3" fontId="354" fillId="75" borderId="203" xfId="16" applyNumberFormat="1" applyFont="1" applyFill="1" applyBorder="1" applyAlignment="1" applyProtection="1"/>
    <xf numFmtId="363" fontId="112" fillId="35" borderId="120" xfId="20953" applyNumberFormat="1" applyFont="1" applyFill="1" applyBorder="1"/>
    <xf numFmtId="164" fontId="112" fillId="0" borderId="120" xfId="7" applyNumberFormat="1" applyFont="1" applyBorder="1" applyAlignment="1">
      <alignment horizontal="center" vertical="center"/>
    </xf>
    <xf numFmtId="0" fontId="112" fillId="0" borderId="0" xfId="0" applyFont="1"/>
    <xf numFmtId="0" fontId="93" fillId="0" borderId="63" xfId="0" applyFont="1" applyBorder="1" applyAlignment="1">
      <alignment horizontal="left" wrapText="1"/>
    </xf>
    <xf numFmtId="0" fontId="93" fillId="0" borderId="62" xfId="0" applyFont="1" applyBorder="1" applyAlignment="1">
      <alignment horizontal="left" wrapText="1"/>
    </xf>
    <xf numFmtId="0" fontId="93" fillId="0" borderId="127" xfId="0" applyFont="1" applyBorder="1" applyAlignment="1">
      <alignment horizontal="center" vertical="center"/>
    </xf>
    <xf numFmtId="0" fontId="93" fillId="0" borderId="30" xfId="0" applyFont="1" applyBorder="1" applyAlignment="1">
      <alignment horizontal="center" vertical="center"/>
    </xf>
    <xf numFmtId="0" fontId="93" fillId="0" borderId="128" xfId="0" applyFont="1" applyBorder="1" applyAlignment="1">
      <alignment horizontal="center" vertical="center"/>
    </xf>
    <xf numFmtId="164" fontId="349" fillId="0" borderId="183" xfId="7" applyNumberFormat="1" applyFont="1" applyBorder="1" applyAlignment="1">
      <alignment horizontal="center"/>
    </xf>
    <xf numFmtId="164" fontId="349" fillId="0" borderId="189" xfId="7" applyNumberFormat="1" applyFont="1" applyBorder="1" applyAlignment="1">
      <alignment horizontal="center"/>
    </xf>
    <xf numFmtId="164" fontId="349" fillId="0" borderId="81" xfId="7" applyNumberFormat="1" applyFont="1" applyBorder="1" applyAlignment="1">
      <alignment horizontal="center"/>
    </xf>
    <xf numFmtId="0" fontId="349" fillId="0" borderId="209" xfId="0" applyFont="1" applyBorder="1" applyAlignment="1">
      <alignment horizontal="center" vertical="center"/>
    </xf>
    <xf numFmtId="0" fontId="349" fillId="0" borderId="204" xfId="0" applyFont="1" applyBorder="1" applyAlignment="1">
      <alignment horizontal="center" vertical="center"/>
    </xf>
    <xf numFmtId="0" fontId="350" fillId="0" borderId="210" xfId="0" applyFont="1" applyBorder="1" applyAlignment="1">
      <alignment horizontal="center" vertical="center"/>
    </xf>
    <xf numFmtId="0" fontId="350" fillId="0" borderId="7" xfId="0" applyFont="1" applyBorder="1" applyAlignment="1">
      <alignment horizontal="center" vertical="center"/>
    </xf>
    <xf numFmtId="164" fontId="119" fillId="0" borderId="211" xfId="7" applyNumberFormat="1" applyFont="1" applyFill="1" applyBorder="1" applyAlignment="1" applyProtection="1">
      <alignment horizontal="center" vertical="center"/>
    </xf>
    <xf numFmtId="164" fontId="119" fillId="0" borderId="212" xfId="7" applyNumberFormat="1" applyFont="1" applyFill="1" applyBorder="1" applyAlignment="1" applyProtection="1">
      <alignment horizontal="center" vertical="center"/>
    </xf>
    <xf numFmtId="0" fontId="0" fillId="0" borderId="215" xfId="0" applyBorder="1" applyAlignment="1">
      <alignment horizontal="center" vertical="center"/>
    </xf>
    <xf numFmtId="0" fontId="0" fillId="0" borderId="64" xfId="0" applyBorder="1" applyAlignment="1">
      <alignment horizontal="center" vertical="center"/>
    </xf>
    <xf numFmtId="0" fontId="118" fillId="0" borderId="210"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83" xfId="0" applyFont="1" applyBorder="1" applyAlignment="1">
      <alignment horizontal="center" vertical="center"/>
    </xf>
    <xf numFmtId="0" fontId="84" fillId="0" borderId="209" xfId="0" applyFont="1" applyBorder="1" applyAlignment="1">
      <alignment horizontal="center" vertical="center" wrapText="1"/>
    </xf>
    <xf numFmtId="0" fontId="84" fillId="0" borderId="204" xfId="0" applyFont="1" applyBorder="1" applyAlignment="1">
      <alignment horizontal="center" vertical="center" wrapText="1"/>
    </xf>
    <xf numFmtId="0" fontId="45" fillId="0" borderId="211" xfId="0" applyFont="1" applyFill="1" applyBorder="1" applyAlignment="1" applyProtection="1">
      <alignment horizontal="center" vertical="center"/>
    </xf>
    <xf numFmtId="0" fontId="45" fillId="0" borderId="212"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187" xfId="0" applyFont="1" applyFill="1" applyBorder="1" applyAlignment="1">
      <alignment horizontal="center" vertical="center" wrapText="1"/>
    </xf>
    <xf numFmtId="0" fontId="84" fillId="0" borderId="187" xfId="0" applyFont="1" applyFill="1" applyBorder="1" applyAlignment="1">
      <alignment horizontal="center" vertical="center" wrapText="1"/>
    </xf>
    <xf numFmtId="0" fontId="45" fillId="0" borderId="187" xfId="11" applyFont="1" applyFill="1" applyBorder="1" applyAlignment="1" applyProtection="1">
      <alignment horizontal="center" vertical="center" wrapText="1"/>
    </xf>
    <xf numFmtId="0" fontId="45" fillId="0" borderId="78" xfId="11" applyFont="1" applyFill="1" applyBorder="1" applyAlignment="1" applyProtection="1">
      <alignment horizontal="center" vertical="center" wrapText="1"/>
    </xf>
    <xf numFmtId="0" fontId="45" fillId="0" borderId="67"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209" xfId="0" applyFont="1" applyFill="1" applyBorder="1" applyAlignment="1" applyProtection="1">
      <alignment horizontal="center" vertical="center" wrapText="1"/>
    </xf>
    <xf numFmtId="0" fontId="3" fillId="84" borderId="204" xfId="0" applyFont="1" applyFill="1" applyBorder="1" applyAlignment="1" applyProtection="1">
      <alignment horizontal="center" vertical="center" wrapText="1"/>
    </xf>
    <xf numFmtId="0" fontId="3" fillId="84" borderId="211" xfId="11" applyFont="1" applyFill="1" applyBorder="1" applyAlignment="1">
      <alignment horizontal="center" vertical="top"/>
    </xf>
    <xf numFmtId="0" fontId="4" fillId="83" borderId="212" xfId="0" applyFont="1" applyFill="1" applyBorder="1" applyAlignment="1" applyProtection="1">
      <alignment horizontal="center" vertical="center" wrapText="1"/>
    </xf>
    <xf numFmtId="0" fontId="4" fillId="83" borderId="78"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68" xfId="13" applyFont="1" applyFill="1" applyBorder="1" applyAlignment="1" applyProtection="1">
      <alignment horizontal="center" vertical="center" wrapText="1"/>
      <protection locked="0"/>
    </xf>
    <xf numFmtId="0" fontId="98" fillId="3" borderId="61"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69" xfId="1" applyNumberFormat="1" applyFont="1" applyFill="1" applyBorder="1" applyAlignment="1" applyProtection="1">
      <alignment horizontal="center" vertical="center" wrapText="1"/>
      <protection locked="0"/>
    </xf>
    <xf numFmtId="164" fontId="45" fillId="0" borderId="70" xfId="1" applyNumberFormat="1" applyFont="1" applyFill="1" applyBorder="1" applyAlignment="1" applyProtection="1">
      <alignment horizontal="center" vertical="center" wrapText="1"/>
      <protection locked="0"/>
    </xf>
    <xf numFmtId="0" fontId="3" fillId="0" borderId="68" xfId="0" applyFont="1" applyFill="1" applyBorder="1" applyAlignment="1">
      <alignment horizontal="center" vertical="center" wrapText="1"/>
    </xf>
    <xf numFmtId="0" fontId="3" fillId="0" borderId="61" xfId="0" applyFont="1" applyFill="1" applyBorder="1" applyAlignment="1">
      <alignment horizontal="center" vertical="center" wrapText="1"/>
    </xf>
    <xf numFmtId="0" fontId="86" fillId="0" borderId="71" xfId="0" applyFont="1" applyBorder="1" applyAlignment="1">
      <alignment horizontal="center"/>
    </xf>
    <xf numFmtId="0" fontId="86" fillId="0" borderId="72"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9" fillId="0" borderId="53" xfId="0" applyFont="1" applyFill="1" applyBorder="1" applyAlignment="1">
      <alignment horizontal="left" vertical="center"/>
    </xf>
    <xf numFmtId="0" fontId="99" fillId="0" borderId="54" xfId="0" applyFont="1" applyFill="1" applyBorder="1" applyAlignment="1">
      <alignment horizontal="left" vertical="center"/>
    </xf>
    <xf numFmtId="164" fontId="3" fillId="0" borderId="54" xfId="7" applyNumberFormat="1" applyFont="1" applyFill="1" applyBorder="1" applyAlignment="1">
      <alignment horizontal="center" vertical="center" wrapText="1"/>
    </xf>
    <xf numFmtId="164" fontId="3" fillId="0" borderId="74" xfId="7" applyNumberFormat="1" applyFont="1" applyFill="1" applyBorder="1" applyAlignment="1">
      <alignment horizontal="center" vertical="center" wrapText="1"/>
    </xf>
    <xf numFmtId="164" fontId="3" fillId="0" borderId="57" xfId="7" applyNumberFormat="1" applyFont="1" applyFill="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78" xfId="0" applyFont="1" applyBorder="1" applyAlignment="1">
      <alignment horizontal="center" vertical="center" wrapText="1"/>
    </xf>
    <xf numFmtId="0" fontId="112" fillId="0" borderId="101"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7"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2" fillId="0" borderId="110" xfId="0" applyNumberFormat="1" applyFont="1" applyFill="1" applyBorder="1" applyAlignment="1">
      <alignment horizontal="left" vertical="center" wrapText="1"/>
    </xf>
    <xf numFmtId="43" fontId="113" fillId="0" borderId="103" xfId="7" applyFont="1" applyFill="1" applyBorder="1" applyAlignment="1">
      <alignment horizontal="center" vertical="center" wrapText="1"/>
    </xf>
    <xf numFmtId="43" fontId="113" fillId="0" borderId="104" xfId="7" applyFont="1" applyFill="1" applyBorder="1" applyAlignment="1">
      <alignment horizontal="center" vertical="center" wrapText="1"/>
    </xf>
    <xf numFmtId="43" fontId="113" fillId="0" borderId="105" xfId="7" applyFont="1" applyFill="1" applyBorder="1" applyAlignment="1">
      <alignment horizontal="center" vertical="center" wrapText="1"/>
    </xf>
    <xf numFmtId="43" fontId="113" fillId="0" borderId="82" xfId="7" applyFont="1" applyFill="1" applyBorder="1" applyAlignment="1">
      <alignment horizontal="center" vertical="center" wrapText="1"/>
    </xf>
    <xf numFmtId="43" fontId="113" fillId="0" borderId="108" xfId="7" applyFont="1" applyFill="1" applyBorder="1" applyAlignment="1">
      <alignment horizontal="center" vertical="center" wrapText="1"/>
    </xf>
    <xf numFmtId="43" fontId="113" fillId="0" borderId="72" xfId="7" applyFont="1" applyFill="1" applyBorder="1" applyAlignment="1">
      <alignment horizontal="center" vertical="center" wrapText="1"/>
    </xf>
    <xf numFmtId="164" fontId="109" fillId="0" borderId="124" xfId="7" applyNumberFormat="1" applyFont="1" applyBorder="1" applyAlignment="1">
      <alignment horizontal="center" vertical="center" wrapText="1"/>
    </xf>
    <xf numFmtId="164" fontId="109" fillId="0" borderId="7" xfId="7" applyNumberFormat="1" applyFont="1" applyBorder="1" applyAlignment="1">
      <alignment horizontal="center" vertical="center" wrapText="1"/>
    </xf>
    <xf numFmtId="164" fontId="109" fillId="0" borderId="120" xfId="7" applyNumberFormat="1" applyFont="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103" xfId="0" applyFont="1" applyFill="1" applyBorder="1" applyAlignment="1">
      <alignment horizontal="center" vertical="center"/>
    </xf>
    <xf numFmtId="0" fontId="117" fillId="0" borderId="105" xfId="0" applyFont="1" applyFill="1" applyBorder="1" applyAlignment="1">
      <alignment horizontal="center" vertical="center"/>
    </xf>
    <xf numFmtId="0" fontId="117" fillId="0" borderId="82" xfId="0" applyFont="1" applyFill="1" applyBorder="1" applyAlignment="1">
      <alignment horizontal="center" vertical="center"/>
    </xf>
    <xf numFmtId="0" fontId="117" fillId="0" borderId="72" xfId="0" applyFont="1" applyFill="1" applyBorder="1" applyAlignment="1">
      <alignment horizontal="center" vertical="center"/>
    </xf>
    <xf numFmtId="164" fontId="113" fillId="0" borderId="120" xfId="7" applyNumberFormat="1" applyFont="1" applyFill="1" applyBorder="1" applyAlignment="1">
      <alignment horizontal="center" vertical="center" wrapText="1"/>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103" xfId="0" applyFont="1" applyFill="1" applyBorder="1" applyAlignment="1">
      <alignment horizontal="center" vertical="center" wrapText="1"/>
    </xf>
    <xf numFmtId="0" fontId="112" fillId="0" borderId="105" xfId="0" applyFont="1" applyFill="1" applyBorder="1" applyAlignment="1">
      <alignment horizontal="center" vertical="center" wrapText="1"/>
    </xf>
    <xf numFmtId="0" fontId="112" fillId="0" borderId="67"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12" fillId="0" borderId="82" xfId="0" applyFont="1" applyFill="1" applyBorder="1" applyAlignment="1">
      <alignment horizontal="center" vertical="center" wrapText="1"/>
    </xf>
    <xf numFmtId="0" fontId="112" fillId="0" borderId="72"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3" xfId="0" applyFont="1" applyFill="1" applyBorder="1" applyAlignment="1">
      <alignment horizontal="center" vertical="center" wrapText="1"/>
    </xf>
    <xf numFmtId="0" fontId="109" fillId="0" borderId="72" xfId="0" applyFont="1" applyBorder="1" applyAlignment="1">
      <alignment horizontal="center" vertical="center" wrapText="1"/>
    </xf>
    <xf numFmtId="0" fontId="112" fillId="0" borderId="53" xfId="0" applyNumberFormat="1" applyFont="1" applyFill="1" applyBorder="1" applyAlignment="1">
      <alignment horizontal="left" vertical="top" wrapText="1"/>
    </xf>
    <xf numFmtId="0" fontId="112" fillId="0" borderId="74" xfId="0" applyNumberFormat="1" applyFont="1" applyFill="1" applyBorder="1" applyAlignment="1">
      <alignment horizontal="left" vertical="top" wrapText="1"/>
    </xf>
    <xf numFmtId="0" fontId="112" fillId="0" borderId="60" xfId="0" applyNumberFormat="1" applyFont="1" applyFill="1" applyBorder="1" applyAlignment="1">
      <alignment horizontal="left" vertical="top" wrapText="1"/>
    </xf>
    <xf numFmtId="0" fontId="112" fillId="0" borderId="93" xfId="0" applyNumberFormat="1" applyFont="1" applyFill="1" applyBorder="1" applyAlignment="1">
      <alignment horizontal="left" vertical="top" wrapText="1"/>
    </xf>
    <xf numFmtId="0" fontId="112" fillId="0" borderId="100" xfId="0" applyNumberFormat="1" applyFont="1" applyFill="1" applyBorder="1" applyAlignment="1">
      <alignment horizontal="left" vertical="top" wrapText="1"/>
    </xf>
    <xf numFmtId="0" fontId="112" fillId="0" borderId="126"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4" xfId="0" applyFont="1" applyFill="1" applyBorder="1" applyAlignment="1">
      <alignment horizontal="center" vertical="center" wrapText="1"/>
    </xf>
    <xf numFmtId="0" fontId="109" fillId="0" borderId="61" xfId="0" applyFont="1" applyBorder="1" applyAlignment="1">
      <alignment horizontal="center" vertical="center" wrapText="1"/>
    </xf>
    <xf numFmtId="0" fontId="109" fillId="0" borderId="6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28" xfId="0" applyFont="1" applyFill="1" applyBorder="1" applyAlignment="1">
      <alignment horizontal="center" vertical="center" wrapText="1"/>
    </xf>
    <xf numFmtId="164" fontId="109" fillId="0" borderId="103" xfId="7" applyNumberFormat="1" applyFont="1" applyBorder="1" applyAlignment="1">
      <alignment horizontal="center" vertical="top" wrapText="1"/>
    </xf>
    <xf numFmtId="164" fontId="109" fillId="0" borderId="104" xfId="7" applyNumberFormat="1" applyFont="1" applyBorder="1" applyAlignment="1">
      <alignment horizontal="center" vertical="top" wrapText="1"/>
    </xf>
    <xf numFmtId="164" fontId="109" fillId="0" borderId="103" xfId="7" applyNumberFormat="1" applyFont="1" applyFill="1" applyBorder="1" applyAlignment="1">
      <alignment horizontal="center" vertical="top" wrapText="1"/>
    </xf>
    <xf numFmtId="164" fontId="109" fillId="0" borderId="122" xfId="7" applyNumberFormat="1" applyFont="1" applyFill="1" applyBorder="1" applyAlignment="1">
      <alignment horizontal="center" vertical="top" wrapText="1"/>
    </xf>
    <xf numFmtId="164" fontId="109" fillId="0" borderId="123" xfId="7" applyNumberFormat="1"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103" xfId="0" applyFont="1" applyBorder="1" applyAlignment="1">
      <alignment horizontal="center" vertical="center"/>
    </xf>
    <xf numFmtId="0" fontId="115" fillId="0" borderId="105" xfId="0" applyFont="1" applyBorder="1" applyAlignment="1">
      <alignment horizontal="center" vertical="center"/>
    </xf>
    <xf numFmtId="0" fontId="115" fillId="0" borderId="82" xfId="0" applyFont="1" applyBorder="1" applyAlignment="1">
      <alignment horizontal="center" vertical="center"/>
    </xf>
    <xf numFmtId="0" fontId="115" fillId="0" borderId="72"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G15" sqref="G15"/>
    </sheetView>
  </sheetViews>
  <sheetFormatPr defaultColWidth="9.33203125" defaultRowHeight="13.8"/>
  <cols>
    <col min="1" max="1" width="10.33203125" style="4" customWidth="1"/>
    <col min="2" max="2" width="138.33203125" style="5" bestFit="1" customWidth="1"/>
    <col min="3" max="3" width="35.33203125" style="5" customWidth="1"/>
    <col min="4" max="6" width="9.33203125" style="5"/>
    <col min="7" max="7" width="13.44140625" style="5" customWidth="1"/>
    <col min="8" max="16384" width="9.33203125" style="5"/>
  </cols>
  <sheetData>
    <row r="1" spans="1:3">
      <c r="A1" s="110"/>
      <c r="B1" s="115" t="s">
        <v>209</v>
      </c>
      <c r="C1" s="625"/>
    </row>
    <row r="2" spans="1:3" ht="14.4">
      <c r="A2" s="116">
        <v>1</v>
      </c>
      <c r="B2" s="222" t="s">
        <v>210</v>
      </c>
      <c r="C2" s="626" t="s">
        <v>754</v>
      </c>
    </row>
    <row r="3" spans="1:3" ht="14.4">
      <c r="A3" s="116">
        <v>2</v>
      </c>
      <c r="B3" s="223" t="s">
        <v>206</v>
      </c>
      <c r="C3" s="626" t="s">
        <v>755</v>
      </c>
    </row>
    <row r="4" spans="1:3" ht="14.4">
      <c r="A4" s="116">
        <v>3</v>
      </c>
      <c r="B4" s="224" t="s">
        <v>211</v>
      </c>
      <c r="C4" s="626" t="s">
        <v>756</v>
      </c>
    </row>
    <row r="5" spans="1:3" ht="14.4">
      <c r="A5" s="117">
        <v>4</v>
      </c>
      <c r="B5" s="225" t="s">
        <v>207</v>
      </c>
      <c r="C5" s="627" t="s">
        <v>757</v>
      </c>
    </row>
    <row r="6" spans="1:3" s="118" customFormat="1" ht="45.75" customHeight="1">
      <c r="A6" s="803" t="s">
        <v>283</v>
      </c>
      <c r="B6" s="804"/>
      <c r="C6" s="804"/>
    </row>
    <row r="7" spans="1:3">
      <c r="A7" s="119" t="s">
        <v>29</v>
      </c>
      <c r="B7" s="115" t="s">
        <v>208</v>
      </c>
    </row>
    <row r="8" spans="1:3">
      <c r="A8" s="110">
        <v>1</v>
      </c>
      <c r="B8" s="149" t="s">
        <v>20</v>
      </c>
    </row>
    <row r="9" spans="1:3">
      <c r="A9" s="110">
        <v>2</v>
      </c>
      <c r="B9" s="150" t="s">
        <v>21</v>
      </c>
    </row>
    <row r="10" spans="1:3">
      <c r="A10" s="110">
        <v>3</v>
      </c>
      <c r="B10" s="150" t="s">
        <v>22</v>
      </c>
    </row>
    <row r="11" spans="1:3">
      <c r="A11" s="110">
        <v>4</v>
      </c>
      <c r="B11" s="150" t="s">
        <v>23</v>
      </c>
      <c r="C11" s="49"/>
    </row>
    <row r="12" spans="1:3">
      <c r="A12" s="110">
        <v>5</v>
      </c>
      <c r="B12" s="150" t="s">
        <v>24</v>
      </c>
    </row>
    <row r="13" spans="1:3">
      <c r="A13" s="110">
        <v>6</v>
      </c>
      <c r="B13" s="151" t="s">
        <v>218</v>
      </c>
    </row>
    <row r="14" spans="1:3">
      <c r="A14" s="110">
        <v>7</v>
      </c>
      <c r="B14" s="150" t="s">
        <v>212</v>
      </c>
    </row>
    <row r="15" spans="1:3">
      <c r="A15" s="110">
        <v>8</v>
      </c>
      <c r="B15" s="150" t="s">
        <v>213</v>
      </c>
    </row>
    <row r="16" spans="1:3">
      <c r="A16" s="110">
        <v>9</v>
      </c>
      <c r="B16" s="150" t="s">
        <v>25</v>
      </c>
    </row>
    <row r="17" spans="1:2">
      <c r="A17" s="221" t="s">
        <v>282</v>
      </c>
      <c r="B17" s="220" t="s">
        <v>269</v>
      </c>
    </row>
    <row r="18" spans="1:2" s="17" customFormat="1">
      <c r="A18" s="491" t="s">
        <v>711</v>
      </c>
      <c r="B18" s="492" t="s">
        <v>713</v>
      </c>
    </row>
    <row r="19" spans="1:2" s="17" customFormat="1">
      <c r="A19" s="493" t="s">
        <v>712</v>
      </c>
      <c r="B19" s="492" t="s">
        <v>714</v>
      </c>
    </row>
    <row r="20" spans="1:2">
      <c r="A20" s="110">
        <v>10</v>
      </c>
      <c r="B20" s="150" t="s">
        <v>26</v>
      </c>
    </row>
    <row r="21" spans="1:2">
      <c r="A21" s="110">
        <v>11</v>
      </c>
      <c r="B21" s="151" t="s">
        <v>214</v>
      </c>
    </row>
    <row r="22" spans="1:2">
      <c r="A22" s="110">
        <v>12</v>
      </c>
      <c r="B22" s="151" t="s">
        <v>27</v>
      </c>
    </row>
    <row r="23" spans="1:2">
      <c r="A23" s="241">
        <v>13</v>
      </c>
      <c r="B23" s="242" t="s">
        <v>215</v>
      </c>
    </row>
    <row r="24" spans="1:2">
      <c r="A24" s="241">
        <v>14</v>
      </c>
      <c r="B24" s="243" t="s">
        <v>240</v>
      </c>
    </row>
    <row r="25" spans="1:2">
      <c r="A25" s="244">
        <v>15</v>
      </c>
      <c r="B25" s="245" t="s">
        <v>28</v>
      </c>
    </row>
    <row r="26" spans="1:2">
      <c r="A26" s="244">
        <v>15.1</v>
      </c>
      <c r="B26" s="246" t="s">
        <v>296</v>
      </c>
    </row>
    <row r="27" spans="1:2">
      <c r="A27" s="494">
        <v>15.2</v>
      </c>
      <c r="B27" s="492" t="s">
        <v>716</v>
      </c>
    </row>
    <row r="28" spans="1:2">
      <c r="A28" s="244">
        <v>16</v>
      </c>
      <c r="B28" s="246" t="s">
        <v>337</v>
      </c>
    </row>
    <row r="29" spans="1:2">
      <c r="A29" s="244">
        <v>17</v>
      </c>
      <c r="B29" s="246" t="s">
        <v>378</v>
      </c>
    </row>
    <row r="30" spans="1:2">
      <c r="A30" s="244">
        <v>18</v>
      </c>
      <c r="B30" s="246" t="s">
        <v>666</v>
      </c>
    </row>
    <row r="31" spans="1:2">
      <c r="A31" s="244">
        <v>19</v>
      </c>
      <c r="B31" s="246" t="s">
        <v>667</v>
      </c>
    </row>
    <row r="32" spans="1:2">
      <c r="A32" s="244">
        <v>20</v>
      </c>
      <c r="B32" s="304" t="s">
        <v>668</v>
      </c>
    </row>
    <row r="33" spans="1:2">
      <c r="A33" s="244">
        <v>21</v>
      </c>
      <c r="B33" s="246" t="s">
        <v>494</v>
      </c>
    </row>
    <row r="34" spans="1:2">
      <c r="A34" s="244">
        <v>22</v>
      </c>
      <c r="B34" s="246" t="s">
        <v>669</v>
      </c>
    </row>
    <row r="35" spans="1:2">
      <c r="A35" s="244">
        <v>23</v>
      </c>
      <c r="B35" s="246" t="s">
        <v>670</v>
      </c>
    </row>
    <row r="36" spans="1:2">
      <c r="A36" s="244">
        <v>24</v>
      </c>
      <c r="B36" s="246" t="s">
        <v>671</v>
      </c>
    </row>
    <row r="37" spans="1:2">
      <c r="A37" s="244">
        <v>25</v>
      </c>
      <c r="B37" s="246" t="s">
        <v>379</v>
      </c>
    </row>
    <row r="38" spans="1:2">
      <c r="A38" s="244">
        <v>26</v>
      </c>
      <c r="B38" s="246"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scale="4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D26" sqref="D26"/>
      <selection pane="topRight" activeCell="D26" sqref="D26"/>
      <selection pane="bottomLeft" activeCell="D26" sqref="D26"/>
      <selection pane="bottomRight" activeCell="D26" sqref="D26"/>
    </sheetView>
  </sheetViews>
  <sheetFormatPr defaultColWidth="9.33203125" defaultRowHeight="13.2"/>
  <cols>
    <col min="1" max="1" width="9.5546875" style="52" bestFit="1" customWidth="1"/>
    <col min="2" max="2" width="132.44140625" style="4" customWidth="1"/>
    <col min="3" max="3" width="18.44140625" style="4" customWidth="1"/>
    <col min="4" max="16384" width="9.33203125" style="4"/>
  </cols>
  <sheetData>
    <row r="1" spans="1:3">
      <c r="A1" s="2" t="s">
        <v>30</v>
      </c>
      <c r="B1" s="3" t="str">
        <f>'Info '!C2</f>
        <v>JSC "Liberty Bank"</v>
      </c>
    </row>
    <row r="2" spans="1:3" s="44" customFormat="1" ht="15.75" customHeight="1">
      <c r="A2" s="44" t="s">
        <v>31</v>
      </c>
      <c r="B2" s="628">
        <f>'1. key ratios '!B2</f>
        <v>46112</v>
      </c>
    </row>
    <row r="3" spans="1:3" s="44" customFormat="1" ht="15.75" customHeight="1"/>
    <row r="4" spans="1:3" ht="13.8" thickBot="1">
      <c r="A4" s="52" t="s">
        <v>143</v>
      </c>
      <c r="B4" s="91" t="s">
        <v>142</v>
      </c>
    </row>
    <row r="5" spans="1:3">
      <c r="A5" s="53" t="s">
        <v>6</v>
      </c>
      <c r="B5" s="54"/>
      <c r="C5" s="55" t="s">
        <v>35</v>
      </c>
    </row>
    <row r="6" spans="1:3">
      <c r="A6" s="56">
        <v>1</v>
      </c>
      <c r="B6" s="57" t="s">
        <v>141</v>
      </c>
      <c r="C6" s="58">
        <f>SUM(C7:C11)</f>
        <v>761269619</v>
      </c>
    </row>
    <row r="7" spans="1:3">
      <c r="A7" s="56">
        <v>2</v>
      </c>
      <c r="B7" s="59" t="s">
        <v>140</v>
      </c>
      <c r="C7" s="60">
        <v>44490459</v>
      </c>
    </row>
    <row r="8" spans="1:3">
      <c r="A8" s="56">
        <v>3</v>
      </c>
      <c r="B8" s="61" t="s">
        <v>139</v>
      </c>
      <c r="C8" s="60">
        <v>36850537</v>
      </c>
    </row>
    <row r="9" spans="1:3">
      <c r="A9" s="56">
        <v>4</v>
      </c>
      <c r="B9" s="61" t="s">
        <v>138</v>
      </c>
      <c r="C9" s="60">
        <v>33015263</v>
      </c>
    </row>
    <row r="10" spans="1:3">
      <c r="A10" s="56">
        <v>5</v>
      </c>
      <c r="B10" s="61" t="s">
        <v>137</v>
      </c>
      <c r="C10" s="60">
        <v>0</v>
      </c>
    </row>
    <row r="11" spans="1:3">
      <c r="A11" s="56">
        <v>6</v>
      </c>
      <c r="B11" s="62" t="s">
        <v>136</v>
      </c>
      <c r="C11" s="60">
        <v>646913360</v>
      </c>
    </row>
    <row r="12" spans="1:3" s="31" customFormat="1">
      <c r="A12" s="56">
        <v>7</v>
      </c>
      <c r="B12" s="57" t="s">
        <v>135</v>
      </c>
      <c r="C12" s="63">
        <v>123175388</v>
      </c>
    </row>
    <row r="13" spans="1:3" s="31" customFormat="1">
      <c r="A13" s="56">
        <v>8</v>
      </c>
      <c r="B13" s="64" t="s">
        <v>134</v>
      </c>
      <c r="C13" s="65">
        <v>33015263</v>
      </c>
    </row>
    <row r="14" spans="1:3" s="31" customFormat="1" ht="26.4">
      <c r="A14" s="56">
        <v>9</v>
      </c>
      <c r="B14" s="66" t="s">
        <v>133</v>
      </c>
      <c r="C14" s="65">
        <v>0</v>
      </c>
    </row>
    <row r="15" spans="1:3" s="31" customFormat="1">
      <c r="A15" s="56">
        <v>10</v>
      </c>
      <c r="B15" s="67" t="s">
        <v>132</v>
      </c>
      <c r="C15" s="65">
        <v>90160125</v>
      </c>
    </row>
    <row r="16" spans="1:3" s="31" customFormat="1">
      <c r="A16" s="56">
        <v>11</v>
      </c>
      <c r="B16" s="68" t="s">
        <v>131</v>
      </c>
      <c r="C16" s="65">
        <v>0</v>
      </c>
    </row>
    <row r="17" spans="1:3" s="31" customFormat="1">
      <c r="A17" s="56">
        <v>12</v>
      </c>
      <c r="B17" s="67" t="s">
        <v>130</v>
      </c>
      <c r="C17" s="65">
        <v>0</v>
      </c>
    </row>
    <row r="18" spans="1:3" s="31" customFormat="1">
      <c r="A18" s="56">
        <v>13</v>
      </c>
      <c r="B18" s="67" t="s">
        <v>129</v>
      </c>
      <c r="C18" s="65">
        <v>0</v>
      </c>
    </row>
    <row r="19" spans="1:3" s="31" customFormat="1">
      <c r="A19" s="56">
        <v>14</v>
      </c>
      <c r="B19" s="67" t="s">
        <v>128</v>
      </c>
      <c r="C19" s="65">
        <v>0</v>
      </c>
    </row>
    <row r="20" spans="1:3" s="31" customFormat="1">
      <c r="A20" s="56">
        <v>15</v>
      </c>
      <c r="B20" s="67" t="s">
        <v>127</v>
      </c>
      <c r="C20" s="65">
        <v>0</v>
      </c>
    </row>
    <row r="21" spans="1:3" s="31" customFormat="1" ht="26.4">
      <c r="A21" s="56">
        <v>16</v>
      </c>
      <c r="B21" s="66" t="s">
        <v>126</v>
      </c>
      <c r="C21" s="65">
        <v>0</v>
      </c>
    </row>
    <row r="22" spans="1:3" s="31" customFormat="1">
      <c r="A22" s="56">
        <v>17</v>
      </c>
      <c r="B22" s="69" t="s">
        <v>125</v>
      </c>
      <c r="C22" s="65">
        <v>0</v>
      </c>
    </row>
    <row r="23" spans="1:3" s="31" customFormat="1">
      <c r="A23" s="56">
        <v>18</v>
      </c>
      <c r="B23" s="489" t="s">
        <v>517</v>
      </c>
      <c r="C23" s="306">
        <v>0</v>
      </c>
    </row>
    <row r="24" spans="1:3" s="31" customFormat="1">
      <c r="A24" s="56">
        <v>19</v>
      </c>
      <c r="B24" s="66" t="s">
        <v>124</v>
      </c>
      <c r="C24" s="65">
        <v>0</v>
      </c>
    </row>
    <row r="25" spans="1:3" s="31" customFormat="1" ht="26.4">
      <c r="A25" s="56">
        <v>20</v>
      </c>
      <c r="B25" s="66" t="s">
        <v>101</v>
      </c>
      <c r="C25" s="65">
        <v>0</v>
      </c>
    </row>
    <row r="26" spans="1:3" s="31" customFormat="1">
      <c r="A26" s="56">
        <v>21</v>
      </c>
      <c r="B26" s="70" t="s">
        <v>123</v>
      </c>
      <c r="C26" s="65">
        <v>0</v>
      </c>
    </row>
    <row r="27" spans="1:3" s="31" customFormat="1">
      <c r="A27" s="56">
        <v>22</v>
      </c>
      <c r="B27" s="70" t="s">
        <v>122</v>
      </c>
      <c r="C27" s="65">
        <v>0</v>
      </c>
    </row>
    <row r="28" spans="1:3" s="31" customFormat="1">
      <c r="A28" s="56">
        <v>23</v>
      </c>
      <c r="B28" s="70" t="s">
        <v>121</v>
      </c>
      <c r="C28" s="65">
        <v>0</v>
      </c>
    </row>
    <row r="29" spans="1:3" s="31" customFormat="1">
      <c r="A29" s="56">
        <v>24</v>
      </c>
      <c r="B29" s="71" t="s">
        <v>120</v>
      </c>
      <c r="C29" s="63">
        <v>638094231</v>
      </c>
    </row>
    <row r="30" spans="1:3" s="31" customFormat="1">
      <c r="A30" s="72"/>
      <c r="B30" s="73"/>
      <c r="C30" s="65">
        <v>0</v>
      </c>
    </row>
    <row r="31" spans="1:3" s="31" customFormat="1">
      <c r="A31" s="72">
        <v>25</v>
      </c>
      <c r="B31" s="71" t="s">
        <v>119</v>
      </c>
      <c r="C31" s="63">
        <v>15403934.922699999</v>
      </c>
    </row>
    <row r="32" spans="1:3" s="31" customFormat="1">
      <c r="A32" s="72">
        <v>26</v>
      </c>
      <c r="B32" s="61" t="s">
        <v>118</v>
      </c>
      <c r="C32" s="74">
        <v>10884204.922699999</v>
      </c>
    </row>
    <row r="33" spans="1:3" s="31" customFormat="1">
      <c r="A33" s="72">
        <v>27</v>
      </c>
      <c r="B33" s="75" t="s">
        <v>179</v>
      </c>
      <c r="C33" s="65">
        <v>45654</v>
      </c>
    </row>
    <row r="34" spans="1:3" s="31" customFormat="1">
      <c r="A34" s="72">
        <v>28</v>
      </c>
      <c r="B34" s="75" t="s">
        <v>117</v>
      </c>
      <c r="C34" s="65">
        <v>10838550.922699999</v>
      </c>
    </row>
    <row r="35" spans="1:3" s="31" customFormat="1">
      <c r="A35" s="72">
        <v>29</v>
      </c>
      <c r="B35" s="61" t="s">
        <v>116</v>
      </c>
      <c r="C35" s="65">
        <v>4519730</v>
      </c>
    </row>
    <row r="36" spans="1:3" s="31" customFormat="1">
      <c r="A36" s="72">
        <v>30</v>
      </c>
      <c r="B36" s="71" t="s">
        <v>115</v>
      </c>
      <c r="C36" s="63">
        <v>0</v>
      </c>
    </row>
    <row r="37" spans="1:3" s="31" customFormat="1">
      <c r="A37" s="72">
        <v>31</v>
      </c>
      <c r="B37" s="66" t="s">
        <v>114</v>
      </c>
      <c r="C37" s="65">
        <v>0</v>
      </c>
    </row>
    <row r="38" spans="1:3" s="31" customFormat="1">
      <c r="A38" s="72">
        <v>32</v>
      </c>
      <c r="B38" s="67" t="s">
        <v>113</v>
      </c>
      <c r="C38" s="65">
        <v>0</v>
      </c>
    </row>
    <row r="39" spans="1:3" s="31" customFormat="1">
      <c r="A39" s="72">
        <v>33</v>
      </c>
      <c r="B39" s="66" t="s">
        <v>112</v>
      </c>
      <c r="C39" s="65">
        <v>0</v>
      </c>
    </row>
    <row r="40" spans="1:3" s="31" customFormat="1" ht="26.4">
      <c r="A40" s="72">
        <v>34</v>
      </c>
      <c r="B40" s="66" t="s">
        <v>101</v>
      </c>
      <c r="C40" s="65">
        <v>0</v>
      </c>
    </row>
    <row r="41" spans="1:3" s="31" customFormat="1">
      <c r="A41" s="72">
        <v>35</v>
      </c>
      <c r="B41" s="70" t="s">
        <v>111</v>
      </c>
      <c r="C41" s="65">
        <v>0</v>
      </c>
    </row>
    <row r="42" spans="1:3" s="31" customFormat="1">
      <c r="A42" s="72">
        <v>36</v>
      </c>
      <c r="B42" s="71" t="s">
        <v>110</v>
      </c>
      <c r="C42" s="63">
        <v>15403934.922699999</v>
      </c>
    </row>
    <row r="43" spans="1:3" s="31" customFormat="1">
      <c r="A43" s="72"/>
      <c r="B43" s="73"/>
      <c r="C43" s="65">
        <v>0</v>
      </c>
    </row>
    <row r="44" spans="1:3" s="31" customFormat="1">
      <c r="A44" s="72">
        <v>37</v>
      </c>
      <c r="B44" s="76" t="s">
        <v>109</v>
      </c>
      <c r="C44" s="63">
        <v>117047700.68344001</v>
      </c>
    </row>
    <row r="45" spans="1:3" s="31" customFormat="1">
      <c r="A45" s="72">
        <v>38</v>
      </c>
      <c r="B45" s="61" t="s">
        <v>108</v>
      </c>
      <c r="C45" s="65">
        <v>117047700.68344001</v>
      </c>
    </row>
    <row r="46" spans="1:3" s="31" customFormat="1">
      <c r="A46" s="72">
        <v>39</v>
      </c>
      <c r="B46" s="61" t="s">
        <v>107</v>
      </c>
      <c r="C46" s="65">
        <v>0</v>
      </c>
    </row>
    <row r="47" spans="1:3" s="31" customFormat="1">
      <c r="A47" s="72">
        <v>40</v>
      </c>
      <c r="B47" s="61" t="s">
        <v>106</v>
      </c>
      <c r="C47" s="65">
        <v>0</v>
      </c>
    </row>
    <row r="48" spans="1:3" s="31" customFormat="1">
      <c r="A48" s="72">
        <v>41</v>
      </c>
      <c r="B48" s="76" t="s">
        <v>105</v>
      </c>
      <c r="C48" s="63">
        <v>0</v>
      </c>
    </row>
    <row r="49" spans="1:3" s="31" customFormat="1">
      <c r="A49" s="72">
        <v>42</v>
      </c>
      <c r="B49" s="66" t="s">
        <v>104</v>
      </c>
      <c r="C49" s="65">
        <v>0</v>
      </c>
    </row>
    <row r="50" spans="1:3" s="31" customFormat="1">
      <c r="A50" s="72">
        <v>43</v>
      </c>
      <c r="B50" s="67" t="s">
        <v>103</v>
      </c>
      <c r="C50" s="65">
        <v>0</v>
      </c>
    </row>
    <row r="51" spans="1:3" s="31" customFormat="1">
      <c r="A51" s="72">
        <v>44</v>
      </c>
      <c r="B51" s="66" t="s">
        <v>102</v>
      </c>
      <c r="C51" s="65">
        <v>0</v>
      </c>
    </row>
    <row r="52" spans="1:3" s="31" customFormat="1" ht="26.4">
      <c r="A52" s="72">
        <v>45</v>
      </c>
      <c r="B52" s="66" t="s">
        <v>101</v>
      </c>
      <c r="C52" s="65">
        <v>0</v>
      </c>
    </row>
    <row r="53" spans="1:3" s="31" customFormat="1" ht="13.8" thickBot="1">
      <c r="A53" s="72">
        <v>46</v>
      </c>
      <c r="B53" s="77" t="s">
        <v>100</v>
      </c>
      <c r="C53" s="78">
        <f>C44-C48</f>
        <v>117047700.68344001</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scale="5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zoomScale="80" zoomScaleNormal="80" workbookViewId="0">
      <selection activeCell="L20" sqref="L20"/>
    </sheetView>
  </sheetViews>
  <sheetFormatPr defaultColWidth="9.33203125" defaultRowHeight="13.8"/>
  <cols>
    <col min="1" max="1" width="9.44140625" style="163" bestFit="1" customWidth="1"/>
    <col min="2" max="2" width="59" style="163" customWidth="1"/>
    <col min="3" max="3" width="16.6640625" style="163" customWidth="1"/>
    <col min="4" max="4" width="15.5546875" style="566" bestFit="1" customWidth="1"/>
    <col min="5" max="16384" width="9.33203125" style="163"/>
  </cols>
  <sheetData>
    <row r="1" spans="1:4">
      <c r="A1" s="206" t="s">
        <v>30</v>
      </c>
      <c r="B1" s="3" t="str">
        <f>'Info '!C2</f>
        <v>JSC "Liberty Bank"</v>
      </c>
    </row>
    <row r="2" spans="1:4" s="137" customFormat="1" ht="15.75" customHeight="1">
      <c r="A2" s="137" t="s">
        <v>31</v>
      </c>
      <c r="B2" s="628">
        <f>'1. key ratios '!B2</f>
        <v>46112</v>
      </c>
      <c r="D2" s="567"/>
    </row>
    <row r="3" spans="1:4" s="137" customFormat="1" ht="15.75" customHeight="1">
      <c r="D3" s="567"/>
    </row>
    <row r="4" spans="1:4" ht="14.4" thickBot="1">
      <c r="A4" s="181" t="s">
        <v>268</v>
      </c>
      <c r="B4" s="212" t="s">
        <v>269</v>
      </c>
    </row>
    <row r="5" spans="1:4" s="213" customFormat="1" ht="12.75" customHeight="1">
      <c r="A5" s="239"/>
      <c r="B5" s="240" t="s">
        <v>272</v>
      </c>
      <c r="C5" s="207" t="s">
        <v>270</v>
      </c>
      <c r="D5" s="568" t="s">
        <v>271</v>
      </c>
    </row>
    <row r="6" spans="1:4" s="214" customFormat="1">
      <c r="A6" s="208">
        <v>1</v>
      </c>
      <c r="B6" s="235" t="s">
        <v>273</v>
      </c>
      <c r="C6" s="235"/>
      <c r="D6" s="569"/>
    </row>
    <row r="7" spans="1:4" s="214" customFormat="1">
      <c r="A7" s="209" t="s">
        <v>259</v>
      </c>
      <c r="B7" s="236" t="s">
        <v>274</v>
      </c>
      <c r="C7" s="228">
        <v>4.4999999999999998E-2</v>
      </c>
      <c r="D7" s="570">
        <v>199601748.49893782</v>
      </c>
    </row>
    <row r="8" spans="1:4" s="214" customFormat="1">
      <c r="A8" s="209" t="s">
        <v>260</v>
      </c>
      <c r="B8" s="236" t="s">
        <v>275</v>
      </c>
      <c r="C8" s="229">
        <v>0.06</v>
      </c>
      <c r="D8" s="570">
        <v>266135664.66525042</v>
      </c>
    </row>
    <row r="9" spans="1:4" s="214" customFormat="1">
      <c r="A9" s="209" t="s">
        <v>261</v>
      </c>
      <c r="B9" s="236" t="s">
        <v>276</v>
      </c>
      <c r="C9" s="229">
        <v>0.08</v>
      </c>
      <c r="D9" s="570">
        <v>354847552.88700056</v>
      </c>
    </row>
    <row r="10" spans="1:4" s="214" customFormat="1">
      <c r="A10" s="208" t="s">
        <v>262</v>
      </c>
      <c r="B10" s="235" t="s">
        <v>277</v>
      </c>
      <c r="C10" s="230"/>
      <c r="D10" s="569"/>
    </row>
    <row r="11" spans="1:4" s="215" customFormat="1">
      <c r="A11" s="210" t="s">
        <v>263</v>
      </c>
      <c r="B11" s="227" t="s">
        <v>747</v>
      </c>
      <c r="C11" s="231">
        <v>2.5000000000000001E-2</v>
      </c>
      <c r="D11" s="570">
        <v>110889860.27718769</v>
      </c>
    </row>
    <row r="12" spans="1:4" s="215" customFormat="1">
      <c r="A12" s="210" t="s">
        <v>264</v>
      </c>
      <c r="B12" s="227" t="s">
        <v>278</v>
      </c>
      <c r="C12" s="231">
        <v>7.4999999999999997E-3</v>
      </c>
      <c r="D12" s="570">
        <v>33266958.083156303</v>
      </c>
    </row>
    <row r="13" spans="1:4" s="215" customFormat="1">
      <c r="A13" s="210" t="s">
        <v>265</v>
      </c>
      <c r="B13" s="227" t="s">
        <v>279</v>
      </c>
      <c r="C13" s="231">
        <v>5.0000000000000001E-3</v>
      </c>
      <c r="D13" s="570">
        <v>22177972.055437535</v>
      </c>
    </row>
    <row r="14" spans="1:4" s="215" customFormat="1">
      <c r="A14" s="208" t="s">
        <v>266</v>
      </c>
      <c r="B14" s="235" t="s">
        <v>326</v>
      </c>
      <c r="C14" s="232"/>
      <c r="D14" s="569"/>
    </row>
    <row r="15" spans="1:4" s="215" customFormat="1">
      <c r="A15" s="210">
        <v>3.1</v>
      </c>
      <c r="B15" s="227" t="s">
        <v>284</v>
      </c>
      <c r="C15" s="231">
        <v>3.6562207572243516E-2</v>
      </c>
      <c r="D15" s="570">
        <v>162175123.56446469</v>
      </c>
    </row>
    <row r="16" spans="1:4" s="215" customFormat="1">
      <c r="A16" s="210">
        <v>3.2</v>
      </c>
      <c r="B16" s="227" t="s">
        <v>285</v>
      </c>
      <c r="C16" s="231">
        <v>4.417697029975276E-2</v>
      </c>
      <c r="D16" s="570">
        <v>195951122.56036213</v>
      </c>
    </row>
    <row r="17" spans="1:6" s="214" customFormat="1">
      <c r="A17" s="210">
        <v>3.3</v>
      </c>
      <c r="B17" s="227" t="s">
        <v>286</v>
      </c>
      <c r="C17" s="231">
        <v>5.4196394941212284E-2</v>
      </c>
      <c r="D17" s="570">
        <v>240393226.50233245</v>
      </c>
    </row>
    <row r="18" spans="1:6" s="213" customFormat="1" ht="12.75" customHeight="1">
      <c r="A18" s="237"/>
      <c r="B18" s="238" t="s">
        <v>325</v>
      </c>
      <c r="C18" s="233" t="s">
        <v>270</v>
      </c>
      <c r="D18" s="571" t="s">
        <v>778</v>
      </c>
    </row>
    <row r="19" spans="1:6" s="214" customFormat="1">
      <c r="A19" s="211">
        <v>4</v>
      </c>
      <c r="B19" s="227" t="s">
        <v>280</v>
      </c>
      <c r="C19" s="231">
        <f>C7+C11+C12+C13+C15</f>
        <v>0.11906220757224353</v>
      </c>
      <c r="D19" s="570">
        <v>528111662.47918409</v>
      </c>
    </row>
    <row r="20" spans="1:6" s="214" customFormat="1">
      <c r="A20" s="211">
        <v>5</v>
      </c>
      <c r="B20" s="227" t="s">
        <v>90</v>
      </c>
      <c r="C20" s="231">
        <f>C8+C11+C12+C13+C16</f>
        <v>0.14167697029975276</v>
      </c>
      <c r="D20" s="570">
        <v>628421577.64139414</v>
      </c>
    </row>
    <row r="21" spans="1:6" s="214" customFormat="1" ht="14.4" thickBot="1">
      <c r="A21" s="216" t="s">
        <v>267</v>
      </c>
      <c r="B21" s="217" t="s">
        <v>281</v>
      </c>
      <c r="C21" s="234">
        <f>C9+C11+C12+C13+C17</f>
        <v>0.1716963949412123</v>
      </c>
      <c r="D21" s="572">
        <v>761575569.80511463</v>
      </c>
    </row>
    <row r="22" spans="1:6">
      <c r="F22" s="181"/>
    </row>
    <row r="23" spans="1:6">
      <c r="B23" s="180"/>
    </row>
  </sheetData>
  <conditionalFormatting sqref="C21">
    <cfRule type="cellIs" dxfId="19" priority="1" operator="lessThan">
      <formula>#REF!</formula>
    </cfRule>
  </conditionalFormatting>
  <pageMargins left="0.7" right="0.7" top="0.75" bottom="0.75" header="0.3" footer="0.3"/>
  <pageSetup paperSize="9" scale="8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75" zoomScaleNormal="75" workbookViewId="0">
      <selection activeCell="E22" sqref="E22"/>
    </sheetView>
  </sheetViews>
  <sheetFormatPr defaultRowHeight="14.4"/>
  <cols>
    <col min="1" max="1" width="107.109375" bestFit="1" customWidth="1"/>
    <col min="2" max="2" width="41" customWidth="1"/>
    <col min="3" max="3" width="28.109375" bestFit="1" customWidth="1"/>
    <col min="4" max="4" width="28.33203125" customWidth="1"/>
    <col min="5" max="7" width="28.109375" customWidth="1"/>
  </cols>
  <sheetData>
    <row r="1" spans="1:3">
      <c r="A1" s="448" t="str">
        <f>'9.1. Capital Requirements'!A1</f>
        <v>Bank:</v>
      </c>
      <c r="B1" s="3" t="str">
        <f>'Info '!C2</f>
        <v>JSC "Liberty Bank"</v>
      </c>
    </row>
    <row r="2" spans="1:3">
      <c r="A2" s="448" t="str">
        <f>'9.1. Capital Requirements'!A2</f>
        <v>Date:</v>
      </c>
      <c r="B2" s="628">
        <f>'1. key ratios '!B2</f>
        <v>46112</v>
      </c>
    </row>
    <row r="3" spans="1:3">
      <c r="A3" s="449" t="s">
        <v>675</v>
      </c>
      <c r="B3" s="450" t="s">
        <v>676</v>
      </c>
    </row>
    <row r="4" spans="1:3" ht="15" thickBot="1"/>
    <row r="5" spans="1:3">
      <c r="A5" s="451"/>
      <c r="B5" s="452" t="s">
        <v>677</v>
      </c>
      <c r="C5" s="468"/>
    </row>
    <row r="6" spans="1:3">
      <c r="A6" s="453" t="s">
        <v>697</v>
      </c>
      <c r="B6" s="454">
        <v>803297966.24000001</v>
      </c>
      <c r="C6" s="468"/>
    </row>
    <row r="7" spans="1:3" ht="15.6">
      <c r="A7" s="453" t="s">
        <v>683</v>
      </c>
      <c r="B7" s="454">
        <v>770545866.70614004</v>
      </c>
      <c r="C7" s="468"/>
    </row>
    <row r="8" spans="1:3">
      <c r="A8" s="455" t="s">
        <v>678</v>
      </c>
      <c r="B8" s="456">
        <v>638094231</v>
      </c>
      <c r="C8" s="468"/>
    </row>
    <row r="9" spans="1:3">
      <c r="A9" s="455" t="s">
        <v>679</v>
      </c>
      <c r="B9" s="456">
        <v>15403935.022699999</v>
      </c>
      <c r="C9" s="468"/>
    </row>
    <row r="10" spans="1:3">
      <c r="A10" s="455" t="s">
        <v>680</v>
      </c>
      <c r="B10" s="456">
        <v>117047700.68344003</v>
      </c>
      <c r="C10" s="468"/>
    </row>
    <row r="11" spans="1:3">
      <c r="A11" s="453" t="s">
        <v>684</v>
      </c>
      <c r="B11" s="454">
        <v>32752099.533859998</v>
      </c>
      <c r="C11" s="468"/>
    </row>
    <row r="12" spans="1:3" ht="15.6">
      <c r="A12" s="455" t="s">
        <v>703</v>
      </c>
      <c r="B12" s="456">
        <v>32752099.533859998</v>
      </c>
      <c r="C12" s="468"/>
    </row>
    <row r="13" spans="1:3" ht="15.6">
      <c r="A13" s="455" t="s">
        <v>685</v>
      </c>
      <c r="B13" s="456">
        <v>0</v>
      </c>
      <c r="C13" s="468"/>
    </row>
    <row r="14" spans="1:3">
      <c r="A14" s="453" t="s">
        <v>686</v>
      </c>
      <c r="B14" s="454">
        <v>6098098854.0551109</v>
      </c>
      <c r="C14" s="468"/>
    </row>
    <row r="15" spans="1:3">
      <c r="A15" s="457" t="s">
        <v>687</v>
      </c>
      <c r="B15" s="456">
        <v>5327552987.3489704</v>
      </c>
      <c r="C15" s="468"/>
    </row>
    <row r="16" spans="1:3">
      <c r="A16" s="457" t="s">
        <v>688</v>
      </c>
      <c r="B16" s="456">
        <v>770545866.70614004</v>
      </c>
      <c r="C16" s="468"/>
    </row>
    <row r="17" spans="1:5">
      <c r="A17" s="453" t="s">
        <v>691</v>
      </c>
      <c r="B17" s="454"/>
      <c r="C17" s="468"/>
    </row>
    <row r="18" spans="1:5">
      <c r="A18" s="457" t="s">
        <v>689</v>
      </c>
      <c r="B18" s="456">
        <v>4435594411.0875072</v>
      </c>
      <c r="C18" s="468"/>
    </row>
    <row r="19" spans="1:5">
      <c r="A19" s="457" t="s">
        <v>690</v>
      </c>
      <c r="B19" s="456">
        <v>6224867609.0213051</v>
      </c>
      <c r="C19" s="468"/>
    </row>
    <row r="20" spans="1:5">
      <c r="A20" s="453" t="s">
        <v>705</v>
      </c>
      <c r="B20" s="454"/>
      <c r="C20" s="468"/>
    </row>
    <row r="21" spans="1:5">
      <c r="A21" s="458" t="s">
        <v>692</v>
      </c>
      <c r="B21" s="459">
        <f>IFERROR(B6/B18,0)</f>
        <v>0.18110266444380552</v>
      </c>
      <c r="C21" s="468"/>
    </row>
    <row r="22" spans="1:5">
      <c r="A22" s="458" t="s">
        <v>709</v>
      </c>
      <c r="B22" s="459">
        <f>IFERROR(B6/B19,0)</f>
        <v>0.12904659451324416</v>
      </c>
      <c r="C22" s="468"/>
    </row>
    <row r="23" spans="1:5" ht="15" thickBot="1">
      <c r="A23" s="460" t="s">
        <v>693</v>
      </c>
      <c r="B23" s="461">
        <f>IFERROR(B6/B14,0)</f>
        <v>0.13172924635451314</v>
      </c>
    </row>
    <row r="24" spans="1:5" ht="16.5" customHeight="1">
      <c r="A24" s="462" t="s">
        <v>681</v>
      </c>
      <c r="B24" s="463"/>
      <c r="C24" s="463"/>
      <c r="D24" s="463"/>
      <c r="E24" s="463"/>
    </row>
    <row r="25" spans="1:5" ht="25.5" customHeight="1">
      <c r="A25" s="462" t="s">
        <v>702</v>
      </c>
    </row>
    <row r="26" spans="1:5" ht="42.45" customHeight="1">
      <c r="A26" s="462" t="s">
        <v>704</v>
      </c>
      <c r="B26" s="163"/>
    </row>
  </sheetData>
  <pageMargins left="0.7" right="0.7" top="0.75" bottom="0.75" header="0.3" footer="0.3"/>
  <pageSetup scale="6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F26" sqref="F26"/>
    </sheetView>
  </sheetViews>
  <sheetFormatPr defaultRowHeight="14.4"/>
  <cols>
    <col min="1" max="1" width="46.33203125" bestFit="1" customWidth="1"/>
    <col min="2" max="2" width="18.33203125" customWidth="1"/>
    <col min="3" max="3" width="18.33203125" bestFit="1" customWidth="1"/>
    <col min="4" max="4" width="17.33203125" bestFit="1" customWidth="1"/>
    <col min="5" max="5" width="16.44140625" bestFit="1" customWidth="1"/>
    <col min="6" max="6" width="18.109375" bestFit="1" customWidth="1"/>
  </cols>
  <sheetData>
    <row r="1" spans="1:7">
      <c r="A1" s="448" t="s">
        <v>30</v>
      </c>
      <c r="B1" s="3" t="str">
        <f>'Info '!C2</f>
        <v>JSC "Liberty Bank"</v>
      </c>
      <c r="C1" s="163"/>
    </row>
    <row r="2" spans="1:7">
      <c r="A2" s="448" t="s">
        <v>31</v>
      </c>
      <c r="B2" s="628">
        <f>'1. key ratios '!B2</f>
        <v>46112</v>
      </c>
      <c r="C2" s="163"/>
    </row>
    <row r="3" spans="1:7">
      <c r="A3" s="449" t="s">
        <v>682</v>
      </c>
      <c r="B3" s="450" t="s">
        <v>676</v>
      </c>
      <c r="C3" s="163"/>
    </row>
    <row r="5" spans="1:7">
      <c r="A5" s="464"/>
    </row>
    <row r="6" spans="1:7" ht="15" thickBot="1">
      <c r="A6" s="465"/>
      <c r="B6" s="465"/>
      <c r="C6" s="465"/>
      <c r="D6" s="465"/>
      <c r="E6" s="465"/>
      <c r="F6" s="465"/>
    </row>
    <row r="7" spans="1:7">
      <c r="A7" s="834"/>
      <c r="B7" s="836" t="s">
        <v>708</v>
      </c>
      <c r="C7" s="836"/>
      <c r="D7" s="836"/>
      <c r="E7" s="836"/>
      <c r="F7" s="837" t="s">
        <v>64</v>
      </c>
    </row>
    <row r="8" spans="1:7" ht="27.6">
      <c r="A8" s="835"/>
      <c r="B8" s="717" t="s">
        <v>694</v>
      </c>
      <c r="C8" s="717" t="s">
        <v>695</v>
      </c>
      <c r="D8" s="717" t="s">
        <v>696</v>
      </c>
      <c r="E8" s="717" t="s">
        <v>706</v>
      </c>
      <c r="F8" s="838"/>
      <c r="G8" s="469"/>
    </row>
    <row r="9" spans="1:7">
      <c r="A9" s="718" t="s">
        <v>697</v>
      </c>
      <c r="B9" s="719">
        <f>B13+B17</f>
        <v>654693674.49464214</v>
      </c>
      <c r="C9" s="719">
        <f t="shared" ref="C9:E9" si="0">C13+C17</f>
        <v>20297545.981183998</v>
      </c>
      <c r="D9" s="719">
        <f t="shared" si="0"/>
        <v>151119193.81500003</v>
      </c>
      <c r="E9" s="719">
        <f t="shared" si="0"/>
        <v>15467176.500000002</v>
      </c>
      <c r="F9" s="720">
        <f>F13+F17</f>
        <v>841577590.7908262</v>
      </c>
    </row>
    <row r="10" spans="1:7">
      <c r="A10" s="721" t="s">
        <v>699</v>
      </c>
      <c r="B10" s="722">
        <v>652500745.50014603</v>
      </c>
      <c r="C10" s="722">
        <v>7602636.7999999998</v>
      </c>
      <c r="D10" s="722">
        <v>142133921.94000003</v>
      </c>
      <c r="E10" s="722">
        <v>15467176.500000002</v>
      </c>
      <c r="F10" s="720">
        <f t="shared" ref="F10:F20" si="1">SUM(B10:E10)</f>
        <v>817704480.74014604</v>
      </c>
      <c r="G10" s="468"/>
    </row>
    <row r="11" spans="1:7">
      <c r="A11" s="721" t="s">
        <v>707</v>
      </c>
      <c r="B11" s="722">
        <v>2192928.9944960736</v>
      </c>
      <c r="C11" s="722">
        <v>12694909.181183999</v>
      </c>
      <c r="D11" s="722">
        <v>8985271.875</v>
      </c>
      <c r="E11" s="722">
        <v>0</v>
      </c>
      <c r="F11" s="720">
        <f t="shared" si="1"/>
        <v>23873110.050680071</v>
      </c>
      <c r="G11" s="468"/>
    </row>
    <row r="12" spans="1:7">
      <c r="A12" s="723" t="s">
        <v>698</v>
      </c>
      <c r="B12" s="722">
        <v>858923.58014596789</v>
      </c>
      <c r="C12" s="722">
        <v>6082109.4399999995</v>
      </c>
      <c r="D12" s="722">
        <v>26606748.616559997</v>
      </c>
      <c r="E12" s="722">
        <v>63241.477300003171</v>
      </c>
      <c r="F12" s="720">
        <f t="shared" si="1"/>
        <v>33611023.114005968</v>
      </c>
      <c r="G12" s="468"/>
    </row>
    <row r="13" spans="1:7">
      <c r="A13" s="724" t="s">
        <v>688</v>
      </c>
      <c r="B13" s="725">
        <v>0</v>
      </c>
      <c r="C13" s="725">
        <v>1520527.3600000001</v>
      </c>
      <c r="D13" s="725">
        <v>115527173.32344003</v>
      </c>
      <c r="E13" s="725">
        <v>15403935.022699999</v>
      </c>
      <c r="F13" s="726">
        <f t="shared" si="1"/>
        <v>132451635.70614003</v>
      </c>
    </row>
    <row r="14" spans="1:7">
      <c r="A14" s="721" t="s">
        <v>699</v>
      </c>
      <c r="B14" s="727">
        <v>0</v>
      </c>
      <c r="C14" s="727">
        <v>1520527.3600000001</v>
      </c>
      <c r="D14" s="727">
        <v>115527173.32344003</v>
      </c>
      <c r="E14" s="727">
        <v>15403935.022699999</v>
      </c>
      <c r="F14" s="726">
        <f t="shared" si="1"/>
        <v>132451635.70614003</v>
      </c>
    </row>
    <row r="15" spans="1:7">
      <c r="A15" s="721" t="s">
        <v>707</v>
      </c>
      <c r="B15" s="727">
        <v>0</v>
      </c>
      <c r="C15" s="727">
        <v>0</v>
      </c>
      <c r="D15" s="727">
        <v>0</v>
      </c>
      <c r="E15" s="727">
        <v>0</v>
      </c>
      <c r="F15" s="726">
        <f t="shared" si="1"/>
        <v>0</v>
      </c>
    </row>
    <row r="16" spans="1:7">
      <c r="A16" s="723" t="s">
        <v>698</v>
      </c>
      <c r="B16" s="727">
        <v>0</v>
      </c>
      <c r="C16" s="727">
        <v>0</v>
      </c>
      <c r="D16" s="727">
        <v>0</v>
      </c>
      <c r="E16" s="727">
        <v>0</v>
      </c>
      <c r="F16" s="726">
        <f t="shared" si="1"/>
        <v>0</v>
      </c>
    </row>
    <row r="17" spans="1:6">
      <c r="A17" s="724" t="s">
        <v>684</v>
      </c>
      <c r="B17" s="725">
        <v>654693674.49464214</v>
      </c>
      <c r="C17" s="725">
        <v>18777018.621183999</v>
      </c>
      <c r="D17" s="725">
        <v>35592020.491559997</v>
      </c>
      <c r="E17" s="725">
        <v>63241.477300003171</v>
      </c>
      <c r="F17" s="726">
        <f t="shared" si="1"/>
        <v>709125955.08468616</v>
      </c>
    </row>
    <row r="18" spans="1:6">
      <c r="A18" s="721" t="s">
        <v>699</v>
      </c>
      <c r="B18" s="727">
        <v>652500745.50014603</v>
      </c>
      <c r="C18" s="727">
        <v>6082109.4399999995</v>
      </c>
      <c r="D18" s="727">
        <v>26606748.616559997</v>
      </c>
      <c r="E18" s="727">
        <v>63241.477300003171</v>
      </c>
      <c r="F18" s="726">
        <f t="shared" si="1"/>
        <v>685252845.03400612</v>
      </c>
    </row>
    <row r="19" spans="1:6">
      <c r="A19" s="721" t="s">
        <v>707</v>
      </c>
      <c r="B19" s="727">
        <v>2192928.9944960736</v>
      </c>
      <c r="C19" s="727">
        <v>12694909.181183999</v>
      </c>
      <c r="D19" s="727">
        <v>8985271.875</v>
      </c>
      <c r="E19" s="727">
        <v>0</v>
      </c>
      <c r="F19" s="726">
        <f t="shared" si="1"/>
        <v>23873110.050680071</v>
      </c>
    </row>
    <row r="20" spans="1:6" ht="15" thickBot="1">
      <c r="A20" s="728" t="s">
        <v>698</v>
      </c>
      <c r="B20" s="729">
        <v>858923.58014596789</v>
      </c>
      <c r="C20" s="729">
        <v>6082109.4399999995</v>
      </c>
      <c r="D20" s="729">
        <v>26606748.616559997</v>
      </c>
      <c r="E20" s="729">
        <v>63241.477300003171</v>
      </c>
      <c r="F20" s="730">
        <f t="shared" si="1"/>
        <v>33611023.114005968</v>
      </c>
    </row>
  </sheetData>
  <mergeCells count="3">
    <mergeCell ref="A7:A8"/>
    <mergeCell ref="B7:E7"/>
    <mergeCell ref="F7:F8"/>
  </mergeCells>
  <pageMargins left="0.7" right="0.7" top="0.75" bottom="0.75" header="0.3" footer="0.3"/>
  <pageSetup scale="6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68"/>
  <sheetViews>
    <sheetView zoomScale="80" zoomScaleNormal="80" workbookViewId="0">
      <pane xSplit="1" ySplit="5" topLeftCell="B6" activePane="bottomRight" state="frozen"/>
      <selection activeCell="D26" sqref="D26"/>
      <selection pane="topRight" activeCell="D26" sqref="D26"/>
      <selection pane="bottomLeft" activeCell="D26" sqref="D26"/>
      <selection pane="bottomRight" activeCell="K15" sqref="K15"/>
    </sheetView>
  </sheetViews>
  <sheetFormatPr defaultColWidth="9.33203125" defaultRowHeight="13.8"/>
  <cols>
    <col min="1" max="1" width="10.6640625" style="4" customWidth="1"/>
    <col min="2" max="2" width="91.6640625" style="4" customWidth="1"/>
    <col min="3" max="3" width="32.109375" style="741" customWidth="1"/>
    <col min="4" max="4" width="32.33203125" style="4" customWidth="1"/>
    <col min="5" max="5" width="9.44140625" style="5" customWidth="1"/>
    <col min="6" max="16384" width="9.33203125" style="5"/>
  </cols>
  <sheetData>
    <row r="1" spans="1:6">
      <c r="A1" s="2" t="s">
        <v>30</v>
      </c>
      <c r="B1" s="3" t="str">
        <f>'Info '!C2</f>
        <v>JSC "Liberty Bank"</v>
      </c>
      <c r="E1" s="4"/>
      <c r="F1" s="4"/>
    </row>
    <row r="2" spans="1:6" s="44" customFormat="1" ht="15.75" customHeight="1">
      <c r="A2" s="2" t="s">
        <v>31</v>
      </c>
      <c r="B2" s="628">
        <f>'1. key ratios '!B2</f>
        <v>46112</v>
      </c>
      <c r="C2" s="742"/>
    </row>
    <row r="3" spans="1:6" s="44" customFormat="1" ht="15.75" customHeight="1">
      <c r="A3" s="79"/>
      <c r="C3" s="742"/>
    </row>
    <row r="4" spans="1:6" s="44" customFormat="1" ht="15.75" customHeight="1" thickBot="1">
      <c r="A4" s="44" t="s">
        <v>47</v>
      </c>
      <c r="B4" s="133" t="s">
        <v>165</v>
      </c>
      <c r="C4" s="742"/>
      <c r="D4" s="22" t="s">
        <v>35</v>
      </c>
    </row>
    <row r="5" spans="1:6" ht="39.6">
      <c r="A5" s="80" t="s">
        <v>6</v>
      </c>
      <c r="B5" s="153" t="s">
        <v>205</v>
      </c>
      <c r="C5" s="743" t="s">
        <v>624</v>
      </c>
      <c r="D5" s="81" t="s">
        <v>49</v>
      </c>
    </row>
    <row r="6" spans="1:6" ht="14.4">
      <c r="A6" s="307">
        <v>1</v>
      </c>
      <c r="B6" s="308" t="s">
        <v>525</v>
      </c>
      <c r="C6" s="744">
        <f>SUM(C7:C9)</f>
        <v>572069977.05448151</v>
      </c>
      <c r="D6" s="758"/>
      <c r="E6" s="82"/>
    </row>
    <row r="7" spans="1:6" ht="14.4">
      <c r="A7" s="307">
        <v>1.1000000000000001</v>
      </c>
      <c r="B7" s="309" t="s">
        <v>526</v>
      </c>
      <c r="C7" s="745">
        <v>356422250.10000008</v>
      </c>
      <c r="D7" s="759"/>
      <c r="E7" s="82"/>
    </row>
    <row r="8" spans="1:6" ht="14.4">
      <c r="A8" s="307">
        <v>1.2</v>
      </c>
      <c r="B8" s="309" t="s">
        <v>527</v>
      </c>
      <c r="C8" s="745">
        <v>121510116.16467421</v>
      </c>
      <c r="D8" s="759"/>
      <c r="E8" s="82"/>
    </row>
    <row r="9" spans="1:6" ht="14.4">
      <c r="A9" s="307">
        <v>1.3</v>
      </c>
      <c r="B9" s="309" t="s">
        <v>528</v>
      </c>
      <c r="C9" s="746">
        <v>94137610.789807245</v>
      </c>
      <c r="D9" s="759"/>
      <c r="E9" s="82"/>
    </row>
    <row r="10" spans="1:6" ht="14.4">
      <c r="A10" s="307">
        <v>2</v>
      </c>
      <c r="B10" s="310" t="s">
        <v>529</v>
      </c>
      <c r="C10" s="746">
        <v>3478470.89</v>
      </c>
      <c r="D10" s="759"/>
      <c r="E10" s="82"/>
    </row>
    <row r="11" spans="1:6" ht="14.4">
      <c r="A11" s="307">
        <v>2.1</v>
      </c>
      <c r="B11" s="311" t="s">
        <v>530</v>
      </c>
      <c r="C11" s="747">
        <v>3097132</v>
      </c>
      <c r="D11" s="760"/>
      <c r="E11" s="83"/>
    </row>
    <row r="12" spans="1:6" ht="14.4">
      <c r="A12" s="307">
        <v>3</v>
      </c>
      <c r="B12" s="312" t="s">
        <v>531</v>
      </c>
      <c r="C12" s="747"/>
      <c r="D12" s="760"/>
      <c r="E12" s="83"/>
    </row>
    <row r="13" spans="1:6" ht="14.4">
      <c r="A13" s="307">
        <v>4</v>
      </c>
      <c r="B13" s="313" t="s">
        <v>532</v>
      </c>
      <c r="C13" s="747"/>
      <c r="D13" s="760"/>
      <c r="E13" s="83"/>
    </row>
    <row r="14" spans="1:6" ht="14.4">
      <c r="A14" s="307">
        <v>5</v>
      </c>
      <c r="B14" s="314" t="s">
        <v>533</v>
      </c>
      <c r="C14" s="747">
        <v>234620271.88967365</v>
      </c>
      <c r="D14" s="760"/>
      <c r="E14" s="83"/>
    </row>
    <row r="15" spans="1:6" ht="14.4">
      <c r="A15" s="307">
        <v>5.0999999999999996</v>
      </c>
      <c r="B15" s="315" t="s">
        <v>534</v>
      </c>
      <c r="C15" s="746">
        <v>0</v>
      </c>
      <c r="D15" s="760"/>
      <c r="E15" s="82"/>
    </row>
    <row r="16" spans="1:6" ht="14.4">
      <c r="A16" s="307">
        <v>5.2</v>
      </c>
      <c r="B16" s="315" t="s">
        <v>535</v>
      </c>
      <c r="C16" s="746">
        <v>234620271.88967365</v>
      </c>
      <c r="D16" s="759"/>
      <c r="E16" s="82"/>
    </row>
    <row r="17" spans="1:5" ht="14.4">
      <c r="A17" s="307">
        <v>5.3</v>
      </c>
      <c r="B17" s="316" t="s">
        <v>536</v>
      </c>
      <c r="C17" s="746"/>
      <c r="D17" s="759"/>
      <c r="E17" s="82"/>
    </row>
    <row r="18" spans="1:5" ht="14.4">
      <c r="A18" s="307">
        <v>6</v>
      </c>
      <c r="B18" s="312" t="s">
        <v>537</v>
      </c>
      <c r="C18" s="746">
        <v>5052317902.8387098</v>
      </c>
      <c r="D18" s="759"/>
      <c r="E18" s="82"/>
    </row>
    <row r="19" spans="1:5" ht="14.4">
      <c r="A19" s="307">
        <v>6.1</v>
      </c>
      <c r="B19" s="315" t="s">
        <v>535</v>
      </c>
      <c r="C19" s="747">
        <v>645596901.05768049</v>
      </c>
      <c r="D19" s="759"/>
      <c r="E19" s="82"/>
    </row>
    <row r="20" spans="1:5" ht="14.4">
      <c r="A20" s="307">
        <v>6.2</v>
      </c>
      <c r="B20" s="316" t="s">
        <v>536</v>
      </c>
      <c r="C20" s="747">
        <v>4406721001.7810297</v>
      </c>
      <c r="D20" s="759"/>
      <c r="E20" s="82"/>
    </row>
    <row r="21" spans="1:5" ht="14.4">
      <c r="A21" s="307">
        <v>7</v>
      </c>
      <c r="B21" s="310" t="s">
        <v>538</v>
      </c>
      <c r="C21" s="747">
        <v>0</v>
      </c>
      <c r="D21" s="759"/>
      <c r="E21" s="82"/>
    </row>
    <row r="22" spans="1:5" ht="14.4">
      <c r="A22" s="307">
        <v>8</v>
      </c>
      <c r="B22" s="317" t="s">
        <v>539</v>
      </c>
      <c r="C22" s="746"/>
      <c r="D22" s="759"/>
      <c r="E22" s="82"/>
    </row>
    <row r="23" spans="1:5" ht="14.4">
      <c r="A23" s="307">
        <v>9</v>
      </c>
      <c r="B23" s="313" t="s">
        <v>540</v>
      </c>
      <c r="C23" s="746">
        <v>213588611.41000003</v>
      </c>
      <c r="D23" s="761"/>
      <c r="E23" s="82"/>
    </row>
    <row r="24" spans="1:5" ht="14.4">
      <c r="A24" s="307">
        <v>9.1</v>
      </c>
      <c r="B24" s="315" t="s">
        <v>541</v>
      </c>
      <c r="C24" s="748">
        <v>211142888.58000001</v>
      </c>
      <c r="D24" s="762"/>
      <c r="E24" s="82"/>
    </row>
    <row r="25" spans="1:5" ht="14.4">
      <c r="A25" s="307">
        <v>9.1999999999999993</v>
      </c>
      <c r="B25" s="315" t="s">
        <v>542</v>
      </c>
      <c r="C25" s="749">
        <v>2445722.83</v>
      </c>
      <c r="D25" s="763"/>
      <c r="E25" s="84"/>
    </row>
    <row r="26" spans="1:5" ht="14.4">
      <c r="A26" s="307">
        <v>10</v>
      </c>
      <c r="B26" s="313" t="s">
        <v>543</v>
      </c>
      <c r="C26" s="750">
        <v>90160124.030000001</v>
      </c>
      <c r="D26" s="447" t="s">
        <v>665</v>
      </c>
      <c r="E26" s="82"/>
    </row>
    <row r="27" spans="1:5" ht="14.4">
      <c r="A27" s="307">
        <v>10.1</v>
      </c>
      <c r="B27" s="315" t="s">
        <v>544</v>
      </c>
      <c r="C27" s="745"/>
      <c r="D27" s="759"/>
      <c r="E27" s="82"/>
    </row>
    <row r="28" spans="1:5" ht="14.4">
      <c r="A28" s="307">
        <v>10.199999999999999</v>
      </c>
      <c r="B28" s="315" t="s">
        <v>545</v>
      </c>
      <c r="C28" s="745">
        <v>90160124.030000001</v>
      </c>
      <c r="D28" s="447" t="s">
        <v>665</v>
      </c>
      <c r="E28" s="82"/>
    </row>
    <row r="29" spans="1:5" ht="14.4">
      <c r="A29" s="307">
        <v>11</v>
      </c>
      <c r="B29" s="313" t="s">
        <v>546</v>
      </c>
      <c r="C29" s="745">
        <v>0</v>
      </c>
      <c r="D29" s="759"/>
      <c r="E29" s="82"/>
    </row>
    <row r="30" spans="1:5" ht="14.4">
      <c r="A30" s="307">
        <v>11.1</v>
      </c>
      <c r="B30" s="315" t="s">
        <v>547</v>
      </c>
      <c r="C30" s="745">
        <v>0</v>
      </c>
      <c r="D30" s="759"/>
      <c r="E30" s="82"/>
    </row>
    <row r="31" spans="1:5" ht="14.4">
      <c r="A31" s="307">
        <v>11.2</v>
      </c>
      <c r="B31" s="315" t="s">
        <v>548</v>
      </c>
      <c r="C31" s="745"/>
      <c r="D31" s="759"/>
      <c r="E31" s="82"/>
    </row>
    <row r="32" spans="1:5" ht="14.4">
      <c r="A32" s="307">
        <v>13</v>
      </c>
      <c r="B32" s="313" t="s">
        <v>549</v>
      </c>
      <c r="C32" s="745">
        <v>55038884.168000005</v>
      </c>
      <c r="D32" s="759"/>
      <c r="E32" s="82"/>
    </row>
    <row r="33" spans="1:5" ht="14.4">
      <c r="A33" s="307">
        <v>13.1</v>
      </c>
      <c r="B33" s="318" t="s">
        <v>550</v>
      </c>
      <c r="C33" s="745">
        <v>14082037.98</v>
      </c>
      <c r="D33" s="759"/>
      <c r="E33" s="82"/>
    </row>
    <row r="34" spans="1:5" ht="14.4">
      <c r="A34" s="307">
        <v>13.2</v>
      </c>
      <c r="B34" s="318" t="s">
        <v>551</v>
      </c>
      <c r="C34" s="751">
        <v>0</v>
      </c>
      <c r="D34" s="762"/>
      <c r="E34" s="82"/>
    </row>
    <row r="35" spans="1:5" ht="14.4">
      <c r="A35" s="307">
        <v>14</v>
      </c>
      <c r="B35" s="319" t="s">
        <v>552</v>
      </c>
      <c r="C35" s="751">
        <v>6221274242.2808647</v>
      </c>
      <c r="D35" s="762"/>
      <c r="E35" s="82"/>
    </row>
    <row r="36" spans="1:5" ht="14.4">
      <c r="A36" s="307"/>
      <c r="B36" s="320" t="s">
        <v>553</v>
      </c>
      <c r="C36" s="740"/>
      <c r="D36" s="764"/>
      <c r="E36" s="82"/>
    </row>
    <row r="37" spans="1:5" ht="14.4">
      <c r="A37" s="307">
        <v>15</v>
      </c>
      <c r="B37" s="321" t="s">
        <v>554</v>
      </c>
      <c r="C37" s="749">
        <v>14373</v>
      </c>
      <c r="D37" s="763"/>
      <c r="E37" s="84"/>
    </row>
    <row r="38" spans="1:5" ht="14.4">
      <c r="A38" s="322">
        <v>15.1</v>
      </c>
      <c r="B38" s="323" t="s">
        <v>530</v>
      </c>
      <c r="C38" s="745">
        <v>14373</v>
      </c>
      <c r="D38" s="759"/>
      <c r="E38" s="82"/>
    </row>
    <row r="39" spans="1:5" ht="14.4">
      <c r="A39" s="322">
        <v>16</v>
      </c>
      <c r="B39" s="310" t="s">
        <v>555</v>
      </c>
      <c r="C39" s="745"/>
      <c r="D39" s="759"/>
      <c r="E39" s="82"/>
    </row>
    <row r="40" spans="1:5" ht="14.4">
      <c r="A40" s="322">
        <v>17</v>
      </c>
      <c r="B40" s="310" t="s">
        <v>556</v>
      </c>
      <c r="C40" s="739">
        <v>5234754003.7141447</v>
      </c>
      <c r="D40" s="759"/>
      <c r="E40" s="82"/>
    </row>
    <row r="41" spans="1:5" ht="14.4">
      <c r="A41" s="322">
        <v>17.100000000000001</v>
      </c>
      <c r="B41" s="324" t="s">
        <v>557</v>
      </c>
      <c r="C41" s="739">
        <v>4516723056.6034641</v>
      </c>
      <c r="D41" s="759"/>
      <c r="E41" s="82"/>
    </row>
    <row r="42" spans="1:5" ht="14.4">
      <c r="A42" s="322">
        <v>17.2</v>
      </c>
      <c r="B42" s="325" t="s">
        <v>558</v>
      </c>
      <c r="C42" s="739">
        <v>675514931.97068</v>
      </c>
      <c r="D42" s="762"/>
      <c r="E42" s="82"/>
    </row>
    <row r="43" spans="1:5" ht="14.4">
      <c r="A43" s="322">
        <v>17.3</v>
      </c>
      <c r="B43" s="342" t="s">
        <v>559</v>
      </c>
      <c r="C43" s="751"/>
      <c r="D43" s="765"/>
      <c r="E43" s="82"/>
    </row>
    <row r="44" spans="1:5" ht="14.4">
      <c r="A44" s="322">
        <v>17.399999999999999</v>
      </c>
      <c r="B44" s="343" t="s">
        <v>560</v>
      </c>
      <c r="C44" s="752">
        <v>42516015.140000001</v>
      </c>
      <c r="D44" s="765"/>
      <c r="E44" s="82"/>
    </row>
    <row r="45" spans="1:5" ht="14.4">
      <c r="A45" s="322">
        <v>18</v>
      </c>
      <c r="B45" s="344" t="s">
        <v>561</v>
      </c>
      <c r="C45" s="753">
        <v>3513989.995009894</v>
      </c>
      <c r="D45" s="765"/>
      <c r="E45" s="84"/>
    </row>
    <row r="46" spans="1:5" ht="14.4">
      <c r="A46" s="322">
        <v>19</v>
      </c>
      <c r="B46" s="344" t="s">
        <v>562</v>
      </c>
      <c r="C46" s="752">
        <v>21866219.530000001</v>
      </c>
      <c r="D46" s="766"/>
    </row>
    <row r="47" spans="1:5" ht="14.4">
      <c r="A47" s="322">
        <v>19.100000000000001</v>
      </c>
      <c r="B47" s="346" t="s">
        <v>563</v>
      </c>
      <c r="C47" s="752">
        <v>4944182.16</v>
      </c>
      <c r="D47" s="766"/>
    </row>
    <row r="48" spans="1:5" ht="14.4">
      <c r="A48" s="322">
        <v>19.2</v>
      </c>
      <c r="B48" s="346" t="s">
        <v>564</v>
      </c>
      <c r="C48" s="752">
        <v>16922037.370000001</v>
      </c>
      <c r="D48" s="766"/>
    </row>
    <row r="49" spans="1:4" ht="14.4">
      <c r="A49" s="322">
        <v>20</v>
      </c>
      <c r="B49" s="326" t="s">
        <v>565</v>
      </c>
      <c r="C49" s="752">
        <v>161497274.92325801</v>
      </c>
      <c r="D49" s="766"/>
    </row>
    <row r="50" spans="1:4" ht="14.4">
      <c r="A50" s="322">
        <v>21</v>
      </c>
      <c r="B50" s="347" t="s">
        <v>566</v>
      </c>
      <c r="C50" s="752">
        <v>33793377.869999997</v>
      </c>
      <c r="D50" s="766"/>
    </row>
    <row r="51" spans="1:4" ht="14.4">
      <c r="A51" s="322">
        <v>21.1</v>
      </c>
      <c r="B51" s="325" t="s">
        <v>567</v>
      </c>
      <c r="C51" s="752">
        <v>90006.23</v>
      </c>
      <c r="D51" s="766"/>
    </row>
    <row r="52" spans="1:4" ht="14.4">
      <c r="A52" s="322">
        <v>22</v>
      </c>
      <c r="B52" s="327" t="s">
        <v>568</v>
      </c>
      <c r="C52" s="752">
        <v>5455439239.0324116</v>
      </c>
      <c r="D52" s="766"/>
    </row>
    <row r="53" spans="1:4" ht="14.4">
      <c r="A53" s="322"/>
      <c r="B53" s="328" t="s">
        <v>569</v>
      </c>
      <c r="C53" s="752"/>
      <c r="D53" s="766"/>
    </row>
    <row r="54" spans="1:4" ht="14.4">
      <c r="A54" s="322">
        <v>23</v>
      </c>
      <c r="B54" s="326" t="s">
        <v>570</v>
      </c>
      <c r="C54" s="752">
        <v>44490459.259999998</v>
      </c>
      <c r="D54" s="767" t="s">
        <v>774</v>
      </c>
    </row>
    <row r="55" spans="1:4" ht="14.4">
      <c r="A55" s="322">
        <v>24</v>
      </c>
      <c r="B55" s="326" t="s">
        <v>571</v>
      </c>
      <c r="C55" s="752">
        <v>45653.84</v>
      </c>
      <c r="D55" s="766"/>
    </row>
    <row r="56" spans="1:4" ht="14.4">
      <c r="A56" s="322">
        <v>25</v>
      </c>
      <c r="B56" s="344" t="s">
        <v>572</v>
      </c>
      <c r="C56" s="752">
        <v>41370267.159999996</v>
      </c>
      <c r="D56" s="767" t="s">
        <v>775</v>
      </c>
    </row>
    <row r="57" spans="1:4" ht="14.4">
      <c r="A57" s="322">
        <v>26</v>
      </c>
      <c r="B57" s="344" t="s">
        <v>573</v>
      </c>
      <c r="C57" s="752">
        <v>0</v>
      </c>
      <c r="D57" s="766"/>
    </row>
    <row r="58" spans="1:4" ht="14.4">
      <c r="A58" s="322">
        <v>27</v>
      </c>
      <c r="B58" s="344" t="s">
        <v>574</v>
      </c>
      <c r="C58" s="752">
        <v>0</v>
      </c>
      <c r="D58" s="766"/>
    </row>
    <row r="59" spans="1:4" ht="14.4">
      <c r="A59" s="322">
        <v>27.1</v>
      </c>
      <c r="B59" s="343" t="s">
        <v>575</v>
      </c>
      <c r="C59" s="752"/>
      <c r="D59" s="766"/>
    </row>
    <row r="60" spans="1:4" ht="14.4">
      <c r="A60" s="322">
        <v>27.2</v>
      </c>
      <c r="B60" s="343" t="s">
        <v>576</v>
      </c>
      <c r="C60" s="752"/>
      <c r="D60" s="766"/>
    </row>
    <row r="61" spans="1:4" ht="14.4">
      <c r="A61" s="322">
        <v>28</v>
      </c>
      <c r="B61" s="329" t="s">
        <v>577</v>
      </c>
      <c r="C61" s="752"/>
      <c r="D61" s="766"/>
    </row>
    <row r="62" spans="1:4" ht="14.4">
      <c r="A62" s="322">
        <v>29</v>
      </c>
      <c r="B62" s="344" t="s">
        <v>578</v>
      </c>
      <c r="C62" s="752">
        <v>33015263</v>
      </c>
      <c r="D62" s="767" t="s">
        <v>776</v>
      </c>
    </row>
    <row r="63" spans="1:4" ht="14.4">
      <c r="A63" s="322">
        <v>29.1</v>
      </c>
      <c r="B63" s="348" t="s">
        <v>579</v>
      </c>
      <c r="C63" s="752">
        <v>30502623</v>
      </c>
      <c r="D63" s="766"/>
    </row>
    <row r="64" spans="1:4" ht="14.4">
      <c r="A64" s="322">
        <v>29.2</v>
      </c>
      <c r="B64" s="350" t="s">
        <v>580</v>
      </c>
      <c r="C64" s="752"/>
      <c r="D64" s="766"/>
    </row>
    <row r="65" spans="1:4" ht="14.4">
      <c r="A65" s="322">
        <v>29.3</v>
      </c>
      <c r="B65" s="350" t="s">
        <v>581</v>
      </c>
      <c r="C65" s="752">
        <v>2512640</v>
      </c>
      <c r="D65" s="766"/>
    </row>
    <row r="66" spans="1:4" ht="14.4">
      <c r="A66" s="322">
        <v>30</v>
      </c>
      <c r="B66" s="330" t="s">
        <v>582</v>
      </c>
      <c r="C66" s="752">
        <v>646913360</v>
      </c>
      <c r="D66" s="767" t="s">
        <v>777</v>
      </c>
    </row>
    <row r="67" spans="1:4" ht="14.4">
      <c r="A67" s="322">
        <v>31</v>
      </c>
      <c r="B67" s="349" t="s">
        <v>583</v>
      </c>
      <c r="C67" s="752">
        <v>765835003.25999999</v>
      </c>
      <c r="D67" s="345"/>
    </row>
    <row r="68" spans="1:4" ht="14.4">
      <c r="A68" s="322">
        <v>32</v>
      </c>
      <c r="B68" s="330" t="s">
        <v>584</v>
      </c>
      <c r="C68" s="754">
        <f>SUM(C52,C67)</f>
        <v>6221274242.2924118</v>
      </c>
      <c r="D68" s="345"/>
    </row>
  </sheetData>
  <pageMargins left="0.7" right="0.7" top="0.75" bottom="0.75" header="0.3" footer="0.3"/>
  <pageSetup paperSize="9" scale="4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D26" sqref="D26"/>
      <selection pane="topRight" activeCell="D26" sqref="D26"/>
      <selection pane="bottomLeft" activeCell="D26" sqref="D26"/>
      <selection pane="bottomRight" activeCell="V18" sqref="V18"/>
    </sheetView>
  </sheetViews>
  <sheetFormatPr defaultColWidth="9.33203125" defaultRowHeight="13.2"/>
  <cols>
    <col min="1" max="1" width="10.5546875" style="4" bestFit="1" customWidth="1"/>
    <col min="2" max="2" width="77.6640625" style="4" customWidth="1"/>
    <col min="3" max="3" width="17.5546875" style="4" customWidth="1"/>
    <col min="4" max="4" width="16.5546875" style="4" bestFit="1" customWidth="1"/>
    <col min="5" max="5" width="13.109375" style="4" bestFit="1" customWidth="1"/>
    <col min="6" max="6" width="16.5546875" style="4" bestFit="1" customWidth="1"/>
    <col min="7" max="7" width="18" style="4" customWidth="1"/>
    <col min="8" max="8" width="13.44140625" style="4" bestFit="1" customWidth="1"/>
    <col min="9" max="9" width="13.109375" style="4" bestFit="1" customWidth="1"/>
    <col min="10" max="10" width="13.44140625" style="4" bestFit="1" customWidth="1"/>
    <col min="11" max="11" width="14.33203125" style="4" bestFit="1" customWidth="1"/>
    <col min="12" max="12" width="13.109375" style="21" bestFit="1" customWidth="1"/>
    <col min="13" max="13" width="14" style="21" bestFit="1" customWidth="1"/>
    <col min="14" max="15" width="13.109375" style="21" bestFit="1" customWidth="1"/>
    <col min="16" max="16" width="13" style="21" bestFit="1" customWidth="1"/>
    <col min="17" max="17" width="14.6640625" style="21" customWidth="1"/>
    <col min="18" max="18" width="13" style="21" bestFit="1" customWidth="1"/>
    <col min="19" max="19" width="34.6640625" style="21" customWidth="1"/>
    <col min="20" max="16384" width="9.33203125" style="21"/>
  </cols>
  <sheetData>
    <row r="1" spans="1:19">
      <c r="A1" s="2" t="s">
        <v>30</v>
      </c>
      <c r="B1" s="3" t="str">
        <f>'Info '!C2</f>
        <v>JSC "Liberty Bank"</v>
      </c>
    </row>
    <row r="2" spans="1:19">
      <c r="A2" s="2" t="s">
        <v>31</v>
      </c>
      <c r="B2" s="628">
        <f>'1. key ratios '!B2</f>
        <v>46112</v>
      </c>
    </row>
    <row r="4" spans="1:19" ht="27" thickBot="1">
      <c r="A4" s="4" t="s">
        <v>146</v>
      </c>
      <c r="B4" s="172" t="s">
        <v>238</v>
      </c>
    </row>
    <row r="5" spans="1:19" s="160" customFormat="1" ht="13.8">
      <c r="A5" s="155"/>
      <c r="B5" s="156"/>
      <c r="C5" s="157" t="s">
        <v>0</v>
      </c>
      <c r="D5" s="157" t="s">
        <v>1</v>
      </c>
      <c r="E5" s="157" t="s">
        <v>2</v>
      </c>
      <c r="F5" s="157" t="s">
        <v>3</v>
      </c>
      <c r="G5" s="157" t="s">
        <v>4</v>
      </c>
      <c r="H5" s="157" t="s">
        <v>5</v>
      </c>
      <c r="I5" s="157" t="s">
        <v>8</v>
      </c>
      <c r="J5" s="157" t="s">
        <v>9</v>
      </c>
      <c r="K5" s="157" t="s">
        <v>10</v>
      </c>
      <c r="L5" s="157" t="s">
        <v>11</v>
      </c>
      <c r="M5" s="157" t="s">
        <v>12</v>
      </c>
      <c r="N5" s="157" t="s">
        <v>13</v>
      </c>
      <c r="O5" s="157" t="s">
        <v>222</v>
      </c>
      <c r="P5" s="157" t="s">
        <v>223</v>
      </c>
      <c r="Q5" s="157" t="s">
        <v>224</v>
      </c>
      <c r="R5" s="158" t="s">
        <v>225</v>
      </c>
      <c r="S5" s="159" t="s">
        <v>226</v>
      </c>
    </row>
    <row r="6" spans="1:19" s="160" customFormat="1" ht="99" customHeight="1">
      <c r="A6" s="161"/>
      <c r="B6" s="843" t="s">
        <v>227</v>
      </c>
      <c r="C6" s="839">
        <v>0</v>
      </c>
      <c r="D6" s="840"/>
      <c r="E6" s="839">
        <v>0.2</v>
      </c>
      <c r="F6" s="840"/>
      <c r="G6" s="839">
        <v>0.35</v>
      </c>
      <c r="H6" s="840"/>
      <c r="I6" s="839">
        <v>0.5</v>
      </c>
      <c r="J6" s="840"/>
      <c r="K6" s="839">
        <v>0.75</v>
      </c>
      <c r="L6" s="840"/>
      <c r="M6" s="839">
        <v>1</v>
      </c>
      <c r="N6" s="840"/>
      <c r="O6" s="839">
        <v>1.5</v>
      </c>
      <c r="P6" s="840"/>
      <c r="Q6" s="839">
        <v>2.5</v>
      </c>
      <c r="R6" s="840"/>
      <c r="S6" s="841" t="s">
        <v>145</v>
      </c>
    </row>
    <row r="7" spans="1:19" s="160" customFormat="1" ht="30.75" customHeight="1">
      <c r="A7" s="161"/>
      <c r="B7" s="844"/>
      <c r="C7" s="152" t="s">
        <v>148</v>
      </c>
      <c r="D7" s="152" t="s">
        <v>147</v>
      </c>
      <c r="E7" s="152" t="s">
        <v>148</v>
      </c>
      <c r="F7" s="152" t="s">
        <v>147</v>
      </c>
      <c r="G7" s="152" t="s">
        <v>148</v>
      </c>
      <c r="H7" s="152" t="s">
        <v>147</v>
      </c>
      <c r="I7" s="152" t="s">
        <v>148</v>
      </c>
      <c r="J7" s="152" t="s">
        <v>147</v>
      </c>
      <c r="K7" s="152" t="s">
        <v>148</v>
      </c>
      <c r="L7" s="152" t="s">
        <v>147</v>
      </c>
      <c r="M7" s="152" t="s">
        <v>148</v>
      </c>
      <c r="N7" s="152" t="s">
        <v>147</v>
      </c>
      <c r="O7" s="152" t="s">
        <v>148</v>
      </c>
      <c r="P7" s="152" t="s">
        <v>147</v>
      </c>
      <c r="Q7" s="152" t="s">
        <v>148</v>
      </c>
      <c r="R7" s="152" t="s">
        <v>147</v>
      </c>
      <c r="S7" s="842"/>
    </row>
    <row r="8" spans="1:19" s="87" customFormat="1">
      <c r="A8" s="85">
        <v>1</v>
      </c>
      <c r="B8" s="1" t="s">
        <v>51</v>
      </c>
      <c r="C8" s="86">
        <v>744853142.9720999</v>
      </c>
      <c r="D8" s="86">
        <v>18432</v>
      </c>
      <c r="E8" s="86">
        <v>0</v>
      </c>
      <c r="F8" s="86">
        <v>0</v>
      </c>
      <c r="G8" s="86">
        <v>0</v>
      </c>
      <c r="H8" s="86">
        <v>0</v>
      </c>
      <c r="I8" s="86">
        <v>0</v>
      </c>
      <c r="J8" s="86">
        <v>0</v>
      </c>
      <c r="K8" s="86">
        <v>0</v>
      </c>
      <c r="L8" s="86">
        <v>0</v>
      </c>
      <c r="M8" s="86">
        <v>117912182.78039999</v>
      </c>
      <c r="N8" s="86">
        <v>0</v>
      </c>
      <c r="O8" s="86">
        <v>0</v>
      </c>
      <c r="P8" s="86">
        <v>0</v>
      </c>
      <c r="Q8" s="86">
        <v>0</v>
      </c>
      <c r="R8" s="86">
        <v>0</v>
      </c>
      <c r="S8" s="173">
        <f>$C$6*SUM(C8:D8)+$E$6*SUM(E8:F8)+$G$6*SUM(G8:H8)+$I$6*SUM(I8:J8)+$K$6*SUM(K8:L8)+$M$6*SUM(M8:N8)+$O$6*SUM(O8:P8)+$Q$6*SUM(Q8:R8)</f>
        <v>117912182.78039999</v>
      </c>
    </row>
    <row r="9" spans="1:19" s="87" customFormat="1">
      <c r="A9" s="85">
        <v>2</v>
      </c>
      <c r="B9" s="1" t="s">
        <v>52</v>
      </c>
      <c r="C9" s="86">
        <v>0</v>
      </c>
      <c r="D9" s="86">
        <v>0</v>
      </c>
      <c r="E9" s="86">
        <v>0</v>
      </c>
      <c r="F9" s="86">
        <v>0</v>
      </c>
      <c r="G9" s="86">
        <v>0</v>
      </c>
      <c r="H9" s="86">
        <v>0</v>
      </c>
      <c r="I9" s="86">
        <v>0</v>
      </c>
      <c r="J9" s="86">
        <v>0</v>
      </c>
      <c r="K9" s="86">
        <v>0</v>
      </c>
      <c r="L9" s="86">
        <v>0</v>
      </c>
      <c r="M9" s="86">
        <v>0</v>
      </c>
      <c r="N9" s="86">
        <v>0</v>
      </c>
      <c r="O9" s="86">
        <v>0</v>
      </c>
      <c r="P9" s="86">
        <v>0</v>
      </c>
      <c r="Q9" s="86">
        <v>0</v>
      </c>
      <c r="R9" s="86">
        <v>0</v>
      </c>
      <c r="S9" s="173">
        <f t="shared" ref="S9:S21" si="0">$C$6*SUM(C9:D9)+$E$6*SUM(E9:F9)+$G$6*SUM(G9:H9)+$I$6*SUM(I9:J9)+$K$6*SUM(K9:L9)+$M$6*SUM(M9:N9)+$O$6*SUM(O9:P9)+$Q$6*SUM(Q9:R9)</f>
        <v>0</v>
      </c>
    </row>
    <row r="10" spans="1:19" s="87" customFormat="1">
      <c r="A10" s="85">
        <v>3</v>
      </c>
      <c r="B10" s="1" t="s">
        <v>152</v>
      </c>
      <c r="C10" s="86">
        <v>0</v>
      </c>
      <c r="D10" s="86">
        <v>0</v>
      </c>
      <c r="E10" s="86">
        <v>0</v>
      </c>
      <c r="F10" s="86">
        <v>0</v>
      </c>
      <c r="G10" s="86">
        <v>0</v>
      </c>
      <c r="H10" s="86">
        <v>0</v>
      </c>
      <c r="I10" s="86">
        <v>0</v>
      </c>
      <c r="J10" s="86">
        <v>0</v>
      </c>
      <c r="K10" s="86">
        <v>0</v>
      </c>
      <c r="L10" s="86">
        <v>0</v>
      </c>
      <c r="M10" s="86">
        <v>0</v>
      </c>
      <c r="N10" s="86">
        <v>0</v>
      </c>
      <c r="O10" s="86">
        <v>0</v>
      </c>
      <c r="P10" s="86">
        <v>0</v>
      </c>
      <c r="Q10" s="86">
        <v>0</v>
      </c>
      <c r="R10" s="86">
        <v>0</v>
      </c>
      <c r="S10" s="173">
        <f t="shared" si="0"/>
        <v>0</v>
      </c>
    </row>
    <row r="11" spans="1:19" s="87" customFormat="1">
      <c r="A11" s="85">
        <v>4</v>
      </c>
      <c r="B11" s="1" t="s">
        <v>53</v>
      </c>
      <c r="C11" s="86">
        <v>0</v>
      </c>
      <c r="D11" s="86">
        <v>0</v>
      </c>
      <c r="E11" s="86">
        <v>0</v>
      </c>
      <c r="F11" s="86">
        <v>0</v>
      </c>
      <c r="G11" s="86">
        <v>0</v>
      </c>
      <c r="H11" s="86">
        <v>0</v>
      </c>
      <c r="I11" s="86">
        <v>0</v>
      </c>
      <c r="J11" s="86">
        <v>0</v>
      </c>
      <c r="K11" s="86">
        <v>0</v>
      </c>
      <c r="L11" s="86">
        <v>0</v>
      </c>
      <c r="M11" s="86">
        <v>0</v>
      </c>
      <c r="N11" s="86">
        <v>0</v>
      </c>
      <c r="O11" s="86">
        <v>0</v>
      </c>
      <c r="P11" s="86">
        <v>0</v>
      </c>
      <c r="Q11" s="86">
        <v>0</v>
      </c>
      <c r="R11" s="86">
        <v>0</v>
      </c>
      <c r="S11" s="173">
        <f t="shared" si="0"/>
        <v>0</v>
      </c>
    </row>
    <row r="12" spans="1:19" s="87" customFormat="1">
      <c r="A12" s="85">
        <v>5</v>
      </c>
      <c r="B12" s="1" t="s">
        <v>54</v>
      </c>
      <c r="C12" s="86">
        <v>0</v>
      </c>
      <c r="D12" s="86">
        <v>0</v>
      </c>
      <c r="E12" s="86">
        <v>0</v>
      </c>
      <c r="F12" s="86">
        <v>0</v>
      </c>
      <c r="G12" s="86">
        <v>0</v>
      </c>
      <c r="H12" s="86">
        <v>0</v>
      </c>
      <c r="I12" s="86">
        <v>0</v>
      </c>
      <c r="J12" s="86">
        <v>0</v>
      </c>
      <c r="K12" s="86">
        <v>0</v>
      </c>
      <c r="L12" s="86">
        <v>0</v>
      </c>
      <c r="M12" s="86">
        <v>5285540.784</v>
      </c>
      <c r="N12" s="86">
        <v>0</v>
      </c>
      <c r="O12" s="86">
        <v>0</v>
      </c>
      <c r="P12" s="86">
        <v>0</v>
      </c>
      <c r="Q12" s="86">
        <v>0</v>
      </c>
      <c r="R12" s="86">
        <v>0</v>
      </c>
      <c r="S12" s="173">
        <f t="shared" si="0"/>
        <v>5285540.784</v>
      </c>
    </row>
    <row r="13" spans="1:19" s="87" customFormat="1">
      <c r="A13" s="85">
        <v>6</v>
      </c>
      <c r="B13" s="1" t="s">
        <v>55</v>
      </c>
      <c r="C13" s="86">
        <v>0</v>
      </c>
      <c r="D13" s="86">
        <v>0</v>
      </c>
      <c r="E13" s="86">
        <v>84140218.796799988</v>
      </c>
      <c r="F13" s="86">
        <v>0</v>
      </c>
      <c r="G13" s="86">
        <v>0</v>
      </c>
      <c r="H13" s="86">
        <v>0</v>
      </c>
      <c r="I13" s="86">
        <v>9362241.0890999995</v>
      </c>
      <c r="J13" s="86">
        <v>0</v>
      </c>
      <c r="K13" s="86">
        <v>0</v>
      </c>
      <c r="L13" s="86">
        <v>0</v>
      </c>
      <c r="M13" s="86">
        <v>11791468.304000001</v>
      </c>
      <c r="N13" s="86">
        <v>0</v>
      </c>
      <c r="O13" s="86">
        <v>532582.32900000003</v>
      </c>
      <c r="P13" s="86">
        <v>0</v>
      </c>
      <c r="Q13" s="86">
        <v>0</v>
      </c>
      <c r="R13" s="86">
        <v>0</v>
      </c>
      <c r="S13" s="173">
        <f t="shared" si="0"/>
        <v>34099506.101409994</v>
      </c>
    </row>
    <row r="14" spans="1:19" s="87" customFormat="1">
      <c r="A14" s="85">
        <v>7</v>
      </c>
      <c r="B14" s="1" t="s">
        <v>56</v>
      </c>
      <c r="C14" s="86">
        <v>0</v>
      </c>
      <c r="D14" s="86">
        <v>0</v>
      </c>
      <c r="E14" s="86">
        <v>0</v>
      </c>
      <c r="F14" s="86">
        <v>0</v>
      </c>
      <c r="G14" s="86">
        <v>0</v>
      </c>
      <c r="H14" s="86">
        <v>0</v>
      </c>
      <c r="I14" s="86">
        <v>0</v>
      </c>
      <c r="J14" s="86">
        <v>0</v>
      </c>
      <c r="K14" s="86">
        <v>0</v>
      </c>
      <c r="L14" s="86">
        <v>3913.7979999999998</v>
      </c>
      <c r="M14" s="86">
        <v>1047004438.9777004</v>
      </c>
      <c r="N14" s="86">
        <v>74713473.921199977</v>
      </c>
      <c r="O14" s="86">
        <v>0</v>
      </c>
      <c r="P14" s="86">
        <v>0</v>
      </c>
      <c r="Q14" s="86">
        <v>0</v>
      </c>
      <c r="R14" s="86">
        <v>0</v>
      </c>
      <c r="S14" s="173">
        <f t="shared" si="0"/>
        <v>1121720848.2474003</v>
      </c>
    </row>
    <row r="15" spans="1:19" s="87" customFormat="1">
      <c r="A15" s="85">
        <v>8</v>
      </c>
      <c r="B15" s="1" t="s">
        <v>57</v>
      </c>
      <c r="C15" s="86">
        <v>0</v>
      </c>
      <c r="D15" s="86">
        <v>0</v>
      </c>
      <c r="E15" s="86">
        <v>0</v>
      </c>
      <c r="F15" s="86">
        <v>0</v>
      </c>
      <c r="G15" s="86">
        <v>322487669.2586</v>
      </c>
      <c r="H15" s="86">
        <v>0</v>
      </c>
      <c r="I15" s="86">
        <v>0</v>
      </c>
      <c r="J15" s="86">
        <v>0</v>
      </c>
      <c r="K15" s="86">
        <v>2440512981.890903</v>
      </c>
      <c r="L15" s="86">
        <v>7137862.8983999984</v>
      </c>
      <c r="M15" s="86">
        <v>0</v>
      </c>
      <c r="N15" s="86">
        <v>6661405.1718000006</v>
      </c>
      <c r="O15" s="86">
        <v>0</v>
      </c>
      <c r="P15" s="86">
        <v>0</v>
      </c>
      <c r="Q15" s="86">
        <v>0</v>
      </c>
      <c r="R15" s="86">
        <v>0</v>
      </c>
      <c r="S15" s="173">
        <f t="shared" si="0"/>
        <v>1955270223.004287</v>
      </c>
    </row>
    <row r="16" spans="1:19" s="87" customFormat="1">
      <c r="A16" s="85">
        <v>9</v>
      </c>
      <c r="B16" s="1" t="s">
        <v>58</v>
      </c>
      <c r="C16" s="86">
        <v>0</v>
      </c>
      <c r="D16" s="86">
        <v>0</v>
      </c>
      <c r="E16" s="86">
        <v>0</v>
      </c>
      <c r="F16" s="86">
        <v>0</v>
      </c>
      <c r="G16" s="86">
        <v>693369257.01409996</v>
      </c>
      <c r="H16" s="86">
        <v>0</v>
      </c>
      <c r="I16" s="86">
        <v>0</v>
      </c>
      <c r="J16" s="86">
        <v>0</v>
      </c>
      <c r="K16" s="86">
        <v>0</v>
      </c>
      <c r="L16" s="86">
        <v>0</v>
      </c>
      <c r="M16" s="86">
        <v>0</v>
      </c>
      <c r="N16" s="86">
        <v>847011.40369999991</v>
      </c>
      <c r="O16" s="86">
        <v>0</v>
      </c>
      <c r="P16" s="86">
        <v>0</v>
      </c>
      <c r="Q16" s="86">
        <v>0</v>
      </c>
      <c r="R16" s="86">
        <v>0</v>
      </c>
      <c r="S16" s="173">
        <f t="shared" si="0"/>
        <v>243526251.35863495</v>
      </c>
    </row>
    <row r="17" spans="1:19" s="87" customFormat="1">
      <c r="A17" s="85">
        <v>10</v>
      </c>
      <c r="B17" s="1" t="s">
        <v>59</v>
      </c>
      <c r="C17" s="86">
        <v>0</v>
      </c>
      <c r="D17" s="86">
        <v>0</v>
      </c>
      <c r="E17" s="86">
        <v>0</v>
      </c>
      <c r="F17" s="86">
        <v>0</v>
      </c>
      <c r="G17" s="86">
        <v>0</v>
      </c>
      <c r="H17" s="86">
        <v>0</v>
      </c>
      <c r="I17" s="86">
        <v>2169919.9326999998</v>
      </c>
      <c r="J17" s="86">
        <v>0</v>
      </c>
      <c r="K17" s="86">
        <v>0</v>
      </c>
      <c r="L17" s="86">
        <v>0</v>
      </c>
      <c r="M17" s="86">
        <v>35343006.818700008</v>
      </c>
      <c r="N17" s="86">
        <v>0</v>
      </c>
      <c r="O17" s="86">
        <v>23440594.113099996</v>
      </c>
      <c r="P17" s="86">
        <v>0</v>
      </c>
      <c r="Q17" s="86">
        <v>0</v>
      </c>
      <c r="R17" s="86">
        <v>0</v>
      </c>
      <c r="S17" s="173">
        <f t="shared" si="0"/>
        <v>71588857.954699993</v>
      </c>
    </row>
    <row r="18" spans="1:19" s="87" customFormat="1">
      <c r="A18" s="85">
        <v>11</v>
      </c>
      <c r="B18" s="1" t="s">
        <v>60</v>
      </c>
      <c r="C18" s="86">
        <v>0</v>
      </c>
      <c r="D18" s="86">
        <v>0</v>
      </c>
      <c r="E18" s="86">
        <v>0</v>
      </c>
      <c r="F18" s="86">
        <v>0</v>
      </c>
      <c r="G18" s="86">
        <v>0</v>
      </c>
      <c r="H18" s="86">
        <v>0</v>
      </c>
      <c r="I18" s="86">
        <v>0</v>
      </c>
      <c r="J18" s="86">
        <v>0</v>
      </c>
      <c r="K18" s="86">
        <v>0</v>
      </c>
      <c r="L18" s="86">
        <v>0</v>
      </c>
      <c r="M18" s="86">
        <v>0</v>
      </c>
      <c r="N18" s="86">
        <v>0</v>
      </c>
      <c r="O18" s="86">
        <v>0</v>
      </c>
      <c r="P18" s="86">
        <v>0</v>
      </c>
      <c r="Q18" s="86">
        <v>2445722.83</v>
      </c>
      <c r="R18" s="86">
        <v>0</v>
      </c>
      <c r="S18" s="173">
        <f t="shared" si="0"/>
        <v>6114307.0750000002</v>
      </c>
    </row>
    <row r="19" spans="1:19" s="87" customFormat="1">
      <c r="A19" s="85">
        <v>12</v>
      </c>
      <c r="B19" s="1" t="s">
        <v>61</v>
      </c>
      <c r="C19" s="86">
        <v>0</v>
      </c>
      <c r="D19" s="86">
        <v>0</v>
      </c>
      <c r="E19" s="86">
        <v>0</v>
      </c>
      <c r="F19" s="86">
        <v>0</v>
      </c>
      <c r="G19" s="86">
        <v>0</v>
      </c>
      <c r="H19" s="86">
        <v>0</v>
      </c>
      <c r="I19" s="86">
        <v>0</v>
      </c>
      <c r="J19" s="86">
        <v>0</v>
      </c>
      <c r="K19" s="86">
        <v>0</v>
      </c>
      <c r="L19" s="86">
        <v>0</v>
      </c>
      <c r="M19" s="86">
        <v>0</v>
      </c>
      <c r="N19" s="86">
        <v>0</v>
      </c>
      <c r="O19" s="86">
        <v>0</v>
      </c>
      <c r="P19" s="86">
        <v>0</v>
      </c>
      <c r="Q19" s="86">
        <v>0</v>
      </c>
      <c r="R19" s="86">
        <v>0</v>
      </c>
      <c r="S19" s="173">
        <f t="shared" si="0"/>
        <v>0</v>
      </c>
    </row>
    <row r="20" spans="1:19" s="87" customFormat="1">
      <c r="A20" s="85">
        <v>13</v>
      </c>
      <c r="B20" s="1" t="s">
        <v>144</v>
      </c>
      <c r="C20" s="86">
        <v>0</v>
      </c>
      <c r="D20" s="86">
        <v>0</v>
      </c>
      <c r="E20" s="86">
        <v>0</v>
      </c>
      <c r="F20" s="86">
        <v>0</v>
      </c>
      <c r="G20" s="86">
        <v>0</v>
      </c>
      <c r="H20" s="86">
        <v>0</v>
      </c>
      <c r="I20" s="86">
        <v>0</v>
      </c>
      <c r="J20" s="86">
        <v>0</v>
      </c>
      <c r="K20" s="86">
        <v>0</v>
      </c>
      <c r="L20" s="86">
        <v>0</v>
      </c>
      <c r="M20" s="86">
        <v>0</v>
      </c>
      <c r="N20" s="86">
        <v>0</v>
      </c>
      <c r="O20" s="86">
        <v>0</v>
      </c>
      <c r="P20" s="86">
        <v>0</v>
      </c>
      <c r="Q20" s="86">
        <v>0</v>
      </c>
      <c r="R20" s="86">
        <v>0</v>
      </c>
      <c r="S20" s="173">
        <f t="shared" si="0"/>
        <v>0</v>
      </c>
    </row>
    <row r="21" spans="1:19" s="87" customFormat="1">
      <c r="A21" s="85">
        <v>14</v>
      </c>
      <c r="B21" s="1" t="s">
        <v>63</v>
      </c>
      <c r="C21" s="86">
        <v>356425228.70000005</v>
      </c>
      <c r="D21" s="86">
        <v>0</v>
      </c>
      <c r="E21" s="86">
        <v>0</v>
      </c>
      <c r="F21" s="86">
        <v>0</v>
      </c>
      <c r="G21" s="86">
        <v>0</v>
      </c>
      <c r="H21" s="86">
        <v>0</v>
      </c>
      <c r="I21" s="86">
        <v>0</v>
      </c>
      <c r="J21" s="86">
        <v>0</v>
      </c>
      <c r="K21" s="86">
        <v>0</v>
      </c>
      <c r="L21" s="86">
        <v>0</v>
      </c>
      <c r="M21" s="86">
        <v>203535301.40199995</v>
      </c>
      <c r="N21" s="86">
        <v>0</v>
      </c>
      <c r="O21" s="86">
        <v>0</v>
      </c>
      <c r="P21" s="86">
        <v>0</v>
      </c>
      <c r="Q21" s="86">
        <v>0</v>
      </c>
      <c r="R21" s="86">
        <v>0</v>
      </c>
      <c r="S21" s="173">
        <f t="shared" si="0"/>
        <v>203535301.40199995</v>
      </c>
    </row>
    <row r="22" spans="1:19" ht="13.8" thickBot="1">
      <c r="A22" s="88"/>
      <c r="B22" s="89" t="s">
        <v>64</v>
      </c>
      <c r="C22" s="90">
        <f>SUM(C8:C21)</f>
        <v>1101278371.6721001</v>
      </c>
      <c r="D22" s="90">
        <f t="shared" ref="D22:J22" si="1">SUM(D8:D21)</f>
        <v>18432</v>
      </c>
      <c r="E22" s="90">
        <f t="shared" si="1"/>
        <v>84140218.796799988</v>
      </c>
      <c r="F22" s="90">
        <f t="shared" si="1"/>
        <v>0</v>
      </c>
      <c r="G22" s="90">
        <f t="shared" si="1"/>
        <v>1015856926.2727</v>
      </c>
      <c r="H22" s="90">
        <f t="shared" si="1"/>
        <v>0</v>
      </c>
      <c r="I22" s="90">
        <f t="shared" si="1"/>
        <v>11532161.0218</v>
      </c>
      <c r="J22" s="90">
        <f t="shared" si="1"/>
        <v>0</v>
      </c>
      <c r="K22" s="90">
        <f t="shared" ref="K22:S22" si="2">SUM(K8:K21)</f>
        <v>2440512981.890903</v>
      </c>
      <c r="L22" s="90">
        <f t="shared" si="2"/>
        <v>7141776.6963999989</v>
      </c>
      <c r="M22" s="90">
        <f t="shared" si="2"/>
        <v>1420871939.0668004</v>
      </c>
      <c r="N22" s="90">
        <f t="shared" si="2"/>
        <v>82221890.496699974</v>
      </c>
      <c r="O22" s="90">
        <f t="shared" si="2"/>
        <v>23973176.442099996</v>
      </c>
      <c r="P22" s="90">
        <f t="shared" si="2"/>
        <v>0</v>
      </c>
      <c r="Q22" s="90">
        <f t="shared" si="2"/>
        <v>2445722.83</v>
      </c>
      <c r="R22" s="90">
        <f t="shared" si="2"/>
        <v>0</v>
      </c>
      <c r="S22" s="174">
        <f t="shared" si="2"/>
        <v>3759053018.7078323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75" zoomScaleNormal="75" workbookViewId="0">
      <pane xSplit="2" ySplit="6" topLeftCell="C7" activePane="bottomRight" state="frozen"/>
      <selection activeCell="D26" sqref="D26"/>
      <selection pane="topRight" activeCell="D26" sqref="D26"/>
      <selection pane="bottomLeft" activeCell="D26" sqref="D26"/>
      <selection pane="bottomRight" activeCell="E25" sqref="E25"/>
    </sheetView>
  </sheetViews>
  <sheetFormatPr defaultColWidth="9.33203125" defaultRowHeight="13.2"/>
  <cols>
    <col min="1" max="1" width="10.5546875" style="4" bestFit="1" customWidth="1"/>
    <col min="2" max="2" width="63.6640625" style="4" bestFit="1" customWidth="1"/>
    <col min="3" max="3" width="19" style="4" customWidth="1"/>
    <col min="4" max="4" width="19.5546875" style="4" customWidth="1"/>
    <col min="5" max="5" width="31.33203125" style="4" customWidth="1"/>
    <col min="6" max="6" width="29.33203125" style="4" customWidth="1"/>
    <col min="7" max="7" width="28.5546875" style="4" customWidth="1"/>
    <col min="8" max="8" width="26.44140625" style="4" customWidth="1"/>
    <col min="9" max="9" width="23.6640625" style="4" customWidth="1"/>
    <col min="10" max="10" width="21.5546875" style="4" customWidth="1"/>
    <col min="11" max="11" width="15.6640625" style="4" customWidth="1"/>
    <col min="12" max="12" width="13.33203125" style="4" customWidth="1"/>
    <col min="13" max="13" width="20.6640625" style="4" customWidth="1"/>
    <col min="14" max="14" width="19.33203125" style="4" customWidth="1"/>
    <col min="15" max="15" width="18.44140625" style="4" customWidth="1"/>
    <col min="16" max="16" width="19" style="4" customWidth="1"/>
    <col min="17" max="17" width="20.33203125" style="4" customWidth="1"/>
    <col min="18" max="18" width="18" style="4" customWidth="1"/>
    <col min="19" max="19" width="36" style="4" customWidth="1"/>
    <col min="20" max="20" width="26.33203125" style="4" customWidth="1"/>
    <col min="21" max="21" width="24.6640625" style="4" customWidth="1"/>
    <col min="22" max="22" width="20" style="4" customWidth="1"/>
    <col min="23" max="16384" width="9.33203125" style="21"/>
  </cols>
  <sheetData>
    <row r="1" spans="1:22">
      <c r="A1" s="2" t="s">
        <v>30</v>
      </c>
      <c r="B1" s="3" t="str">
        <f>'Info '!C2</f>
        <v>JSC "Liberty Bank"</v>
      </c>
    </row>
    <row r="2" spans="1:22">
      <c r="A2" s="2" t="s">
        <v>31</v>
      </c>
      <c r="B2" s="628">
        <f>'1. key ratios '!B2</f>
        <v>46112</v>
      </c>
    </row>
    <row r="4" spans="1:22" ht="13.8" thickBot="1">
      <c r="A4" s="4" t="s">
        <v>230</v>
      </c>
      <c r="B4" s="91" t="s">
        <v>50</v>
      </c>
      <c r="V4" s="22" t="s">
        <v>35</v>
      </c>
    </row>
    <row r="5" spans="1:22" ht="12.75" customHeight="1">
      <c r="A5" s="92"/>
      <c r="B5" s="93"/>
      <c r="C5" s="845" t="s">
        <v>156</v>
      </c>
      <c r="D5" s="846"/>
      <c r="E5" s="846"/>
      <c r="F5" s="846"/>
      <c r="G5" s="846"/>
      <c r="H5" s="846"/>
      <c r="I5" s="846"/>
      <c r="J5" s="846"/>
      <c r="K5" s="846"/>
      <c r="L5" s="847"/>
      <c r="M5" s="848" t="s">
        <v>157</v>
      </c>
      <c r="N5" s="849"/>
      <c r="O5" s="849"/>
      <c r="P5" s="849"/>
      <c r="Q5" s="849"/>
      <c r="R5" s="849"/>
      <c r="S5" s="850"/>
      <c r="T5" s="853" t="s">
        <v>228</v>
      </c>
      <c r="U5" s="853" t="s">
        <v>229</v>
      </c>
      <c r="V5" s="851" t="s">
        <v>76</v>
      </c>
    </row>
    <row r="6" spans="1:22" s="51" customFormat="1" ht="105.6">
      <c r="A6" s="48"/>
      <c r="B6" s="94"/>
      <c r="C6" s="95" t="s">
        <v>65</v>
      </c>
      <c r="D6" s="134" t="s">
        <v>66</v>
      </c>
      <c r="E6" s="114" t="s">
        <v>159</v>
      </c>
      <c r="F6" s="114" t="s">
        <v>160</v>
      </c>
      <c r="G6" s="134" t="s">
        <v>163</v>
      </c>
      <c r="H6" s="134" t="s">
        <v>158</v>
      </c>
      <c r="I6" s="134" t="s">
        <v>67</v>
      </c>
      <c r="J6" s="134" t="s">
        <v>68</v>
      </c>
      <c r="K6" s="96" t="s">
        <v>69</v>
      </c>
      <c r="L6" s="97" t="s">
        <v>70</v>
      </c>
      <c r="M6" s="95" t="s">
        <v>161</v>
      </c>
      <c r="N6" s="96" t="s">
        <v>71</v>
      </c>
      <c r="O6" s="96" t="s">
        <v>72</v>
      </c>
      <c r="P6" s="96" t="s">
        <v>73</v>
      </c>
      <c r="Q6" s="96" t="s">
        <v>74</v>
      </c>
      <c r="R6" s="96" t="s">
        <v>75</v>
      </c>
      <c r="S6" s="154" t="s">
        <v>162</v>
      </c>
      <c r="T6" s="854"/>
      <c r="U6" s="854"/>
      <c r="V6" s="852"/>
    </row>
    <row r="7" spans="1:22" s="87" customFormat="1">
      <c r="A7" s="98">
        <v>1</v>
      </c>
      <c r="B7" s="1" t="s">
        <v>51</v>
      </c>
      <c r="C7" s="99">
        <v>0</v>
      </c>
      <c r="D7" s="86">
        <v>0</v>
      </c>
      <c r="E7" s="86">
        <v>0</v>
      </c>
      <c r="F7" s="86">
        <v>0</v>
      </c>
      <c r="G7" s="86">
        <v>0</v>
      </c>
      <c r="H7" s="86">
        <v>0</v>
      </c>
      <c r="I7" s="86">
        <v>0</v>
      </c>
      <c r="J7" s="86">
        <v>0</v>
      </c>
      <c r="K7" s="86">
        <v>0</v>
      </c>
      <c r="L7" s="100">
        <v>0</v>
      </c>
      <c r="M7" s="99">
        <v>0</v>
      </c>
      <c r="N7" s="86">
        <v>0</v>
      </c>
      <c r="O7" s="86">
        <v>0</v>
      </c>
      <c r="P7" s="86">
        <v>0</v>
      </c>
      <c r="Q7" s="86">
        <v>0</v>
      </c>
      <c r="R7" s="86">
        <v>0</v>
      </c>
      <c r="S7" s="100">
        <v>0</v>
      </c>
      <c r="T7" s="162">
        <v>0</v>
      </c>
      <c r="U7" s="162"/>
      <c r="V7" s="101">
        <f>SUM(C7:S7)</f>
        <v>0</v>
      </c>
    </row>
    <row r="8" spans="1:22" s="87" customFormat="1">
      <c r="A8" s="98">
        <v>2</v>
      </c>
      <c r="B8" s="1" t="s">
        <v>52</v>
      </c>
      <c r="C8" s="99">
        <v>0</v>
      </c>
      <c r="D8" s="86">
        <v>0</v>
      </c>
      <c r="E8" s="86">
        <v>0</v>
      </c>
      <c r="F8" s="86">
        <v>0</v>
      </c>
      <c r="G8" s="86">
        <v>0</v>
      </c>
      <c r="H8" s="86">
        <v>0</v>
      </c>
      <c r="I8" s="86">
        <v>0</v>
      </c>
      <c r="J8" s="86">
        <v>0</v>
      </c>
      <c r="K8" s="86">
        <v>0</v>
      </c>
      <c r="L8" s="100">
        <v>0</v>
      </c>
      <c r="M8" s="99">
        <v>0</v>
      </c>
      <c r="N8" s="86">
        <v>0</v>
      </c>
      <c r="O8" s="86">
        <v>0</v>
      </c>
      <c r="P8" s="86">
        <v>0</v>
      </c>
      <c r="Q8" s="86">
        <v>0</v>
      </c>
      <c r="R8" s="86">
        <v>0</v>
      </c>
      <c r="S8" s="100">
        <v>0</v>
      </c>
      <c r="T8" s="162">
        <v>0</v>
      </c>
      <c r="U8" s="162"/>
      <c r="V8" s="101">
        <f t="shared" ref="V8:V20" si="0">SUM(C8:S8)</f>
        <v>0</v>
      </c>
    </row>
    <row r="9" spans="1:22" s="87" customFormat="1">
      <c r="A9" s="98">
        <v>3</v>
      </c>
      <c r="B9" s="1" t="s">
        <v>153</v>
      </c>
      <c r="C9" s="99">
        <v>0</v>
      </c>
      <c r="D9" s="86">
        <v>0</v>
      </c>
      <c r="E9" s="86">
        <v>0</v>
      </c>
      <c r="F9" s="86">
        <v>0</v>
      </c>
      <c r="G9" s="86">
        <v>0</v>
      </c>
      <c r="H9" s="86">
        <v>0</v>
      </c>
      <c r="I9" s="86">
        <v>0</v>
      </c>
      <c r="J9" s="86">
        <v>0</v>
      </c>
      <c r="K9" s="86">
        <v>0</v>
      </c>
      <c r="L9" s="100">
        <v>0</v>
      </c>
      <c r="M9" s="99">
        <v>0</v>
      </c>
      <c r="N9" s="86">
        <v>0</v>
      </c>
      <c r="O9" s="86">
        <v>0</v>
      </c>
      <c r="P9" s="86">
        <v>0</v>
      </c>
      <c r="Q9" s="86">
        <v>0</v>
      </c>
      <c r="R9" s="86">
        <v>0</v>
      </c>
      <c r="S9" s="100">
        <v>0</v>
      </c>
      <c r="T9" s="162">
        <v>0</v>
      </c>
      <c r="U9" s="162"/>
      <c r="V9" s="101">
        <f t="shared" si="0"/>
        <v>0</v>
      </c>
    </row>
    <row r="10" spans="1:22" s="87" customFormat="1">
      <c r="A10" s="98">
        <v>4</v>
      </c>
      <c r="B10" s="1" t="s">
        <v>53</v>
      </c>
      <c r="C10" s="99">
        <v>0</v>
      </c>
      <c r="D10" s="86">
        <v>0</v>
      </c>
      <c r="E10" s="86">
        <v>0</v>
      </c>
      <c r="F10" s="86">
        <v>0</v>
      </c>
      <c r="G10" s="86">
        <v>0</v>
      </c>
      <c r="H10" s="86">
        <v>0</v>
      </c>
      <c r="I10" s="86">
        <v>0</v>
      </c>
      <c r="J10" s="86">
        <v>0</v>
      </c>
      <c r="K10" s="86">
        <v>0</v>
      </c>
      <c r="L10" s="100">
        <v>0</v>
      </c>
      <c r="M10" s="99">
        <v>0</v>
      </c>
      <c r="N10" s="86">
        <v>0</v>
      </c>
      <c r="O10" s="86">
        <v>0</v>
      </c>
      <c r="P10" s="86">
        <v>0</v>
      </c>
      <c r="Q10" s="86">
        <v>0</v>
      </c>
      <c r="R10" s="86">
        <v>0</v>
      </c>
      <c r="S10" s="100">
        <v>0</v>
      </c>
      <c r="T10" s="162">
        <v>0</v>
      </c>
      <c r="U10" s="162"/>
      <c r="V10" s="101">
        <f t="shared" si="0"/>
        <v>0</v>
      </c>
    </row>
    <row r="11" spans="1:22" s="87" customFormat="1">
      <c r="A11" s="98">
        <v>5</v>
      </c>
      <c r="B11" s="1" t="s">
        <v>54</v>
      </c>
      <c r="C11" s="99">
        <v>0</v>
      </c>
      <c r="D11" s="86">
        <v>0</v>
      </c>
      <c r="E11" s="86">
        <v>0</v>
      </c>
      <c r="F11" s="86">
        <v>0</v>
      </c>
      <c r="G11" s="86">
        <v>0</v>
      </c>
      <c r="H11" s="86">
        <v>0</v>
      </c>
      <c r="I11" s="86">
        <v>0</v>
      </c>
      <c r="J11" s="86">
        <v>0</v>
      </c>
      <c r="K11" s="86">
        <v>0</v>
      </c>
      <c r="L11" s="100">
        <v>0</v>
      </c>
      <c r="M11" s="99">
        <v>0</v>
      </c>
      <c r="N11" s="86">
        <v>0</v>
      </c>
      <c r="O11" s="86">
        <v>0</v>
      </c>
      <c r="P11" s="86">
        <v>0</v>
      </c>
      <c r="Q11" s="86">
        <v>0</v>
      </c>
      <c r="R11" s="86">
        <v>0</v>
      </c>
      <c r="S11" s="100">
        <v>0</v>
      </c>
      <c r="T11" s="162">
        <v>0</v>
      </c>
      <c r="U11" s="162"/>
      <c r="V11" s="101">
        <f t="shared" si="0"/>
        <v>0</v>
      </c>
    </row>
    <row r="12" spans="1:22" s="87" customFormat="1">
      <c r="A12" s="98">
        <v>6</v>
      </c>
      <c r="B12" s="1" t="s">
        <v>55</v>
      </c>
      <c r="C12" s="99">
        <v>0</v>
      </c>
      <c r="D12" s="86">
        <v>0</v>
      </c>
      <c r="E12" s="86">
        <v>0</v>
      </c>
      <c r="F12" s="86">
        <v>0</v>
      </c>
      <c r="G12" s="86">
        <v>0</v>
      </c>
      <c r="H12" s="86">
        <v>0</v>
      </c>
      <c r="I12" s="86">
        <v>0</v>
      </c>
      <c r="J12" s="86">
        <v>0</v>
      </c>
      <c r="K12" s="86">
        <v>0</v>
      </c>
      <c r="L12" s="100">
        <v>0</v>
      </c>
      <c r="M12" s="99">
        <v>0</v>
      </c>
      <c r="N12" s="86">
        <v>0</v>
      </c>
      <c r="O12" s="86">
        <v>0</v>
      </c>
      <c r="P12" s="86">
        <v>0</v>
      </c>
      <c r="Q12" s="86">
        <v>0</v>
      </c>
      <c r="R12" s="86">
        <v>0</v>
      </c>
      <c r="S12" s="100">
        <v>0</v>
      </c>
      <c r="T12" s="162">
        <v>0</v>
      </c>
      <c r="U12" s="162"/>
      <c r="V12" s="101">
        <f t="shared" si="0"/>
        <v>0</v>
      </c>
    </row>
    <row r="13" spans="1:22" s="87" customFormat="1">
      <c r="A13" s="98">
        <v>7</v>
      </c>
      <c r="B13" s="1" t="s">
        <v>56</v>
      </c>
      <c r="C13" s="99">
        <v>0</v>
      </c>
      <c r="D13" s="86">
        <v>41084838.649000004</v>
      </c>
      <c r="E13" s="86">
        <v>0</v>
      </c>
      <c r="F13" s="86">
        <v>0</v>
      </c>
      <c r="G13" s="86">
        <v>0</v>
      </c>
      <c r="H13" s="86">
        <v>0</v>
      </c>
      <c r="I13" s="86">
        <v>0</v>
      </c>
      <c r="J13" s="86">
        <v>0</v>
      </c>
      <c r="K13" s="86">
        <v>0</v>
      </c>
      <c r="L13" s="100">
        <v>0</v>
      </c>
      <c r="M13" s="99">
        <v>0</v>
      </c>
      <c r="N13" s="86">
        <v>0</v>
      </c>
      <c r="O13" s="86">
        <v>0</v>
      </c>
      <c r="P13" s="86">
        <v>0</v>
      </c>
      <c r="Q13" s="86">
        <v>0</v>
      </c>
      <c r="R13" s="86">
        <v>0</v>
      </c>
      <c r="S13" s="100">
        <v>0</v>
      </c>
      <c r="T13" s="162">
        <v>28388638.804400001</v>
      </c>
      <c r="U13" s="162">
        <v>12696199.844599999</v>
      </c>
      <c r="V13" s="101">
        <f t="shared" si="0"/>
        <v>41084838.649000004</v>
      </c>
    </row>
    <row r="14" spans="1:22" s="87" customFormat="1">
      <c r="A14" s="98">
        <v>8</v>
      </c>
      <c r="B14" s="1" t="s">
        <v>57</v>
      </c>
      <c r="C14" s="99">
        <v>0</v>
      </c>
      <c r="D14" s="86">
        <v>30075476.329300001</v>
      </c>
      <c r="E14" s="86">
        <v>0</v>
      </c>
      <c r="F14" s="86">
        <v>0</v>
      </c>
      <c r="G14" s="86">
        <v>0</v>
      </c>
      <c r="H14" s="86">
        <v>0</v>
      </c>
      <c r="I14" s="86">
        <v>0</v>
      </c>
      <c r="J14" s="86">
        <v>0</v>
      </c>
      <c r="K14" s="86">
        <v>0</v>
      </c>
      <c r="L14" s="100">
        <v>0</v>
      </c>
      <c r="M14" s="99">
        <v>0</v>
      </c>
      <c r="N14" s="86">
        <v>0</v>
      </c>
      <c r="O14" s="86">
        <v>0</v>
      </c>
      <c r="P14" s="86">
        <v>0</v>
      </c>
      <c r="Q14" s="86">
        <v>0</v>
      </c>
      <c r="R14" s="86">
        <v>0</v>
      </c>
      <c r="S14" s="100">
        <v>0</v>
      </c>
      <c r="T14" s="162">
        <v>30075476.329300001</v>
      </c>
      <c r="U14" s="162"/>
      <c r="V14" s="101">
        <f t="shared" si="0"/>
        <v>30075476.329300001</v>
      </c>
    </row>
    <row r="15" spans="1:22" s="87" customFormat="1">
      <c r="A15" s="98">
        <v>9</v>
      </c>
      <c r="B15" s="1" t="s">
        <v>58</v>
      </c>
      <c r="C15" s="99">
        <v>0</v>
      </c>
      <c r="D15" s="86">
        <v>1146892.7357999999</v>
      </c>
      <c r="E15" s="86">
        <v>0</v>
      </c>
      <c r="F15" s="86">
        <v>0</v>
      </c>
      <c r="G15" s="86">
        <v>0</v>
      </c>
      <c r="H15" s="86">
        <v>0</v>
      </c>
      <c r="I15" s="86">
        <v>0</v>
      </c>
      <c r="J15" s="86">
        <v>0</v>
      </c>
      <c r="K15" s="86">
        <v>0</v>
      </c>
      <c r="L15" s="100">
        <v>0</v>
      </c>
      <c r="M15" s="99">
        <v>0</v>
      </c>
      <c r="N15" s="86">
        <v>0</v>
      </c>
      <c r="O15" s="86">
        <v>0</v>
      </c>
      <c r="P15" s="86">
        <v>0</v>
      </c>
      <c r="Q15" s="86">
        <v>0</v>
      </c>
      <c r="R15" s="86">
        <v>0</v>
      </c>
      <c r="S15" s="100">
        <v>0</v>
      </c>
      <c r="T15" s="162">
        <v>1146892.7357999999</v>
      </c>
      <c r="U15" s="162"/>
      <c r="V15" s="101">
        <f t="shared" si="0"/>
        <v>1146892.7357999999</v>
      </c>
    </row>
    <row r="16" spans="1:22" s="87" customFormat="1">
      <c r="A16" s="98">
        <v>10</v>
      </c>
      <c r="B16" s="1" t="s">
        <v>59</v>
      </c>
      <c r="C16" s="99">
        <v>0</v>
      </c>
      <c r="D16" s="86">
        <v>117535.63989999999</v>
      </c>
      <c r="E16" s="86">
        <v>0</v>
      </c>
      <c r="F16" s="86">
        <v>0</v>
      </c>
      <c r="G16" s="86">
        <v>0</v>
      </c>
      <c r="H16" s="86">
        <v>0</v>
      </c>
      <c r="I16" s="86">
        <v>0</v>
      </c>
      <c r="J16" s="86">
        <v>0</v>
      </c>
      <c r="K16" s="86">
        <v>0</v>
      </c>
      <c r="L16" s="100">
        <v>0</v>
      </c>
      <c r="M16" s="99">
        <v>0</v>
      </c>
      <c r="N16" s="86">
        <v>0</v>
      </c>
      <c r="O16" s="86">
        <v>0</v>
      </c>
      <c r="P16" s="86">
        <v>0</v>
      </c>
      <c r="Q16" s="86">
        <v>0</v>
      </c>
      <c r="R16" s="86">
        <v>0</v>
      </c>
      <c r="S16" s="100">
        <v>0</v>
      </c>
      <c r="T16" s="162">
        <v>117535.63989999999</v>
      </c>
      <c r="U16" s="162"/>
      <c r="V16" s="101">
        <f t="shared" si="0"/>
        <v>117535.63989999999</v>
      </c>
    </row>
    <row r="17" spans="1:22" s="87" customFormat="1">
      <c r="A17" s="98">
        <v>11</v>
      </c>
      <c r="B17" s="1" t="s">
        <v>60</v>
      </c>
      <c r="C17" s="99">
        <v>0</v>
      </c>
      <c r="D17" s="86">
        <v>0</v>
      </c>
      <c r="E17" s="86">
        <v>0</v>
      </c>
      <c r="F17" s="86">
        <v>0</v>
      </c>
      <c r="G17" s="86">
        <v>0</v>
      </c>
      <c r="H17" s="86">
        <v>0</v>
      </c>
      <c r="I17" s="86">
        <v>0</v>
      </c>
      <c r="J17" s="86">
        <v>0</v>
      </c>
      <c r="K17" s="86">
        <v>0</v>
      </c>
      <c r="L17" s="100">
        <v>0</v>
      </c>
      <c r="M17" s="99">
        <v>0</v>
      </c>
      <c r="N17" s="86">
        <v>0</v>
      </c>
      <c r="O17" s="86">
        <v>0</v>
      </c>
      <c r="P17" s="86">
        <v>0</v>
      </c>
      <c r="Q17" s="86">
        <v>0</v>
      </c>
      <c r="R17" s="86">
        <v>0</v>
      </c>
      <c r="S17" s="100">
        <v>0</v>
      </c>
      <c r="T17" s="162">
        <v>0</v>
      </c>
      <c r="U17" s="162"/>
      <c r="V17" s="101">
        <f t="shared" si="0"/>
        <v>0</v>
      </c>
    </row>
    <row r="18" spans="1:22" s="87" customFormat="1">
      <c r="A18" s="98">
        <v>12</v>
      </c>
      <c r="B18" s="1" t="s">
        <v>61</v>
      </c>
      <c r="C18" s="99">
        <v>0</v>
      </c>
      <c r="D18" s="86">
        <v>0</v>
      </c>
      <c r="E18" s="86">
        <v>0</v>
      </c>
      <c r="F18" s="86">
        <v>0</v>
      </c>
      <c r="G18" s="86">
        <v>0</v>
      </c>
      <c r="H18" s="86">
        <v>0</v>
      </c>
      <c r="I18" s="86">
        <v>0</v>
      </c>
      <c r="J18" s="86">
        <v>0</v>
      </c>
      <c r="K18" s="86">
        <v>0</v>
      </c>
      <c r="L18" s="100">
        <v>0</v>
      </c>
      <c r="M18" s="99">
        <v>0</v>
      </c>
      <c r="N18" s="86">
        <v>0</v>
      </c>
      <c r="O18" s="86">
        <v>0</v>
      </c>
      <c r="P18" s="86">
        <v>0</v>
      </c>
      <c r="Q18" s="86">
        <v>0</v>
      </c>
      <c r="R18" s="86">
        <v>0</v>
      </c>
      <c r="S18" s="100">
        <v>0</v>
      </c>
      <c r="T18" s="162">
        <v>0</v>
      </c>
      <c r="U18" s="162"/>
      <c r="V18" s="101">
        <f t="shared" si="0"/>
        <v>0</v>
      </c>
    </row>
    <row r="19" spans="1:22" s="87" customFormat="1">
      <c r="A19" s="98">
        <v>13</v>
      </c>
      <c r="B19" s="1" t="s">
        <v>62</v>
      </c>
      <c r="C19" s="99">
        <v>0</v>
      </c>
      <c r="D19" s="86">
        <v>0</v>
      </c>
      <c r="E19" s="86">
        <v>0</v>
      </c>
      <c r="F19" s="86">
        <v>0</v>
      </c>
      <c r="G19" s="86">
        <v>0</v>
      </c>
      <c r="H19" s="86">
        <v>0</v>
      </c>
      <c r="I19" s="86">
        <v>0</v>
      </c>
      <c r="J19" s="86">
        <v>0</v>
      </c>
      <c r="K19" s="86">
        <v>0</v>
      </c>
      <c r="L19" s="100">
        <v>0</v>
      </c>
      <c r="M19" s="99">
        <v>0</v>
      </c>
      <c r="N19" s="86">
        <v>0</v>
      </c>
      <c r="O19" s="86">
        <v>0</v>
      </c>
      <c r="P19" s="86">
        <v>0</v>
      </c>
      <c r="Q19" s="86">
        <v>0</v>
      </c>
      <c r="R19" s="86">
        <v>0</v>
      </c>
      <c r="S19" s="100">
        <v>0</v>
      </c>
      <c r="T19" s="162">
        <v>0</v>
      </c>
      <c r="U19" s="162"/>
      <c r="V19" s="101">
        <f t="shared" si="0"/>
        <v>0</v>
      </c>
    </row>
    <row r="20" spans="1:22" s="87" customFormat="1">
      <c r="A20" s="98">
        <v>14</v>
      </c>
      <c r="B20" s="1" t="s">
        <v>63</v>
      </c>
      <c r="C20" s="99">
        <v>0</v>
      </c>
      <c r="D20" s="86">
        <v>0</v>
      </c>
      <c r="E20" s="86">
        <v>0</v>
      </c>
      <c r="F20" s="86">
        <v>0</v>
      </c>
      <c r="G20" s="86">
        <v>0</v>
      </c>
      <c r="H20" s="86">
        <v>0</v>
      </c>
      <c r="I20" s="86">
        <v>0</v>
      </c>
      <c r="J20" s="86">
        <v>0</v>
      </c>
      <c r="K20" s="86">
        <v>0</v>
      </c>
      <c r="L20" s="100">
        <v>0</v>
      </c>
      <c r="M20" s="99">
        <v>0</v>
      </c>
      <c r="N20" s="86">
        <v>0</v>
      </c>
      <c r="O20" s="86">
        <v>0</v>
      </c>
      <c r="P20" s="86">
        <v>0</v>
      </c>
      <c r="Q20" s="86">
        <v>0</v>
      </c>
      <c r="R20" s="86">
        <v>0</v>
      </c>
      <c r="S20" s="100">
        <v>0</v>
      </c>
      <c r="T20" s="162">
        <v>0</v>
      </c>
      <c r="U20" s="162"/>
      <c r="V20" s="101">
        <f t="shared" si="0"/>
        <v>0</v>
      </c>
    </row>
    <row r="21" spans="1:22" ht="13.8" thickBot="1">
      <c r="A21" s="88"/>
      <c r="B21" s="102" t="s">
        <v>64</v>
      </c>
      <c r="C21" s="103">
        <f>SUM(C7:C20)</f>
        <v>0</v>
      </c>
      <c r="D21" s="90">
        <f t="shared" ref="D21:V21" si="1">SUM(D7:D20)</f>
        <v>72424743.354000002</v>
      </c>
      <c r="E21" s="90">
        <f t="shared" si="1"/>
        <v>0</v>
      </c>
      <c r="F21" s="90">
        <f t="shared" si="1"/>
        <v>0</v>
      </c>
      <c r="G21" s="90">
        <f t="shared" si="1"/>
        <v>0</v>
      </c>
      <c r="H21" s="90">
        <f t="shared" si="1"/>
        <v>0</v>
      </c>
      <c r="I21" s="90">
        <f t="shared" si="1"/>
        <v>0</v>
      </c>
      <c r="J21" s="90">
        <f t="shared" si="1"/>
        <v>0</v>
      </c>
      <c r="K21" s="90">
        <f t="shared" si="1"/>
        <v>0</v>
      </c>
      <c r="L21" s="104">
        <f t="shared" si="1"/>
        <v>0</v>
      </c>
      <c r="M21" s="103">
        <f t="shared" si="1"/>
        <v>0</v>
      </c>
      <c r="N21" s="90">
        <f t="shared" si="1"/>
        <v>0</v>
      </c>
      <c r="O21" s="90">
        <f t="shared" si="1"/>
        <v>0</v>
      </c>
      <c r="P21" s="90">
        <f t="shared" si="1"/>
        <v>0</v>
      </c>
      <c r="Q21" s="90">
        <f t="shared" si="1"/>
        <v>0</v>
      </c>
      <c r="R21" s="90">
        <f t="shared" si="1"/>
        <v>0</v>
      </c>
      <c r="S21" s="104">
        <f>SUM(S7:S20)</f>
        <v>0</v>
      </c>
      <c r="T21" s="104">
        <f>SUM(T7:T20)</f>
        <v>59728543.509399995</v>
      </c>
      <c r="U21" s="104">
        <f t="shared" ref="U21" si="2">SUM(U7:U20)</f>
        <v>12696199.844599999</v>
      </c>
      <c r="V21" s="105">
        <f t="shared" si="1"/>
        <v>72424743.354000002</v>
      </c>
    </row>
    <row r="24" spans="1:22">
      <c r="A24" s="7"/>
      <c r="B24" s="7"/>
      <c r="C24" s="29"/>
      <c r="D24" s="29"/>
      <c r="E24" s="29"/>
    </row>
    <row r="25" spans="1:22">
      <c r="A25" s="106"/>
      <c r="B25" s="106"/>
      <c r="C25" s="7"/>
      <c r="D25" s="29"/>
      <c r="E25" s="29"/>
    </row>
    <row r="26" spans="1:22">
      <c r="A26" s="106"/>
      <c r="B26" s="30"/>
      <c r="C26" s="7"/>
      <c r="D26" s="29"/>
      <c r="E26" s="29"/>
    </row>
    <row r="27" spans="1:22">
      <c r="A27" s="106"/>
      <c r="B27" s="106"/>
      <c r="C27" s="7"/>
      <c r="D27" s="29"/>
      <c r="E27" s="29"/>
    </row>
    <row r="28" spans="1:22">
      <c r="A28" s="106"/>
      <c r="B28" s="30"/>
      <c r="C28" s="7"/>
      <c r="D28" s="29"/>
      <c r="E28" s="29"/>
    </row>
  </sheetData>
  <mergeCells count="5">
    <mergeCell ref="C5:L5"/>
    <mergeCell ref="M5:S5"/>
    <mergeCell ref="V5:V6"/>
    <mergeCell ref="T5:T6"/>
    <mergeCell ref="U5:U6"/>
  </mergeCells>
  <pageMargins left="0.7" right="0.7" top="0.75" bottom="0.75" header="0.3" footer="0.3"/>
  <pageSetup paperSize="9" scale="1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D26" sqref="D26"/>
      <selection pane="topRight" activeCell="D26" sqref="D26"/>
      <selection pane="bottomLeft" activeCell="D26" sqref="D26"/>
      <selection pane="bottomRight" activeCell="H27" sqref="H27"/>
    </sheetView>
  </sheetViews>
  <sheetFormatPr defaultColWidth="9.33203125" defaultRowHeight="13.8"/>
  <cols>
    <col min="1" max="1" width="10.5546875" style="4" bestFit="1" customWidth="1"/>
    <col min="2" max="2" width="79.6640625" style="4" customWidth="1"/>
    <col min="3" max="3" width="15.33203125" style="163" customWidth="1"/>
    <col min="4" max="4" width="14.6640625" style="163" bestFit="1" customWidth="1"/>
    <col min="5" max="5" width="17.6640625" style="163" customWidth="1"/>
    <col min="6" max="6" width="15.6640625" style="163" customWidth="1"/>
    <col min="7" max="7" width="17.44140625" style="163" customWidth="1"/>
    <col min="8" max="8" width="21" style="163" customWidth="1"/>
    <col min="9" max="16384" width="9.33203125" style="21"/>
  </cols>
  <sheetData>
    <row r="1" spans="1:9">
      <c r="A1" s="2" t="s">
        <v>30</v>
      </c>
      <c r="B1" s="4" t="str">
        <f>'Info '!C2</f>
        <v>JSC "Liberty Bank"</v>
      </c>
      <c r="C1" s="3"/>
    </row>
    <row r="2" spans="1:9">
      <c r="A2" s="2" t="s">
        <v>31</v>
      </c>
      <c r="B2" s="628">
        <f>'1. key ratios '!B2</f>
        <v>46112</v>
      </c>
      <c r="C2" s="253"/>
    </row>
    <row r="4" spans="1:9" ht="14.4" thickBot="1">
      <c r="A4" s="2" t="s">
        <v>150</v>
      </c>
      <c r="B4" s="91" t="s">
        <v>239</v>
      </c>
    </row>
    <row r="5" spans="1:9">
      <c r="A5" s="92"/>
      <c r="B5" s="107"/>
      <c r="C5" s="164" t="s">
        <v>0</v>
      </c>
      <c r="D5" s="164" t="s">
        <v>1</v>
      </c>
      <c r="E5" s="164" t="s">
        <v>2</v>
      </c>
      <c r="F5" s="164" t="s">
        <v>3</v>
      </c>
      <c r="G5" s="165" t="s">
        <v>4</v>
      </c>
      <c r="H5" s="166" t="s">
        <v>5</v>
      </c>
      <c r="I5" s="108"/>
    </row>
    <row r="6" spans="1:9" s="108" customFormat="1" ht="12.75" customHeight="1">
      <c r="A6" s="109"/>
      <c r="B6" s="857" t="s">
        <v>149</v>
      </c>
      <c r="C6" s="859" t="s">
        <v>232</v>
      </c>
      <c r="D6" s="861" t="s">
        <v>231</v>
      </c>
      <c r="E6" s="862"/>
      <c r="F6" s="859" t="s">
        <v>236</v>
      </c>
      <c r="G6" s="859" t="s">
        <v>237</v>
      </c>
      <c r="H6" s="855" t="s">
        <v>235</v>
      </c>
    </row>
    <row r="7" spans="1:9" ht="41.4">
      <c r="A7" s="111"/>
      <c r="B7" s="858"/>
      <c r="C7" s="860"/>
      <c r="D7" s="167" t="s">
        <v>234</v>
      </c>
      <c r="E7" s="167" t="s">
        <v>233</v>
      </c>
      <c r="F7" s="860"/>
      <c r="G7" s="860"/>
      <c r="H7" s="856"/>
      <c r="I7" s="108"/>
    </row>
    <row r="8" spans="1:9">
      <c r="A8" s="109">
        <v>1</v>
      </c>
      <c r="B8" s="1" t="s">
        <v>51</v>
      </c>
      <c r="C8" s="168">
        <v>862765325.75249994</v>
      </c>
      <c r="D8" s="169">
        <v>36864</v>
      </c>
      <c r="E8" s="168">
        <v>18432</v>
      </c>
      <c r="F8" s="168">
        <v>117912182.78039999</v>
      </c>
      <c r="G8" s="170">
        <v>117912182.78039999</v>
      </c>
      <c r="H8" s="573">
        <f>IFERROR(G8/(C8+E8),0)</f>
        <v>0.13666481516475712</v>
      </c>
    </row>
    <row r="9" spans="1:9" ht="15" customHeight="1">
      <c r="A9" s="109">
        <v>2</v>
      </c>
      <c r="B9" s="1" t="s">
        <v>52</v>
      </c>
      <c r="C9" s="168">
        <v>0</v>
      </c>
      <c r="D9" s="169">
        <v>0</v>
      </c>
      <c r="E9" s="168">
        <v>0</v>
      </c>
      <c r="F9" s="168">
        <v>0</v>
      </c>
      <c r="G9" s="170">
        <v>0</v>
      </c>
      <c r="H9" s="573">
        <f t="shared" ref="H9:H21" si="0">IFERROR(G9/(C9+E9),0)</f>
        <v>0</v>
      </c>
    </row>
    <row r="10" spans="1:9">
      <c r="A10" s="109">
        <v>3</v>
      </c>
      <c r="B10" s="1" t="s">
        <v>153</v>
      </c>
      <c r="C10" s="168">
        <v>0</v>
      </c>
      <c r="D10" s="169">
        <v>0</v>
      </c>
      <c r="E10" s="168">
        <v>0</v>
      </c>
      <c r="F10" s="168">
        <v>0</v>
      </c>
      <c r="G10" s="170">
        <v>0</v>
      </c>
      <c r="H10" s="573">
        <f t="shared" si="0"/>
        <v>0</v>
      </c>
    </row>
    <row r="11" spans="1:9">
      <c r="A11" s="109">
        <v>4</v>
      </c>
      <c r="B11" s="1" t="s">
        <v>53</v>
      </c>
      <c r="C11" s="168">
        <v>0</v>
      </c>
      <c r="D11" s="169">
        <v>0</v>
      </c>
      <c r="E11" s="168">
        <v>0</v>
      </c>
      <c r="F11" s="168">
        <v>0</v>
      </c>
      <c r="G11" s="170">
        <v>0</v>
      </c>
      <c r="H11" s="573">
        <f t="shared" si="0"/>
        <v>0</v>
      </c>
    </row>
    <row r="12" spans="1:9">
      <c r="A12" s="109">
        <v>5</v>
      </c>
      <c r="B12" s="1" t="s">
        <v>54</v>
      </c>
      <c r="C12" s="168">
        <v>5285540.784</v>
      </c>
      <c r="D12" s="169">
        <v>0</v>
      </c>
      <c r="E12" s="168">
        <v>0</v>
      </c>
      <c r="F12" s="168">
        <v>5285540.784</v>
      </c>
      <c r="G12" s="170">
        <v>5285540.784</v>
      </c>
      <c r="H12" s="573">
        <f t="shared" si="0"/>
        <v>1</v>
      </c>
    </row>
    <row r="13" spans="1:9">
      <c r="A13" s="109">
        <v>6</v>
      </c>
      <c r="B13" s="1" t="s">
        <v>55</v>
      </c>
      <c r="C13" s="168">
        <v>105826510.51889998</v>
      </c>
      <c r="D13" s="169">
        <v>0</v>
      </c>
      <c r="E13" s="168">
        <v>0</v>
      </c>
      <c r="F13" s="168">
        <v>34099506.101499997</v>
      </c>
      <c r="G13" s="170">
        <v>34099506.101499997</v>
      </c>
      <c r="H13" s="573">
        <f t="shared" si="0"/>
        <v>0.3222208304355838</v>
      </c>
    </row>
    <row r="14" spans="1:9">
      <c r="A14" s="109">
        <v>7</v>
      </c>
      <c r="B14" s="1" t="s">
        <v>56</v>
      </c>
      <c r="C14" s="168">
        <v>1047004438.9777004</v>
      </c>
      <c r="D14" s="169">
        <v>268586151.15099996</v>
      </c>
      <c r="E14" s="168">
        <v>74717387.71919997</v>
      </c>
      <c r="F14" s="168">
        <v>1121720848.2474005</v>
      </c>
      <c r="G14" s="170">
        <v>1081108959.2366004</v>
      </c>
      <c r="H14" s="573">
        <f t="shared" si="0"/>
        <v>0.96379417205432172</v>
      </c>
    </row>
    <row r="15" spans="1:9">
      <c r="A15" s="109">
        <v>8</v>
      </c>
      <c r="B15" s="1" t="s">
        <v>57</v>
      </c>
      <c r="C15" s="168">
        <v>2763000651.1495032</v>
      </c>
      <c r="D15" s="169">
        <v>189060828.15069994</v>
      </c>
      <c r="E15" s="168">
        <v>13799268.070200004</v>
      </c>
      <c r="F15" s="168">
        <v>1955270223.0042007</v>
      </c>
      <c r="G15" s="170">
        <v>1924721797.0368006</v>
      </c>
      <c r="H15" s="573">
        <f t="shared" si="0"/>
        <v>0.69314385372701193</v>
      </c>
    </row>
    <row r="16" spans="1:9">
      <c r="A16" s="109">
        <v>9</v>
      </c>
      <c r="B16" s="1" t="s">
        <v>58</v>
      </c>
      <c r="C16" s="168">
        <v>693369257.01409996</v>
      </c>
      <c r="D16" s="169">
        <v>42163231.747399993</v>
      </c>
      <c r="E16" s="168">
        <v>847011.40369999991</v>
      </c>
      <c r="F16" s="168">
        <v>243526251.35840002</v>
      </c>
      <c r="G16" s="170">
        <v>242379358.62240002</v>
      </c>
      <c r="H16" s="573">
        <f t="shared" si="0"/>
        <v>0.34914099488738704</v>
      </c>
    </row>
    <row r="17" spans="1:8">
      <c r="A17" s="109">
        <v>10</v>
      </c>
      <c r="B17" s="1" t="s">
        <v>59</v>
      </c>
      <c r="C17" s="168">
        <v>60953520.864500001</v>
      </c>
      <c r="D17" s="169">
        <v>0</v>
      </c>
      <c r="E17" s="168">
        <v>0</v>
      </c>
      <c r="F17" s="168">
        <v>71588857.95450002</v>
      </c>
      <c r="G17" s="170">
        <v>71471322.314600021</v>
      </c>
      <c r="H17" s="573">
        <f t="shared" si="0"/>
        <v>1.1725544529819885</v>
      </c>
    </row>
    <row r="18" spans="1:8">
      <c r="A18" s="109">
        <v>11</v>
      </c>
      <c r="B18" s="1" t="s">
        <v>60</v>
      </c>
      <c r="C18" s="168">
        <v>2445722.83</v>
      </c>
      <c r="D18" s="169">
        <v>0</v>
      </c>
      <c r="E18" s="168">
        <v>0</v>
      </c>
      <c r="F18" s="168">
        <v>6114307.0750000002</v>
      </c>
      <c r="G18" s="170">
        <v>6114307.0750000002</v>
      </c>
      <c r="H18" s="573">
        <f t="shared" si="0"/>
        <v>2.5</v>
      </c>
    </row>
    <row r="19" spans="1:8">
      <c r="A19" s="109">
        <v>12</v>
      </c>
      <c r="B19" s="1" t="s">
        <v>61</v>
      </c>
      <c r="C19" s="168">
        <v>0</v>
      </c>
      <c r="D19" s="169">
        <v>0</v>
      </c>
      <c r="E19" s="168">
        <v>0</v>
      </c>
      <c r="F19" s="168">
        <v>0</v>
      </c>
      <c r="G19" s="170">
        <v>0</v>
      </c>
      <c r="H19" s="573">
        <f t="shared" si="0"/>
        <v>0</v>
      </c>
    </row>
    <row r="20" spans="1:8">
      <c r="A20" s="109">
        <v>13</v>
      </c>
      <c r="B20" s="1" t="s">
        <v>144</v>
      </c>
      <c r="C20" s="168">
        <v>0</v>
      </c>
      <c r="D20" s="169">
        <v>0</v>
      </c>
      <c r="E20" s="168">
        <v>0</v>
      </c>
      <c r="F20" s="168">
        <v>0</v>
      </c>
      <c r="G20" s="170">
        <v>0</v>
      </c>
      <c r="H20" s="573">
        <f t="shared" si="0"/>
        <v>0</v>
      </c>
    </row>
    <row r="21" spans="1:8">
      <c r="A21" s="109">
        <v>14</v>
      </c>
      <c r="B21" s="1" t="s">
        <v>63</v>
      </c>
      <c r="C21" s="168">
        <v>559960530.102</v>
      </c>
      <c r="D21" s="169">
        <v>0</v>
      </c>
      <c r="E21" s="168">
        <v>0</v>
      </c>
      <c r="F21" s="168">
        <v>203535301.40199995</v>
      </c>
      <c r="G21" s="170">
        <v>203535301.40199995</v>
      </c>
      <c r="H21" s="573">
        <f t="shared" si="0"/>
        <v>0.363481514250522</v>
      </c>
    </row>
    <row r="22" spans="1:8" ht="14.4" thickBot="1">
      <c r="A22" s="112"/>
      <c r="B22" s="113" t="s">
        <v>64</v>
      </c>
      <c r="C22" s="171">
        <f>SUM(C8:C21)</f>
        <v>6100611497.9932041</v>
      </c>
      <c r="D22" s="171">
        <f>SUM(D8:D21)</f>
        <v>499847075.04909986</v>
      </c>
      <c r="E22" s="171">
        <f>SUM(E8:E21)</f>
        <v>89382099.193099976</v>
      </c>
      <c r="F22" s="171">
        <f>SUM(F8:F21)</f>
        <v>3759053018.7074013</v>
      </c>
      <c r="G22" s="171">
        <f>SUM(G8:G21)</f>
        <v>3686628275.3533006</v>
      </c>
      <c r="H22" s="574">
        <f>G22/(C22+E22)</f>
        <v>0.59557868961755922</v>
      </c>
    </row>
  </sheetData>
  <mergeCells count="6">
    <mergeCell ref="H6:H7"/>
    <mergeCell ref="B6:B7"/>
    <mergeCell ref="C6:C7"/>
    <mergeCell ref="D6:E6"/>
    <mergeCell ref="F6:F7"/>
    <mergeCell ref="G6:G7"/>
  </mergeCells>
  <pageMargins left="0.7" right="0.7" top="0.75" bottom="0.75" header="0.3" footer="0.3"/>
  <pageSetup scale="4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D26" sqref="D26"/>
      <selection pane="topRight" activeCell="D26" sqref="D26"/>
      <selection pane="bottomLeft" activeCell="D26" sqref="D26"/>
      <selection pane="bottomRight" activeCell="I31" sqref="I31"/>
    </sheetView>
  </sheetViews>
  <sheetFormatPr defaultColWidth="9.33203125" defaultRowHeight="13.8"/>
  <cols>
    <col min="1" max="1" width="10.5546875" style="163" bestFit="1" customWidth="1"/>
    <col min="2" max="2" width="95.109375" style="163" customWidth="1"/>
    <col min="3" max="3" width="15.33203125" style="566" bestFit="1" customWidth="1"/>
    <col min="4" max="4" width="14.88671875" style="566" bestFit="1" customWidth="1"/>
    <col min="5" max="5" width="15.33203125" style="566" bestFit="1" customWidth="1"/>
    <col min="6" max="7" width="13.44140625" style="566" bestFit="1" customWidth="1"/>
    <col min="8" max="8" width="14.88671875" style="566" bestFit="1" customWidth="1"/>
    <col min="9" max="10" width="13.109375" style="566" bestFit="1" customWidth="1"/>
    <col min="11" max="11" width="14.33203125" style="566" bestFit="1" customWidth="1"/>
    <col min="12" max="16384" width="9.33203125" style="163"/>
  </cols>
  <sheetData>
    <row r="1" spans="1:11">
      <c r="A1" s="163" t="s">
        <v>30</v>
      </c>
      <c r="B1" s="3" t="str">
        <f>'Info '!C2</f>
        <v>JSC "Liberty Bank"</v>
      </c>
    </row>
    <row r="2" spans="1:11">
      <c r="A2" s="163" t="s">
        <v>31</v>
      </c>
      <c r="B2" s="628">
        <f>'1. key ratios '!B2</f>
        <v>46112</v>
      </c>
      <c r="C2" s="774"/>
      <c r="D2" s="774"/>
    </row>
    <row r="3" spans="1:11">
      <c r="B3" s="181"/>
      <c r="C3" s="774"/>
      <c r="D3" s="774"/>
    </row>
    <row r="4" spans="1:11" ht="14.4" thickBot="1">
      <c r="A4" s="163" t="s">
        <v>146</v>
      </c>
      <c r="B4" s="204" t="s">
        <v>240</v>
      </c>
      <c r="C4" s="774"/>
      <c r="D4" s="774"/>
    </row>
    <row r="5" spans="1:11" ht="30" customHeight="1">
      <c r="A5" s="863"/>
      <c r="B5" s="864"/>
      <c r="C5" s="865" t="s">
        <v>292</v>
      </c>
      <c r="D5" s="865"/>
      <c r="E5" s="865"/>
      <c r="F5" s="865" t="s">
        <v>293</v>
      </c>
      <c r="G5" s="865"/>
      <c r="H5" s="865"/>
      <c r="I5" s="865" t="s">
        <v>294</v>
      </c>
      <c r="J5" s="865"/>
      <c r="K5" s="866"/>
    </row>
    <row r="6" spans="1:11">
      <c r="A6" s="182"/>
      <c r="B6" s="183"/>
      <c r="C6" s="775" t="s">
        <v>32</v>
      </c>
      <c r="D6" s="775" t="s">
        <v>33</v>
      </c>
      <c r="E6" s="775" t="s">
        <v>34</v>
      </c>
      <c r="F6" s="775" t="s">
        <v>32</v>
      </c>
      <c r="G6" s="775" t="s">
        <v>33</v>
      </c>
      <c r="H6" s="775" t="s">
        <v>34</v>
      </c>
      <c r="I6" s="775" t="s">
        <v>32</v>
      </c>
      <c r="J6" s="775" t="s">
        <v>33</v>
      </c>
      <c r="K6" s="775" t="s">
        <v>34</v>
      </c>
    </row>
    <row r="7" spans="1:11">
      <c r="A7" s="184" t="s">
        <v>243</v>
      </c>
      <c r="B7" s="185"/>
      <c r="C7" s="776"/>
      <c r="D7" s="776"/>
      <c r="E7" s="776"/>
      <c r="F7" s="776"/>
      <c r="G7" s="776"/>
      <c r="H7" s="776"/>
      <c r="I7" s="776"/>
      <c r="J7" s="776"/>
      <c r="K7" s="777"/>
    </row>
    <row r="8" spans="1:11">
      <c r="A8" s="186">
        <v>1</v>
      </c>
      <c r="B8" s="187" t="s">
        <v>241</v>
      </c>
      <c r="C8" s="778"/>
      <c r="D8" s="778"/>
      <c r="E8" s="778"/>
      <c r="F8" s="779">
        <v>786384890.09859192</v>
      </c>
      <c r="G8" s="779">
        <v>490547733.50110626</v>
      </c>
      <c r="H8" s="779">
        <v>1276932623.5996985</v>
      </c>
      <c r="I8" s="779">
        <v>771908082.2078371</v>
      </c>
      <c r="J8" s="779">
        <v>360519780.93549126</v>
      </c>
      <c r="K8" s="780">
        <v>1132427863.1433284</v>
      </c>
    </row>
    <row r="9" spans="1:11">
      <c r="A9" s="184" t="s">
        <v>244</v>
      </c>
      <c r="B9" s="185"/>
      <c r="C9" s="776"/>
      <c r="D9" s="776"/>
      <c r="E9" s="776"/>
      <c r="F9" s="776"/>
      <c r="G9" s="776"/>
      <c r="H9" s="776"/>
      <c r="I9" s="776"/>
      <c r="J9" s="776"/>
      <c r="K9" s="777"/>
    </row>
    <row r="10" spans="1:11">
      <c r="A10" s="188">
        <v>2</v>
      </c>
      <c r="B10" s="189" t="s">
        <v>252</v>
      </c>
      <c r="C10" s="781">
        <v>1457426253.8520155</v>
      </c>
      <c r="D10" s="782">
        <v>619065876.08474433</v>
      </c>
      <c r="E10" s="782">
        <v>2076492129.9367588</v>
      </c>
      <c r="F10" s="782">
        <v>232723586.60662788</v>
      </c>
      <c r="G10" s="782">
        <v>113397882.46958081</v>
      </c>
      <c r="H10" s="782">
        <v>346121469.07620847</v>
      </c>
      <c r="I10" s="782">
        <v>58752564.758378655</v>
      </c>
      <c r="J10" s="782">
        <v>26781606.59989997</v>
      </c>
      <c r="K10" s="783">
        <v>85534171.358278617</v>
      </c>
    </row>
    <row r="11" spans="1:11">
      <c r="A11" s="188">
        <v>3</v>
      </c>
      <c r="B11" s="189" t="s">
        <v>246</v>
      </c>
      <c r="C11" s="781">
        <v>1504263348.1426001</v>
      </c>
      <c r="D11" s="782">
        <v>657237576.75923419</v>
      </c>
      <c r="E11" s="782">
        <v>2161500924.9018326</v>
      </c>
      <c r="F11" s="782">
        <v>457763357.98925275</v>
      </c>
      <c r="G11" s="782">
        <v>193440492.48922709</v>
      </c>
      <c r="H11" s="782">
        <v>651203850.47847974</v>
      </c>
      <c r="I11" s="782">
        <v>358163210.75705439</v>
      </c>
      <c r="J11" s="782">
        <v>158420907.5047963</v>
      </c>
      <c r="K11" s="783">
        <v>516584118.26185083</v>
      </c>
    </row>
    <row r="12" spans="1:11">
      <c r="A12" s="188">
        <v>4</v>
      </c>
      <c r="B12" s="189" t="s">
        <v>247</v>
      </c>
      <c r="C12" s="781"/>
      <c r="D12" s="782"/>
      <c r="E12" s="782">
        <v>0</v>
      </c>
      <c r="F12" s="782"/>
      <c r="G12" s="782"/>
      <c r="H12" s="782"/>
      <c r="I12" s="782"/>
      <c r="J12" s="782"/>
      <c r="K12" s="783"/>
    </row>
    <row r="13" spans="1:11">
      <c r="A13" s="188">
        <v>5</v>
      </c>
      <c r="B13" s="189" t="s">
        <v>255</v>
      </c>
      <c r="C13" s="781">
        <v>115043.54066666665</v>
      </c>
      <c r="D13" s="782">
        <v>0</v>
      </c>
      <c r="E13" s="782">
        <v>115043.54066666665</v>
      </c>
      <c r="F13" s="782">
        <v>113600.42288888888</v>
      </c>
      <c r="G13" s="782">
        <v>0</v>
      </c>
      <c r="H13" s="782">
        <v>113600.42288888888</v>
      </c>
      <c r="I13" s="782">
        <v>113600.42288888888</v>
      </c>
      <c r="J13" s="782">
        <v>0</v>
      </c>
      <c r="K13" s="783">
        <v>113600.42288888888</v>
      </c>
    </row>
    <row r="14" spans="1:11">
      <c r="A14" s="188">
        <v>6</v>
      </c>
      <c r="B14" s="189" t="s">
        <v>287</v>
      </c>
      <c r="C14" s="781">
        <v>49827543.275666662</v>
      </c>
      <c r="D14" s="782">
        <v>22937182.695940975</v>
      </c>
      <c r="E14" s="782">
        <v>72764725.971607625</v>
      </c>
      <c r="F14" s="782">
        <v>37689560.006852321</v>
      </c>
      <c r="G14" s="782">
        <v>44853504.273265228</v>
      </c>
      <c r="H14" s="782">
        <v>82543064.280117571</v>
      </c>
      <c r="I14" s="782">
        <v>12489948.081026504</v>
      </c>
      <c r="J14" s="782">
        <v>14849651.84986048</v>
      </c>
      <c r="K14" s="783">
        <v>27339599.93088698</v>
      </c>
    </row>
    <row r="15" spans="1:11">
      <c r="A15" s="188">
        <v>7</v>
      </c>
      <c r="B15" s="189" t="s">
        <v>288</v>
      </c>
      <c r="C15" s="781">
        <v>207114706.37191811</v>
      </c>
      <c r="D15" s="782">
        <v>118389515.21243109</v>
      </c>
      <c r="E15" s="782">
        <v>325504221.58434904</v>
      </c>
      <c r="F15" s="782">
        <v>61523724.226833351</v>
      </c>
      <c r="G15" s="782">
        <v>9192152.5137777776</v>
      </c>
      <c r="H15" s="782">
        <v>70715876.740611106</v>
      </c>
      <c r="I15" s="782">
        <v>56999506.129527763</v>
      </c>
      <c r="J15" s="782">
        <v>12166163.84188455</v>
      </c>
      <c r="K15" s="783">
        <v>69165669.971412316</v>
      </c>
    </row>
    <row r="16" spans="1:11">
      <c r="A16" s="188">
        <v>8</v>
      </c>
      <c r="B16" s="190" t="s">
        <v>248</v>
      </c>
      <c r="C16" s="781">
        <v>3218746895.1828671</v>
      </c>
      <c r="D16" s="782">
        <v>1417630150.7523506</v>
      </c>
      <c r="E16" s="782">
        <v>4636377045.9352179</v>
      </c>
      <c r="F16" s="782">
        <v>789813829.25245512</v>
      </c>
      <c r="G16" s="782">
        <v>360884031.74585092</v>
      </c>
      <c r="H16" s="782">
        <v>1150697860.9983058</v>
      </c>
      <c r="I16" s="782">
        <v>486518830.14887619</v>
      </c>
      <c r="J16" s="782">
        <v>212218329.79644132</v>
      </c>
      <c r="K16" s="783">
        <v>698737159.94531751</v>
      </c>
    </row>
    <row r="17" spans="1:11">
      <c r="A17" s="184" t="s">
        <v>245</v>
      </c>
      <c r="B17" s="185"/>
      <c r="C17" s="776"/>
      <c r="D17" s="776"/>
      <c r="E17" s="776"/>
      <c r="F17" s="776"/>
      <c r="G17" s="776"/>
      <c r="H17" s="776"/>
      <c r="I17" s="776"/>
      <c r="J17" s="776"/>
      <c r="K17" s="777"/>
    </row>
    <row r="18" spans="1:11">
      <c r="A18" s="188">
        <v>9</v>
      </c>
      <c r="B18" s="189" t="s">
        <v>251</v>
      </c>
      <c r="C18" s="781">
        <v>0</v>
      </c>
      <c r="D18" s="782">
        <v>0</v>
      </c>
      <c r="E18" s="782">
        <v>0</v>
      </c>
      <c r="F18" s="782">
        <v>0</v>
      </c>
      <c r="G18" s="782">
        <v>0</v>
      </c>
      <c r="H18" s="782">
        <v>0</v>
      </c>
      <c r="I18" s="782">
        <v>0</v>
      </c>
      <c r="J18" s="782">
        <v>0</v>
      </c>
      <c r="K18" s="783">
        <v>0</v>
      </c>
    </row>
    <row r="19" spans="1:11">
      <c r="A19" s="188">
        <v>10</v>
      </c>
      <c r="B19" s="189" t="s">
        <v>289</v>
      </c>
      <c r="C19" s="781">
        <v>2742496836.4744277</v>
      </c>
      <c r="D19" s="782">
        <v>1037698872.7057667</v>
      </c>
      <c r="E19" s="782">
        <v>3780195709.1801934</v>
      </c>
      <c r="F19" s="782">
        <v>144460733.54446384</v>
      </c>
      <c r="G19" s="782">
        <v>35782619.839959458</v>
      </c>
      <c r="H19" s="782">
        <v>180243353.38442335</v>
      </c>
      <c r="I19" s="782">
        <v>158937607.14855182</v>
      </c>
      <c r="J19" s="782">
        <v>167530673.92804325</v>
      </c>
      <c r="K19" s="783">
        <v>326468281.07659525</v>
      </c>
    </row>
    <row r="20" spans="1:11">
      <c r="A20" s="188">
        <v>11</v>
      </c>
      <c r="B20" s="189" t="s">
        <v>250</v>
      </c>
      <c r="C20" s="781">
        <v>79311671.816214815</v>
      </c>
      <c r="D20" s="782">
        <v>8437755.2835329287</v>
      </c>
      <c r="E20" s="782">
        <v>87749427.099747717</v>
      </c>
      <c r="F20" s="782">
        <v>7845159.2354771774</v>
      </c>
      <c r="G20" s="782">
        <v>79927.486071098567</v>
      </c>
      <c r="H20" s="782">
        <v>7925086.7215482742</v>
      </c>
      <c r="I20" s="782">
        <v>7845159.2354771774</v>
      </c>
      <c r="J20" s="782">
        <v>79927.486071098567</v>
      </c>
      <c r="K20" s="783">
        <v>7925086.7215482742</v>
      </c>
    </row>
    <row r="21" spans="1:11" ht="14.4" thickBot="1">
      <c r="A21" s="191">
        <v>12</v>
      </c>
      <c r="B21" s="192" t="s">
        <v>249</v>
      </c>
      <c r="C21" s="784">
        <v>2821808508.2906427</v>
      </c>
      <c r="D21" s="785">
        <v>1046136627.9892997</v>
      </c>
      <c r="E21" s="784">
        <v>3867945136.2799425</v>
      </c>
      <c r="F21" s="785">
        <v>152305892.77994102</v>
      </c>
      <c r="G21" s="785">
        <v>35862547.326030552</v>
      </c>
      <c r="H21" s="785">
        <v>188168440.10597163</v>
      </c>
      <c r="I21" s="785">
        <v>166782766.384029</v>
      </c>
      <c r="J21" s="785">
        <v>167610601.41411436</v>
      </c>
      <c r="K21" s="786">
        <v>334393367.79814339</v>
      </c>
    </row>
    <row r="22" spans="1:11" ht="38.25" customHeight="1" thickBot="1">
      <c r="A22" s="193"/>
      <c r="B22" s="194"/>
      <c r="C22" s="285"/>
      <c r="D22" s="285"/>
      <c r="E22" s="285"/>
      <c r="F22" s="867" t="s">
        <v>291</v>
      </c>
      <c r="G22" s="865"/>
      <c r="H22" s="865"/>
      <c r="I22" s="867" t="s">
        <v>256</v>
      </c>
      <c r="J22" s="865"/>
      <c r="K22" s="866"/>
    </row>
    <row r="23" spans="1:11">
      <c r="A23" s="195">
        <v>13</v>
      </c>
      <c r="B23" s="196" t="s">
        <v>241</v>
      </c>
      <c r="C23" s="787"/>
      <c r="D23" s="787"/>
      <c r="E23" s="787"/>
      <c r="F23" s="788">
        <v>786384890.09859192</v>
      </c>
      <c r="G23" s="788">
        <v>490547733.50110626</v>
      </c>
      <c r="H23" s="788">
        <v>1276932623.5996981</v>
      </c>
      <c r="I23" s="788">
        <v>771908082.2078371</v>
      </c>
      <c r="J23" s="788">
        <v>360519780.93549126</v>
      </c>
      <c r="K23" s="789">
        <v>1132427863.1433284</v>
      </c>
    </row>
    <row r="24" spans="1:11" ht="14.4" thickBot="1">
      <c r="A24" s="197">
        <v>14</v>
      </c>
      <c r="B24" s="198" t="s">
        <v>253</v>
      </c>
      <c r="C24" s="790"/>
      <c r="D24" s="791"/>
      <c r="E24" s="792"/>
      <c r="F24" s="793">
        <v>637507936.47251415</v>
      </c>
      <c r="G24" s="793">
        <v>325021484.41982037</v>
      </c>
      <c r="H24" s="793">
        <v>962529420.89233422</v>
      </c>
      <c r="I24" s="793">
        <v>319736063.76484716</v>
      </c>
      <c r="J24" s="793">
        <v>53054582.449110329</v>
      </c>
      <c r="K24" s="794">
        <v>364343792.14717412</v>
      </c>
    </row>
    <row r="25" spans="1:11" ht="14.4" thickBot="1">
      <c r="A25" s="202">
        <v>15</v>
      </c>
      <c r="B25" s="203" t="s">
        <v>254</v>
      </c>
      <c r="C25" s="795"/>
      <c r="D25" s="795"/>
      <c r="E25" s="795"/>
      <c r="F25" s="796">
        <v>1.2335295689805057</v>
      </c>
      <c r="G25" s="796">
        <v>1.5092778693591857</v>
      </c>
      <c r="H25" s="796">
        <v>1.3266426935977598</v>
      </c>
      <c r="I25" s="796">
        <v>2.4142039941279316</v>
      </c>
      <c r="J25" s="796">
        <v>6.7952618660471016</v>
      </c>
      <c r="K25" s="797">
        <v>3.10812997929684</v>
      </c>
    </row>
    <row r="27" spans="1:11" ht="27">
      <c r="B27" s="180" t="s">
        <v>290</v>
      </c>
    </row>
  </sheetData>
  <mergeCells count="6">
    <mergeCell ref="A5:B5"/>
    <mergeCell ref="C5:E5"/>
    <mergeCell ref="F5:H5"/>
    <mergeCell ref="I5:K5"/>
    <mergeCell ref="F22:H22"/>
    <mergeCell ref="I22:K22"/>
  </mergeCells>
  <pageMargins left="0.7" right="0.7" top="0.75" bottom="0.75" header="0.3" footer="0.3"/>
  <pageSetup paperSize="9" scale="37"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D26" sqref="D26"/>
      <selection pane="topRight" activeCell="D26" sqref="D26"/>
      <selection pane="bottomLeft" activeCell="D26" sqref="D26"/>
      <selection pane="bottomRight" activeCell="D26" sqref="D26"/>
    </sheetView>
  </sheetViews>
  <sheetFormatPr defaultColWidth="9.33203125" defaultRowHeight="13.2"/>
  <cols>
    <col min="1" max="1" width="10.5546875" style="4" bestFit="1" customWidth="1"/>
    <col min="2" max="2" width="83.33203125" style="4" customWidth="1"/>
    <col min="3" max="3" width="15.88671875" style="4" customWidth="1"/>
    <col min="4" max="4" width="18.33203125" style="4" customWidth="1"/>
    <col min="5" max="5" width="13.88671875" style="4" customWidth="1"/>
    <col min="6" max="13" width="12.6640625" style="4" customWidth="1"/>
    <col min="14" max="14" width="17.109375" style="4" customWidth="1"/>
    <col min="15" max="15" width="12.109375" style="21" customWidth="1"/>
    <col min="16" max="16" width="9.33203125" style="21"/>
    <col min="17" max="17" width="29.109375" style="21" customWidth="1"/>
    <col min="18" max="16384" width="9.33203125" style="21"/>
  </cols>
  <sheetData>
    <row r="1" spans="1:17" ht="13.8">
      <c r="A1" s="495" t="s">
        <v>717</v>
      </c>
      <c r="B1" s="471" t="str">
        <f>'Info '!C2</f>
        <v>JSC "Liberty Bank"</v>
      </c>
      <c r="C1" s="471"/>
      <c r="D1" s="471"/>
      <c r="E1" s="471"/>
      <c r="F1" s="471"/>
      <c r="G1" s="471"/>
      <c r="H1" s="471"/>
      <c r="I1" s="471"/>
      <c r="J1" s="471"/>
      <c r="K1" s="471"/>
      <c r="L1" s="471"/>
      <c r="M1" s="471"/>
      <c r="N1" s="471"/>
      <c r="O1" s="160"/>
      <c r="P1" s="160"/>
      <c r="Q1" s="160"/>
    </row>
    <row r="2" spans="1:17" ht="14.25" customHeight="1">
      <c r="A2" s="471" t="s">
        <v>718</v>
      </c>
      <c r="B2" s="643">
        <f>'1. key ratios '!B2</f>
        <v>46112</v>
      </c>
      <c r="C2" s="471"/>
      <c r="D2" s="471"/>
      <c r="E2" s="471"/>
      <c r="F2" s="471"/>
      <c r="G2" s="471"/>
      <c r="H2" s="471"/>
      <c r="I2" s="471"/>
      <c r="J2" s="471"/>
      <c r="K2" s="471"/>
      <c r="L2" s="471"/>
      <c r="M2" s="471"/>
      <c r="N2" s="471"/>
      <c r="O2" s="160"/>
      <c r="P2" s="160"/>
      <c r="Q2" s="160"/>
    </row>
    <row r="3" spans="1:17" ht="14.25" customHeight="1">
      <c r="A3" s="471"/>
      <c r="B3" s="160"/>
      <c r="C3" s="160"/>
      <c r="D3" s="160"/>
      <c r="E3" s="160"/>
      <c r="F3" s="160"/>
      <c r="G3" s="160"/>
      <c r="H3" s="160"/>
      <c r="I3" s="160"/>
      <c r="J3" s="160"/>
      <c r="K3" s="160"/>
      <c r="L3" s="160"/>
      <c r="M3" s="160"/>
      <c r="N3" s="160"/>
      <c r="O3" s="160"/>
      <c r="P3" s="160"/>
      <c r="Q3" s="160"/>
    </row>
    <row r="4" spans="1:17" ht="14.4">
      <c r="A4" s="471"/>
      <c r="B4" s="496" t="s">
        <v>719</v>
      </c>
      <c r="C4" s="160"/>
      <c r="D4" s="160"/>
      <c r="E4" s="160"/>
      <c r="F4" s="160"/>
      <c r="G4" s="160"/>
      <c r="H4" s="160"/>
      <c r="I4" s="160"/>
      <c r="J4" s="160"/>
      <c r="K4" s="160"/>
      <c r="L4" s="160"/>
      <c r="M4" s="160"/>
      <c r="N4" s="160"/>
      <c r="O4" s="160"/>
      <c r="P4" s="160"/>
      <c r="Q4" s="160"/>
    </row>
    <row r="5" spans="1:17" ht="57.6">
      <c r="A5" s="471"/>
      <c r="B5" s="497" t="s">
        <v>720</v>
      </c>
      <c r="C5" s="498" t="s">
        <v>721</v>
      </c>
      <c r="D5" s="498" t="s">
        <v>722</v>
      </c>
      <c r="E5" s="498" t="s">
        <v>723</v>
      </c>
      <c r="F5" s="498" t="s">
        <v>724</v>
      </c>
      <c r="G5" s="498" t="s">
        <v>725</v>
      </c>
      <c r="H5" s="498" t="s">
        <v>726</v>
      </c>
      <c r="I5" s="499" t="s">
        <v>727</v>
      </c>
      <c r="J5" s="500">
        <v>0.02</v>
      </c>
      <c r="K5" s="500">
        <v>0.2</v>
      </c>
      <c r="L5" s="500">
        <v>0.35</v>
      </c>
      <c r="M5" s="500">
        <v>0.5</v>
      </c>
      <c r="N5" s="500">
        <v>0.75</v>
      </c>
      <c r="O5" s="500">
        <v>1</v>
      </c>
      <c r="P5" s="500">
        <v>1.5</v>
      </c>
      <c r="Q5" s="501" t="s">
        <v>728</v>
      </c>
    </row>
    <row r="6" spans="1:17" ht="14.4">
      <c r="A6" s="471"/>
      <c r="B6" s="502"/>
      <c r="C6" s="503">
        <f>IF(C7&gt;0,C7,IF(C8&gt;0,C8,IF(C9&gt;0,C9,0)))</f>
        <v>202171882.11300001</v>
      </c>
      <c r="D6" s="503">
        <f t="shared" ref="D6:G6" si="0">IF(D7&gt;0,D7,IF(D8&gt;0,D8,IF(D9&gt;0,D9,0)))</f>
        <v>3082758.2479452114</v>
      </c>
      <c r="E6" s="503">
        <f t="shared" si="0"/>
        <v>0</v>
      </c>
      <c r="F6" s="503">
        <f t="shared" si="0"/>
        <v>3082758.2479452114</v>
      </c>
      <c r="G6" s="503">
        <f t="shared" si="0"/>
        <v>2029086.2017092381</v>
      </c>
      <c r="H6" s="503"/>
      <c r="I6" s="503">
        <f>IF(I7&gt;0,I7,IF(I8&gt;0,I8,IF(I9&gt;0,I9,0)))</f>
        <v>7156582.2295162296</v>
      </c>
      <c r="J6" s="503">
        <f t="shared" ref="J6" si="1">IF(J7&gt;0,J7,IF(J8&gt;0,J8,IF(J9&gt;0,J9,0)))</f>
        <v>0</v>
      </c>
      <c r="K6" s="503">
        <f t="shared" ref="K6" si="2">IF(K7&gt;0,K7,IF(K8&gt;0,K8,IF(K9&gt;0,K9,0)))</f>
        <v>0</v>
      </c>
      <c r="L6" s="503">
        <f t="shared" ref="L6" si="3">IF(L7&gt;0,L7,IF(L8&gt;0,L8,IF(L9&gt;0,L9,0)))</f>
        <v>0</v>
      </c>
      <c r="M6" s="503">
        <f t="shared" ref="M6" si="4">IF(M7&gt;0,M7,IF(M8&gt;0,M8,IF(M9&gt;0,M9,0)))</f>
        <v>5369977.6077661226</v>
      </c>
      <c r="N6" s="503">
        <f>IF(N7&gt;0,N7,IF(N8&gt;0,N8,IF(N9&gt;0,N9,0)))</f>
        <v>0</v>
      </c>
      <c r="O6" s="503">
        <f t="shared" ref="O6" si="5">IF(O7&gt;0,O7,IF(O8&gt;0,O8,IF(O9&gt;0,O9,0)))</f>
        <v>0</v>
      </c>
      <c r="P6" s="503">
        <f t="shared" ref="P6:Q6" si="6">IF(P7&gt;0,P7,IF(P8&gt;0,P8,IF(P9&gt;0,P9,0)))</f>
        <v>0</v>
      </c>
      <c r="Q6" s="798">
        <f t="shared" si="6"/>
        <v>2684988.8038830613</v>
      </c>
    </row>
    <row r="7" spans="1:17" ht="14.4">
      <c r="A7" s="471"/>
      <c r="B7" s="504" t="s">
        <v>729</v>
      </c>
      <c r="C7" s="503">
        <f>C11+C15+C19+C23+C27+C31</f>
        <v>202171882.11300001</v>
      </c>
      <c r="D7" s="503">
        <f t="shared" ref="D7:E7" si="7">D11+D15+D19+D23+D27+D31</f>
        <v>3082758.2479452114</v>
      </c>
      <c r="E7" s="503">
        <f t="shared" si="7"/>
        <v>0</v>
      </c>
      <c r="F7" s="503">
        <f t="shared" ref="F7:G9" si="8">F11+F15+F19+F23+F27+F31</f>
        <v>3082758.2479452114</v>
      </c>
      <c r="G7" s="503">
        <f t="shared" si="8"/>
        <v>2029086.2017092381</v>
      </c>
      <c r="H7" s="505">
        <v>1.4</v>
      </c>
      <c r="I7" s="506">
        <f t="shared" ref="I7:I9" si="9">(F7+G7)*H7</f>
        <v>7156582.2295162296</v>
      </c>
      <c r="J7" s="503">
        <f>J11+J15+J19+J23+J27+J31</f>
        <v>0</v>
      </c>
      <c r="K7" s="503">
        <f t="shared" ref="J7:Q9" si="10">K11+K15+K19+K23+K27+K31</f>
        <v>0</v>
      </c>
      <c r="L7" s="503">
        <f t="shared" si="10"/>
        <v>0</v>
      </c>
      <c r="M7" s="503">
        <f t="shared" si="10"/>
        <v>5369977.6077661226</v>
      </c>
      <c r="N7" s="503">
        <f t="shared" si="10"/>
        <v>0</v>
      </c>
      <c r="O7" s="503">
        <f t="shared" si="10"/>
        <v>0</v>
      </c>
      <c r="P7" s="503">
        <f t="shared" si="10"/>
        <v>0</v>
      </c>
      <c r="Q7" s="798">
        <f>Q11+Q15+Q19+Q23+Q27+Q31</f>
        <v>2684988.8038830613</v>
      </c>
    </row>
    <row r="8" spans="1:17" ht="14.4">
      <c r="A8" s="471"/>
      <c r="B8" s="504" t="s">
        <v>730</v>
      </c>
      <c r="C8" s="503">
        <f>C12+C16+C20+C24+C28+C32</f>
        <v>202171882.11300001</v>
      </c>
      <c r="D8" s="503">
        <f t="shared" ref="D8:E8" si="11">D12+D16+D20+D24+D28+D32</f>
        <v>3082758.2479452114</v>
      </c>
      <c r="E8" s="503">
        <f t="shared" si="11"/>
        <v>0</v>
      </c>
      <c r="F8" s="503">
        <f t="shared" si="8"/>
        <v>3082758.2479452114</v>
      </c>
      <c r="G8" s="503">
        <f t="shared" si="8"/>
        <v>7466235.2845200002</v>
      </c>
      <c r="H8" s="505">
        <v>1.4</v>
      </c>
      <c r="I8" s="506">
        <f t="shared" si="9"/>
        <v>14768590.945451295</v>
      </c>
      <c r="J8" s="503">
        <f t="shared" si="10"/>
        <v>0</v>
      </c>
      <c r="K8" s="503">
        <f t="shared" si="10"/>
        <v>0</v>
      </c>
      <c r="L8" s="503">
        <f t="shared" si="10"/>
        <v>0</v>
      </c>
      <c r="M8" s="503">
        <f t="shared" si="10"/>
        <v>11947106.641341709</v>
      </c>
      <c r="N8" s="503">
        <f t="shared" si="10"/>
        <v>0</v>
      </c>
      <c r="O8" s="503">
        <f t="shared" si="10"/>
        <v>0</v>
      </c>
      <c r="P8" s="503">
        <f t="shared" si="10"/>
        <v>0</v>
      </c>
      <c r="Q8" s="798">
        <f>Q12+Q16+Q20+Q24+Q28+Q32</f>
        <v>5973553.3206708543</v>
      </c>
    </row>
    <row r="9" spans="1:17" ht="14.4">
      <c r="A9" s="471"/>
      <c r="B9" s="504" t="s">
        <v>737</v>
      </c>
      <c r="C9" s="503">
        <f>C13+C17+C21+C25+C29+C33</f>
        <v>202171882.11300001</v>
      </c>
      <c r="D9" s="503">
        <f t="shared" ref="D9:E9" si="12">D13+D17+D21+D25+D29+D33</f>
        <v>3082758.2479452114</v>
      </c>
      <c r="E9" s="503">
        <f t="shared" si="12"/>
        <v>0</v>
      </c>
      <c r="F9" s="503">
        <f t="shared" si="8"/>
        <v>3097131.540945211</v>
      </c>
      <c r="G9" s="503">
        <f t="shared" si="8"/>
        <v>8086875.2845200002</v>
      </c>
      <c r="H9" s="505">
        <v>1.4</v>
      </c>
      <c r="I9" s="506">
        <f t="shared" si="9"/>
        <v>15657609.555651296</v>
      </c>
      <c r="J9" s="503">
        <f t="shared" si="10"/>
        <v>0</v>
      </c>
      <c r="K9" s="503">
        <f t="shared" si="10"/>
        <v>0</v>
      </c>
      <c r="L9" s="503">
        <f t="shared" si="10"/>
        <v>0</v>
      </c>
      <c r="M9" s="503">
        <f t="shared" si="10"/>
        <v>12836125.251541708</v>
      </c>
      <c r="N9" s="503">
        <f t="shared" si="10"/>
        <v>0</v>
      </c>
      <c r="O9" s="503">
        <f t="shared" si="10"/>
        <v>0</v>
      </c>
      <c r="P9" s="503">
        <f t="shared" si="10"/>
        <v>0</v>
      </c>
      <c r="Q9" s="798">
        <f t="shared" si="10"/>
        <v>6418062.6257708538</v>
      </c>
    </row>
    <row r="10" spans="1:17" ht="14.4">
      <c r="A10" s="471"/>
      <c r="B10" s="507" t="s">
        <v>731</v>
      </c>
      <c r="C10" s="508">
        <v>0</v>
      </c>
      <c r="D10" s="508">
        <v>0</v>
      </c>
      <c r="E10" s="508">
        <v>0</v>
      </c>
      <c r="F10" s="508">
        <v>0</v>
      </c>
      <c r="G10" s="508">
        <v>0</v>
      </c>
      <c r="H10" s="505">
        <v>1.4</v>
      </c>
      <c r="I10" s="506">
        <v>0</v>
      </c>
      <c r="J10" s="509">
        <v>0</v>
      </c>
      <c r="K10" s="509">
        <v>0</v>
      </c>
      <c r="L10" s="509"/>
      <c r="M10" s="509">
        <v>0</v>
      </c>
      <c r="N10" s="509"/>
      <c r="O10" s="509">
        <v>0</v>
      </c>
      <c r="P10" s="509">
        <v>0</v>
      </c>
      <c r="Q10" s="798">
        <f>SUMPRODUCT($J$5:$P$5,J10:P10)</f>
        <v>0</v>
      </c>
    </row>
    <row r="11" spans="1:17" ht="14.4">
      <c r="A11" s="471"/>
      <c r="B11" s="510" t="s">
        <v>729</v>
      </c>
      <c r="C11" s="508">
        <v>0</v>
      </c>
      <c r="D11" s="508">
        <v>0</v>
      </c>
      <c r="E11" s="508">
        <v>0</v>
      </c>
      <c r="F11" s="508">
        <v>0</v>
      </c>
      <c r="G11" s="508">
        <v>0</v>
      </c>
      <c r="H11" s="505">
        <v>1.4</v>
      </c>
      <c r="I11" s="506">
        <v>0</v>
      </c>
      <c r="J11" s="509">
        <v>0</v>
      </c>
      <c r="K11" s="509">
        <v>0</v>
      </c>
      <c r="L11" s="509"/>
      <c r="M11" s="509">
        <v>0</v>
      </c>
      <c r="N11" s="509"/>
      <c r="O11" s="509">
        <v>0</v>
      </c>
      <c r="P11" s="509">
        <v>0</v>
      </c>
      <c r="Q11" s="798">
        <f t="shared" ref="Q11:Q33" si="13">SUMPRODUCT($J$5:$P$5,J11:P11)</f>
        <v>0</v>
      </c>
    </row>
    <row r="12" spans="1:17" ht="14.4">
      <c r="A12" s="471"/>
      <c r="B12" s="510" t="s">
        <v>730</v>
      </c>
      <c r="C12" s="508">
        <v>0</v>
      </c>
      <c r="D12" s="508">
        <v>0</v>
      </c>
      <c r="E12" s="508">
        <v>0</v>
      </c>
      <c r="F12" s="508">
        <v>0</v>
      </c>
      <c r="G12" s="508">
        <v>0</v>
      </c>
      <c r="H12" s="505">
        <v>1.4</v>
      </c>
      <c r="I12" s="506">
        <v>0</v>
      </c>
      <c r="J12" s="509">
        <v>0</v>
      </c>
      <c r="K12" s="509">
        <v>0</v>
      </c>
      <c r="L12" s="509"/>
      <c r="M12" s="509">
        <v>0</v>
      </c>
      <c r="N12" s="509"/>
      <c r="O12" s="509">
        <v>0</v>
      </c>
      <c r="P12" s="509">
        <v>0</v>
      </c>
      <c r="Q12" s="798">
        <f t="shared" si="13"/>
        <v>0</v>
      </c>
    </row>
    <row r="13" spans="1:17" ht="14.4">
      <c r="A13" s="471"/>
      <c r="B13" s="510" t="s">
        <v>737</v>
      </c>
      <c r="C13" s="508">
        <v>0</v>
      </c>
      <c r="D13" s="508">
        <v>0</v>
      </c>
      <c r="E13" s="508">
        <v>0</v>
      </c>
      <c r="F13" s="508">
        <v>0</v>
      </c>
      <c r="G13" s="508">
        <v>0</v>
      </c>
      <c r="H13" s="505">
        <v>1.4</v>
      </c>
      <c r="I13" s="506">
        <v>0</v>
      </c>
      <c r="J13" s="509">
        <v>0</v>
      </c>
      <c r="K13" s="509">
        <v>0</v>
      </c>
      <c r="L13" s="509"/>
      <c r="M13" s="509">
        <v>0</v>
      </c>
      <c r="N13" s="509"/>
      <c r="O13" s="509">
        <v>0</v>
      </c>
      <c r="P13" s="509">
        <v>0</v>
      </c>
      <c r="Q13" s="798">
        <f t="shared" si="13"/>
        <v>0</v>
      </c>
    </row>
    <row r="14" spans="1:17" ht="14.4">
      <c r="A14" s="471"/>
      <c r="B14" s="507" t="s">
        <v>732</v>
      </c>
      <c r="C14" s="508">
        <v>0</v>
      </c>
      <c r="D14" s="508">
        <v>0</v>
      </c>
      <c r="E14" s="508">
        <v>0</v>
      </c>
      <c r="F14" s="508">
        <v>0</v>
      </c>
      <c r="G14" s="508">
        <v>0</v>
      </c>
      <c r="H14" s="505">
        <v>1.4</v>
      </c>
      <c r="I14" s="506">
        <v>0</v>
      </c>
      <c r="J14" s="509">
        <v>0</v>
      </c>
      <c r="K14" s="509">
        <v>0</v>
      </c>
      <c r="L14" s="509"/>
      <c r="M14" s="509">
        <v>0</v>
      </c>
      <c r="N14" s="509"/>
      <c r="O14" s="509">
        <v>0</v>
      </c>
      <c r="P14" s="509">
        <v>0</v>
      </c>
      <c r="Q14" s="798">
        <f t="shared" si="13"/>
        <v>0</v>
      </c>
    </row>
    <row r="15" spans="1:17" ht="14.4">
      <c r="A15" s="471"/>
      <c r="B15" s="510" t="s">
        <v>729</v>
      </c>
      <c r="C15" s="508">
        <v>0</v>
      </c>
      <c r="D15" s="508">
        <v>0</v>
      </c>
      <c r="E15" s="508">
        <v>0</v>
      </c>
      <c r="F15" s="508">
        <v>0</v>
      </c>
      <c r="G15" s="508">
        <v>0</v>
      </c>
      <c r="H15" s="505">
        <v>1.4</v>
      </c>
      <c r="I15" s="506">
        <v>0</v>
      </c>
      <c r="J15" s="509">
        <v>0</v>
      </c>
      <c r="K15" s="509">
        <v>0</v>
      </c>
      <c r="L15" s="509"/>
      <c r="M15" s="509">
        <v>0</v>
      </c>
      <c r="N15" s="509"/>
      <c r="O15" s="509">
        <v>0</v>
      </c>
      <c r="P15" s="509">
        <v>0</v>
      </c>
      <c r="Q15" s="798">
        <f t="shared" si="13"/>
        <v>0</v>
      </c>
    </row>
    <row r="16" spans="1:17" ht="14.4">
      <c r="A16" s="471"/>
      <c r="B16" s="510" t="s">
        <v>730</v>
      </c>
      <c r="C16" s="508">
        <v>0</v>
      </c>
      <c r="D16" s="508">
        <v>0</v>
      </c>
      <c r="E16" s="508">
        <v>0</v>
      </c>
      <c r="F16" s="508">
        <v>0</v>
      </c>
      <c r="G16" s="508">
        <v>0</v>
      </c>
      <c r="H16" s="505">
        <v>1.4</v>
      </c>
      <c r="I16" s="506">
        <v>0</v>
      </c>
      <c r="J16" s="509">
        <v>0</v>
      </c>
      <c r="K16" s="509">
        <v>0</v>
      </c>
      <c r="L16" s="509"/>
      <c r="M16" s="509">
        <v>0</v>
      </c>
      <c r="N16" s="509"/>
      <c r="O16" s="509">
        <v>0</v>
      </c>
      <c r="P16" s="509">
        <v>0</v>
      </c>
      <c r="Q16" s="798">
        <f t="shared" si="13"/>
        <v>0</v>
      </c>
    </row>
    <row r="17" spans="1:17" ht="14.4">
      <c r="A17" s="471"/>
      <c r="B17" s="510" t="s">
        <v>737</v>
      </c>
      <c r="C17" s="508">
        <v>0</v>
      </c>
      <c r="D17" s="508">
        <v>0</v>
      </c>
      <c r="E17" s="508">
        <v>0</v>
      </c>
      <c r="F17" s="508">
        <v>0</v>
      </c>
      <c r="G17" s="508">
        <v>0</v>
      </c>
      <c r="H17" s="505">
        <v>1.4</v>
      </c>
      <c r="I17" s="506">
        <v>0</v>
      </c>
      <c r="J17" s="509">
        <v>0</v>
      </c>
      <c r="K17" s="509">
        <v>0</v>
      </c>
      <c r="L17" s="509"/>
      <c r="M17" s="509">
        <v>0</v>
      </c>
      <c r="N17" s="509"/>
      <c r="O17" s="509">
        <v>0</v>
      </c>
      <c r="P17" s="509">
        <v>0</v>
      </c>
      <c r="Q17" s="798">
        <f t="shared" si="13"/>
        <v>0</v>
      </c>
    </row>
    <row r="18" spans="1:17" ht="14.4">
      <c r="A18" s="471"/>
      <c r="B18" s="507" t="s">
        <v>733</v>
      </c>
      <c r="C18" s="508">
        <v>202171882.11300001</v>
      </c>
      <c r="D18" s="508">
        <v>3082758.2479452114</v>
      </c>
      <c r="E18" s="508">
        <v>0</v>
      </c>
      <c r="F18" s="508">
        <v>3082758.2479452114</v>
      </c>
      <c r="G18" s="508">
        <v>2029086.2017092381</v>
      </c>
      <c r="H18" s="505">
        <v>1.4</v>
      </c>
      <c r="I18" s="506">
        <v>7156582.2295162296</v>
      </c>
      <c r="J18" s="509">
        <v>0</v>
      </c>
      <c r="K18" s="509">
        <v>0</v>
      </c>
      <c r="L18" s="509"/>
      <c r="M18" s="509">
        <v>0</v>
      </c>
      <c r="N18" s="509"/>
      <c r="O18" s="509">
        <v>0</v>
      </c>
      <c r="P18" s="509">
        <v>0</v>
      </c>
      <c r="Q18" s="798">
        <f t="shared" si="13"/>
        <v>0</v>
      </c>
    </row>
    <row r="19" spans="1:17" ht="14.4">
      <c r="A19" s="471"/>
      <c r="B19" s="510" t="s">
        <v>729</v>
      </c>
      <c r="C19" s="508">
        <v>202171882.11300001</v>
      </c>
      <c r="D19" s="508">
        <v>3082758.2479452114</v>
      </c>
      <c r="E19" s="508">
        <v>0</v>
      </c>
      <c r="F19" s="508">
        <v>3082758.2479452114</v>
      </c>
      <c r="G19" s="508">
        <v>2029086.2017092381</v>
      </c>
      <c r="H19" s="505">
        <v>1.4</v>
      </c>
      <c r="I19" s="506">
        <v>7156582.2295162296</v>
      </c>
      <c r="J19" s="509">
        <v>0</v>
      </c>
      <c r="K19" s="509">
        <v>0</v>
      </c>
      <c r="L19" s="509"/>
      <c r="M19" s="509">
        <v>5369977.6077661226</v>
      </c>
      <c r="N19" s="509"/>
      <c r="O19" s="509">
        <v>0</v>
      </c>
      <c r="P19" s="509">
        <v>0</v>
      </c>
      <c r="Q19" s="798">
        <f t="shared" si="13"/>
        <v>2684988.8038830613</v>
      </c>
    </row>
    <row r="20" spans="1:17" ht="14.4">
      <c r="A20" s="471"/>
      <c r="B20" s="510" t="s">
        <v>730</v>
      </c>
      <c r="C20" s="508">
        <v>202171882.11300001</v>
      </c>
      <c r="D20" s="508">
        <v>3082758.2479452114</v>
      </c>
      <c r="E20" s="508">
        <v>0</v>
      </c>
      <c r="F20" s="508">
        <v>3082758.2479452114</v>
      </c>
      <c r="G20" s="508">
        <v>7466235.2845200002</v>
      </c>
      <c r="H20" s="505">
        <v>1.4</v>
      </c>
      <c r="I20" s="506">
        <v>14768590.945451295</v>
      </c>
      <c r="J20" s="509">
        <v>0</v>
      </c>
      <c r="K20" s="509">
        <v>0</v>
      </c>
      <c r="L20" s="509"/>
      <c r="M20" s="509">
        <v>11947106.641341709</v>
      </c>
      <c r="N20" s="509"/>
      <c r="O20" s="509">
        <v>0</v>
      </c>
      <c r="P20" s="509">
        <v>0</v>
      </c>
      <c r="Q20" s="798">
        <f t="shared" si="13"/>
        <v>5973553.3206708543</v>
      </c>
    </row>
    <row r="21" spans="1:17" ht="14.4">
      <c r="A21" s="471"/>
      <c r="B21" s="510" t="s">
        <v>737</v>
      </c>
      <c r="C21" s="508">
        <v>202171882.11300001</v>
      </c>
      <c r="D21" s="508">
        <v>3082758.2479452114</v>
      </c>
      <c r="E21" s="508">
        <v>0</v>
      </c>
      <c r="F21" s="508">
        <v>3097131.540945211</v>
      </c>
      <c r="G21" s="508">
        <v>8086875.2845200002</v>
      </c>
      <c r="H21" s="505">
        <v>1.4</v>
      </c>
      <c r="I21" s="506">
        <v>15657609.555651296</v>
      </c>
      <c r="J21" s="509">
        <v>0</v>
      </c>
      <c r="K21" s="509">
        <v>0</v>
      </c>
      <c r="L21" s="509"/>
      <c r="M21" s="509">
        <v>12836125.251541708</v>
      </c>
      <c r="N21" s="509"/>
      <c r="O21" s="509">
        <v>0</v>
      </c>
      <c r="P21" s="509">
        <v>0</v>
      </c>
      <c r="Q21" s="798">
        <f t="shared" si="13"/>
        <v>6418062.6257708538</v>
      </c>
    </row>
    <row r="22" spans="1:17" ht="14.4">
      <c r="A22" s="471"/>
      <c r="B22" s="507" t="s">
        <v>734</v>
      </c>
      <c r="C22" s="508">
        <v>0</v>
      </c>
      <c r="D22" s="508">
        <v>0</v>
      </c>
      <c r="E22" s="508">
        <v>0</v>
      </c>
      <c r="F22" s="508">
        <v>0</v>
      </c>
      <c r="G22" s="508">
        <v>0</v>
      </c>
      <c r="H22" s="505">
        <v>1.4</v>
      </c>
      <c r="I22" s="506">
        <v>0</v>
      </c>
      <c r="J22" s="509">
        <v>0</v>
      </c>
      <c r="K22" s="509">
        <v>0</v>
      </c>
      <c r="L22" s="509"/>
      <c r="M22" s="509">
        <v>0</v>
      </c>
      <c r="N22" s="509"/>
      <c r="O22" s="509">
        <v>0</v>
      </c>
      <c r="P22" s="509">
        <v>0</v>
      </c>
      <c r="Q22" s="798">
        <f t="shared" si="13"/>
        <v>0</v>
      </c>
    </row>
    <row r="23" spans="1:17" ht="14.4">
      <c r="A23" s="471"/>
      <c r="B23" s="510" t="s">
        <v>729</v>
      </c>
      <c r="C23" s="508">
        <v>0</v>
      </c>
      <c r="D23" s="508">
        <v>0</v>
      </c>
      <c r="E23" s="508">
        <v>0</v>
      </c>
      <c r="F23" s="508">
        <v>0</v>
      </c>
      <c r="G23" s="508">
        <v>0</v>
      </c>
      <c r="H23" s="505">
        <v>1.4</v>
      </c>
      <c r="I23" s="506">
        <v>0</v>
      </c>
      <c r="J23" s="509">
        <v>0</v>
      </c>
      <c r="K23" s="509">
        <v>0</v>
      </c>
      <c r="L23" s="509"/>
      <c r="M23" s="509">
        <v>0</v>
      </c>
      <c r="N23" s="509"/>
      <c r="O23" s="509">
        <v>0</v>
      </c>
      <c r="P23" s="509">
        <v>0</v>
      </c>
      <c r="Q23" s="798">
        <f t="shared" si="13"/>
        <v>0</v>
      </c>
    </row>
    <row r="24" spans="1:17" ht="14.4">
      <c r="A24" s="471"/>
      <c r="B24" s="510" t="s">
        <v>730</v>
      </c>
      <c r="C24" s="508">
        <v>0</v>
      </c>
      <c r="D24" s="508">
        <v>0</v>
      </c>
      <c r="E24" s="508">
        <v>0</v>
      </c>
      <c r="F24" s="508">
        <v>0</v>
      </c>
      <c r="G24" s="508">
        <v>0</v>
      </c>
      <c r="H24" s="505">
        <v>1.4</v>
      </c>
      <c r="I24" s="506">
        <v>0</v>
      </c>
      <c r="J24" s="509">
        <v>0</v>
      </c>
      <c r="K24" s="509">
        <v>0</v>
      </c>
      <c r="L24" s="509"/>
      <c r="M24" s="509">
        <v>0</v>
      </c>
      <c r="N24" s="509"/>
      <c r="O24" s="509">
        <v>0</v>
      </c>
      <c r="P24" s="509">
        <v>0</v>
      </c>
      <c r="Q24" s="798">
        <f t="shared" si="13"/>
        <v>0</v>
      </c>
    </row>
    <row r="25" spans="1:17" ht="14.4">
      <c r="A25" s="471"/>
      <c r="B25" s="510" t="s">
        <v>737</v>
      </c>
      <c r="C25" s="508">
        <v>0</v>
      </c>
      <c r="D25" s="508">
        <v>0</v>
      </c>
      <c r="E25" s="508">
        <v>0</v>
      </c>
      <c r="F25" s="508">
        <v>0</v>
      </c>
      <c r="G25" s="508">
        <v>0</v>
      </c>
      <c r="H25" s="505">
        <v>1.4</v>
      </c>
      <c r="I25" s="506">
        <v>0</v>
      </c>
      <c r="J25" s="509">
        <v>0</v>
      </c>
      <c r="K25" s="509">
        <v>0</v>
      </c>
      <c r="L25" s="509"/>
      <c r="M25" s="509">
        <v>0</v>
      </c>
      <c r="N25" s="509"/>
      <c r="O25" s="509">
        <v>0</v>
      </c>
      <c r="P25" s="509">
        <v>0</v>
      </c>
      <c r="Q25" s="798">
        <f t="shared" si="13"/>
        <v>0</v>
      </c>
    </row>
    <row r="26" spans="1:17" ht="14.4">
      <c r="A26" s="471"/>
      <c r="B26" s="507" t="s">
        <v>735</v>
      </c>
      <c r="C26" s="508">
        <v>0</v>
      </c>
      <c r="D26" s="508">
        <v>0</v>
      </c>
      <c r="E26" s="508">
        <v>0</v>
      </c>
      <c r="F26" s="508">
        <v>0</v>
      </c>
      <c r="G26" s="508">
        <v>0</v>
      </c>
      <c r="H26" s="505">
        <v>1.4</v>
      </c>
      <c r="I26" s="506">
        <v>0</v>
      </c>
      <c r="J26" s="509">
        <v>0</v>
      </c>
      <c r="K26" s="509">
        <v>0</v>
      </c>
      <c r="L26" s="509"/>
      <c r="M26" s="509">
        <v>0</v>
      </c>
      <c r="N26" s="509"/>
      <c r="O26" s="509">
        <v>0</v>
      </c>
      <c r="P26" s="509">
        <v>0</v>
      </c>
      <c r="Q26" s="798">
        <f t="shared" si="13"/>
        <v>0</v>
      </c>
    </row>
    <row r="27" spans="1:17" ht="14.4">
      <c r="A27" s="471"/>
      <c r="B27" s="510" t="s">
        <v>729</v>
      </c>
      <c r="C27" s="508">
        <v>0</v>
      </c>
      <c r="D27" s="508">
        <v>0</v>
      </c>
      <c r="E27" s="508">
        <v>0</v>
      </c>
      <c r="F27" s="508">
        <v>0</v>
      </c>
      <c r="G27" s="508">
        <v>0</v>
      </c>
      <c r="H27" s="505">
        <v>1.4</v>
      </c>
      <c r="I27" s="506">
        <v>0</v>
      </c>
      <c r="J27" s="509">
        <v>0</v>
      </c>
      <c r="K27" s="509">
        <v>0</v>
      </c>
      <c r="L27" s="509"/>
      <c r="M27" s="509">
        <v>0</v>
      </c>
      <c r="N27" s="509"/>
      <c r="O27" s="509">
        <v>0</v>
      </c>
      <c r="P27" s="509">
        <v>0</v>
      </c>
      <c r="Q27" s="798">
        <f t="shared" si="13"/>
        <v>0</v>
      </c>
    </row>
    <row r="28" spans="1:17" ht="14.4">
      <c r="A28" s="471"/>
      <c r="B28" s="510" t="s">
        <v>730</v>
      </c>
      <c r="C28" s="508">
        <v>0</v>
      </c>
      <c r="D28" s="508">
        <v>0</v>
      </c>
      <c r="E28" s="508">
        <v>0</v>
      </c>
      <c r="F28" s="508">
        <v>0</v>
      </c>
      <c r="G28" s="508">
        <v>0</v>
      </c>
      <c r="H28" s="505">
        <v>1.4</v>
      </c>
      <c r="I28" s="506">
        <v>0</v>
      </c>
      <c r="J28" s="509">
        <v>0</v>
      </c>
      <c r="K28" s="509">
        <v>0</v>
      </c>
      <c r="L28" s="509"/>
      <c r="M28" s="509">
        <v>0</v>
      </c>
      <c r="N28" s="509"/>
      <c r="O28" s="509">
        <v>0</v>
      </c>
      <c r="P28" s="509">
        <v>0</v>
      </c>
      <c r="Q28" s="798">
        <f t="shared" si="13"/>
        <v>0</v>
      </c>
    </row>
    <row r="29" spans="1:17" ht="14.4">
      <c r="A29" s="471"/>
      <c r="B29" s="510" t="s">
        <v>737</v>
      </c>
      <c r="C29" s="508">
        <v>0</v>
      </c>
      <c r="D29" s="508">
        <v>0</v>
      </c>
      <c r="E29" s="508">
        <v>0</v>
      </c>
      <c r="F29" s="508">
        <v>0</v>
      </c>
      <c r="G29" s="508">
        <v>0</v>
      </c>
      <c r="H29" s="505">
        <v>1.4</v>
      </c>
      <c r="I29" s="506">
        <v>0</v>
      </c>
      <c r="J29" s="509">
        <v>0</v>
      </c>
      <c r="K29" s="509">
        <v>0</v>
      </c>
      <c r="L29" s="509"/>
      <c r="M29" s="509">
        <v>0</v>
      </c>
      <c r="N29" s="509"/>
      <c r="O29" s="509">
        <v>0</v>
      </c>
      <c r="P29" s="509">
        <v>0</v>
      </c>
      <c r="Q29" s="798">
        <f t="shared" si="13"/>
        <v>0</v>
      </c>
    </row>
    <row r="30" spans="1:17" ht="14.4">
      <c r="A30" s="471"/>
      <c r="B30" s="511" t="s">
        <v>736</v>
      </c>
      <c r="C30" s="508">
        <v>0</v>
      </c>
      <c r="D30" s="508">
        <v>0</v>
      </c>
      <c r="E30" s="508">
        <v>0</v>
      </c>
      <c r="F30" s="508">
        <v>0</v>
      </c>
      <c r="G30" s="508">
        <v>0</v>
      </c>
      <c r="H30" s="505">
        <v>1.4</v>
      </c>
      <c r="I30" s="506">
        <v>0</v>
      </c>
      <c r="J30" s="509">
        <v>0</v>
      </c>
      <c r="K30" s="509">
        <v>0</v>
      </c>
      <c r="L30" s="509"/>
      <c r="M30" s="509">
        <v>0</v>
      </c>
      <c r="N30" s="509"/>
      <c r="O30" s="509">
        <v>0</v>
      </c>
      <c r="P30" s="509">
        <v>0</v>
      </c>
      <c r="Q30" s="798">
        <f t="shared" si="13"/>
        <v>0</v>
      </c>
    </row>
    <row r="31" spans="1:17" ht="14.4">
      <c r="A31" s="471"/>
      <c r="B31" s="510" t="s">
        <v>729</v>
      </c>
      <c r="C31" s="508">
        <v>0</v>
      </c>
      <c r="D31" s="508">
        <v>0</v>
      </c>
      <c r="E31" s="508">
        <v>0</v>
      </c>
      <c r="F31" s="508">
        <v>0</v>
      </c>
      <c r="G31" s="508">
        <v>0</v>
      </c>
      <c r="H31" s="505">
        <v>1.4</v>
      </c>
      <c r="I31" s="506">
        <v>0</v>
      </c>
      <c r="J31" s="509">
        <v>0</v>
      </c>
      <c r="K31" s="509">
        <v>0</v>
      </c>
      <c r="L31" s="509"/>
      <c r="M31" s="509">
        <v>0</v>
      </c>
      <c r="N31" s="509"/>
      <c r="O31" s="509">
        <v>0</v>
      </c>
      <c r="P31" s="509">
        <v>0</v>
      </c>
      <c r="Q31" s="798">
        <f t="shared" si="13"/>
        <v>0</v>
      </c>
    </row>
    <row r="32" spans="1:17" ht="14.4">
      <c r="A32" s="471"/>
      <c r="B32" s="510" t="s">
        <v>730</v>
      </c>
      <c r="C32" s="508">
        <v>0</v>
      </c>
      <c r="D32" s="508">
        <v>0</v>
      </c>
      <c r="E32" s="508">
        <v>0</v>
      </c>
      <c r="F32" s="508">
        <v>0</v>
      </c>
      <c r="G32" s="508">
        <v>0</v>
      </c>
      <c r="H32" s="505">
        <v>1.4</v>
      </c>
      <c r="I32" s="506">
        <v>0</v>
      </c>
      <c r="J32" s="509">
        <v>0</v>
      </c>
      <c r="K32" s="509">
        <v>0</v>
      </c>
      <c r="L32" s="509"/>
      <c r="M32" s="509">
        <v>0</v>
      </c>
      <c r="N32" s="509"/>
      <c r="O32" s="509">
        <v>0</v>
      </c>
      <c r="P32" s="509">
        <v>0</v>
      </c>
      <c r="Q32" s="798">
        <f t="shared" si="13"/>
        <v>0</v>
      </c>
    </row>
    <row r="33" spans="1:17" ht="14.4">
      <c r="A33" s="471"/>
      <c r="B33" s="510" t="s">
        <v>737</v>
      </c>
      <c r="C33" s="508">
        <v>0</v>
      </c>
      <c r="D33" s="508">
        <v>0</v>
      </c>
      <c r="E33" s="508">
        <v>0</v>
      </c>
      <c r="F33" s="508">
        <v>0</v>
      </c>
      <c r="G33" s="508">
        <v>0</v>
      </c>
      <c r="H33" s="505">
        <v>1.4</v>
      </c>
      <c r="I33" s="506">
        <v>0</v>
      </c>
      <c r="J33" s="509">
        <v>0</v>
      </c>
      <c r="K33" s="509">
        <v>0</v>
      </c>
      <c r="L33" s="509"/>
      <c r="M33" s="509">
        <v>0</v>
      </c>
      <c r="N33" s="509"/>
      <c r="O33" s="509">
        <v>0</v>
      </c>
      <c r="P33" s="509">
        <v>0</v>
      </c>
      <c r="Q33" s="798">
        <f t="shared" si="13"/>
        <v>0</v>
      </c>
    </row>
    <row r="34" spans="1:17" ht="14.4">
      <c r="A34" s="471"/>
      <c r="B34" s="512" t="s">
        <v>64</v>
      </c>
      <c r="C34" s="513">
        <f>C6</f>
        <v>202171882.11300001</v>
      </c>
      <c r="D34" s="513">
        <f t="shared" ref="D34:G34" si="14">D6</f>
        <v>3082758.2479452114</v>
      </c>
      <c r="E34" s="513">
        <f t="shared" si="14"/>
        <v>0</v>
      </c>
      <c r="F34" s="513">
        <f t="shared" si="14"/>
        <v>3082758.2479452114</v>
      </c>
      <c r="G34" s="513">
        <f t="shared" si="14"/>
        <v>2029086.2017092381</v>
      </c>
      <c r="H34" s="505">
        <v>1.4</v>
      </c>
      <c r="I34" s="506">
        <f>(F34+G34)*H34</f>
        <v>7156582.2295162296</v>
      </c>
      <c r="J34" s="513">
        <f t="shared" ref="J34:Q34" si="15">J6</f>
        <v>0</v>
      </c>
      <c r="K34" s="513">
        <f t="shared" si="15"/>
        <v>0</v>
      </c>
      <c r="L34" s="513">
        <f t="shared" si="15"/>
        <v>0</v>
      </c>
      <c r="M34" s="513">
        <f t="shared" si="15"/>
        <v>5369977.6077661226</v>
      </c>
      <c r="N34" s="513">
        <f t="shared" si="15"/>
        <v>0</v>
      </c>
      <c r="O34" s="513">
        <f t="shared" si="15"/>
        <v>0</v>
      </c>
      <c r="P34" s="513">
        <f t="shared" si="15"/>
        <v>0</v>
      </c>
      <c r="Q34" s="799">
        <f t="shared" si="15"/>
        <v>2684988.8038830613</v>
      </c>
    </row>
  </sheetData>
  <conditionalFormatting sqref="I7:I34">
    <cfRule type="expression" dxfId="18" priority="1">
      <formula>(C7*#REF!)&lt;&gt;SUM(#REF!)</formula>
    </cfRule>
  </conditionalFormatting>
  <pageMargins left="0.7" right="0.7" top="0.75" bottom="0.75" header="0.3" footer="0.3"/>
  <pageSetup paperSize="9" scale="26"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D26" sqref="D26"/>
      <selection pane="topRight" activeCell="D26" sqref="D26"/>
      <selection pane="bottomLeft" activeCell="D26" sqref="D26"/>
      <selection pane="bottomRight" activeCell="L16" sqref="L16"/>
    </sheetView>
  </sheetViews>
  <sheetFormatPr defaultColWidth="9.33203125" defaultRowHeight="13.8"/>
  <cols>
    <col min="1" max="1" width="9.5546875" style="3" bestFit="1" customWidth="1"/>
    <col min="2" max="2" width="66.109375" style="3" customWidth="1"/>
    <col min="3" max="7" width="14.33203125" style="4" customWidth="1"/>
    <col min="8" max="8" width="9.33203125" style="5" customWidth="1"/>
    <col min="9" max="9" width="9.5546875" style="5" customWidth="1"/>
    <col min="10" max="16384" width="9.33203125" style="5"/>
  </cols>
  <sheetData>
    <row r="1" spans="1:8">
      <c r="A1" s="2" t="s">
        <v>30</v>
      </c>
      <c r="B1" s="3" t="str">
        <f>'Info '!C2</f>
        <v>JSC "Liberty Bank"</v>
      </c>
    </row>
    <row r="2" spans="1:8">
      <c r="A2" s="2" t="s">
        <v>31</v>
      </c>
      <c r="B2" s="628">
        <v>46112</v>
      </c>
      <c r="C2" s="7"/>
      <c r="D2" s="7"/>
      <c r="E2" s="7"/>
      <c r="F2" s="7"/>
      <c r="G2" s="7"/>
      <c r="H2" s="8"/>
    </row>
    <row r="3" spans="1:8" ht="14.4" thickBot="1">
      <c r="A3" s="2"/>
      <c r="B3" s="6"/>
      <c r="C3" s="7"/>
      <c r="D3" s="7"/>
      <c r="E3" s="7"/>
      <c r="F3" s="7"/>
      <c r="G3" s="7"/>
      <c r="H3" s="8"/>
    </row>
    <row r="4" spans="1:8" ht="15" customHeight="1" thickBot="1">
      <c r="A4" s="9" t="s">
        <v>93</v>
      </c>
      <c r="B4" s="10" t="s">
        <v>92</v>
      </c>
      <c r="C4" s="10"/>
      <c r="D4" s="805" t="s">
        <v>664</v>
      </c>
      <c r="E4" s="806"/>
      <c r="F4" s="806"/>
      <c r="G4" s="807"/>
      <c r="H4" s="8"/>
    </row>
    <row r="5" spans="1:8">
      <c r="A5" s="11" t="s">
        <v>6</v>
      </c>
      <c r="B5" s="12"/>
      <c r="C5" s="251" t="str">
        <f>INT((MONTH($B$2))/3)&amp;"Q"&amp;"-"&amp;YEAR($B$2)</f>
        <v>1Q-2026</v>
      </c>
      <c r="D5" s="251" t="str">
        <f>IF(INT(MONTH($B$2))=3, "4"&amp;"Q"&amp;"-"&amp;YEAR($B$2)-1, IF(INT(MONTH($B$2))=6, "1"&amp;"Q"&amp;"-"&amp;YEAR($B$2), IF(INT(MONTH($B$2))=9, "2"&amp;"Q"&amp;"-"&amp;YEAR($B$2),IF(INT(MONTH($B$2))=12, "3"&amp;"Q"&amp;"-"&amp;YEAR($B$2), 0))))</f>
        <v>4Q-2025</v>
      </c>
      <c r="E5" s="251" t="str">
        <f>IF(INT(MONTH($B$2))=3, "3"&amp;"Q"&amp;"-"&amp;YEAR($B$2)-1, IF(INT(MONTH($B$2))=6, "4"&amp;"Q"&amp;"-"&amp;YEAR($B$2)-1, IF(INT(MONTH($B$2))=9, "1"&amp;"Q"&amp;"-"&amp;YEAR($B$2),IF(INT(MONTH($B$2))=12, "2"&amp;"Q"&amp;"-"&amp;YEAR($B$2), 0))))</f>
        <v>3Q-2025</v>
      </c>
      <c r="F5" s="251" t="str">
        <f>IF(INT(MONTH($B$2))=3, "2"&amp;"Q"&amp;"-"&amp;YEAR($B$2)-1, IF(INT(MONTH($B$2))=6, "3"&amp;"Q"&amp;"-"&amp;YEAR($B$2)-1, IF(INT(MONTH($B$2))=9, "4"&amp;"Q"&amp;"-"&amp;YEAR($B$2)-1,IF(INT(MONTH($B$2))=12, "1"&amp;"Q"&amp;"-"&amp;YEAR($B$2), 0))))</f>
        <v>2Q-2025</v>
      </c>
      <c r="G5" s="252" t="str">
        <f>IF(INT(MONTH($B$2))=3, "1"&amp;"Q"&amp;"-"&amp;YEAR($B$2)-1, IF(INT(MONTH($B$2))=6, "2"&amp;"Q"&amp;"-"&amp;YEAR($B$2)-1, IF(INT(MONTH($B$2))=9, "3"&amp;"Q"&amp;"-"&amp;YEAR($B$2)-1,IF(INT(MONTH($B$2))=12, "4"&amp;"Q"&amp;"-"&amp;YEAR($B$2)-1, 0))))</f>
        <v>1Q-2025</v>
      </c>
    </row>
    <row r="6" spans="1:8">
      <c r="B6" s="120" t="s">
        <v>91</v>
      </c>
      <c r="C6" s="254"/>
      <c r="D6" s="254"/>
      <c r="E6" s="254"/>
      <c r="F6" s="254"/>
      <c r="G6" s="255"/>
    </row>
    <row r="7" spans="1:8">
      <c r="A7" s="13"/>
      <c r="B7" s="121" t="s">
        <v>89</v>
      </c>
      <c r="C7" s="254"/>
      <c r="D7" s="254"/>
      <c r="E7" s="254"/>
      <c r="F7" s="254"/>
      <c r="G7" s="255"/>
    </row>
    <row r="8" spans="1:8">
      <c r="A8" s="256">
        <v>1</v>
      </c>
      <c r="B8" s="14" t="s">
        <v>327</v>
      </c>
      <c r="C8" s="15">
        <v>638094231</v>
      </c>
      <c r="D8" s="15">
        <v>607993591</v>
      </c>
      <c r="E8" s="15">
        <v>580489555</v>
      </c>
      <c r="F8" s="15">
        <v>552245890</v>
      </c>
      <c r="G8" s="16">
        <v>525336628</v>
      </c>
    </row>
    <row r="9" spans="1:8">
      <c r="A9" s="256">
        <v>2</v>
      </c>
      <c r="B9" s="14" t="s">
        <v>328</v>
      </c>
      <c r="C9" s="15">
        <v>653498165.92270005</v>
      </c>
      <c r="D9" s="15">
        <v>623376490.62989998</v>
      </c>
      <c r="E9" s="15">
        <v>587477568.34689999</v>
      </c>
      <c r="F9" s="15">
        <v>557970331.55499995</v>
      </c>
      <c r="G9" s="16">
        <v>530968494.38999999</v>
      </c>
    </row>
    <row r="10" spans="1:8">
      <c r="A10" s="256">
        <v>3</v>
      </c>
      <c r="B10" s="14" t="s">
        <v>142</v>
      </c>
      <c r="C10" s="15">
        <v>770545866.60614002</v>
      </c>
      <c r="D10" s="15">
        <v>742614719.39804006</v>
      </c>
      <c r="E10" s="15">
        <v>699486527.02942002</v>
      </c>
      <c r="F10" s="15">
        <v>672934382.07807994</v>
      </c>
      <c r="G10" s="16">
        <v>636735176.87199998</v>
      </c>
    </row>
    <row r="11" spans="1:8">
      <c r="A11" s="256">
        <v>4</v>
      </c>
      <c r="B11" s="14" t="s">
        <v>330</v>
      </c>
      <c r="C11" s="15">
        <v>528111662.47918397</v>
      </c>
      <c r="D11" s="15">
        <v>493810527.55338305</v>
      </c>
      <c r="E11" s="15">
        <v>456888909.26723593</v>
      </c>
      <c r="F11" s="15">
        <v>441488902.26237458</v>
      </c>
      <c r="G11" s="16">
        <v>425777728.86678213</v>
      </c>
    </row>
    <row r="12" spans="1:8">
      <c r="A12" s="256">
        <v>5</v>
      </c>
      <c r="B12" s="14" t="s">
        <v>331</v>
      </c>
      <c r="C12" s="15">
        <v>628421577.64139414</v>
      </c>
      <c r="D12" s="15">
        <v>590291173.3582871</v>
      </c>
      <c r="E12" s="15">
        <v>546609174.17968357</v>
      </c>
      <c r="F12" s="15">
        <v>528585929.79793251</v>
      </c>
      <c r="G12" s="16">
        <v>511799321.7346729</v>
      </c>
    </row>
    <row r="13" spans="1:8">
      <c r="A13" s="256">
        <v>6</v>
      </c>
      <c r="B13" s="14" t="s">
        <v>329</v>
      </c>
      <c r="C13" s="15">
        <v>761575569.80511451</v>
      </c>
      <c r="D13" s="15">
        <v>718363904.45716631</v>
      </c>
      <c r="E13" s="15">
        <v>665711420.81390071</v>
      </c>
      <c r="F13" s="15">
        <v>644204846.62828577</v>
      </c>
      <c r="G13" s="16">
        <v>625984079.57518649</v>
      </c>
    </row>
    <row r="14" spans="1:8">
      <c r="A14" s="13"/>
      <c r="B14" s="120" t="s">
        <v>333</v>
      </c>
      <c r="C14" s="254"/>
      <c r="D14" s="254"/>
      <c r="E14" s="254"/>
      <c r="F14" s="254"/>
      <c r="G14" s="255"/>
    </row>
    <row r="15" spans="1:8" ht="15" customHeight="1">
      <c r="A15" s="256">
        <v>7</v>
      </c>
      <c r="B15" s="14" t="s">
        <v>332</v>
      </c>
      <c r="C15" s="15">
        <v>4435594411.0875072</v>
      </c>
      <c r="D15" s="15">
        <v>4273149151.2210965</v>
      </c>
      <c r="E15" s="15">
        <v>3987212647.7865734</v>
      </c>
      <c r="F15" s="15">
        <v>3866746277.552371</v>
      </c>
      <c r="G15" s="16">
        <v>3794115454.49717</v>
      </c>
    </row>
    <row r="16" spans="1:8">
      <c r="A16" s="13"/>
      <c r="B16" s="120" t="s">
        <v>334</v>
      </c>
      <c r="C16" s="254"/>
      <c r="D16" s="254"/>
      <c r="E16" s="254"/>
      <c r="F16" s="254"/>
      <c r="G16" s="255"/>
    </row>
    <row r="17" spans="1:8" s="17" customFormat="1">
      <c r="A17" s="256"/>
      <c r="B17" s="121" t="s">
        <v>715</v>
      </c>
      <c r="C17" s="15"/>
      <c r="D17" s="15"/>
      <c r="E17" s="15"/>
      <c r="F17" s="15"/>
      <c r="G17" s="16"/>
    </row>
    <row r="18" spans="1:8">
      <c r="A18" s="11">
        <v>8</v>
      </c>
      <c r="B18" s="14" t="s">
        <v>327</v>
      </c>
      <c r="C18" s="541">
        <v>0.1438576596194136</v>
      </c>
      <c r="D18" s="541">
        <v>0.14228232375793845</v>
      </c>
      <c r="E18" s="541">
        <v>0.14558780939919216</v>
      </c>
      <c r="F18" s="541">
        <v>0.14281927242186901</v>
      </c>
      <c r="G18" s="542">
        <v>0.13846089669657199</v>
      </c>
    </row>
    <row r="19" spans="1:8" ht="15" customHeight="1">
      <c r="A19" s="11">
        <v>9</v>
      </c>
      <c r="B19" s="14" t="s">
        <v>328</v>
      </c>
      <c r="C19" s="541">
        <v>0.14733046021727605</v>
      </c>
      <c r="D19" s="541">
        <v>0.14588222141784207</v>
      </c>
      <c r="E19" s="541">
        <v>0.14734041553390115</v>
      </c>
      <c r="F19" s="541">
        <v>0.14429970096413774</v>
      </c>
      <c r="G19" s="542">
        <v>0.13994526544010208</v>
      </c>
    </row>
    <row r="20" spans="1:8">
      <c r="A20" s="11">
        <v>10</v>
      </c>
      <c r="B20" s="14" t="s">
        <v>142</v>
      </c>
      <c r="C20" s="541">
        <v>0.17371873872868815</v>
      </c>
      <c r="D20" s="541">
        <v>0.17378628573866425</v>
      </c>
      <c r="E20" s="541">
        <v>0.17543246092423159</v>
      </c>
      <c r="F20" s="541">
        <v>0.17403117085407624</v>
      </c>
      <c r="G20" s="542">
        <v>0.16782177150599806</v>
      </c>
    </row>
    <row r="21" spans="1:8">
      <c r="A21" s="11">
        <v>11</v>
      </c>
      <c r="B21" s="14" t="s">
        <v>330</v>
      </c>
      <c r="C21" s="541">
        <v>0.11906220757224351</v>
      </c>
      <c r="D21" s="541">
        <v>0.11556126642859438</v>
      </c>
      <c r="E21" s="541">
        <v>0.11458854834864884</v>
      </c>
      <c r="F21" s="541">
        <v>0.1141758136098432</v>
      </c>
      <c r="G21" s="542">
        <v>0.1122205515285802</v>
      </c>
    </row>
    <row r="22" spans="1:8">
      <c r="A22" s="11">
        <v>12</v>
      </c>
      <c r="B22" s="14" t="s">
        <v>331</v>
      </c>
      <c r="C22" s="541">
        <v>0.14167697029975276</v>
      </c>
      <c r="D22" s="541">
        <v>0.13813961377631886</v>
      </c>
      <c r="E22" s="541">
        <v>0.13709054983137742</v>
      </c>
      <c r="F22" s="541">
        <v>0.1367004431779073</v>
      </c>
      <c r="G22" s="542">
        <v>0.13489292244073292</v>
      </c>
    </row>
    <row r="23" spans="1:8">
      <c r="A23" s="11">
        <v>13</v>
      </c>
      <c r="B23" s="14" t="s">
        <v>329</v>
      </c>
      <c r="C23" s="541">
        <v>0.17169639494121228</v>
      </c>
      <c r="D23" s="541">
        <v>0.16811112344437742</v>
      </c>
      <c r="E23" s="541">
        <v>0.16696160441391505</v>
      </c>
      <c r="F23" s="541">
        <v>0.16660127155693905</v>
      </c>
      <c r="G23" s="542">
        <v>0.16498814732514444</v>
      </c>
    </row>
    <row r="24" spans="1:8">
      <c r="A24" s="467"/>
      <c r="B24" s="120" t="s">
        <v>700</v>
      </c>
      <c r="C24" s="543"/>
      <c r="D24" s="543"/>
      <c r="E24" s="543"/>
      <c r="F24" s="543"/>
      <c r="G24" s="544"/>
    </row>
    <row r="25" spans="1:8" ht="26.4">
      <c r="A25" s="11">
        <v>14</v>
      </c>
      <c r="B25" s="14" t="s">
        <v>701</v>
      </c>
      <c r="C25" s="541">
        <v>0.13172924635667332</v>
      </c>
      <c r="D25" s="541">
        <v>0.12975812572027617</v>
      </c>
      <c r="E25" s="541">
        <v>0.12816935703310947</v>
      </c>
      <c r="F25" s="541">
        <v>0.12811070917179923</v>
      </c>
      <c r="G25" s="542">
        <v>0.1228790473713131</v>
      </c>
      <c r="H25" s="466"/>
    </row>
    <row r="26" spans="1:8">
      <c r="A26" s="13"/>
      <c r="B26" s="120" t="s">
        <v>88</v>
      </c>
      <c r="C26" s="545"/>
      <c r="D26" s="545"/>
      <c r="E26" s="545"/>
      <c r="F26" s="545"/>
      <c r="G26" s="546"/>
    </row>
    <row r="27" spans="1:8" ht="15" customHeight="1">
      <c r="A27" s="257">
        <v>15</v>
      </c>
      <c r="B27" s="14" t="s">
        <v>87</v>
      </c>
      <c r="C27" s="547">
        <v>0.12835630783717897</v>
      </c>
      <c r="D27" s="547">
        <v>0.13083464446086202</v>
      </c>
      <c r="E27" s="547">
        <v>0.13066964242676918</v>
      </c>
      <c r="F27" s="547">
        <v>0.12964355251866436</v>
      </c>
      <c r="G27" s="548">
        <v>0.12757999267309761</v>
      </c>
    </row>
    <row r="28" spans="1:8">
      <c r="A28" s="257">
        <v>16</v>
      </c>
      <c r="B28" s="14" t="s">
        <v>86</v>
      </c>
      <c r="C28" s="547">
        <v>6.3884364943652572E-2</v>
      </c>
      <c r="D28" s="547">
        <v>6.2412182782394958E-2</v>
      </c>
      <c r="E28" s="547">
        <v>6.1700656706101073E-2</v>
      </c>
      <c r="F28" s="547">
        <v>6.0881534060544008E-2</v>
      </c>
      <c r="G28" s="548">
        <v>5.995030532207319E-2</v>
      </c>
    </row>
    <row r="29" spans="1:8">
      <c r="A29" s="257">
        <v>17</v>
      </c>
      <c r="B29" s="14" t="s">
        <v>85</v>
      </c>
      <c r="C29" s="547">
        <v>3.2878061772043041E-2</v>
      </c>
      <c r="D29" s="547">
        <v>3.1332966700984483E-2</v>
      </c>
      <c r="E29" s="547">
        <v>3.1105237176993844E-2</v>
      </c>
      <c r="F29" s="547">
        <v>2.8846153348282846E-2</v>
      </c>
      <c r="G29" s="548">
        <v>3.0671249042890224E-2</v>
      </c>
    </row>
    <row r="30" spans="1:8">
      <c r="A30" s="257">
        <v>18</v>
      </c>
      <c r="B30" s="14" t="s">
        <v>84</v>
      </c>
      <c r="C30" s="547">
        <v>6.4471942893526382E-2</v>
      </c>
      <c r="D30" s="547">
        <v>6.8422461678467064E-2</v>
      </c>
      <c r="E30" s="547">
        <v>6.8968985720668091E-2</v>
      </c>
      <c r="F30" s="547">
        <v>6.8762018458120355E-2</v>
      </c>
      <c r="G30" s="548">
        <v>6.7629687351024426E-2</v>
      </c>
    </row>
    <row r="31" spans="1:8">
      <c r="A31" s="257">
        <v>19</v>
      </c>
      <c r="B31" s="14" t="s">
        <v>154</v>
      </c>
      <c r="C31" s="547">
        <v>2.1193481971706431E-2</v>
      </c>
      <c r="D31" s="547">
        <v>2.2809517176501603E-2</v>
      </c>
      <c r="E31" s="547">
        <v>2.3297070082208552E-2</v>
      </c>
      <c r="F31" s="547">
        <v>2.3267151824740148E-2</v>
      </c>
      <c r="G31" s="548">
        <v>2.3024092846881498E-2</v>
      </c>
    </row>
    <row r="32" spans="1:8">
      <c r="A32" s="257">
        <v>20</v>
      </c>
      <c r="B32" s="14" t="s">
        <v>155</v>
      </c>
      <c r="C32" s="547">
        <v>0.17308462634456467</v>
      </c>
      <c r="D32" s="547">
        <v>0.1884832222167919</v>
      </c>
      <c r="E32" s="547">
        <v>0.19329373488312776</v>
      </c>
      <c r="F32" s="547">
        <v>0.19445886041702257</v>
      </c>
      <c r="G32" s="548">
        <v>0.19352832777294401</v>
      </c>
    </row>
    <row r="33" spans="1:7">
      <c r="A33" s="13"/>
      <c r="B33" s="120" t="s">
        <v>216</v>
      </c>
      <c r="C33" s="545"/>
      <c r="D33" s="545"/>
      <c r="E33" s="545"/>
      <c r="F33" s="545"/>
      <c r="G33" s="546"/>
    </row>
    <row r="34" spans="1:7">
      <c r="A34" s="257">
        <v>21</v>
      </c>
      <c r="B34" s="14" t="s">
        <v>83</v>
      </c>
      <c r="C34" s="547">
        <v>3.514261281946237E-2</v>
      </c>
      <c r="D34" s="547">
        <v>3.7695537347191464E-2</v>
      </c>
      <c r="E34" s="547">
        <v>3.4782611184218035E-2</v>
      </c>
      <c r="F34" s="547">
        <v>3.3464911132688298E-2</v>
      </c>
      <c r="G34" s="548">
        <v>3.4770391236871104E-2</v>
      </c>
    </row>
    <row r="35" spans="1:7" ht="15" customHeight="1">
      <c r="A35" s="257">
        <v>22</v>
      </c>
      <c r="B35" s="14" t="s">
        <v>674</v>
      </c>
      <c r="C35" s="547">
        <v>3.109531148343533E-2</v>
      </c>
      <c r="D35" s="547">
        <v>3.2594894267234671E-2</v>
      </c>
      <c r="E35" s="547">
        <v>3.3513799906182848E-2</v>
      </c>
      <c r="F35" s="547">
        <v>3.3311101083553035E-2</v>
      </c>
      <c r="G35" s="548">
        <v>3.573067919028846E-2</v>
      </c>
    </row>
    <row r="36" spans="1:7">
      <c r="A36" s="257">
        <v>23</v>
      </c>
      <c r="B36" s="14" t="s">
        <v>82</v>
      </c>
      <c r="C36" s="547">
        <v>0.23912498811081978</v>
      </c>
      <c r="D36" s="547">
        <v>0.23769930757769347</v>
      </c>
      <c r="E36" s="547">
        <v>0.22106966975836223</v>
      </c>
      <c r="F36" s="547">
        <v>0.22398822652038747</v>
      </c>
      <c r="G36" s="548">
        <v>0.23228513557706831</v>
      </c>
    </row>
    <row r="37" spans="1:7" ht="15" customHeight="1">
      <c r="A37" s="257">
        <v>24</v>
      </c>
      <c r="B37" s="14" t="s">
        <v>81</v>
      </c>
      <c r="C37" s="547">
        <v>0.2490896844765238</v>
      </c>
      <c r="D37" s="547">
        <v>0.25146825560266256</v>
      </c>
      <c r="E37" s="547">
        <v>0.23431405202419037</v>
      </c>
      <c r="F37" s="547">
        <v>0.22931428577836915</v>
      </c>
      <c r="G37" s="548">
        <v>0.24055205812451469</v>
      </c>
    </row>
    <row r="38" spans="1:7">
      <c r="A38" s="257">
        <v>25</v>
      </c>
      <c r="B38" s="14" t="s">
        <v>80</v>
      </c>
      <c r="C38" s="547">
        <v>4.9423022232565117E-2</v>
      </c>
      <c r="D38" s="547">
        <v>0.17428968547057289</v>
      </c>
      <c r="E38" s="547">
        <v>0.11785277748632383</v>
      </c>
      <c r="F38" s="547">
        <v>9.2614735246826063E-2</v>
      </c>
      <c r="G38" s="548">
        <v>5.7639232345230829E-2</v>
      </c>
    </row>
    <row r="39" spans="1:7" ht="15" customHeight="1">
      <c r="A39" s="13"/>
      <c r="B39" s="120" t="s">
        <v>217</v>
      </c>
      <c r="C39" s="545"/>
      <c r="D39" s="545"/>
      <c r="E39" s="545"/>
      <c r="F39" s="545"/>
      <c r="G39" s="546"/>
    </row>
    <row r="40" spans="1:7" ht="15" customHeight="1">
      <c r="A40" s="257">
        <v>26</v>
      </c>
      <c r="B40" s="14" t="s">
        <v>79</v>
      </c>
      <c r="C40" s="547">
        <v>0.21626147099800588</v>
      </c>
      <c r="D40" s="547">
        <v>0.21222876911877014</v>
      </c>
      <c r="E40" s="547">
        <v>0.18590031825436296</v>
      </c>
      <c r="F40" s="547">
        <v>0.16420566255758853</v>
      </c>
      <c r="G40" s="548">
        <v>0.16518727212948106</v>
      </c>
    </row>
    <row r="41" spans="1:7" ht="15" customHeight="1">
      <c r="A41" s="257">
        <v>27</v>
      </c>
      <c r="B41" s="14" t="s">
        <v>78</v>
      </c>
      <c r="C41" s="547">
        <v>0.25718881005253508</v>
      </c>
      <c r="D41" s="547">
        <v>0.2580595275242511</v>
      </c>
      <c r="E41" s="547">
        <v>0.26217979396061991</v>
      </c>
      <c r="F41" s="547">
        <v>0.26026724430039955</v>
      </c>
      <c r="G41" s="548">
        <v>0.27113045648302808</v>
      </c>
    </row>
    <row r="42" spans="1:7" ht="15" customHeight="1">
      <c r="A42" s="257">
        <v>28</v>
      </c>
      <c r="B42" s="14" t="s">
        <v>77</v>
      </c>
      <c r="C42" s="547">
        <v>0.28946766138800062</v>
      </c>
      <c r="D42" s="547">
        <v>0.2763785760347256</v>
      </c>
      <c r="E42" s="547">
        <v>0.31191896157704324</v>
      </c>
      <c r="F42" s="547">
        <v>0.29805514396576177</v>
      </c>
      <c r="G42" s="548">
        <v>0.28640147179563308</v>
      </c>
    </row>
    <row r="43" spans="1:7" ht="15" customHeight="1">
      <c r="A43" s="258"/>
      <c r="B43" s="120" t="s">
        <v>258</v>
      </c>
      <c r="C43" s="254"/>
      <c r="D43" s="254"/>
      <c r="E43" s="254"/>
      <c r="F43" s="254"/>
      <c r="G43" s="255"/>
    </row>
    <row r="44" spans="1:7">
      <c r="A44" s="257">
        <v>29</v>
      </c>
      <c r="B44" s="14" t="s">
        <v>241</v>
      </c>
      <c r="C44" s="18">
        <v>1276932623.5996981</v>
      </c>
      <c r="D44" s="18">
        <v>1264638276.3975253</v>
      </c>
      <c r="E44" s="18">
        <v>1047917054.8462193</v>
      </c>
      <c r="F44" s="18">
        <v>893791799.91219151</v>
      </c>
      <c r="G44" s="19">
        <v>862517993.9046886</v>
      </c>
    </row>
    <row r="45" spans="1:7" ht="15" customHeight="1">
      <c r="A45" s="257">
        <v>30</v>
      </c>
      <c r="B45" s="14" t="s">
        <v>253</v>
      </c>
      <c r="C45" s="18">
        <v>962529420.89233422</v>
      </c>
      <c r="D45" s="18">
        <v>889401470.08002603</v>
      </c>
      <c r="E45" s="18">
        <v>868194227.21130311</v>
      </c>
      <c r="F45" s="18">
        <v>761463798.61786175</v>
      </c>
      <c r="G45" s="19">
        <v>754121465.74082541</v>
      </c>
    </row>
    <row r="46" spans="1:7" ht="15" customHeight="1">
      <c r="A46" s="296">
        <v>31</v>
      </c>
      <c r="B46" s="297" t="s">
        <v>242</v>
      </c>
      <c r="C46" s="550">
        <v>1.3266426935977598</v>
      </c>
      <c r="D46" s="550">
        <v>1.4218981179373771</v>
      </c>
      <c r="E46" s="550">
        <v>1.2070076280191331</v>
      </c>
      <c r="F46" s="550">
        <v>1.1737810799863622</v>
      </c>
      <c r="G46" s="551">
        <v>1.1437388180661028</v>
      </c>
    </row>
    <row r="47" spans="1:7" ht="15" customHeight="1">
      <c r="A47" s="296"/>
      <c r="B47" s="120" t="s">
        <v>337</v>
      </c>
      <c r="C47" s="298"/>
      <c r="D47" s="298"/>
      <c r="E47" s="298"/>
      <c r="F47" s="298"/>
      <c r="G47" s="299"/>
    </row>
    <row r="48" spans="1:7" ht="15" customHeight="1">
      <c r="A48" s="296">
        <v>32</v>
      </c>
      <c r="B48" s="297" t="s">
        <v>344</v>
      </c>
      <c r="C48" s="298">
        <v>4100831879.3789682</v>
      </c>
      <c r="D48" s="298">
        <v>3834794235.1737132</v>
      </c>
      <c r="E48" s="298">
        <v>3711002078.3266864</v>
      </c>
      <c r="F48" s="298">
        <v>3452702090.6997008</v>
      </c>
      <c r="G48" s="299">
        <v>3298595646.9869256</v>
      </c>
    </row>
    <row r="49" spans="1:7" ht="15" customHeight="1">
      <c r="A49" s="296">
        <v>33</v>
      </c>
      <c r="B49" s="297" t="s">
        <v>359</v>
      </c>
      <c r="C49" s="298">
        <v>3063341746.4115038</v>
      </c>
      <c r="D49" s="298">
        <v>2914780090.25072</v>
      </c>
      <c r="E49" s="298">
        <v>2790988700.6849918</v>
      </c>
      <c r="F49" s="298">
        <v>2733154312.3369546</v>
      </c>
      <c r="G49" s="299">
        <v>2590825369.1802034</v>
      </c>
    </row>
    <row r="50" spans="1:7" ht="14.4" thickBot="1">
      <c r="A50" s="259">
        <v>34</v>
      </c>
      <c r="B50" s="122" t="s">
        <v>377</v>
      </c>
      <c r="C50" s="549">
        <v>1.3386792003154115</v>
      </c>
      <c r="D50" s="549">
        <v>1.3156375837752674</v>
      </c>
      <c r="E50" s="549">
        <v>1.3296370843120562</v>
      </c>
      <c r="F50" s="549">
        <v>1.2632664299687875</v>
      </c>
      <c r="G50" s="549">
        <v>1.2731833207387022</v>
      </c>
    </row>
    <row r="51" spans="1:7">
      <c r="A51" s="20"/>
    </row>
    <row r="52" spans="1:7">
      <c r="B52" s="180"/>
    </row>
    <row r="53" spans="1:7" ht="66">
      <c r="B53" s="180" t="s">
        <v>257</v>
      </c>
    </row>
    <row r="55" spans="1:7" ht="14.4">
      <c r="B55" s="179"/>
    </row>
  </sheetData>
  <mergeCells count="1">
    <mergeCell ref="D4:G4"/>
  </mergeCells>
  <pageMargins left="0.7" right="0.7" top="0.75" bottom="0.75" header="0.3" footer="0.3"/>
  <pageSetup paperSize="9" scale="5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G29" sqref="G29"/>
    </sheetView>
  </sheetViews>
  <sheetFormatPr defaultColWidth="8.6640625" defaultRowHeight="13.8"/>
  <cols>
    <col min="1" max="1" width="11.44140625" style="471" customWidth="1"/>
    <col min="2" max="2" width="76.6640625" style="537" customWidth="1"/>
    <col min="3" max="3" width="22.6640625" style="471" customWidth="1"/>
    <col min="4" max="16384" width="8.6640625" style="471"/>
  </cols>
  <sheetData>
    <row r="1" spans="1:3">
      <c r="A1" s="206" t="s">
        <v>30</v>
      </c>
      <c r="B1" s="470" t="str">
        <f>'Info '!C2</f>
        <v>JSC "Liberty Bank"</v>
      </c>
    </row>
    <row r="2" spans="1:3">
      <c r="A2" s="206" t="s">
        <v>31</v>
      </c>
      <c r="B2" s="641">
        <f>'1. key ratios '!B2</f>
        <v>46112</v>
      </c>
    </row>
    <row r="3" spans="1:3">
      <c r="B3" s="471"/>
    </row>
    <row r="4" spans="1:3">
      <c r="A4" s="471" t="s">
        <v>295</v>
      </c>
      <c r="B4" s="471" t="s">
        <v>296</v>
      </c>
    </row>
    <row r="5" spans="1:3">
      <c r="A5" s="519" t="s">
        <v>297</v>
      </c>
      <c r="B5" s="520"/>
      <c r="C5" s="521"/>
    </row>
    <row r="6" spans="1:3" ht="27.6">
      <c r="A6" s="525">
        <v>1</v>
      </c>
      <c r="B6" s="526" t="s">
        <v>751</v>
      </c>
      <c r="C6" s="527">
        <v>6221274244.999999</v>
      </c>
    </row>
    <row r="7" spans="1:3">
      <c r="A7" s="525">
        <v>2</v>
      </c>
      <c r="B7" s="526" t="s">
        <v>298</v>
      </c>
      <c r="C7" s="527">
        <v>-123175388</v>
      </c>
    </row>
    <row r="8" spans="1:3" ht="27.6">
      <c r="A8" s="528">
        <v>3</v>
      </c>
      <c r="B8" s="529" t="s">
        <v>299</v>
      </c>
      <c r="C8" s="527">
        <v>6098098856.999999</v>
      </c>
    </row>
    <row r="9" spans="1:3">
      <c r="A9" s="519" t="s">
        <v>300</v>
      </c>
      <c r="B9" s="520"/>
      <c r="C9" s="522"/>
    </row>
    <row r="10" spans="1:3" ht="25.95" customHeight="1">
      <c r="A10" s="525">
        <v>4</v>
      </c>
      <c r="B10" s="530" t="s">
        <v>749</v>
      </c>
      <c r="C10" s="527">
        <v>3082758.2479452114</v>
      </c>
    </row>
    <row r="11" spans="1:3" ht="25.95" customHeight="1">
      <c r="A11" s="525">
        <v>5</v>
      </c>
      <c r="B11" s="531" t="s">
        <v>750</v>
      </c>
      <c r="C11" s="527">
        <v>2029086.2017092381</v>
      </c>
    </row>
    <row r="12" spans="1:3" ht="25.95" customHeight="1">
      <c r="A12" s="525">
        <v>6</v>
      </c>
      <c r="B12" s="531" t="s">
        <v>743</v>
      </c>
      <c r="C12" s="532">
        <v>7156582.2295162296</v>
      </c>
    </row>
    <row r="13" spans="1:3" ht="25.95" customHeight="1">
      <c r="A13" s="533">
        <v>7</v>
      </c>
      <c r="B13" s="530" t="s">
        <v>744</v>
      </c>
      <c r="C13" s="527">
        <v>0</v>
      </c>
    </row>
    <row r="14" spans="1:3" ht="25.95" customHeight="1">
      <c r="A14" s="528">
        <v>8</v>
      </c>
      <c r="B14" s="523" t="s">
        <v>301</v>
      </c>
      <c r="C14" s="534">
        <v>7156582.2295162296</v>
      </c>
    </row>
    <row r="15" spans="1:3">
      <c r="A15" s="519" t="s">
        <v>302</v>
      </c>
      <c r="B15" s="520"/>
      <c r="C15" s="522"/>
    </row>
    <row r="16" spans="1:3" ht="27.6">
      <c r="A16" s="533">
        <v>9</v>
      </c>
      <c r="B16" s="530" t="s">
        <v>303</v>
      </c>
      <c r="C16" s="527">
        <v>0</v>
      </c>
    </row>
    <row r="17" spans="1:3">
      <c r="A17" s="533">
        <v>10</v>
      </c>
      <c r="B17" s="530" t="s">
        <v>304</v>
      </c>
      <c r="C17" s="527">
        <v>0</v>
      </c>
    </row>
    <row r="18" spans="1:3">
      <c r="A18" s="533">
        <v>11</v>
      </c>
      <c r="B18" s="530" t="s">
        <v>305</v>
      </c>
      <c r="C18" s="527">
        <v>0</v>
      </c>
    </row>
    <row r="19" spans="1:3" ht="27.6">
      <c r="A19" s="533">
        <v>12</v>
      </c>
      <c r="B19" s="530" t="s">
        <v>306</v>
      </c>
      <c r="C19" s="527">
        <v>0</v>
      </c>
    </row>
    <row r="20" spans="1:3">
      <c r="A20" s="533">
        <v>14</v>
      </c>
      <c r="B20" s="530" t="s">
        <v>307</v>
      </c>
      <c r="C20" s="527">
        <v>0</v>
      </c>
    </row>
    <row r="21" spans="1:3">
      <c r="A21" s="533">
        <v>14</v>
      </c>
      <c r="B21" s="530" t="s">
        <v>308</v>
      </c>
      <c r="C21" s="527">
        <v>0</v>
      </c>
    </row>
    <row r="22" spans="1:3">
      <c r="A22" s="528">
        <v>15</v>
      </c>
      <c r="B22" s="523" t="s">
        <v>309</v>
      </c>
      <c r="C22" s="534">
        <v>0</v>
      </c>
    </row>
    <row r="23" spans="1:3">
      <c r="A23" s="519" t="s">
        <v>310</v>
      </c>
      <c r="B23" s="520"/>
      <c r="C23" s="522"/>
    </row>
    <row r="24" spans="1:3">
      <c r="A24" s="538">
        <v>16</v>
      </c>
      <c r="B24" s="531" t="s">
        <v>311</v>
      </c>
      <c r="C24" s="527">
        <v>499847075.04900002</v>
      </c>
    </row>
    <row r="25" spans="1:3">
      <c r="A25" s="538">
        <v>17</v>
      </c>
      <c r="B25" s="531" t="s">
        <v>312</v>
      </c>
      <c r="C25" s="527">
        <v>-380234905.25721002</v>
      </c>
    </row>
    <row r="26" spans="1:3">
      <c r="A26" s="539">
        <v>18</v>
      </c>
      <c r="B26" s="523" t="s">
        <v>313</v>
      </c>
      <c r="C26" s="534">
        <v>119612169.79179001</v>
      </c>
    </row>
    <row r="27" spans="1:3">
      <c r="A27" s="519" t="s">
        <v>314</v>
      </c>
      <c r="B27" s="520"/>
      <c r="C27" s="522">
        <v>0</v>
      </c>
    </row>
    <row r="28" spans="1:3" ht="27.6">
      <c r="A28" s="538">
        <v>19</v>
      </c>
      <c r="B28" s="530" t="s">
        <v>315</v>
      </c>
      <c r="C28" s="535">
        <v>0</v>
      </c>
    </row>
    <row r="29" spans="1:3">
      <c r="A29" s="538">
        <v>20</v>
      </c>
      <c r="B29" s="531" t="s">
        <v>316</v>
      </c>
      <c r="C29" s="535">
        <v>0</v>
      </c>
    </row>
    <row r="30" spans="1:3">
      <c r="A30" s="519" t="s">
        <v>748</v>
      </c>
      <c r="B30" s="520"/>
      <c r="C30" s="522"/>
    </row>
    <row r="31" spans="1:3">
      <c r="A31" s="539">
        <v>21</v>
      </c>
      <c r="B31" s="524" t="s">
        <v>317</v>
      </c>
      <c r="C31" s="534">
        <v>653498165.92270005</v>
      </c>
    </row>
    <row r="32" spans="1:3">
      <c r="A32" s="539">
        <v>22</v>
      </c>
      <c r="B32" s="523" t="s">
        <v>318</v>
      </c>
      <c r="C32" s="534">
        <v>6224867609.0213051</v>
      </c>
    </row>
    <row r="33" spans="1:3">
      <c r="A33" s="519" t="s">
        <v>319</v>
      </c>
      <c r="B33" s="520"/>
      <c r="C33" s="522"/>
    </row>
    <row r="34" spans="1:3">
      <c r="A34" s="528">
        <v>23</v>
      </c>
      <c r="B34" s="523" t="s">
        <v>319</v>
      </c>
      <c r="C34" s="575">
        <v>0.10498185776282642</v>
      </c>
    </row>
    <row r="35" spans="1:3">
      <c r="A35" s="519" t="s">
        <v>320</v>
      </c>
      <c r="B35" s="520"/>
      <c r="C35" s="522"/>
    </row>
    <row r="36" spans="1:3">
      <c r="A36" s="536" t="s">
        <v>321</v>
      </c>
      <c r="B36" s="530" t="s">
        <v>322</v>
      </c>
      <c r="C36" s="535">
        <v>0</v>
      </c>
    </row>
    <row r="37" spans="1:3" ht="27.6">
      <c r="A37" s="536" t="s">
        <v>323</v>
      </c>
      <c r="B37" s="526" t="s">
        <v>324</v>
      </c>
      <c r="C37" s="535">
        <v>0</v>
      </c>
    </row>
  </sheetData>
  <pageMargins left="0.7" right="0.7" top="0.75" bottom="0.75" header="0.3" footer="0.3"/>
  <pageSetup scale="8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topLeftCell="B1" zoomScale="80" zoomScaleNormal="80" workbookViewId="0">
      <selection activeCell="F16" sqref="F16"/>
    </sheetView>
  </sheetViews>
  <sheetFormatPr defaultColWidth="8.88671875" defaultRowHeight="14.4"/>
  <cols>
    <col min="1" max="1" width="11.44140625" style="469" customWidth="1"/>
    <col min="2" max="2" width="76.6640625" style="226" customWidth="1"/>
    <col min="3" max="6" width="25.33203125" style="469" customWidth="1"/>
    <col min="7" max="16384" width="8.88671875" style="469"/>
  </cols>
  <sheetData>
    <row r="1" spans="1:6">
      <c r="A1" s="2" t="s">
        <v>30</v>
      </c>
      <c r="B1" s="3" t="str">
        <f>'Info '!C2</f>
        <v>JSC "Liberty Bank"</v>
      </c>
    </row>
    <row r="2" spans="1:6">
      <c r="A2" s="2" t="s">
        <v>31</v>
      </c>
      <c r="B2" s="628">
        <f>'1. key ratios '!B2</f>
        <v>46112</v>
      </c>
    </row>
    <row r="3" spans="1:6">
      <c r="A3" s="4"/>
      <c r="B3" s="469"/>
    </row>
    <row r="4" spans="1:6">
      <c r="A4" s="514" t="s">
        <v>738</v>
      </c>
    </row>
    <row r="5" spans="1:6" ht="43.2">
      <c r="B5" s="515"/>
      <c r="C5" s="516" t="s">
        <v>739</v>
      </c>
      <c r="D5" s="516" t="s">
        <v>741</v>
      </c>
      <c r="E5" s="516" t="s">
        <v>740</v>
      </c>
      <c r="F5" s="516" t="s">
        <v>742</v>
      </c>
    </row>
    <row r="6" spans="1:6">
      <c r="B6" s="517" t="s">
        <v>716</v>
      </c>
      <c r="C6" s="503">
        <f>IF(C7&gt;0,C7,IF(C8&gt;0,C8,IF(C9&gt;0,C9)))</f>
        <v>7141948.0817098804</v>
      </c>
      <c r="D6" s="503">
        <f>IF(D7&gt;0,D7,IF(D8&gt;0,D8,IF(D9&gt;0,D9)))</f>
        <v>10965.029107414935</v>
      </c>
      <c r="E6" s="503" t="b">
        <f>IF(E7&gt;0,E7,IF(E8&gt;0,E8,IF(E9&gt;0,E9)))</f>
        <v>0</v>
      </c>
      <c r="F6" s="503">
        <f>IF(F7&gt;0,F7,IF(F8&gt;0,F8,IF(F9&gt;0,F9)))</f>
        <v>137062.8638426867</v>
      </c>
    </row>
    <row r="7" spans="1:6">
      <c r="B7" s="504" t="s">
        <v>729</v>
      </c>
      <c r="C7" s="518">
        <v>7141948.0817098804</v>
      </c>
      <c r="D7" s="518">
        <v>10965.029107414935</v>
      </c>
      <c r="E7" s="518">
        <v>0</v>
      </c>
      <c r="F7" s="518">
        <v>137062.8638426867</v>
      </c>
    </row>
    <row r="8" spans="1:6">
      <c r="B8" s="504" t="s">
        <v>730</v>
      </c>
      <c r="C8" s="518">
        <v>14740602.590723995</v>
      </c>
      <c r="D8" s="518">
        <v>24417.58100009472</v>
      </c>
      <c r="E8" s="518">
        <v>0</v>
      </c>
      <c r="F8" s="518">
        <v>305219.76250118401</v>
      </c>
    </row>
    <row r="9" spans="1:6">
      <c r="B9" s="504" t="s">
        <v>737</v>
      </c>
      <c r="C9" s="518">
        <v>15628183.306422845</v>
      </c>
      <c r="D9" s="518">
        <v>26385.320126952047</v>
      </c>
      <c r="E9" s="518">
        <v>0</v>
      </c>
      <c r="F9" s="518">
        <v>329816.50158690056</v>
      </c>
    </row>
  </sheetData>
  <pageMargins left="0.7" right="0.7" top="0.75" bottom="0.75" header="0.3" footer="0.3"/>
  <pageSetup scale="4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D26" sqref="D26"/>
      <selection pane="topRight" activeCell="D26" sqref="D26"/>
      <selection pane="bottomLeft" activeCell="D26" sqref="D26"/>
      <selection pane="bottomRight" activeCell="D26" sqref="D26"/>
    </sheetView>
  </sheetViews>
  <sheetFormatPr defaultRowHeight="14.4"/>
  <cols>
    <col min="1" max="1" width="8.6640625" style="163"/>
    <col min="2" max="2" width="82.6640625" style="260" customWidth="1"/>
    <col min="3" max="7" width="17.5546875" style="163" customWidth="1"/>
  </cols>
  <sheetData>
    <row r="1" spans="1:7">
      <c r="A1" s="163" t="s">
        <v>30</v>
      </c>
      <c r="B1" s="3" t="str">
        <f>'Info '!C2</f>
        <v>JSC "Liberty Bank"</v>
      </c>
    </row>
    <row r="2" spans="1:7">
      <c r="A2" s="163" t="s">
        <v>31</v>
      </c>
      <c r="B2" s="628">
        <f>'1. key ratios '!B2</f>
        <v>46112</v>
      </c>
    </row>
    <row r="4" spans="1:7" ht="15" thickBot="1">
      <c r="A4" s="163" t="s">
        <v>376</v>
      </c>
      <c r="B4" s="261" t="s">
        <v>337</v>
      </c>
    </row>
    <row r="5" spans="1:7">
      <c r="A5" s="262"/>
      <c r="B5" s="263"/>
      <c r="C5" s="868" t="s">
        <v>338</v>
      </c>
      <c r="D5" s="868"/>
      <c r="E5" s="868"/>
      <c r="F5" s="868"/>
      <c r="G5" s="869" t="s">
        <v>339</v>
      </c>
    </row>
    <row r="6" spans="1:7">
      <c r="A6" s="264"/>
      <c r="B6" s="265"/>
      <c r="C6" s="266" t="s">
        <v>340</v>
      </c>
      <c r="D6" s="267" t="s">
        <v>341</v>
      </c>
      <c r="E6" s="267" t="s">
        <v>342</v>
      </c>
      <c r="F6" s="267" t="s">
        <v>343</v>
      </c>
      <c r="G6" s="870"/>
    </row>
    <row r="7" spans="1:7">
      <c r="A7" s="268"/>
      <c r="B7" s="269" t="s">
        <v>344</v>
      </c>
      <c r="C7" s="270"/>
      <c r="D7" s="270"/>
      <c r="E7" s="270"/>
      <c r="F7" s="270"/>
      <c r="G7" s="271"/>
    </row>
    <row r="8" spans="1:7">
      <c r="A8" s="272">
        <v>1</v>
      </c>
      <c r="B8" s="273" t="s">
        <v>345</v>
      </c>
      <c r="C8" s="274">
        <v>653498165.92270005</v>
      </c>
      <c r="D8" s="274">
        <v>0</v>
      </c>
      <c r="E8" s="274">
        <v>0</v>
      </c>
      <c r="F8" s="274">
        <v>678980444.8858254</v>
      </c>
      <c r="G8" s="275">
        <v>1332478610.8085256</v>
      </c>
    </row>
    <row r="9" spans="1:7">
      <c r="A9" s="272">
        <v>2</v>
      </c>
      <c r="B9" s="276" t="s">
        <v>346</v>
      </c>
      <c r="C9" s="274">
        <v>653498165.92270005</v>
      </c>
      <c r="D9" s="274"/>
      <c r="E9" s="274"/>
      <c r="F9" s="274">
        <v>117047700.68344001</v>
      </c>
      <c r="G9" s="275">
        <v>770545866.60614002</v>
      </c>
    </row>
    <row r="10" spans="1:7" ht="27.6">
      <c r="A10" s="272">
        <v>3</v>
      </c>
      <c r="B10" s="276" t="s">
        <v>347</v>
      </c>
      <c r="C10" s="277"/>
      <c r="D10" s="277"/>
      <c r="E10" s="277"/>
      <c r="F10" s="274">
        <v>561932744.20238543</v>
      </c>
      <c r="G10" s="275">
        <v>561932744.20238543</v>
      </c>
    </row>
    <row r="11" spans="1:7" ht="14.7" customHeight="1">
      <c r="A11" s="272">
        <v>4</v>
      </c>
      <c r="B11" s="273" t="s">
        <v>348</v>
      </c>
      <c r="C11" s="274">
        <v>790457456.02617407</v>
      </c>
      <c r="D11" s="274">
        <v>781850524.01317549</v>
      </c>
      <c r="E11" s="274">
        <v>516198521.64295685</v>
      </c>
      <c r="F11" s="274">
        <v>22596996.093795773</v>
      </c>
      <c r="G11" s="275">
        <v>1907999283.6506813</v>
      </c>
    </row>
    <row r="12" spans="1:7">
      <c r="A12" s="272">
        <v>5</v>
      </c>
      <c r="B12" s="276" t="s">
        <v>349</v>
      </c>
      <c r="C12" s="274">
        <v>694658349.40690219</v>
      </c>
      <c r="D12" s="278">
        <v>704192701.14014339</v>
      </c>
      <c r="E12" s="274">
        <v>476763777.21933883</v>
      </c>
      <c r="F12" s="274">
        <v>18713027.261682771</v>
      </c>
      <c r="G12" s="275">
        <v>1799611462.2766638</v>
      </c>
    </row>
    <row r="13" spans="1:7">
      <c r="A13" s="272">
        <v>6</v>
      </c>
      <c r="B13" s="276" t="s">
        <v>350</v>
      </c>
      <c r="C13" s="274">
        <v>95799106.619271934</v>
      </c>
      <c r="D13" s="278">
        <v>77657822.873032033</v>
      </c>
      <c r="E13" s="274">
        <v>39434744.423618004</v>
      </c>
      <c r="F13" s="274">
        <v>3883968.8321130001</v>
      </c>
      <c r="G13" s="275">
        <v>108387821.37401749</v>
      </c>
    </row>
    <row r="14" spans="1:7">
      <c r="A14" s="272">
        <v>7</v>
      </c>
      <c r="B14" s="273" t="s">
        <v>351</v>
      </c>
      <c r="C14" s="274">
        <v>1017624563.5042927</v>
      </c>
      <c r="D14" s="274">
        <v>1215320175.7073522</v>
      </c>
      <c r="E14" s="274">
        <v>243774299.33703288</v>
      </c>
      <c r="F14" s="274">
        <v>74688878.320278257</v>
      </c>
      <c r="G14" s="275">
        <v>860353984.9197607</v>
      </c>
    </row>
    <row r="15" spans="1:7" ht="41.4">
      <c r="A15" s="272">
        <v>8</v>
      </c>
      <c r="B15" s="276" t="s">
        <v>352</v>
      </c>
      <c r="C15" s="274">
        <v>957395644.96457434</v>
      </c>
      <c r="D15" s="278">
        <v>444849147.21763611</v>
      </c>
      <c r="E15" s="274">
        <v>194651604.19219691</v>
      </c>
      <c r="F15" s="274">
        <v>74688878.320278257</v>
      </c>
      <c r="G15" s="275">
        <v>835792637.34734273</v>
      </c>
    </row>
    <row r="16" spans="1:7" ht="27.6">
      <c r="A16" s="272">
        <v>9</v>
      </c>
      <c r="B16" s="276" t="s">
        <v>353</v>
      </c>
      <c r="C16" s="274">
        <v>60228918.539718397</v>
      </c>
      <c r="D16" s="278">
        <v>770471028.48971605</v>
      </c>
      <c r="E16" s="274">
        <v>49122695.144835979</v>
      </c>
      <c r="F16" s="274">
        <v>0</v>
      </c>
      <c r="G16" s="275">
        <v>24561347.572417989</v>
      </c>
    </row>
    <row r="17" spans="1:7">
      <c r="A17" s="272">
        <v>10</v>
      </c>
      <c r="B17" s="273" t="s">
        <v>354</v>
      </c>
      <c r="C17" s="274"/>
      <c r="D17" s="278"/>
      <c r="E17" s="274"/>
      <c r="F17" s="274"/>
      <c r="G17" s="275"/>
    </row>
    <row r="18" spans="1:7">
      <c r="A18" s="272">
        <v>11</v>
      </c>
      <c r="B18" s="273" t="s">
        <v>355</v>
      </c>
      <c r="C18" s="274">
        <v>0</v>
      </c>
      <c r="D18" s="278">
        <v>85157778.07482776</v>
      </c>
      <c r="E18" s="274">
        <v>418.04999999999995</v>
      </c>
      <c r="F18" s="274">
        <v>17950632.454000004</v>
      </c>
      <c r="G18" s="275">
        <v>0</v>
      </c>
    </row>
    <row r="19" spans="1:7">
      <c r="A19" s="272">
        <v>12</v>
      </c>
      <c r="B19" s="276" t="s">
        <v>356</v>
      </c>
      <c r="C19" s="277"/>
      <c r="D19" s="278">
        <v>23989.08</v>
      </c>
      <c r="E19" s="274">
        <v>0</v>
      </c>
      <c r="F19" s="274">
        <v>0</v>
      </c>
      <c r="G19" s="275">
        <v>0</v>
      </c>
    </row>
    <row r="20" spans="1:7">
      <c r="A20" s="272">
        <v>13</v>
      </c>
      <c r="B20" s="276" t="s">
        <v>357</v>
      </c>
      <c r="C20" s="274">
        <v>0</v>
      </c>
      <c r="D20" s="274">
        <v>85133788.994827762</v>
      </c>
      <c r="E20" s="274">
        <v>418.04999999999995</v>
      </c>
      <c r="F20" s="274">
        <v>17950632.454000004</v>
      </c>
      <c r="G20" s="275">
        <v>0</v>
      </c>
    </row>
    <row r="21" spans="1:7">
      <c r="A21" s="279">
        <v>14</v>
      </c>
      <c r="B21" s="280" t="s">
        <v>358</v>
      </c>
      <c r="C21" s="277"/>
      <c r="D21" s="277"/>
      <c r="E21" s="277"/>
      <c r="F21" s="277"/>
      <c r="G21" s="281">
        <v>4100831879.3789673</v>
      </c>
    </row>
    <row r="22" spans="1:7">
      <c r="A22" s="282"/>
      <c r="B22" s="283" t="s">
        <v>359</v>
      </c>
      <c r="C22" s="284"/>
      <c r="D22" s="285"/>
      <c r="E22" s="284"/>
      <c r="F22" s="284"/>
      <c r="G22" s="286"/>
    </row>
    <row r="23" spans="1:7">
      <c r="A23" s="272">
        <v>15</v>
      </c>
      <c r="B23" s="273" t="s">
        <v>360</v>
      </c>
      <c r="C23" s="287">
        <v>1252495498.8879933</v>
      </c>
      <c r="D23" s="288">
        <v>652325350</v>
      </c>
      <c r="E23" s="287"/>
      <c r="F23" s="287">
        <v>0</v>
      </c>
      <c r="G23" s="275">
        <v>71348167.610837862</v>
      </c>
    </row>
    <row r="24" spans="1:7">
      <c r="A24" s="272">
        <v>16</v>
      </c>
      <c r="B24" s="273" t="s">
        <v>361</v>
      </c>
      <c r="C24" s="274">
        <v>0</v>
      </c>
      <c r="D24" s="278">
        <v>851170006.08527362</v>
      </c>
      <c r="E24" s="274">
        <v>537585587.79893708</v>
      </c>
      <c r="F24" s="274">
        <v>2267374352.6732531</v>
      </c>
      <c r="G24" s="275">
        <v>2615272741.0217562</v>
      </c>
    </row>
    <row r="25" spans="1:7">
      <c r="A25" s="272">
        <v>17</v>
      </c>
      <c r="B25" s="276" t="s">
        <v>362</v>
      </c>
      <c r="C25" s="274">
        <v>0</v>
      </c>
      <c r="D25" s="278">
        <v>0</v>
      </c>
      <c r="E25" s="274">
        <v>0</v>
      </c>
      <c r="F25" s="274">
        <v>0</v>
      </c>
      <c r="G25" s="275"/>
    </row>
    <row r="26" spans="1:7" ht="27.6">
      <c r="A26" s="272">
        <v>18</v>
      </c>
      <c r="B26" s="276" t="s">
        <v>363</v>
      </c>
      <c r="C26" s="274">
        <v>0</v>
      </c>
      <c r="D26" s="278">
        <v>15512722.962414229</v>
      </c>
      <c r="E26" s="274">
        <v>4376299.5559999999</v>
      </c>
      <c r="F26" s="274">
        <v>124762.40299999999</v>
      </c>
      <c r="G26" s="275">
        <v>4639820.6253621345</v>
      </c>
    </row>
    <row r="27" spans="1:7">
      <c r="A27" s="272">
        <v>19</v>
      </c>
      <c r="B27" s="276" t="s">
        <v>364</v>
      </c>
      <c r="C27" s="274"/>
      <c r="D27" s="278">
        <v>779019583.70963144</v>
      </c>
      <c r="E27" s="274">
        <v>481676921.83316326</v>
      </c>
      <c r="F27" s="274">
        <v>1765272454.3868306</v>
      </c>
      <c r="G27" s="275">
        <v>2130829839.0002034</v>
      </c>
    </row>
    <row r="28" spans="1:7">
      <c r="A28" s="272">
        <v>20</v>
      </c>
      <c r="B28" s="289" t="s">
        <v>365</v>
      </c>
      <c r="C28" s="274"/>
      <c r="D28" s="278">
        <v>30768402.855717666</v>
      </c>
      <c r="E28" s="274">
        <v>29124827.98701239</v>
      </c>
      <c r="F28" s="274">
        <v>88799994.672304392</v>
      </c>
      <c r="G28" s="275">
        <v>87666611.958362877</v>
      </c>
    </row>
    <row r="29" spans="1:7">
      <c r="A29" s="272">
        <v>21</v>
      </c>
      <c r="B29" s="276" t="s">
        <v>366</v>
      </c>
      <c r="C29" s="274"/>
      <c r="D29" s="278">
        <v>52596441.969215594</v>
      </c>
      <c r="E29" s="274">
        <v>45683121.806943834</v>
      </c>
      <c r="F29" s="274">
        <v>443145644.87291044</v>
      </c>
      <c r="G29" s="275">
        <v>337184451.05547148</v>
      </c>
    </row>
    <row r="30" spans="1:7">
      <c r="A30" s="272">
        <v>22</v>
      </c>
      <c r="B30" s="289" t="s">
        <v>365</v>
      </c>
      <c r="C30" s="274"/>
      <c r="D30" s="278">
        <v>52596441.969215594</v>
      </c>
      <c r="E30" s="274">
        <v>45683121.806943834</v>
      </c>
      <c r="F30" s="274">
        <v>443145644.87291044</v>
      </c>
      <c r="G30" s="275">
        <v>337184451.05547148</v>
      </c>
    </row>
    <row r="31" spans="1:7">
      <c r="A31" s="272">
        <v>23</v>
      </c>
      <c r="B31" s="276" t="s">
        <v>367</v>
      </c>
      <c r="C31" s="274"/>
      <c r="D31" s="278">
        <v>4041257.4440122456</v>
      </c>
      <c r="E31" s="274">
        <v>5849244.6028300412</v>
      </c>
      <c r="F31" s="274">
        <v>58831491.010511704</v>
      </c>
      <c r="G31" s="275">
        <v>54952018.382356085</v>
      </c>
    </row>
    <row r="32" spans="1:7">
      <c r="A32" s="272">
        <v>24</v>
      </c>
      <c r="B32" s="273" t="s">
        <v>368</v>
      </c>
      <c r="C32" s="274">
        <v>0</v>
      </c>
      <c r="D32" s="278">
        <v>0</v>
      </c>
      <c r="E32" s="274">
        <v>0</v>
      </c>
      <c r="F32" s="274">
        <v>0</v>
      </c>
      <c r="G32" s="275"/>
    </row>
    <row r="33" spans="1:7">
      <c r="A33" s="272">
        <v>25</v>
      </c>
      <c r="B33" s="273" t="s">
        <v>369</v>
      </c>
      <c r="C33" s="274">
        <v>178127624.61000001</v>
      </c>
      <c r="D33" s="274">
        <v>95873544.585820004</v>
      </c>
      <c r="E33" s="274">
        <v>2448217.04</v>
      </c>
      <c r="F33" s="274">
        <v>113517316.65209566</v>
      </c>
      <c r="G33" s="275">
        <v>342140388.53500569</v>
      </c>
    </row>
    <row r="34" spans="1:7">
      <c r="A34" s="272">
        <v>26</v>
      </c>
      <c r="B34" s="276" t="s">
        <v>370</v>
      </c>
      <c r="C34" s="277"/>
      <c r="D34" s="278">
        <v>2669132.92</v>
      </c>
      <c r="E34" s="274">
        <v>0</v>
      </c>
      <c r="F34" s="274">
        <v>0</v>
      </c>
      <c r="G34" s="275">
        <v>2669132.92</v>
      </c>
    </row>
    <row r="35" spans="1:7">
      <c r="A35" s="272">
        <v>27</v>
      </c>
      <c r="B35" s="276" t="s">
        <v>371</v>
      </c>
      <c r="C35" s="274">
        <v>178127624.61000001</v>
      </c>
      <c r="D35" s="278">
        <v>93204411.665820003</v>
      </c>
      <c r="E35" s="274">
        <v>2448217.04</v>
      </c>
      <c r="F35" s="274">
        <v>113517316.65209566</v>
      </c>
      <c r="G35" s="275">
        <v>339471255.61500567</v>
      </c>
    </row>
    <row r="36" spans="1:7">
      <c r="A36" s="272">
        <v>28</v>
      </c>
      <c r="B36" s="273" t="s">
        <v>372</v>
      </c>
      <c r="C36" s="274">
        <v>354812740.11552</v>
      </c>
      <c r="D36" s="278">
        <v>62476325.361433409</v>
      </c>
      <c r="E36" s="274">
        <v>39963341.685997531</v>
      </c>
      <c r="F36" s="274">
        <v>43972303.555899546</v>
      </c>
      <c r="G36" s="275">
        <v>34580449.243904024</v>
      </c>
    </row>
    <row r="37" spans="1:7">
      <c r="A37" s="279">
        <v>29</v>
      </c>
      <c r="B37" s="280" t="s">
        <v>373</v>
      </c>
      <c r="C37" s="277"/>
      <c r="D37" s="277"/>
      <c r="E37" s="277"/>
      <c r="F37" s="277"/>
      <c r="G37" s="281">
        <f>SUM(G23:G24,G32:G33,G36)</f>
        <v>3063341746.4115038</v>
      </c>
    </row>
    <row r="38" spans="1:7">
      <c r="A38" s="268"/>
      <c r="B38" s="290"/>
      <c r="C38" s="291"/>
      <c r="D38" s="291"/>
      <c r="E38" s="291"/>
      <c r="F38" s="291"/>
      <c r="G38" s="292"/>
    </row>
    <row r="39" spans="1:7" ht="15" thickBot="1">
      <c r="A39" s="293">
        <v>30</v>
      </c>
      <c r="B39" s="294" t="s">
        <v>374</v>
      </c>
      <c r="C39" s="199"/>
      <c r="D39" s="200"/>
      <c r="E39" s="200"/>
      <c r="F39" s="201"/>
      <c r="G39" s="295">
        <f>IFERROR(G21/G37,0)</f>
        <v>1.3386792003154113</v>
      </c>
    </row>
    <row r="42" spans="1:7" ht="41.4">
      <c r="B42" s="260" t="s">
        <v>375</v>
      </c>
    </row>
  </sheetData>
  <mergeCells count="2">
    <mergeCell ref="C5:F5"/>
    <mergeCell ref="G5:G6"/>
  </mergeCells>
  <pageMargins left="0.7" right="0.7" top="0.75" bottom="0.75" header="0.3" footer="0.3"/>
  <pageSetup scale="48"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J26"/>
  <sheetViews>
    <sheetView showGridLines="0" topLeftCell="B1" zoomScale="80" zoomScaleNormal="80" workbookViewId="0">
      <selection activeCell="E30" sqref="E30"/>
    </sheetView>
  </sheetViews>
  <sheetFormatPr defaultColWidth="9.33203125" defaultRowHeight="12"/>
  <cols>
    <col min="1" max="1" width="11.6640625" style="351" bestFit="1" customWidth="1"/>
    <col min="2" max="2" width="97.88671875" style="351" customWidth="1"/>
    <col min="3" max="3" width="18.6640625" style="768" customWidth="1"/>
    <col min="4" max="4" width="20.6640625" style="768" customWidth="1"/>
    <col min="5" max="5" width="23.5546875" style="768" customWidth="1"/>
    <col min="6" max="6" width="22.44140625" style="768" customWidth="1"/>
    <col min="7" max="7" width="19.44140625" style="768" customWidth="1"/>
    <col min="8" max="8" width="26.5546875" style="768" customWidth="1"/>
    <col min="9" max="10" width="23.5546875" style="768" customWidth="1"/>
    <col min="11" max="16384" width="9.33203125" style="351"/>
  </cols>
  <sheetData>
    <row r="1" spans="1:8" ht="13.8">
      <c r="A1" s="300" t="s">
        <v>30</v>
      </c>
      <c r="B1" s="360" t="str">
        <f>'Info '!C2</f>
        <v>JSC "Liberty Bank"</v>
      </c>
    </row>
    <row r="2" spans="1:8">
      <c r="A2" s="301" t="s">
        <v>31</v>
      </c>
      <c r="B2" s="642">
        <f>'1. key ratios '!B2</f>
        <v>46112</v>
      </c>
    </row>
    <row r="3" spans="1:8">
      <c r="A3" s="302" t="s">
        <v>380</v>
      </c>
    </row>
    <row r="5" spans="1:8" ht="12" customHeight="1">
      <c r="A5" s="871" t="s">
        <v>381</v>
      </c>
      <c r="B5" s="872"/>
      <c r="C5" s="877" t="s">
        <v>382</v>
      </c>
      <c r="D5" s="878"/>
      <c r="E5" s="878"/>
      <c r="F5" s="878"/>
      <c r="G5" s="878"/>
      <c r="H5" s="879"/>
    </row>
    <row r="6" spans="1:8">
      <c r="A6" s="873"/>
      <c r="B6" s="874"/>
      <c r="C6" s="880"/>
      <c r="D6" s="881"/>
      <c r="E6" s="881"/>
      <c r="F6" s="881"/>
      <c r="G6" s="881"/>
      <c r="H6" s="882"/>
    </row>
    <row r="7" spans="1:8">
      <c r="A7" s="875"/>
      <c r="B7" s="876"/>
      <c r="C7" s="769" t="s">
        <v>383</v>
      </c>
      <c r="D7" s="769" t="s">
        <v>384</v>
      </c>
      <c r="E7" s="769" t="s">
        <v>385</v>
      </c>
      <c r="F7" s="769" t="s">
        <v>386</v>
      </c>
      <c r="G7" s="769" t="s">
        <v>387</v>
      </c>
      <c r="H7" s="769" t="s">
        <v>64</v>
      </c>
    </row>
    <row r="8" spans="1:8">
      <c r="A8" s="355">
        <v>1</v>
      </c>
      <c r="B8" s="354" t="s">
        <v>51</v>
      </c>
      <c r="C8" s="770">
        <v>128627729.54469998</v>
      </c>
      <c r="D8" s="770">
        <v>734137596.20780003</v>
      </c>
      <c r="E8" s="770">
        <v>0</v>
      </c>
      <c r="F8" s="770">
        <v>0</v>
      </c>
      <c r="G8" s="770">
        <v>0</v>
      </c>
      <c r="H8" s="770">
        <v>862765325.75250006</v>
      </c>
    </row>
    <row r="9" spans="1:8">
      <c r="A9" s="355">
        <v>2</v>
      </c>
      <c r="B9" s="354" t="s">
        <v>52</v>
      </c>
      <c r="C9" s="770">
        <v>0</v>
      </c>
      <c r="D9" s="770">
        <v>0</v>
      </c>
      <c r="E9" s="770">
        <v>0</v>
      </c>
      <c r="F9" s="770">
        <v>0</v>
      </c>
      <c r="G9" s="770">
        <v>0</v>
      </c>
      <c r="H9" s="770">
        <v>0</v>
      </c>
    </row>
    <row r="10" spans="1:8">
      <c r="A10" s="355">
        <v>3</v>
      </c>
      <c r="B10" s="354" t="s">
        <v>152</v>
      </c>
      <c r="C10" s="770">
        <v>0</v>
      </c>
      <c r="D10" s="770">
        <v>0</v>
      </c>
      <c r="E10" s="770">
        <v>0</v>
      </c>
      <c r="F10" s="770">
        <v>0</v>
      </c>
      <c r="G10" s="770">
        <v>0</v>
      </c>
      <c r="H10" s="770">
        <v>0</v>
      </c>
    </row>
    <row r="11" spans="1:8">
      <c r="A11" s="355">
        <v>4</v>
      </c>
      <c r="B11" s="354" t="s">
        <v>53</v>
      </c>
      <c r="C11" s="770">
        <v>0</v>
      </c>
      <c r="D11" s="770">
        <v>0</v>
      </c>
      <c r="E11" s="770">
        <v>0</v>
      </c>
      <c r="F11" s="770">
        <v>0</v>
      </c>
      <c r="G11" s="770">
        <v>0</v>
      </c>
      <c r="H11" s="770">
        <v>0</v>
      </c>
    </row>
    <row r="12" spans="1:8">
      <c r="A12" s="355">
        <v>5</v>
      </c>
      <c r="B12" s="354" t="s">
        <v>54</v>
      </c>
      <c r="C12" s="770">
        <v>5285540.784</v>
      </c>
      <c r="D12" s="770">
        <v>0</v>
      </c>
      <c r="E12" s="770">
        <v>0</v>
      </c>
      <c r="F12" s="770">
        <v>0</v>
      </c>
      <c r="G12" s="770">
        <v>0</v>
      </c>
      <c r="H12" s="770">
        <v>5285540.784</v>
      </c>
    </row>
    <row r="13" spans="1:8">
      <c r="A13" s="355">
        <v>6</v>
      </c>
      <c r="B13" s="354" t="s">
        <v>55</v>
      </c>
      <c r="C13" s="770">
        <v>50378613.792799994</v>
      </c>
      <c r="D13" s="770">
        <v>55447896.726099998</v>
      </c>
      <c r="E13" s="770">
        <v>0</v>
      </c>
      <c r="F13" s="770">
        <v>0</v>
      </c>
      <c r="G13" s="770">
        <v>0</v>
      </c>
      <c r="H13" s="770">
        <v>105826510.51889999</v>
      </c>
    </row>
    <row r="14" spans="1:8">
      <c r="A14" s="355">
        <v>7</v>
      </c>
      <c r="B14" s="354" t="s">
        <v>56</v>
      </c>
      <c r="C14" s="770">
        <v>16839124.067200001</v>
      </c>
      <c r="D14" s="770">
        <v>439004494.92449975</v>
      </c>
      <c r="E14" s="770">
        <v>236770548.61480004</v>
      </c>
      <c r="F14" s="770">
        <v>373251234.95139998</v>
      </c>
      <c r="G14" s="770">
        <v>0</v>
      </c>
      <c r="H14" s="770">
        <v>1065865402.5578997</v>
      </c>
    </row>
    <row r="15" spans="1:8">
      <c r="A15" s="355">
        <v>8</v>
      </c>
      <c r="B15" s="356" t="s">
        <v>57</v>
      </c>
      <c r="C15" s="770">
        <v>18893759.033</v>
      </c>
      <c r="D15" s="770">
        <v>447602015.62210006</v>
      </c>
      <c r="E15" s="770">
        <v>1743401156.2670996</v>
      </c>
      <c r="F15" s="770">
        <v>585222033.76110017</v>
      </c>
      <c r="G15" s="770">
        <v>0</v>
      </c>
      <c r="H15" s="770">
        <v>2795118964.6833</v>
      </c>
    </row>
    <row r="16" spans="1:8">
      <c r="A16" s="355">
        <v>9</v>
      </c>
      <c r="B16" s="354" t="s">
        <v>58</v>
      </c>
      <c r="C16" s="770">
        <v>3264743.1635000003</v>
      </c>
      <c r="D16" s="770">
        <v>30997728.396399997</v>
      </c>
      <c r="E16" s="770">
        <v>160851382.79750004</v>
      </c>
      <c r="F16" s="770">
        <v>508229646.40719998</v>
      </c>
      <c r="G16" s="770">
        <v>0</v>
      </c>
      <c r="H16" s="770">
        <v>703343500.76460004</v>
      </c>
    </row>
    <row r="17" spans="1:8">
      <c r="A17" s="355">
        <v>10</v>
      </c>
      <c r="B17" s="358" t="s">
        <v>395</v>
      </c>
      <c r="C17" s="770">
        <v>12654007.021100005</v>
      </c>
      <c r="D17" s="770">
        <v>8546297.2403999995</v>
      </c>
      <c r="E17" s="770">
        <v>32112862.257300004</v>
      </c>
      <c r="F17" s="770">
        <v>7640354.3457000004</v>
      </c>
      <c r="G17" s="770">
        <v>0</v>
      </c>
      <c r="H17" s="770">
        <v>60953520.864500009</v>
      </c>
    </row>
    <row r="18" spans="1:8">
      <c r="A18" s="355">
        <v>11</v>
      </c>
      <c r="B18" s="354" t="s">
        <v>60</v>
      </c>
      <c r="C18" s="770">
        <v>2445722.83</v>
      </c>
      <c r="D18" s="770">
        <v>0</v>
      </c>
      <c r="E18" s="770">
        <v>0</v>
      </c>
      <c r="F18" s="770">
        <v>0</v>
      </c>
      <c r="G18" s="770">
        <v>0</v>
      </c>
      <c r="H18" s="770">
        <v>2445722.83</v>
      </c>
    </row>
    <row r="19" spans="1:8">
      <c r="A19" s="355">
        <v>12</v>
      </c>
      <c r="B19" s="354" t="s">
        <v>61</v>
      </c>
      <c r="C19" s="770">
        <v>0</v>
      </c>
      <c r="D19" s="770">
        <v>0</v>
      </c>
      <c r="E19" s="770">
        <v>0</v>
      </c>
      <c r="F19" s="770">
        <v>0</v>
      </c>
      <c r="G19" s="770">
        <v>0</v>
      </c>
      <c r="H19" s="770">
        <v>0</v>
      </c>
    </row>
    <row r="20" spans="1:8">
      <c r="A20" s="357">
        <v>13</v>
      </c>
      <c r="B20" s="356" t="s">
        <v>144</v>
      </c>
      <c r="C20" s="770">
        <v>0</v>
      </c>
      <c r="D20" s="770">
        <v>0</v>
      </c>
      <c r="E20" s="770">
        <v>0</v>
      </c>
      <c r="F20" s="770">
        <v>0</v>
      </c>
      <c r="G20" s="770">
        <v>0</v>
      </c>
      <c r="H20" s="770">
        <v>0</v>
      </c>
    </row>
    <row r="21" spans="1:8">
      <c r="A21" s="355">
        <v>14</v>
      </c>
      <c r="B21" s="354" t="s">
        <v>63</v>
      </c>
      <c r="C21" s="770">
        <v>365094082.42100012</v>
      </c>
      <c r="D21" s="770">
        <v>141165.52100000001</v>
      </c>
      <c r="E21" s="770">
        <v>0</v>
      </c>
      <c r="F21" s="770">
        <v>2978.6</v>
      </c>
      <c r="G21" s="770">
        <v>194722303.55999997</v>
      </c>
      <c r="H21" s="770">
        <v>559960530.10200012</v>
      </c>
    </row>
    <row r="22" spans="1:8">
      <c r="A22" s="353">
        <v>15</v>
      </c>
      <c r="B22" s="352" t="s">
        <v>64</v>
      </c>
      <c r="C22" s="770">
        <f>SUM(C18:C21)+SUM(C8:C16)</f>
        <v>590829315.63620007</v>
      </c>
      <c r="D22" s="770">
        <f t="shared" ref="D22:H22" si="0">SUM(D18:D21)+SUM(D8:D16)</f>
        <v>1707330897.3978999</v>
      </c>
      <c r="E22" s="770">
        <f t="shared" si="0"/>
        <v>2141023087.6793997</v>
      </c>
      <c r="F22" s="770">
        <f t="shared" si="0"/>
        <v>1466705893.7196999</v>
      </c>
      <c r="G22" s="770">
        <f t="shared" si="0"/>
        <v>194722303.55999997</v>
      </c>
      <c r="H22" s="770">
        <f t="shared" si="0"/>
        <v>6100611497.9932003</v>
      </c>
    </row>
    <row r="26" spans="1:8" ht="24">
      <c r="B26" s="305"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3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F29" sqref="F29"/>
    </sheetView>
  </sheetViews>
  <sheetFormatPr defaultColWidth="9.33203125" defaultRowHeight="12"/>
  <cols>
    <col min="1" max="1" width="11.6640625" style="361" bestFit="1" customWidth="1"/>
    <col min="2" max="2" width="86.6640625" style="351" customWidth="1"/>
    <col min="3" max="3" width="27.88671875" style="576" customWidth="1"/>
    <col min="4" max="4" width="28.6640625" style="576" customWidth="1"/>
    <col min="5" max="5" width="15.109375" style="773" bestFit="1" customWidth="1"/>
    <col min="6" max="6" width="13.33203125" style="773" customWidth="1"/>
    <col min="7" max="7" width="21.5546875" style="576" bestFit="1" customWidth="1"/>
    <col min="8" max="8" width="22.6640625" style="351" customWidth="1"/>
    <col min="9" max="16384" width="9.33203125" style="351"/>
  </cols>
  <sheetData>
    <row r="1" spans="1:8" ht="13.8">
      <c r="A1" s="300" t="s">
        <v>30</v>
      </c>
      <c r="B1" s="360" t="str">
        <f>'Info '!C2</f>
        <v>JSC "Liberty Bank"</v>
      </c>
      <c r="C1" s="604"/>
      <c r="D1" s="604"/>
      <c r="E1" s="604"/>
      <c r="F1" s="604"/>
      <c r="G1" s="604"/>
      <c r="H1" s="375"/>
    </row>
    <row r="2" spans="1:8">
      <c r="A2" s="301" t="s">
        <v>31</v>
      </c>
      <c r="B2" s="642">
        <f>'1. key ratios '!B2</f>
        <v>46112</v>
      </c>
      <c r="C2" s="604"/>
      <c r="D2" s="604"/>
      <c r="E2" s="604"/>
      <c r="F2" s="604"/>
      <c r="G2" s="604"/>
      <c r="H2" s="375"/>
    </row>
    <row r="3" spans="1:8">
      <c r="A3" s="302" t="s">
        <v>388</v>
      </c>
      <c r="B3" s="375"/>
      <c r="C3" s="604"/>
      <c r="D3" s="604"/>
      <c r="E3" s="604"/>
      <c r="F3" s="604"/>
      <c r="G3" s="604"/>
      <c r="H3" s="375"/>
    </row>
    <row r="4" spans="1:8">
      <c r="A4" s="376"/>
      <c r="B4" s="375"/>
      <c r="C4" s="610" t="s">
        <v>0</v>
      </c>
      <c r="D4" s="610" t="s">
        <v>1</v>
      </c>
      <c r="E4" s="610" t="s">
        <v>2</v>
      </c>
      <c r="F4" s="610" t="s">
        <v>3</v>
      </c>
      <c r="G4" s="610" t="s">
        <v>4</v>
      </c>
      <c r="H4" s="374" t="s">
        <v>5</v>
      </c>
    </row>
    <row r="5" spans="1:8" ht="34.200000000000003" customHeight="1">
      <c r="A5" s="871" t="s">
        <v>389</v>
      </c>
      <c r="B5" s="872"/>
      <c r="C5" s="885" t="s">
        <v>390</v>
      </c>
      <c r="D5" s="885"/>
      <c r="E5" s="885" t="s">
        <v>627</v>
      </c>
      <c r="F5" s="883" t="s">
        <v>391</v>
      </c>
      <c r="G5" s="883" t="s">
        <v>392</v>
      </c>
      <c r="H5" s="372" t="s">
        <v>626</v>
      </c>
    </row>
    <row r="6" spans="1:8" ht="24">
      <c r="A6" s="875"/>
      <c r="B6" s="876"/>
      <c r="C6" s="606" t="s">
        <v>393</v>
      </c>
      <c r="D6" s="606" t="s">
        <v>394</v>
      </c>
      <c r="E6" s="885"/>
      <c r="F6" s="884"/>
      <c r="G6" s="884"/>
      <c r="H6" s="372" t="s">
        <v>625</v>
      </c>
    </row>
    <row r="7" spans="1:8">
      <c r="A7" s="370">
        <v>1</v>
      </c>
      <c r="B7" s="354" t="s">
        <v>51</v>
      </c>
      <c r="C7" s="581">
        <v>0</v>
      </c>
      <c r="D7" s="581">
        <v>863807680.35520005</v>
      </c>
      <c r="E7" s="593">
        <v>1042350.6124000001</v>
      </c>
      <c r="F7" s="593"/>
      <c r="G7" s="581">
        <v>0</v>
      </c>
      <c r="H7" s="362">
        <f>C7+D7-E7-F7</f>
        <v>862765329.7428</v>
      </c>
    </row>
    <row r="8" spans="1:8">
      <c r="A8" s="370">
        <v>2</v>
      </c>
      <c r="B8" s="354" t="s">
        <v>52</v>
      </c>
      <c r="C8" s="581">
        <v>0</v>
      </c>
      <c r="D8" s="581">
        <v>0</v>
      </c>
      <c r="E8" s="593">
        <v>0</v>
      </c>
      <c r="F8" s="593"/>
      <c r="G8" s="581">
        <v>0</v>
      </c>
      <c r="H8" s="362">
        <f t="shared" ref="H8:H20" si="0">C8+D8-E8-F8</f>
        <v>0</v>
      </c>
    </row>
    <row r="9" spans="1:8">
      <c r="A9" s="370">
        <v>3</v>
      </c>
      <c r="B9" s="354" t="s">
        <v>152</v>
      </c>
      <c r="C9" s="581">
        <v>0</v>
      </c>
      <c r="D9" s="581">
        <v>0</v>
      </c>
      <c r="E9" s="593">
        <v>0</v>
      </c>
      <c r="F9" s="593"/>
      <c r="G9" s="581">
        <v>0</v>
      </c>
      <c r="H9" s="362">
        <f t="shared" si="0"/>
        <v>0</v>
      </c>
    </row>
    <row r="10" spans="1:8">
      <c r="A10" s="370">
        <v>4</v>
      </c>
      <c r="B10" s="354" t="s">
        <v>53</v>
      </c>
      <c r="C10" s="581">
        <v>0</v>
      </c>
      <c r="D10" s="581">
        <v>0</v>
      </c>
      <c r="E10" s="593">
        <v>0</v>
      </c>
      <c r="F10" s="593"/>
      <c r="G10" s="581">
        <v>0</v>
      </c>
      <c r="H10" s="362">
        <f t="shared" si="0"/>
        <v>0</v>
      </c>
    </row>
    <row r="11" spans="1:8">
      <c r="A11" s="370">
        <v>5</v>
      </c>
      <c r="B11" s="354" t="s">
        <v>54</v>
      </c>
      <c r="C11" s="581">
        <v>0</v>
      </c>
      <c r="D11" s="581">
        <v>5285540.784</v>
      </c>
      <c r="E11" s="593">
        <v>0</v>
      </c>
      <c r="F11" s="593"/>
      <c r="G11" s="581">
        <v>0</v>
      </c>
      <c r="H11" s="362">
        <f t="shared" si="0"/>
        <v>5285540.784</v>
      </c>
    </row>
    <row r="12" spans="1:8">
      <c r="A12" s="370">
        <v>6</v>
      </c>
      <c r="B12" s="354" t="s">
        <v>55</v>
      </c>
      <c r="C12" s="581"/>
      <c r="D12" s="581">
        <v>106041501.18079999</v>
      </c>
      <c r="E12" s="593">
        <v>214990.66189999998</v>
      </c>
      <c r="F12" s="593"/>
      <c r="G12" s="581">
        <v>0</v>
      </c>
      <c r="H12" s="362">
        <f t="shared" si="0"/>
        <v>105826510.51889999</v>
      </c>
    </row>
    <row r="13" spans="1:8">
      <c r="A13" s="370">
        <v>7</v>
      </c>
      <c r="B13" s="354" t="s">
        <v>56</v>
      </c>
      <c r="C13" s="581">
        <v>27760480.878899999</v>
      </c>
      <c r="D13" s="581">
        <v>1052855513.5716938</v>
      </c>
      <c r="E13" s="593">
        <v>14750594.643899998</v>
      </c>
      <c r="F13" s="593"/>
      <c r="G13" s="581">
        <v>19264.752</v>
      </c>
      <c r="H13" s="362">
        <f t="shared" si="0"/>
        <v>1065865399.8066937</v>
      </c>
    </row>
    <row r="14" spans="1:8">
      <c r="A14" s="370">
        <v>8</v>
      </c>
      <c r="B14" s="356" t="s">
        <v>57</v>
      </c>
      <c r="C14" s="581">
        <v>115373456.14269999</v>
      </c>
      <c r="D14" s="581">
        <v>2798024064.7816992</v>
      </c>
      <c r="E14" s="593">
        <v>118284864.24199997</v>
      </c>
      <c r="F14" s="593"/>
      <c r="G14" s="581">
        <v>10326800.010190006</v>
      </c>
      <c r="H14" s="362">
        <f t="shared" si="0"/>
        <v>2795112656.6823993</v>
      </c>
    </row>
    <row r="15" spans="1:8">
      <c r="A15" s="370">
        <v>9</v>
      </c>
      <c r="B15" s="354" t="s">
        <v>58</v>
      </c>
      <c r="C15" s="581">
        <v>16699833.837999998</v>
      </c>
      <c r="D15" s="581">
        <v>696108627.57599998</v>
      </c>
      <c r="E15" s="593">
        <v>9464960.6489000041</v>
      </c>
      <c r="F15" s="593"/>
      <c r="G15" s="581">
        <v>48396</v>
      </c>
      <c r="H15" s="362">
        <f t="shared" si="0"/>
        <v>703343500.76509988</v>
      </c>
    </row>
    <row r="16" spans="1:8">
      <c r="A16" s="370">
        <v>10</v>
      </c>
      <c r="B16" s="358" t="s">
        <v>395</v>
      </c>
      <c r="C16" s="581">
        <v>128707161.97170003</v>
      </c>
      <c r="D16" s="581">
        <v>843747.29770000011</v>
      </c>
      <c r="E16" s="593">
        <v>68597388.405099958</v>
      </c>
      <c r="F16" s="593"/>
      <c r="G16" s="581">
        <v>10394460.762190005</v>
      </c>
      <c r="H16" s="362">
        <f t="shared" si="0"/>
        <v>60953520.864300072</v>
      </c>
    </row>
    <row r="17" spans="1:8">
      <c r="A17" s="370">
        <v>11</v>
      </c>
      <c r="B17" s="354" t="s">
        <v>60</v>
      </c>
      <c r="C17" s="581">
        <v>0</v>
      </c>
      <c r="D17" s="581">
        <v>2445722.83</v>
      </c>
      <c r="E17" s="593">
        <v>0</v>
      </c>
      <c r="F17" s="593"/>
      <c r="G17" s="581">
        <v>0</v>
      </c>
      <c r="H17" s="362">
        <f t="shared" si="0"/>
        <v>2445722.83</v>
      </c>
    </row>
    <row r="18" spans="1:8">
      <c r="A18" s="370">
        <v>12</v>
      </c>
      <c r="B18" s="354" t="s">
        <v>61</v>
      </c>
      <c r="C18" s="581">
        <v>0</v>
      </c>
      <c r="D18" s="581">
        <v>0</v>
      </c>
      <c r="E18" s="593">
        <v>0</v>
      </c>
      <c r="F18" s="593"/>
      <c r="G18" s="581">
        <v>0</v>
      </c>
      <c r="H18" s="362">
        <f t="shared" si="0"/>
        <v>0</v>
      </c>
    </row>
    <row r="19" spans="1:8">
      <c r="A19" s="371">
        <v>13</v>
      </c>
      <c r="B19" s="356" t="s">
        <v>144</v>
      </c>
      <c r="C19" s="581">
        <v>0</v>
      </c>
      <c r="D19" s="581">
        <v>0</v>
      </c>
      <c r="E19" s="593">
        <v>0</v>
      </c>
      <c r="F19" s="593"/>
      <c r="G19" s="581">
        <v>0</v>
      </c>
      <c r="H19" s="362">
        <f t="shared" si="0"/>
        <v>0</v>
      </c>
    </row>
    <row r="20" spans="1:8">
      <c r="A20" s="370">
        <v>14</v>
      </c>
      <c r="B20" s="354" t="s">
        <v>63</v>
      </c>
      <c r="C20" s="581">
        <v>0</v>
      </c>
      <c r="D20" s="581">
        <v>681543600.56400001</v>
      </c>
      <c r="E20" s="593">
        <v>914019.43200000003</v>
      </c>
      <c r="F20" s="593"/>
      <c r="G20" s="581">
        <v>0</v>
      </c>
      <c r="H20" s="362">
        <f t="shared" si="0"/>
        <v>680629581.13199997</v>
      </c>
    </row>
    <row r="21" spans="1:8" s="367" customFormat="1">
      <c r="A21" s="369">
        <v>15</v>
      </c>
      <c r="B21" s="368" t="s">
        <v>64</v>
      </c>
      <c r="C21" s="755">
        <f t="shared" ref="C21:H21" si="1">SUM(C7:C15)+SUM(C17:C20)</f>
        <v>159833770.85959998</v>
      </c>
      <c r="D21" s="755">
        <f t="shared" si="1"/>
        <v>6206112251.6433935</v>
      </c>
      <c r="E21" s="755">
        <f t="shared" si="1"/>
        <v>144671780.24109998</v>
      </c>
      <c r="F21" s="755">
        <f t="shared" si="1"/>
        <v>0</v>
      </c>
      <c r="G21" s="755">
        <f t="shared" si="1"/>
        <v>10394460.762190007</v>
      </c>
      <c r="H21" s="800">
        <f t="shared" si="1"/>
        <v>6221274242.2618923</v>
      </c>
    </row>
    <row r="22" spans="1:8">
      <c r="A22" s="366">
        <v>16</v>
      </c>
      <c r="B22" s="365" t="s">
        <v>396</v>
      </c>
      <c r="C22" s="581">
        <v>159833770.85959998</v>
      </c>
      <c r="D22" s="581">
        <v>4388313280.1448984</v>
      </c>
      <c r="E22" s="593">
        <v>141426049.22349989</v>
      </c>
      <c r="F22" s="593"/>
      <c r="G22" s="581">
        <v>10394460.762190005</v>
      </c>
      <c r="H22" s="362">
        <f>C22+D22-E22-F22</f>
        <v>4406721001.7809982</v>
      </c>
    </row>
    <row r="23" spans="1:8">
      <c r="A23" s="366">
        <v>17</v>
      </c>
      <c r="B23" s="365" t="s">
        <v>397</v>
      </c>
      <c r="C23" s="581"/>
      <c r="D23" s="581">
        <v>881294494.58811808</v>
      </c>
      <c r="E23" s="593">
        <v>1077321.6407638122</v>
      </c>
      <c r="F23" s="593"/>
      <c r="G23" s="581"/>
      <c r="H23" s="362">
        <f>C23+D23-E23-F23</f>
        <v>880217172.94735432</v>
      </c>
    </row>
    <row r="25" spans="1:8">
      <c r="E25" s="576"/>
      <c r="F25" s="576"/>
    </row>
    <row r="26" spans="1:8" ht="42.45" customHeight="1">
      <c r="B26" s="305"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scale="3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Q27" sqref="Q27"/>
    </sheetView>
  </sheetViews>
  <sheetFormatPr defaultColWidth="9.33203125" defaultRowHeight="12"/>
  <cols>
    <col min="1" max="1" width="11" style="351" bestFit="1" customWidth="1"/>
    <col min="2" max="2" width="63.5546875" style="351" customWidth="1"/>
    <col min="3" max="3" width="26.6640625" style="351" customWidth="1"/>
    <col min="4" max="4" width="26.33203125" style="351" customWidth="1"/>
    <col min="5" max="5" width="21.88671875" style="351" customWidth="1"/>
    <col min="6" max="6" width="12.88671875" style="351" customWidth="1"/>
    <col min="7" max="7" width="22" style="351" customWidth="1"/>
    <col min="8" max="8" width="19.88671875" style="351" customWidth="1"/>
    <col min="9" max="16384" width="9.33203125" style="351"/>
  </cols>
  <sheetData>
    <row r="1" spans="1:8" ht="13.8">
      <c r="A1" s="300" t="s">
        <v>30</v>
      </c>
      <c r="B1" s="360" t="str">
        <f>'Info '!C2</f>
        <v>JSC "Liberty Bank"</v>
      </c>
      <c r="C1" s="375"/>
      <c r="D1" s="375"/>
      <c r="E1" s="375"/>
      <c r="F1" s="375"/>
      <c r="G1" s="375"/>
      <c r="H1" s="375"/>
    </row>
    <row r="2" spans="1:8">
      <c r="A2" s="301" t="s">
        <v>31</v>
      </c>
      <c r="B2" s="642">
        <f>'1. key ratios '!B2</f>
        <v>46112</v>
      </c>
      <c r="C2" s="375"/>
      <c r="D2" s="375"/>
      <c r="E2" s="375"/>
      <c r="F2" s="375"/>
      <c r="G2" s="375"/>
      <c r="H2" s="375"/>
    </row>
    <row r="3" spans="1:8">
      <c r="A3" s="302" t="s">
        <v>398</v>
      </c>
      <c r="B3" s="375"/>
      <c r="C3" s="375"/>
      <c r="D3" s="375"/>
      <c r="E3" s="375"/>
      <c r="F3" s="375"/>
      <c r="G3" s="375"/>
      <c r="H3" s="375"/>
    </row>
    <row r="4" spans="1:8">
      <c r="A4" s="376"/>
      <c r="B4" s="375"/>
      <c r="C4" s="374" t="s">
        <v>0</v>
      </c>
      <c r="D4" s="374" t="s">
        <v>1</v>
      </c>
      <c r="E4" s="374" t="s">
        <v>2</v>
      </c>
      <c r="F4" s="374" t="s">
        <v>3</v>
      </c>
      <c r="G4" s="374" t="s">
        <v>4</v>
      </c>
      <c r="H4" s="374" t="s">
        <v>5</v>
      </c>
    </row>
    <row r="5" spans="1:8" ht="41.7" customHeight="1">
      <c r="A5" s="871" t="s">
        <v>389</v>
      </c>
      <c r="B5" s="872"/>
      <c r="C5" s="888" t="s">
        <v>390</v>
      </c>
      <c r="D5" s="888"/>
      <c r="E5" s="888" t="s">
        <v>627</v>
      </c>
      <c r="F5" s="886" t="s">
        <v>391</v>
      </c>
      <c r="G5" s="886" t="s">
        <v>392</v>
      </c>
      <c r="H5" s="372" t="s">
        <v>626</v>
      </c>
    </row>
    <row r="6" spans="1:8" ht="24">
      <c r="A6" s="875"/>
      <c r="B6" s="876"/>
      <c r="C6" s="373" t="s">
        <v>393</v>
      </c>
      <c r="D6" s="373" t="s">
        <v>394</v>
      </c>
      <c r="E6" s="888"/>
      <c r="F6" s="887"/>
      <c r="G6" s="887"/>
      <c r="H6" s="372" t="s">
        <v>625</v>
      </c>
    </row>
    <row r="7" spans="1:8">
      <c r="A7" s="363">
        <v>1</v>
      </c>
      <c r="B7" s="381" t="s">
        <v>486</v>
      </c>
      <c r="C7" s="771">
        <v>21435434.867950004</v>
      </c>
      <c r="D7" s="771">
        <v>1947610578.4576001</v>
      </c>
      <c r="E7" s="771">
        <v>37753812.805919059</v>
      </c>
      <c r="F7" s="771"/>
      <c r="G7" s="771">
        <v>15633.39</v>
      </c>
      <c r="H7" s="362">
        <f t="shared" ref="H7:H34" si="0">C7+D7-E7-F7</f>
        <v>1931292200.5196309</v>
      </c>
    </row>
    <row r="8" spans="1:8">
      <c r="A8" s="363">
        <v>2</v>
      </c>
      <c r="B8" s="381" t="s">
        <v>399</v>
      </c>
      <c r="C8" s="771">
        <v>798499.69000000018</v>
      </c>
      <c r="D8" s="771">
        <v>247180378.24514997</v>
      </c>
      <c r="E8" s="771">
        <v>1594611.9649563716</v>
      </c>
      <c r="F8" s="771"/>
      <c r="G8" s="771">
        <v>43.85</v>
      </c>
      <c r="H8" s="362">
        <f t="shared" si="0"/>
        <v>246384265.97019359</v>
      </c>
    </row>
    <row r="9" spans="1:8">
      <c r="A9" s="363">
        <v>3</v>
      </c>
      <c r="B9" s="381" t="s">
        <v>400</v>
      </c>
      <c r="C9" s="771">
        <v>382.03</v>
      </c>
      <c r="D9" s="771">
        <v>29447005.907044005</v>
      </c>
      <c r="E9" s="771">
        <v>307290.96450643259</v>
      </c>
      <c r="F9" s="771"/>
      <c r="G9" s="771">
        <v>0</v>
      </c>
      <c r="H9" s="362">
        <f t="shared" si="0"/>
        <v>29140096.972537573</v>
      </c>
    </row>
    <row r="10" spans="1:8">
      <c r="A10" s="363">
        <v>4</v>
      </c>
      <c r="B10" s="381" t="s">
        <v>487</v>
      </c>
      <c r="C10" s="771">
        <v>11795841.855959998</v>
      </c>
      <c r="D10" s="771">
        <v>99970052.144028008</v>
      </c>
      <c r="E10" s="771">
        <v>1774726.0065855919</v>
      </c>
      <c r="F10" s="771"/>
      <c r="G10" s="771">
        <v>0</v>
      </c>
      <c r="H10" s="362">
        <f t="shared" si="0"/>
        <v>109991167.99340241</v>
      </c>
    </row>
    <row r="11" spans="1:8">
      <c r="A11" s="363">
        <v>5</v>
      </c>
      <c r="B11" s="381" t="s">
        <v>401</v>
      </c>
      <c r="C11" s="771">
        <v>5729475.2245966</v>
      </c>
      <c r="D11" s="771">
        <v>228428478.28964719</v>
      </c>
      <c r="E11" s="771">
        <v>4153288.9548253519</v>
      </c>
      <c r="F11" s="771"/>
      <c r="G11" s="771">
        <v>0</v>
      </c>
      <c r="H11" s="362">
        <f t="shared" si="0"/>
        <v>230004664.55941844</v>
      </c>
    </row>
    <row r="12" spans="1:8">
      <c r="A12" s="363">
        <v>6</v>
      </c>
      <c r="B12" s="381" t="s">
        <v>402</v>
      </c>
      <c r="C12" s="771">
        <v>195987.87000000002</v>
      </c>
      <c r="D12" s="771">
        <v>23429629.3367556</v>
      </c>
      <c r="E12" s="771">
        <v>403982.68996839016</v>
      </c>
      <c r="F12" s="771"/>
      <c r="G12" s="771">
        <v>0</v>
      </c>
      <c r="H12" s="362">
        <f t="shared" si="0"/>
        <v>23221634.516787212</v>
      </c>
    </row>
    <row r="13" spans="1:8">
      <c r="A13" s="363">
        <v>7</v>
      </c>
      <c r="B13" s="381" t="s">
        <v>403</v>
      </c>
      <c r="C13" s="771">
        <v>539775.80391200003</v>
      </c>
      <c r="D13" s="771">
        <v>72772779.317223594</v>
      </c>
      <c r="E13" s="771">
        <v>682049.37625550653</v>
      </c>
      <c r="F13" s="771"/>
      <c r="G13" s="771">
        <v>0</v>
      </c>
      <c r="H13" s="362">
        <f t="shared" si="0"/>
        <v>72630505.74488008</v>
      </c>
    </row>
    <row r="14" spans="1:8">
      <c r="A14" s="363">
        <v>8</v>
      </c>
      <c r="B14" s="381" t="s">
        <v>404</v>
      </c>
      <c r="C14" s="771">
        <v>108586.704</v>
      </c>
      <c r="D14" s="771">
        <v>18135553.606022801</v>
      </c>
      <c r="E14" s="771">
        <v>123445.68626811836</v>
      </c>
      <c r="F14" s="771"/>
      <c r="G14" s="771">
        <v>0</v>
      </c>
      <c r="H14" s="362">
        <f t="shared" si="0"/>
        <v>18120694.623754684</v>
      </c>
    </row>
    <row r="15" spans="1:8">
      <c r="A15" s="363">
        <v>9</v>
      </c>
      <c r="B15" s="381" t="s">
        <v>405</v>
      </c>
      <c r="C15" s="771">
        <v>55267.580999999991</v>
      </c>
      <c r="D15" s="771">
        <v>12907082.261692001</v>
      </c>
      <c r="E15" s="771">
        <v>63699.1246760473</v>
      </c>
      <c r="F15" s="771"/>
      <c r="G15" s="771">
        <v>0</v>
      </c>
      <c r="H15" s="362">
        <f t="shared" si="0"/>
        <v>12898650.718015954</v>
      </c>
    </row>
    <row r="16" spans="1:8">
      <c r="A16" s="363">
        <v>10</v>
      </c>
      <c r="B16" s="381" t="s">
        <v>406</v>
      </c>
      <c r="C16" s="771">
        <v>204.25</v>
      </c>
      <c r="D16" s="771">
        <v>19773946.790911999</v>
      </c>
      <c r="E16" s="771">
        <v>209770.56047324967</v>
      </c>
      <c r="F16" s="771"/>
      <c r="G16" s="771">
        <v>0</v>
      </c>
      <c r="H16" s="362">
        <f t="shared" si="0"/>
        <v>19564380.48043875</v>
      </c>
    </row>
    <row r="17" spans="1:9">
      <c r="A17" s="363">
        <v>11</v>
      </c>
      <c r="B17" s="381" t="s">
        <v>407</v>
      </c>
      <c r="C17" s="771">
        <v>48610.59</v>
      </c>
      <c r="D17" s="771">
        <v>6844744.8821819983</v>
      </c>
      <c r="E17" s="771">
        <v>71990.166097584864</v>
      </c>
      <c r="F17" s="771"/>
      <c r="G17" s="771">
        <v>0</v>
      </c>
      <c r="H17" s="362">
        <f t="shared" si="0"/>
        <v>6821365.3060844131</v>
      </c>
    </row>
    <row r="18" spans="1:9">
      <c r="A18" s="363">
        <v>12</v>
      </c>
      <c r="B18" s="381" t="s">
        <v>408</v>
      </c>
      <c r="C18" s="771">
        <v>12163798.393904002</v>
      </c>
      <c r="D18" s="771">
        <v>301063423.76579916</v>
      </c>
      <c r="E18" s="771">
        <v>9159043.7449173704</v>
      </c>
      <c r="F18" s="771"/>
      <c r="G18" s="771">
        <v>219975.83000000002</v>
      </c>
      <c r="H18" s="362">
        <f t="shared" si="0"/>
        <v>304068178.4147858</v>
      </c>
    </row>
    <row r="19" spans="1:9">
      <c r="A19" s="363">
        <v>13</v>
      </c>
      <c r="B19" s="381" t="s">
        <v>409</v>
      </c>
      <c r="C19" s="771">
        <v>3100087.5019199988</v>
      </c>
      <c r="D19" s="771">
        <v>79626248.276297987</v>
      </c>
      <c r="E19" s="771">
        <v>2713622.2799741784</v>
      </c>
      <c r="F19" s="771"/>
      <c r="G19" s="771">
        <v>21942.890189999998</v>
      </c>
      <c r="H19" s="362">
        <f t="shared" si="0"/>
        <v>80012713.498243809</v>
      </c>
    </row>
    <row r="20" spans="1:9">
      <c r="A20" s="363">
        <v>14</v>
      </c>
      <c r="B20" s="381" t="s">
        <v>410</v>
      </c>
      <c r="C20" s="771">
        <v>2471561.108178</v>
      </c>
      <c r="D20" s="771">
        <v>78896327.467293218</v>
      </c>
      <c r="E20" s="771">
        <v>1112415.969325342</v>
      </c>
      <c r="F20" s="771"/>
      <c r="G20" s="771">
        <v>18527.16</v>
      </c>
      <c r="H20" s="362">
        <f t="shared" si="0"/>
        <v>80255472.606145874</v>
      </c>
    </row>
    <row r="21" spans="1:9">
      <c r="A21" s="363">
        <v>15</v>
      </c>
      <c r="B21" s="381" t="s">
        <v>411</v>
      </c>
      <c r="C21" s="771">
        <v>4383805.941726001</v>
      </c>
      <c r="D21" s="771">
        <v>35525226.756724015</v>
      </c>
      <c r="E21" s="771">
        <v>1178406.1265010366</v>
      </c>
      <c r="F21" s="771"/>
      <c r="G21" s="771">
        <v>0</v>
      </c>
      <c r="H21" s="362">
        <f t="shared" si="0"/>
        <v>38730626.571948975</v>
      </c>
    </row>
    <row r="22" spans="1:9">
      <c r="A22" s="363">
        <v>16</v>
      </c>
      <c r="B22" s="381" t="s">
        <v>412</v>
      </c>
      <c r="C22" s="771">
        <v>34320.75</v>
      </c>
      <c r="D22" s="771">
        <v>51202122.795843996</v>
      </c>
      <c r="E22" s="771">
        <v>1740184.8013815358</v>
      </c>
      <c r="F22" s="771"/>
      <c r="G22" s="771">
        <v>0</v>
      </c>
      <c r="H22" s="362">
        <f t="shared" si="0"/>
        <v>49496258.74446246</v>
      </c>
    </row>
    <row r="23" spans="1:9">
      <c r="A23" s="363">
        <v>17</v>
      </c>
      <c r="B23" s="381" t="s">
        <v>490</v>
      </c>
      <c r="C23" s="771">
        <v>5367935.6400000006</v>
      </c>
      <c r="D23" s="771">
        <v>8220018.6443220004</v>
      </c>
      <c r="E23" s="771">
        <v>763593.79426089209</v>
      </c>
      <c r="F23" s="771"/>
      <c r="G23" s="771">
        <v>0</v>
      </c>
      <c r="H23" s="362">
        <f t="shared" si="0"/>
        <v>12824360.490061108</v>
      </c>
    </row>
    <row r="24" spans="1:9">
      <c r="A24" s="363">
        <v>18</v>
      </c>
      <c r="B24" s="381" t="s">
        <v>413</v>
      </c>
      <c r="C24" s="771">
        <v>102297.81</v>
      </c>
      <c r="D24" s="771">
        <v>141427269.54042244</v>
      </c>
      <c r="E24" s="771">
        <v>675862.23605160508</v>
      </c>
      <c r="F24" s="771"/>
      <c r="G24" s="771">
        <v>0</v>
      </c>
      <c r="H24" s="362">
        <f t="shared" si="0"/>
        <v>140853705.11437082</v>
      </c>
    </row>
    <row r="25" spans="1:9">
      <c r="A25" s="363">
        <v>19</v>
      </c>
      <c r="B25" s="381" t="s">
        <v>414</v>
      </c>
      <c r="C25" s="771">
        <v>0</v>
      </c>
      <c r="D25" s="771">
        <v>5199781.736378001</v>
      </c>
      <c r="E25" s="771">
        <v>21033.18247392559</v>
      </c>
      <c r="F25" s="771"/>
      <c r="G25" s="771">
        <v>0</v>
      </c>
      <c r="H25" s="362">
        <f t="shared" si="0"/>
        <v>5178748.5539040752</v>
      </c>
    </row>
    <row r="26" spans="1:9">
      <c r="A26" s="363">
        <v>20</v>
      </c>
      <c r="B26" s="381" t="s">
        <v>489</v>
      </c>
      <c r="C26" s="771">
        <v>1898921.36</v>
      </c>
      <c r="D26" s="771">
        <v>118825859.078144</v>
      </c>
      <c r="E26" s="771">
        <v>1926904.9929349557</v>
      </c>
      <c r="F26" s="771"/>
      <c r="G26" s="771">
        <v>19264.752</v>
      </c>
      <c r="H26" s="362">
        <f t="shared" si="0"/>
        <v>118797875.44520904</v>
      </c>
      <c r="I26" s="378"/>
    </row>
    <row r="27" spans="1:9">
      <c r="A27" s="363">
        <v>21</v>
      </c>
      <c r="B27" s="381" t="s">
        <v>415</v>
      </c>
      <c r="C27" s="771">
        <v>4654.6400000000003</v>
      </c>
      <c r="D27" s="771">
        <v>28257231.707591999</v>
      </c>
      <c r="E27" s="771">
        <v>46190.116637746272</v>
      </c>
      <c r="F27" s="771"/>
      <c r="G27" s="771">
        <v>0</v>
      </c>
      <c r="H27" s="362">
        <f t="shared" si="0"/>
        <v>28215696.230954252</v>
      </c>
      <c r="I27" s="378"/>
    </row>
    <row r="28" spans="1:9">
      <c r="A28" s="363">
        <v>22</v>
      </c>
      <c r="B28" s="381" t="s">
        <v>416</v>
      </c>
      <c r="C28" s="771">
        <v>107728.65</v>
      </c>
      <c r="D28" s="771">
        <v>18532817.917544004</v>
      </c>
      <c r="E28" s="771">
        <v>161779.20997159029</v>
      </c>
      <c r="F28" s="771"/>
      <c r="G28" s="771">
        <v>0</v>
      </c>
      <c r="H28" s="362">
        <f t="shared" si="0"/>
        <v>18478767.35757241</v>
      </c>
      <c r="I28" s="378"/>
    </row>
    <row r="29" spans="1:9">
      <c r="A29" s="363">
        <v>23</v>
      </c>
      <c r="B29" s="381" t="s">
        <v>417</v>
      </c>
      <c r="C29" s="771">
        <v>19326769.20541019</v>
      </c>
      <c r="D29" s="771">
        <v>422613108.38618052</v>
      </c>
      <c r="E29" s="771">
        <v>14135673.392125206</v>
      </c>
      <c r="F29" s="771"/>
      <c r="G29" s="771">
        <v>306488</v>
      </c>
      <c r="H29" s="362">
        <f t="shared" si="0"/>
        <v>427804204.19946551</v>
      </c>
      <c r="I29" s="378"/>
    </row>
    <row r="30" spans="1:9">
      <c r="A30" s="363">
        <v>24</v>
      </c>
      <c r="B30" s="381" t="s">
        <v>488</v>
      </c>
      <c r="C30" s="771">
        <v>40708150.77987998</v>
      </c>
      <c r="D30" s="771">
        <v>636272767.18783593</v>
      </c>
      <c r="E30" s="771">
        <v>33382388.883516256</v>
      </c>
      <c r="F30" s="771"/>
      <c r="G30" s="771">
        <v>1868172.1099999999</v>
      </c>
      <c r="H30" s="362">
        <f t="shared" si="0"/>
        <v>643598529.08419955</v>
      </c>
      <c r="I30" s="378"/>
    </row>
    <row r="31" spans="1:9">
      <c r="A31" s="363">
        <v>25</v>
      </c>
      <c r="B31" s="381" t="s">
        <v>418</v>
      </c>
      <c r="C31" s="771">
        <v>14168044.140163999</v>
      </c>
      <c r="D31" s="771">
        <v>346528917.71440399</v>
      </c>
      <c r="E31" s="771">
        <v>14526870.327006305</v>
      </c>
      <c r="F31" s="771"/>
      <c r="G31" s="771">
        <v>70900.98</v>
      </c>
      <c r="H31" s="362">
        <f t="shared" si="0"/>
        <v>346170091.52756172</v>
      </c>
      <c r="I31" s="378"/>
    </row>
    <row r="32" spans="1:9">
      <c r="A32" s="363">
        <v>26</v>
      </c>
      <c r="B32" s="381" t="s">
        <v>485</v>
      </c>
      <c r="C32" s="771">
        <v>15287628.470880002</v>
      </c>
      <c r="D32" s="771">
        <v>379471111.46796203</v>
      </c>
      <c r="E32" s="771">
        <v>14000753.140142657</v>
      </c>
      <c r="F32" s="771"/>
      <c r="G32" s="771">
        <v>7853511.7999999998</v>
      </c>
      <c r="H32" s="362">
        <f t="shared" si="0"/>
        <v>380757986.79869938</v>
      </c>
      <c r="I32" s="378"/>
    </row>
    <row r="33" spans="1:9">
      <c r="A33" s="363">
        <v>27</v>
      </c>
      <c r="B33" s="364" t="s">
        <v>419</v>
      </c>
      <c r="C33" s="771">
        <v>0</v>
      </c>
      <c r="D33" s="771">
        <v>847949789.96249509</v>
      </c>
      <c r="E33" s="771">
        <v>1988389.7433000894</v>
      </c>
      <c r="F33" s="771"/>
      <c r="G33" s="771"/>
      <c r="H33" s="362">
        <f t="shared" si="0"/>
        <v>845961400.21919501</v>
      </c>
      <c r="I33" s="378"/>
    </row>
    <row r="34" spans="1:9">
      <c r="A34" s="363">
        <v>28</v>
      </c>
      <c r="B34" s="380" t="s">
        <v>64</v>
      </c>
      <c r="C34" s="772">
        <v>159833770.85948077</v>
      </c>
      <c r="D34" s="772">
        <v>6206112251.6434965</v>
      </c>
      <c r="E34" s="772">
        <v>144671780.24105239</v>
      </c>
      <c r="F34" s="772"/>
      <c r="G34" s="772">
        <v>10394460.762189999</v>
      </c>
      <c r="H34" s="800">
        <f t="shared" si="0"/>
        <v>6221274242.2619247</v>
      </c>
      <c r="I34" s="378"/>
    </row>
    <row r="35" spans="1:9">
      <c r="A35" s="378"/>
      <c r="B35" s="378"/>
      <c r="C35" s="378"/>
      <c r="D35" s="378"/>
      <c r="E35" s="378"/>
      <c r="F35" s="378"/>
      <c r="G35" s="378"/>
      <c r="H35" s="378"/>
      <c r="I35" s="378"/>
    </row>
    <row r="36" spans="1:9">
      <c r="A36" s="378"/>
      <c r="B36" s="379"/>
      <c r="C36" s="378"/>
      <c r="D36" s="378"/>
      <c r="E36" s="378"/>
      <c r="F36" s="378"/>
      <c r="G36" s="378"/>
      <c r="H36" s="378"/>
      <c r="I36" s="378"/>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scale="4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D26" sqref="D26"/>
    </sheetView>
  </sheetViews>
  <sheetFormatPr defaultColWidth="9.33203125" defaultRowHeight="12"/>
  <cols>
    <col min="1" max="1" width="11.6640625" style="351" bestFit="1" customWidth="1"/>
    <col min="2" max="2" width="79.88671875" style="351" customWidth="1"/>
    <col min="3" max="3" width="23.5546875" style="351" customWidth="1"/>
    <col min="4" max="4" width="29.33203125" style="303" customWidth="1"/>
    <col min="5" max="16384" width="9.33203125" style="351"/>
  </cols>
  <sheetData>
    <row r="1" spans="1:4" ht="13.8">
      <c r="A1" s="300" t="s">
        <v>30</v>
      </c>
      <c r="B1" s="360" t="str">
        <f>'Info '!C2</f>
        <v>JSC "Liberty Bank"</v>
      </c>
      <c r="D1" s="351"/>
    </row>
    <row r="2" spans="1:4">
      <c r="A2" s="301" t="s">
        <v>31</v>
      </c>
      <c r="B2" s="642">
        <f>'1. key ratios '!B2</f>
        <v>46112</v>
      </c>
      <c r="D2" s="351"/>
    </row>
    <row r="3" spans="1:4">
      <c r="A3" s="302" t="s">
        <v>420</v>
      </c>
      <c r="D3" s="351"/>
    </row>
    <row r="5" spans="1:4">
      <c r="A5" s="889" t="s">
        <v>634</v>
      </c>
      <c r="B5" s="889"/>
      <c r="C5" s="359" t="s">
        <v>437</v>
      </c>
      <c r="D5" s="359" t="s">
        <v>478</v>
      </c>
    </row>
    <row r="6" spans="1:4">
      <c r="A6" s="388">
        <v>1</v>
      </c>
      <c r="B6" s="382" t="s">
        <v>633</v>
      </c>
      <c r="C6" s="578">
        <v>141264646.47587436</v>
      </c>
      <c r="D6" s="578">
        <v>917720</v>
      </c>
    </row>
    <row r="7" spans="1:4">
      <c r="A7" s="385">
        <v>2</v>
      </c>
      <c r="B7" s="382" t="s">
        <v>632</v>
      </c>
      <c r="C7" s="578">
        <v>32036886.238665834</v>
      </c>
      <c r="D7" s="578">
        <v>34335</v>
      </c>
    </row>
    <row r="8" spans="1:4">
      <c r="A8" s="387">
        <v>2.1</v>
      </c>
      <c r="B8" s="386" t="s">
        <v>493</v>
      </c>
      <c r="C8" s="578">
        <v>15041982.038063932</v>
      </c>
      <c r="D8" s="578">
        <v>34335</v>
      </c>
    </row>
    <row r="9" spans="1:4">
      <c r="A9" s="387">
        <v>2.2000000000000002</v>
      </c>
      <c r="B9" s="386" t="s">
        <v>491</v>
      </c>
      <c r="C9" s="578">
        <v>16994904.200601902</v>
      </c>
      <c r="D9" s="578"/>
    </row>
    <row r="10" spans="1:4">
      <c r="A10" s="388">
        <v>3</v>
      </c>
      <c r="B10" s="382" t="s">
        <v>631</v>
      </c>
      <c r="C10" s="578">
        <v>31955147.739397742</v>
      </c>
      <c r="D10" s="578">
        <v>0</v>
      </c>
    </row>
    <row r="11" spans="1:4">
      <c r="A11" s="387">
        <v>3.1</v>
      </c>
      <c r="B11" s="386" t="s">
        <v>422</v>
      </c>
      <c r="C11" s="578">
        <v>10394460.762190001</v>
      </c>
      <c r="D11" s="578"/>
    </row>
    <row r="12" spans="1:4">
      <c r="A12" s="387">
        <v>3.2</v>
      </c>
      <c r="B12" s="386" t="s">
        <v>630</v>
      </c>
      <c r="C12" s="578">
        <v>6052632.9381246278</v>
      </c>
      <c r="D12" s="578">
        <v>0</v>
      </c>
    </row>
    <row r="13" spans="1:4">
      <c r="A13" s="387">
        <v>3.3</v>
      </c>
      <c r="B13" s="386" t="s">
        <v>492</v>
      </c>
      <c r="C13" s="578">
        <v>15508054.03908311</v>
      </c>
      <c r="D13" s="578"/>
    </row>
    <row r="14" spans="1:4">
      <c r="A14" s="385">
        <v>4</v>
      </c>
      <c r="B14" s="384" t="s">
        <v>629</v>
      </c>
      <c r="C14" s="578">
        <v>79664.244161368682</v>
      </c>
      <c r="D14" s="578"/>
    </row>
    <row r="15" spans="1:4">
      <c r="A15" s="383">
        <v>5</v>
      </c>
      <c r="B15" s="382" t="s">
        <v>628</v>
      </c>
      <c r="C15" s="577">
        <f>C6+C7-C10+C14</f>
        <v>141426049.21930382</v>
      </c>
      <c r="D15" s="577">
        <f>D6+D7-D10+D14</f>
        <v>952055</v>
      </c>
    </row>
  </sheetData>
  <mergeCells count="1">
    <mergeCell ref="A5:B5"/>
  </mergeCells>
  <pageMargins left="0.7" right="0.7" top="0.75" bottom="0.75" header="0.3" footer="0.3"/>
  <pageSetup scale="6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D26" sqref="D26"/>
    </sheetView>
  </sheetViews>
  <sheetFormatPr defaultColWidth="9.33203125" defaultRowHeight="12"/>
  <cols>
    <col min="1" max="1" width="11.6640625" style="351" bestFit="1" customWidth="1"/>
    <col min="2" max="2" width="71.6640625" style="351" customWidth="1"/>
    <col min="3" max="3" width="32.44140625" style="576" customWidth="1"/>
    <col min="4" max="4" width="39.33203125" style="351" customWidth="1"/>
    <col min="5" max="16384" width="9.33203125" style="351"/>
  </cols>
  <sheetData>
    <row r="1" spans="1:4" ht="13.8">
      <c r="A1" s="300" t="s">
        <v>30</v>
      </c>
      <c r="B1" s="360" t="str">
        <f>'Info '!C2</f>
        <v>JSC "Liberty Bank"</v>
      </c>
    </row>
    <row r="2" spans="1:4">
      <c r="A2" s="301" t="s">
        <v>31</v>
      </c>
      <c r="B2" s="642">
        <f>'1. key ratios '!B2</f>
        <v>46112</v>
      </c>
    </row>
    <row r="3" spans="1:4">
      <c r="A3" s="302" t="s">
        <v>424</v>
      </c>
    </row>
    <row r="4" spans="1:4">
      <c r="A4" s="302"/>
    </row>
    <row r="5" spans="1:4" ht="15" customHeight="1">
      <c r="A5" s="890" t="s">
        <v>494</v>
      </c>
      <c r="B5" s="891"/>
      <c r="C5" s="894" t="s">
        <v>425</v>
      </c>
      <c r="D5" s="895" t="s">
        <v>426</v>
      </c>
    </row>
    <row r="6" spans="1:4">
      <c r="A6" s="892"/>
      <c r="B6" s="893"/>
      <c r="C6" s="894"/>
      <c r="D6" s="895"/>
    </row>
    <row r="7" spans="1:4">
      <c r="A7" s="391">
        <v>1</v>
      </c>
      <c r="B7" s="352" t="s">
        <v>421</v>
      </c>
      <c r="C7" s="578">
        <v>163370579.2511341</v>
      </c>
      <c r="D7" s="389"/>
    </row>
    <row r="8" spans="1:4">
      <c r="A8" s="393">
        <v>2</v>
      </c>
      <c r="B8" s="393" t="s">
        <v>427</v>
      </c>
      <c r="C8" s="578">
        <v>22697549.202782013</v>
      </c>
      <c r="D8" s="389"/>
    </row>
    <row r="9" spans="1:4">
      <c r="A9" s="393">
        <v>3</v>
      </c>
      <c r="B9" s="394" t="s">
        <v>637</v>
      </c>
      <c r="C9" s="578">
        <v>48590.725133199994</v>
      </c>
      <c r="D9" s="389"/>
    </row>
    <row r="10" spans="1:4">
      <c r="A10" s="393">
        <v>4</v>
      </c>
      <c r="B10" s="393" t="s">
        <v>428</v>
      </c>
      <c r="C10" s="578">
        <v>26282948.319619298</v>
      </c>
      <c r="D10" s="389"/>
    </row>
    <row r="11" spans="1:4">
      <c r="A11" s="393">
        <v>5</v>
      </c>
      <c r="B11" s="392" t="s">
        <v>636</v>
      </c>
      <c r="C11" s="578">
        <v>1702014.6169580007</v>
      </c>
      <c r="D11" s="389"/>
    </row>
    <row r="12" spans="1:4">
      <c r="A12" s="393">
        <v>6</v>
      </c>
      <c r="B12" s="392" t="s">
        <v>429</v>
      </c>
      <c r="C12" s="578">
        <v>9833621.8081820961</v>
      </c>
      <c r="D12" s="389"/>
    </row>
    <row r="13" spans="1:4">
      <c r="A13" s="393">
        <v>7</v>
      </c>
      <c r="B13" s="392" t="s">
        <v>432</v>
      </c>
      <c r="C13" s="578">
        <v>10394460.762190001</v>
      </c>
      <c r="D13" s="389"/>
    </row>
    <row r="14" spans="1:4">
      <c r="A14" s="393">
        <v>8</v>
      </c>
      <c r="B14" s="392" t="s">
        <v>430</v>
      </c>
      <c r="C14" s="578">
        <v>4351402.9764999999</v>
      </c>
      <c r="D14" s="393"/>
    </row>
    <row r="15" spans="1:4">
      <c r="A15" s="393">
        <v>9</v>
      </c>
      <c r="B15" s="392" t="s">
        <v>431</v>
      </c>
      <c r="C15" s="578"/>
      <c r="D15" s="393"/>
    </row>
    <row r="16" spans="1:4">
      <c r="A16" s="393">
        <v>10</v>
      </c>
      <c r="B16" s="392" t="s">
        <v>433</v>
      </c>
      <c r="C16" s="578"/>
      <c r="D16" s="393"/>
    </row>
    <row r="17" spans="1:4">
      <c r="A17" s="393">
        <v>11</v>
      </c>
      <c r="B17" s="392" t="s">
        <v>635</v>
      </c>
      <c r="C17" s="578">
        <v>1448.1557891999996</v>
      </c>
      <c r="D17" s="389"/>
    </row>
    <row r="18" spans="1:4">
      <c r="A18" s="391">
        <v>12</v>
      </c>
      <c r="B18" s="390" t="s">
        <v>423</v>
      </c>
      <c r="C18" s="577">
        <f>C7+C8+C9-C10</f>
        <v>159833770.85943002</v>
      </c>
      <c r="D18" s="389"/>
    </row>
    <row r="21" spans="1:4">
      <c r="B21" s="300"/>
    </row>
    <row r="22" spans="1:4">
      <c r="B22" s="301"/>
    </row>
    <row r="23" spans="1:4">
      <c r="B23" s="302"/>
    </row>
  </sheetData>
  <mergeCells count="3">
    <mergeCell ref="A5:B6"/>
    <mergeCell ref="C5:C6"/>
    <mergeCell ref="D5:D6"/>
  </mergeCells>
  <pageMargins left="0.7" right="0.7" top="0.75" bottom="0.75" header="0.3" footer="0.3"/>
  <pageSetup paperSize="9" scale="5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B28"/>
  <sheetViews>
    <sheetView showGridLines="0" zoomScale="80" zoomScaleNormal="80" workbookViewId="0">
      <selection activeCell="D26" sqref="D26"/>
    </sheetView>
  </sheetViews>
  <sheetFormatPr defaultColWidth="9.33203125" defaultRowHeight="12"/>
  <cols>
    <col min="1" max="1" width="11.6640625" style="375" bestFit="1" customWidth="1"/>
    <col min="2" max="2" width="63.88671875" style="375" customWidth="1"/>
    <col min="3" max="3" width="17.109375" style="375" customWidth="1"/>
    <col min="4" max="4" width="15.88671875" style="375" customWidth="1"/>
    <col min="5" max="5" width="14.33203125" style="375" customWidth="1"/>
    <col min="6" max="6" width="21.44140625" style="375" customWidth="1"/>
    <col min="7" max="7" width="8.88671875" style="375" customWidth="1"/>
    <col min="8" max="8" width="12.6640625" style="375" customWidth="1"/>
    <col min="9" max="10" width="12" style="375" customWidth="1"/>
    <col min="11" max="11" width="11.5546875" style="375" customWidth="1"/>
    <col min="12" max="12" width="14.5546875" style="375" customWidth="1"/>
    <col min="13" max="14" width="10.88671875" style="375" customWidth="1"/>
    <col min="15" max="18" width="12" style="375" customWidth="1"/>
    <col min="19" max="19" width="7.88671875" style="375" customWidth="1"/>
    <col min="20" max="20" width="10.109375" style="375" customWidth="1"/>
    <col min="21" max="21" width="7.109375" style="375" customWidth="1"/>
    <col min="22" max="22" width="6.5546875" style="375" customWidth="1"/>
    <col min="23" max="24" width="7.109375" style="375" customWidth="1"/>
    <col min="25" max="25" width="8.109375" style="375" customWidth="1"/>
    <col min="26" max="26" width="9.33203125" style="375" customWidth="1"/>
    <col min="27" max="27" width="6.5546875" style="375" customWidth="1"/>
    <col min="28" max="28" width="20" style="375" customWidth="1"/>
    <col min="29" max="16384" width="9.33203125" style="375"/>
  </cols>
  <sheetData>
    <row r="1" spans="1:28" ht="13.8">
      <c r="A1" s="300" t="s">
        <v>30</v>
      </c>
      <c r="B1" s="360" t="str">
        <f>'Info '!C2</f>
        <v>JSC "Liberty Bank"</v>
      </c>
    </row>
    <row r="2" spans="1:28">
      <c r="A2" s="301" t="s">
        <v>31</v>
      </c>
      <c r="B2" s="642">
        <f>'1. key ratios '!B2</f>
        <v>46112</v>
      </c>
      <c r="C2" s="376"/>
    </row>
    <row r="3" spans="1:28">
      <c r="A3" s="302" t="s">
        <v>434</v>
      </c>
    </row>
    <row r="5" spans="1:28" ht="15" customHeight="1">
      <c r="A5" s="897" t="s">
        <v>649</v>
      </c>
      <c r="B5" s="898"/>
      <c r="C5" s="903" t="s">
        <v>435</v>
      </c>
      <c r="D5" s="904"/>
      <c r="E5" s="904"/>
      <c r="F5" s="904"/>
      <c r="G5" s="904"/>
      <c r="H5" s="904"/>
      <c r="I5" s="904"/>
      <c r="J5" s="904"/>
      <c r="K5" s="904"/>
      <c r="L5" s="904"/>
      <c r="M5" s="904"/>
      <c r="N5" s="904"/>
      <c r="O5" s="904"/>
      <c r="P5" s="904"/>
      <c r="Q5" s="904"/>
      <c r="R5" s="904"/>
      <c r="S5" s="904"/>
      <c r="T5" s="406"/>
      <c r="U5" s="406"/>
      <c r="V5" s="406"/>
      <c r="W5" s="406"/>
      <c r="X5" s="406"/>
      <c r="Y5" s="406"/>
      <c r="Z5" s="406"/>
      <c r="AA5" s="405"/>
      <c r="AB5" s="398"/>
    </row>
    <row r="6" spans="1:28" ht="12" customHeight="1">
      <c r="A6" s="899"/>
      <c r="B6" s="900"/>
      <c r="C6" s="905" t="s">
        <v>64</v>
      </c>
      <c r="D6" s="907" t="s">
        <v>648</v>
      </c>
      <c r="E6" s="907"/>
      <c r="F6" s="907"/>
      <c r="G6" s="907"/>
      <c r="H6" s="907" t="s">
        <v>647</v>
      </c>
      <c r="I6" s="907"/>
      <c r="J6" s="907"/>
      <c r="K6" s="907"/>
      <c r="L6" s="404"/>
      <c r="M6" s="908" t="s">
        <v>646</v>
      </c>
      <c r="N6" s="908"/>
      <c r="O6" s="908"/>
      <c r="P6" s="908"/>
      <c r="Q6" s="908"/>
      <c r="R6" s="908"/>
      <c r="S6" s="887"/>
      <c r="T6" s="403"/>
      <c r="U6" s="896" t="s">
        <v>645</v>
      </c>
      <c r="V6" s="896"/>
      <c r="W6" s="896"/>
      <c r="X6" s="896"/>
      <c r="Y6" s="896"/>
      <c r="Z6" s="896"/>
      <c r="AA6" s="888"/>
      <c r="AB6" s="402"/>
    </row>
    <row r="7" spans="1:28" ht="60">
      <c r="A7" s="901"/>
      <c r="B7" s="902"/>
      <c r="C7" s="906"/>
      <c r="D7" s="401"/>
      <c r="E7" s="399" t="s">
        <v>436</v>
      </c>
      <c r="F7" s="372" t="s">
        <v>643</v>
      </c>
      <c r="G7" s="374" t="s">
        <v>644</v>
      </c>
      <c r="H7" s="376"/>
      <c r="I7" s="399" t="s">
        <v>436</v>
      </c>
      <c r="J7" s="372" t="s">
        <v>643</v>
      </c>
      <c r="K7" s="374" t="s">
        <v>644</v>
      </c>
      <c r="L7" s="400"/>
      <c r="M7" s="399" t="s">
        <v>436</v>
      </c>
      <c r="N7" s="399" t="s">
        <v>643</v>
      </c>
      <c r="O7" s="399" t="s">
        <v>642</v>
      </c>
      <c r="P7" s="399" t="s">
        <v>641</v>
      </c>
      <c r="Q7" s="399" t="s">
        <v>640</v>
      </c>
      <c r="R7" s="372" t="s">
        <v>639</v>
      </c>
      <c r="S7" s="399" t="s">
        <v>638</v>
      </c>
      <c r="T7" s="400"/>
      <c r="U7" s="399" t="s">
        <v>436</v>
      </c>
      <c r="V7" s="399" t="s">
        <v>643</v>
      </c>
      <c r="W7" s="399" t="s">
        <v>642</v>
      </c>
      <c r="X7" s="399" t="s">
        <v>641</v>
      </c>
      <c r="Y7" s="399" t="s">
        <v>640</v>
      </c>
      <c r="Z7" s="372" t="s">
        <v>639</v>
      </c>
      <c r="AA7" s="399" t="s">
        <v>638</v>
      </c>
      <c r="AB7" s="398"/>
    </row>
    <row r="8" spans="1:28">
      <c r="A8" s="397">
        <v>1</v>
      </c>
      <c r="B8" s="368" t="s">
        <v>437</v>
      </c>
      <c r="C8" s="755">
        <v>4548147051.0044804</v>
      </c>
      <c r="D8" s="581">
        <v>4225453975.9740353</v>
      </c>
      <c r="E8" s="581">
        <v>42001428.828535996</v>
      </c>
      <c r="F8" s="581">
        <v>0</v>
      </c>
      <c r="G8" s="581">
        <v>703515.67827000003</v>
      </c>
      <c r="H8" s="581">
        <v>162859304.17096597</v>
      </c>
      <c r="I8" s="581">
        <v>30432686.084192</v>
      </c>
      <c r="J8" s="581">
        <v>30474303.700068004</v>
      </c>
      <c r="K8" s="581">
        <v>389458.1</v>
      </c>
      <c r="L8" s="581">
        <v>158476600.48896605</v>
      </c>
      <c r="M8" s="581">
        <v>6852124.1091019996</v>
      </c>
      <c r="N8" s="581">
        <v>7395855.8774440009</v>
      </c>
      <c r="O8" s="581">
        <v>27537007.769797996</v>
      </c>
      <c r="P8" s="581">
        <v>27054422.470803998</v>
      </c>
      <c r="Q8" s="581">
        <v>34837399.016926013</v>
      </c>
      <c r="R8" s="581">
        <v>33679433.932305992</v>
      </c>
      <c r="S8" s="581">
        <v>17047.009999999998</v>
      </c>
      <c r="T8" s="581">
        <v>1357170.3705147998</v>
      </c>
      <c r="U8" s="581">
        <v>4465.0159999999996</v>
      </c>
      <c r="V8" s="581">
        <v>525.17899999999997</v>
      </c>
      <c r="W8" s="581">
        <v>4340.2650000000003</v>
      </c>
      <c r="X8" s="581">
        <v>3083.4490000000001</v>
      </c>
      <c r="Y8" s="581">
        <v>54822.556999999993</v>
      </c>
      <c r="Z8" s="581">
        <v>895462.95054260001</v>
      </c>
      <c r="AA8" s="581">
        <v>0</v>
      </c>
      <c r="AB8" s="395"/>
    </row>
    <row r="9" spans="1:28">
      <c r="A9" s="363">
        <v>1.1000000000000001</v>
      </c>
      <c r="B9" s="396" t="s">
        <v>438</v>
      </c>
      <c r="C9" s="756">
        <v>0</v>
      </c>
      <c r="D9" s="581">
        <v>0</v>
      </c>
      <c r="E9" s="581">
        <v>0</v>
      </c>
      <c r="F9" s="581">
        <v>0</v>
      </c>
      <c r="G9" s="581">
        <v>0</v>
      </c>
      <c r="H9" s="581">
        <v>0</v>
      </c>
      <c r="I9" s="581">
        <v>0</v>
      </c>
      <c r="J9" s="581">
        <v>0</v>
      </c>
      <c r="K9" s="581">
        <v>0</v>
      </c>
      <c r="L9" s="581">
        <v>0</v>
      </c>
      <c r="M9" s="581">
        <v>0</v>
      </c>
      <c r="N9" s="581">
        <v>0</v>
      </c>
      <c r="O9" s="581">
        <v>0</v>
      </c>
      <c r="P9" s="581">
        <v>0</v>
      </c>
      <c r="Q9" s="581">
        <v>0</v>
      </c>
      <c r="R9" s="581">
        <v>0</v>
      </c>
      <c r="S9" s="581">
        <v>0</v>
      </c>
      <c r="T9" s="581">
        <v>0</v>
      </c>
      <c r="U9" s="581">
        <v>0</v>
      </c>
      <c r="V9" s="581">
        <v>0</v>
      </c>
      <c r="W9" s="581">
        <v>0</v>
      </c>
      <c r="X9" s="581">
        <v>0</v>
      </c>
      <c r="Y9" s="581">
        <v>0</v>
      </c>
      <c r="Z9" s="581">
        <v>0</v>
      </c>
      <c r="AA9" s="581">
        <v>0</v>
      </c>
      <c r="AB9" s="395"/>
    </row>
    <row r="10" spans="1:28">
      <c r="A10" s="363">
        <v>1.2</v>
      </c>
      <c r="B10" s="396" t="s">
        <v>439</v>
      </c>
      <c r="C10" s="756">
        <v>0</v>
      </c>
      <c r="D10" s="581">
        <v>0</v>
      </c>
      <c r="E10" s="581">
        <v>0</v>
      </c>
      <c r="F10" s="581">
        <v>0</v>
      </c>
      <c r="G10" s="581">
        <v>0</v>
      </c>
      <c r="H10" s="581">
        <v>0</v>
      </c>
      <c r="I10" s="581">
        <v>0</v>
      </c>
      <c r="J10" s="581">
        <v>0</v>
      </c>
      <c r="K10" s="581">
        <v>0</v>
      </c>
      <c r="L10" s="581">
        <v>0</v>
      </c>
      <c r="M10" s="581">
        <v>0</v>
      </c>
      <c r="N10" s="581">
        <v>0</v>
      </c>
      <c r="O10" s="581">
        <v>0</v>
      </c>
      <c r="P10" s="581">
        <v>0</v>
      </c>
      <c r="Q10" s="581">
        <v>0</v>
      </c>
      <c r="R10" s="581">
        <v>0</v>
      </c>
      <c r="S10" s="581">
        <v>0</v>
      </c>
      <c r="T10" s="581">
        <v>0</v>
      </c>
      <c r="U10" s="581">
        <v>0</v>
      </c>
      <c r="V10" s="581">
        <v>0</v>
      </c>
      <c r="W10" s="581">
        <v>0</v>
      </c>
      <c r="X10" s="581">
        <v>0</v>
      </c>
      <c r="Y10" s="581">
        <v>0</v>
      </c>
      <c r="Z10" s="581">
        <v>0</v>
      </c>
      <c r="AA10" s="581">
        <v>0</v>
      </c>
      <c r="AB10" s="395"/>
    </row>
    <row r="11" spans="1:28">
      <c r="A11" s="363">
        <v>1.3</v>
      </c>
      <c r="B11" s="396" t="s">
        <v>440</v>
      </c>
      <c r="C11" s="756">
        <v>0</v>
      </c>
      <c r="D11" s="581">
        <v>0</v>
      </c>
      <c r="E11" s="581">
        <v>0</v>
      </c>
      <c r="F11" s="581">
        <v>0</v>
      </c>
      <c r="G11" s="581">
        <v>0</v>
      </c>
      <c r="H11" s="581">
        <v>0</v>
      </c>
      <c r="I11" s="581">
        <v>0</v>
      </c>
      <c r="J11" s="581">
        <v>0</v>
      </c>
      <c r="K11" s="581">
        <v>0</v>
      </c>
      <c r="L11" s="581">
        <v>0</v>
      </c>
      <c r="M11" s="581">
        <v>0</v>
      </c>
      <c r="N11" s="581">
        <v>0</v>
      </c>
      <c r="O11" s="581">
        <v>0</v>
      </c>
      <c r="P11" s="581">
        <v>0</v>
      </c>
      <c r="Q11" s="581">
        <v>0</v>
      </c>
      <c r="R11" s="581">
        <v>0</v>
      </c>
      <c r="S11" s="581">
        <v>0</v>
      </c>
      <c r="T11" s="581">
        <v>0</v>
      </c>
      <c r="U11" s="581">
        <v>0</v>
      </c>
      <c r="V11" s="581">
        <v>0</v>
      </c>
      <c r="W11" s="581">
        <v>0</v>
      </c>
      <c r="X11" s="581">
        <v>0</v>
      </c>
      <c r="Y11" s="581">
        <v>0</v>
      </c>
      <c r="Z11" s="581">
        <v>0</v>
      </c>
      <c r="AA11" s="581">
        <v>0</v>
      </c>
      <c r="AB11" s="395"/>
    </row>
    <row r="12" spans="1:28">
      <c r="A12" s="363">
        <v>1.4</v>
      </c>
      <c r="B12" s="396" t="s">
        <v>441</v>
      </c>
      <c r="C12" s="756">
        <v>45323698.159832001</v>
      </c>
      <c r="D12" s="581">
        <v>44511386.179832004</v>
      </c>
      <c r="E12" s="581">
        <v>0</v>
      </c>
      <c r="F12" s="581">
        <v>0</v>
      </c>
      <c r="G12" s="581">
        <v>0</v>
      </c>
      <c r="H12" s="581">
        <v>812311.98</v>
      </c>
      <c r="I12" s="581">
        <v>0</v>
      </c>
      <c r="J12" s="581">
        <v>0</v>
      </c>
      <c r="K12" s="581">
        <v>0</v>
      </c>
      <c r="L12" s="581">
        <v>0</v>
      </c>
      <c r="M12" s="581">
        <v>0</v>
      </c>
      <c r="N12" s="581">
        <v>0</v>
      </c>
      <c r="O12" s="581">
        <v>0</v>
      </c>
      <c r="P12" s="581">
        <v>0</v>
      </c>
      <c r="Q12" s="581">
        <v>0</v>
      </c>
      <c r="R12" s="581">
        <v>0</v>
      </c>
      <c r="S12" s="581">
        <v>0</v>
      </c>
      <c r="T12" s="581">
        <v>0</v>
      </c>
      <c r="U12" s="581">
        <v>0</v>
      </c>
      <c r="V12" s="581">
        <v>0</v>
      </c>
      <c r="W12" s="581">
        <v>0</v>
      </c>
      <c r="X12" s="581">
        <v>0</v>
      </c>
      <c r="Y12" s="581">
        <v>0</v>
      </c>
      <c r="Z12" s="581">
        <v>0</v>
      </c>
      <c r="AA12" s="581">
        <v>0</v>
      </c>
      <c r="AB12" s="395"/>
    </row>
    <row r="13" spans="1:28">
      <c r="A13" s="363">
        <v>1.5</v>
      </c>
      <c r="B13" s="396" t="s">
        <v>442</v>
      </c>
      <c r="C13" s="756">
        <v>1038066994.7026832</v>
      </c>
      <c r="D13" s="581">
        <v>904876206.39450073</v>
      </c>
      <c r="E13" s="581">
        <v>11626562.213417999</v>
      </c>
      <c r="F13" s="581">
        <v>0</v>
      </c>
      <c r="G13" s="581">
        <v>0</v>
      </c>
      <c r="H13" s="581">
        <v>87653673.013356015</v>
      </c>
      <c r="I13" s="581">
        <v>20039556.854676001</v>
      </c>
      <c r="J13" s="581">
        <v>17448332.195246</v>
      </c>
      <c r="K13" s="581">
        <v>0</v>
      </c>
      <c r="L13" s="581">
        <v>45063204.547284</v>
      </c>
      <c r="M13" s="581">
        <v>2667788.0518259997</v>
      </c>
      <c r="N13" s="581">
        <v>3100780.67</v>
      </c>
      <c r="O13" s="581">
        <v>14889641.254183998</v>
      </c>
      <c r="P13" s="581">
        <v>9713708.6973860022</v>
      </c>
      <c r="Q13" s="581">
        <v>5283801.0033560004</v>
      </c>
      <c r="R13" s="581">
        <v>4625236.6917420011</v>
      </c>
      <c r="S13" s="581">
        <v>0</v>
      </c>
      <c r="T13" s="581">
        <v>473910.74754259997</v>
      </c>
      <c r="U13" s="581">
        <v>0</v>
      </c>
      <c r="V13" s="581">
        <v>0</v>
      </c>
      <c r="W13" s="581">
        <v>0</v>
      </c>
      <c r="X13" s="581">
        <v>0</v>
      </c>
      <c r="Y13" s="581">
        <v>20898.82</v>
      </c>
      <c r="Z13" s="581">
        <v>324655.89054259995</v>
      </c>
      <c r="AA13" s="581">
        <v>0</v>
      </c>
      <c r="AB13" s="395"/>
    </row>
    <row r="14" spans="1:28">
      <c r="A14" s="363">
        <v>1.6</v>
      </c>
      <c r="B14" s="396" t="s">
        <v>443</v>
      </c>
      <c r="C14" s="756">
        <v>3464756358.1419654</v>
      </c>
      <c r="D14" s="581">
        <v>3276066383.3997025</v>
      </c>
      <c r="E14" s="581">
        <v>30374866.615117997</v>
      </c>
      <c r="F14" s="581">
        <v>0</v>
      </c>
      <c r="G14" s="581">
        <v>703515.67827000003</v>
      </c>
      <c r="H14" s="581">
        <v>74393319.17760995</v>
      </c>
      <c r="I14" s="581">
        <v>10393129.229516</v>
      </c>
      <c r="J14" s="581">
        <v>13025971.504822006</v>
      </c>
      <c r="K14" s="581">
        <v>389458.1</v>
      </c>
      <c r="L14" s="581">
        <v>113413395.94168206</v>
      </c>
      <c r="M14" s="581">
        <v>4184336.0572759993</v>
      </c>
      <c r="N14" s="581">
        <v>4295075.207444001</v>
      </c>
      <c r="O14" s="581">
        <v>12647366.515613997</v>
      </c>
      <c r="P14" s="581">
        <v>17340713.773417998</v>
      </c>
      <c r="Q14" s="581">
        <v>29553598.013570011</v>
      </c>
      <c r="R14" s="581">
        <v>29054197.240563989</v>
      </c>
      <c r="S14" s="581">
        <v>17047.009999999998</v>
      </c>
      <c r="T14" s="581">
        <v>883259.62297219981</v>
      </c>
      <c r="U14" s="581">
        <v>4465.0159999999996</v>
      </c>
      <c r="V14" s="581">
        <v>525.17899999999997</v>
      </c>
      <c r="W14" s="581">
        <v>4340.2650000000003</v>
      </c>
      <c r="X14" s="581">
        <v>3083.4490000000001</v>
      </c>
      <c r="Y14" s="581">
        <v>33923.736999999994</v>
      </c>
      <c r="Z14" s="581">
        <v>570807.06000000006</v>
      </c>
      <c r="AA14" s="581">
        <v>0</v>
      </c>
      <c r="AB14" s="395"/>
    </row>
    <row r="15" spans="1:28">
      <c r="A15" s="397">
        <v>2</v>
      </c>
      <c r="B15" s="380" t="s">
        <v>444</v>
      </c>
      <c r="C15" s="755">
        <v>881675832.87921798</v>
      </c>
      <c r="D15" s="581">
        <v>881675832.87921798</v>
      </c>
      <c r="E15" s="581">
        <v>0</v>
      </c>
      <c r="F15" s="581">
        <v>0</v>
      </c>
      <c r="G15" s="581">
        <v>0</v>
      </c>
      <c r="H15" s="581">
        <v>0</v>
      </c>
      <c r="I15" s="581">
        <v>0</v>
      </c>
      <c r="J15" s="581">
        <v>0</v>
      </c>
      <c r="K15" s="581">
        <v>0</v>
      </c>
      <c r="L15" s="581">
        <v>0</v>
      </c>
      <c r="M15" s="581">
        <v>0</v>
      </c>
      <c r="N15" s="581">
        <v>0</v>
      </c>
      <c r="O15" s="581">
        <v>0</v>
      </c>
      <c r="P15" s="581">
        <v>0</v>
      </c>
      <c r="Q15" s="581">
        <v>0</v>
      </c>
      <c r="R15" s="581">
        <v>0</v>
      </c>
      <c r="S15" s="581">
        <v>0</v>
      </c>
      <c r="T15" s="581">
        <v>0</v>
      </c>
      <c r="U15" s="581">
        <v>0</v>
      </c>
      <c r="V15" s="581">
        <v>0</v>
      </c>
      <c r="W15" s="581">
        <v>0</v>
      </c>
      <c r="X15" s="581">
        <v>0</v>
      </c>
      <c r="Y15" s="581">
        <v>0</v>
      </c>
      <c r="Z15" s="581">
        <v>0</v>
      </c>
      <c r="AA15" s="581">
        <v>0</v>
      </c>
      <c r="AB15" s="395"/>
    </row>
    <row r="16" spans="1:28">
      <c r="A16" s="363">
        <v>2.1</v>
      </c>
      <c r="B16" s="396" t="s">
        <v>438</v>
      </c>
      <c r="C16" s="756">
        <v>0</v>
      </c>
      <c r="D16" s="581">
        <v>0</v>
      </c>
      <c r="E16" s="581">
        <v>0</v>
      </c>
      <c r="F16" s="581">
        <v>0</v>
      </c>
      <c r="G16" s="581">
        <v>0</v>
      </c>
      <c r="H16" s="581">
        <v>0</v>
      </c>
      <c r="I16" s="581">
        <v>0</v>
      </c>
      <c r="J16" s="581">
        <v>0</v>
      </c>
      <c r="K16" s="581">
        <v>0</v>
      </c>
      <c r="L16" s="581">
        <v>0</v>
      </c>
      <c r="M16" s="581">
        <v>0</v>
      </c>
      <c r="N16" s="581">
        <v>0</v>
      </c>
      <c r="O16" s="581">
        <v>0</v>
      </c>
      <c r="P16" s="581">
        <v>0</v>
      </c>
      <c r="Q16" s="581">
        <v>0</v>
      </c>
      <c r="R16" s="581">
        <v>0</v>
      </c>
      <c r="S16" s="581">
        <v>0</v>
      </c>
      <c r="T16" s="581">
        <v>0</v>
      </c>
      <c r="U16" s="581">
        <v>0</v>
      </c>
      <c r="V16" s="581">
        <v>0</v>
      </c>
      <c r="W16" s="581">
        <v>0</v>
      </c>
      <c r="X16" s="581">
        <v>0</v>
      </c>
      <c r="Y16" s="581">
        <v>0</v>
      </c>
      <c r="Z16" s="581">
        <v>0</v>
      </c>
      <c r="AA16" s="581">
        <v>0</v>
      </c>
      <c r="AB16" s="395"/>
    </row>
    <row r="17" spans="1:28">
      <c r="A17" s="363">
        <v>2.2000000000000002</v>
      </c>
      <c r="B17" s="396" t="s">
        <v>439</v>
      </c>
      <c r="C17" s="756">
        <v>734294649.60921788</v>
      </c>
      <c r="D17" s="581">
        <v>734294649.60921788</v>
      </c>
      <c r="E17" s="581">
        <v>0</v>
      </c>
      <c r="F17" s="581">
        <v>0</v>
      </c>
      <c r="G17" s="581">
        <v>0</v>
      </c>
      <c r="H17" s="581">
        <v>0</v>
      </c>
      <c r="I17" s="581">
        <v>0</v>
      </c>
      <c r="J17" s="581">
        <v>0</v>
      </c>
      <c r="K17" s="581">
        <v>0</v>
      </c>
      <c r="L17" s="581">
        <v>0</v>
      </c>
      <c r="M17" s="581">
        <v>0</v>
      </c>
      <c r="N17" s="581">
        <v>0</v>
      </c>
      <c r="O17" s="581">
        <v>0</v>
      </c>
      <c r="P17" s="581">
        <v>0</v>
      </c>
      <c r="Q17" s="581">
        <v>0</v>
      </c>
      <c r="R17" s="581">
        <v>0</v>
      </c>
      <c r="S17" s="581">
        <v>0</v>
      </c>
      <c r="T17" s="581">
        <v>0</v>
      </c>
      <c r="U17" s="581">
        <v>0</v>
      </c>
      <c r="V17" s="581">
        <v>0</v>
      </c>
      <c r="W17" s="581">
        <v>0</v>
      </c>
      <c r="X17" s="581">
        <v>0</v>
      </c>
      <c r="Y17" s="581">
        <v>0</v>
      </c>
      <c r="Z17" s="581">
        <v>0</v>
      </c>
      <c r="AA17" s="581">
        <v>0</v>
      </c>
      <c r="AB17" s="395"/>
    </row>
    <row r="18" spans="1:28">
      <c r="A18" s="363">
        <v>2.2999999999999998</v>
      </c>
      <c r="B18" s="396" t="s">
        <v>440</v>
      </c>
      <c r="C18" s="756">
        <v>0</v>
      </c>
      <c r="D18" s="581">
        <v>0</v>
      </c>
      <c r="E18" s="581">
        <v>0</v>
      </c>
      <c r="F18" s="581">
        <v>0</v>
      </c>
      <c r="G18" s="581">
        <v>0</v>
      </c>
      <c r="H18" s="581">
        <v>0</v>
      </c>
      <c r="I18" s="581">
        <v>0</v>
      </c>
      <c r="J18" s="581">
        <v>0</v>
      </c>
      <c r="K18" s="581">
        <v>0</v>
      </c>
      <c r="L18" s="581">
        <v>0</v>
      </c>
      <c r="M18" s="581">
        <v>0</v>
      </c>
      <c r="N18" s="581">
        <v>0</v>
      </c>
      <c r="O18" s="581">
        <v>0</v>
      </c>
      <c r="P18" s="581">
        <v>0</v>
      </c>
      <c r="Q18" s="581">
        <v>0</v>
      </c>
      <c r="R18" s="581">
        <v>0</v>
      </c>
      <c r="S18" s="581">
        <v>0</v>
      </c>
      <c r="T18" s="581">
        <v>0</v>
      </c>
      <c r="U18" s="581">
        <v>0</v>
      </c>
      <c r="V18" s="581">
        <v>0</v>
      </c>
      <c r="W18" s="581">
        <v>0</v>
      </c>
      <c r="X18" s="581">
        <v>0</v>
      </c>
      <c r="Y18" s="581">
        <v>0</v>
      </c>
      <c r="Z18" s="581">
        <v>0</v>
      </c>
      <c r="AA18" s="581">
        <v>0</v>
      </c>
      <c r="AB18" s="395"/>
    </row>
    <row r="19" spans="1:28">
      <c r="A19" s="363">
        <v>2.4</v>
      </c>
      <c r="B19" s="396" t="s">
        <v>441</v>
      </c>
      <c r="C19" s="756">
        <v>49317813.680000007</v>
      </c>
      <c r="D19" s="581">
        <v>49317813.680000007</v>
      </c>
      <c r="E19" s="581">
        <v>0</v>
      </c>
      <c r="F19" s="581">
        <v>0</v>
      </c>
      <c r="G19" s="581">
        <v>0</v>
      </c>
      <c r="H19" s="581">
        <v>0</v>
      </c>
      <c r="I19" s="581">
        <v>0</v>
      </c>
      <c r="J19" s="581">
        <v>0</v>
      </c>
      <c r="K19" s="581">
        <v>0</v>
      </c>
      <c r="L19" s="581">
        <v>0</v>
      </c>
      <c r="M19" s="581">
        <v>0</v>
      </c>
      <c r="N19" s="581">
        <v>0</v>
      </c>
      <c r="O19" s="581">
        <v>0</v>
      </c>
      <c r="P19" s="581">
        <v>0</v>
      </c>
      <c r="Q19" s="581">
        <v>0</v>
      </c>
      <c r="R19" s="581">
        <v>0</v>
      </c>
      <c r="S19" s="581">
        <v>0</v>
      </c>
      <c r="T19" s="581">
        <v>0</v>
      </c>
      <c r="U19" s="581">
        <v>0</v>
      </c>
      <c r="V19" s="581">
        <v>0</v>
      </c>
      <c r="W19" s="581">
        <v>0</v>
      </c>
      <c r="X19" s="581">
        <v>0</v>
      </c>
      <c r="Y19" s="581">
        <v>0</v>
      </c>
      <c r="Z19" s="581">
        <v>0</v>
      </c>
      <c r="AA19" s="581">
        <v>0</v>
      </c>
      <c r="AB19" s="395"/>
    </row>
    <row r="20" spans="1:28">
      <c r="A20" s="363">
        <v>2.5</v>
      </c>
      <c r="B20" s="396" t="s">
        <v>442</v>
      </c>
      <c r="C20" s="756">
        <v>98063369.590000004</v>
      </c>
      <c r="D20" s="581">
        <v>98063369.590000004</v>
      </c>
      <c r="E20" s="581">
        <v>0</v>
      </c>
      <c r="F20" s="581">
        <v>0</v>
      </c>
      <c r="G20" s="581">
        <v>0</v>
      </c>
      <c r="H20" s="581">
        <v>0</v>
      </c>
      <c r="I20" s="581">
        <v>0</v>
      </c>
      <c r="J20" s="581">
        <v>0</v>
      </c>
      <c r="K20" s="581">
        <v>0</v>
      </c>
      <c r="L20" s="581">
        <v>0</v>
      </c>
      <c r="M20" s="581">
        <v>0</v>
      </c>
      <c r="N20" s="581">
        <v>0</v>
      </c>
      <c r="O20" s="581">
        <v>0</v>
      </c>
      <c r="P20" s="581">
        <v>0</v>
      </c>
      <c r="Q20" s="581">
        <v>0</v>
      </c>
      <c r="R20" s="581">
        <v>0</v>
      </c>
      <c r="S20" s="581">
        <v>0</v>
      </c>
      <c r="T20" s="581">
        <v>0</v>
      </c>
      <c r="U20" s="581">
        <v>0</v>
      </c>
      <c r="V20" s="581">
        <v>0</v>
      </c>
      <c r="W20" s="581">
        <v>0</v>
      </c>
      <c r="X20" s="581">
        <v>0</v>
      </c>
      <c r="Y20" s="581">
        <v>0</v>
      </c>
      <c r="Z20" s="581">
        <v>0</v>
      </c>
      <c r="AA20" s="581">
        <v>0</v>
      </c>
      <c r="AB20" s="395"/>
    </row>
    <row r="21" spans="1:28">
      <c r="A21" s="363">
        <v>2.6</v>
      </c>
      <c r="B21" s="396" t="s">
        <v>443</v>
      </c>
      <c r="C21" s="756">
        <v>0</v>
      </c>
      <c r="D21" s="581">
        <v>0</v>
      </c>
      <c r="E21" s="581">
        <v>0</v>
      </c>
      <c r="F21" s="581">
        <v>0</v>
      </c>
      <c r="G21" s="581">
        <v>0</v>
      </c>
      <c r="H21" s="581">
        <v>0</v>
      </c>
      <c r="I21" s="581">
        <v>0</v>
      </c>
      <c r="J21" s="581">
        <v>0</v>
      </c>
      <c r="K21" s="581">
        <v>0</v>
      </c>
      <c r="L21" s="581">
        <v>0</v>
      </c>
      <c r="M21" s="581">
        <v>0</v>
      </c>
      <c r="N21" s="581">
        <v>0</v>
      </c>
      <c r="O21" s="581">
        <v>0</v>
      </c>
      <c r="P21" s="581">
        <v>0</v>
      </c>
      <c r="Q21" s="581">
        <v>0</v>
      </c>
      <c r="R21" s="581">
        <v>0</v>
      </c>
      <c r="S21" s="581">
        <v>0</v>
      </c>
      <c r="T21" s="581">
        <v>0</v>
      </c>
      <c r="U21" s="581">
        <v>0</v>
      </c>
      <c r="V21" s="581">
        <v>0</v>
      </c>
      <c r="W21" s="581">
        <v>0</v>
      </c>
      <c r="X21" s="581">
        <v>0</v>
      </c>
      <c r="Y21" s="581">
        <v>0</v>
      </c>
      <c r="Z21" s="581">
        <v>0</v>
      </c>
      <c r="AA21" s="581">
        <v>0</v>
      </c>
      <c r="AB21" s="395"/>
    </row>
    <row r="22" spans="1:28">
      <c r="A22" s="397">
        <v>3</v>
      </c>
      <c r="B22" s="368" t="s">
        <v>484</v>
      </c>
      <c r="C22" s="755">
        <v>503361054.02215397</v>
      </c>
      <c r="D22" s="755">
        <v>463280441.85967398</v>
      </c>
      <c r="E22" s="757">
        <v>0</v>
      </c>
      <c r="F22" s="757">
        <v>0</v>
      </c>
      <c r="G22" s="757">
        <v>0</v>
      </c>
      <c r="H22" s="755">
        <v>1418934.3218799999</v>
      </c>
      <c r="I22" s="757">
        <v>0</v>
      </c>
      <c r="J22" s="757">
        <v>0</v>
      </c>
      <c r="K22" s="757">
        <v>0</v>
      </c>
      <c r="L22" s="755">
        <v>38617107.840599999</v>
      </c>
      <c r="M22" s="757">
        <v>0</v>
      </c>
      <c r="N22" s="757">
        <v>0</v>
      </c>
      <c r="O22" s="757">
        <v>0</v>
      </c>
      <c r="P22" s="757">
        <v>0</v>
      </c>
      <c r="Q22" s="757">
        <v>0</v>
      </c>
      <c r="R22" s="757">
        <v>0</v>
      </c>
      <c r="S22" s="757">
        <v>0</v>
      </c>
      <c r="T22" s="755">
        <v>44570</v>
      </c>
      <c r="U22" s="757">
        <v>0</v>
      </c>
      <c r="V22" s="757">
        <v>0</v>
      </c>
      <c r="W22" s="757">
        <v>0</v>
      </c>
      <c r="X22" s="757">
        <v>0</v>
      </c>
      <c r="Y22" s="757">
        <v>0</v>
      </c>
      <c r="Z22" s="757">
        <v>0</v>
      </c>
      <c r="AA22" s="757">
        <v>0</v>
      </c>
      <c r="AB22" s="395"/>
    </row>
    <row r="23" spans="1:28">
      <c r="A23" s="363">
        <v>3.1</v>
      </c>
      <c r="B23" s="396" t="s">
        <v>438</v>
      </c>
      <c r="C23" s="756">
        <v>0</v>
      </c>
      <c r="D23" s="755">
        <v>0</v>
      </c>
      <c r="E23" s="757">
        <v>0</v>
      </c>
      <c r="F23" s="757">
        <v>0</v>
      </c>
      <c r="G23" s="757">
        <v>0</v>
      </c>
      <c r="H23" s="755">
        <v>0</v>
      </c>
      <c r="I23" s="757">
        <v>0</v>
      </c>
      <c r="J23" s="757">
        <v>0</v>
      </c>
      <c r="K23" s="757">
        <v>0</v>
      </c>
      <c r="L23" s="755">
        <v>0</v>
      </c>
      <c r="M23" s="757">
        <v>0</v>
      </c>
      <c r="N23" s="757">
        <v>0</v>
      </c>
      <c r="O23" s="757">
        <v>0</v>
      </c>
      <c r="P23" s="757">
        <v>0</v>
      </c>
      <c r="Q23" s="757">
        <v>0</v>
      </c>
      <c r="R23" s="757">
        <v>0</v>
      </c>
      <c r="S23" s="757">
        <v>0</v>
      </c>
      <c r="T23" s="755">
        <v>0</v>
      </c>
      <c r="U23" s="757">
        <v>0</v>
      </c>
      <c r="V23" s="757">
        <v>0</v>
      </c>
      <c r="W23" s="757">
        <v>0</v>
      </c>
      <c r="X23" s="757">
        <v>0</v>
      </c>
      <c r="Y23" s="757">
        <v>0</v>
      </c>
      <c r="Z23" s="757">
        <v>0</v>
      </c>
      <c r="AA23" s="757">
        <v>0</v>
      </c>
      <c r="AB23" s="395"/>
    </row>
    <row r="24" spans="1:28">
      <c r="A24" s="363">
        <v>3.2</v>
      </c>
      <c r="B24" s="396" t="s">
        <v>439</v>
      </c>
      <c r="C24" s="756">
        <v>0</v>
      </c>
      <c r="D24" s="755">
        <v>0</v>
      </c>
      <c r="E24" s="757">
        <v>0</v>
      </c>
      <c r="F24" s="757">
        <v>0</v>
      </c>
      <c r="G24" s="757">
        <v>0</v>
      </c>
      <c r="H24" s="755">
        <v>0</v>
      </c>
      <c r="I24" s="757">
        <v>0</v>
      </c>
      <c r="J24" s="757">
        <v>0</v>
      </c>
      <c r="K24" s="757">
        <v>0</v>
      </c>
      <c r="L24" s="755">
        <v>0</v>
      </c>
      <c r="M24" s="757">
        <v>0</v>
      </c>
      <c r="N24" s="757">
        <v>0</v>
      </c>
      <c r="O24" s="757">
        <v>0</v>
      </c>
      <c r="P24" s="757">
        <v>0</v>
      </c>
      <c r="Q24" s="757">
        <v>0</v>
      </c>
      <c r="R24" s="757">
        <v>0</v>
      </c>
      <c r="S24" s="757">
        <v>0</v>
      </c>
      <c r="T24" s="755">
        <v>0</v>
      </c>
      <c r="U24" s="757">
        <v>0</v>
      </c>
      <c r="V24" s="757">
        <v>0</v>
      </c>
      <c r="W24" s="757">
        <v>0</v>
      </c>
      <c r="X24" s="757">
        <v>0</v>
      </c>
      <c r="Y24" s="757">
        <v>0</v>
      </c>
      <c r="Z24" s="757">
        <v>0</v>
      </c>
      <c r="AA24" s="757">
        <v>0</v>
      </c>
      <c r="AB24" s="395"/>
    </row>
    <row r="25" spans="1:28">
      <c r="A25" s="363">
        <v>3.3</v>
      </c>
      <c r="B25" s="396" t="s">
        <v>440</v>
      </c>
      <c r="C25" s="756">
        <v>10741304.744000001</v>
      </c>
      <c r="D25" s="755">
        <v>10741304.744000001</v>
      </c>
      <c r="E25" s="757">
        <v>0</v>
      </c>
      <c r="F25" s="757">
        <v>0</v>
      </c>
      <c r="G25" s="757">
        <v>0</v>
      </c>
      <c r="H25" s="755">
        <v>0</v>
      </c>
      <c r="I25" s="757">
        <v>0</v>
      </c>
      <c r="J25" s="757">
        <v>0</v>
      </c>
      <c r="K25" s="757">
        <v>0</v>
      </c>
      <c r="L25" s="755">
        <v>0</v>
      </c>
      <c r="M25" s="757">
        <v>0</v>
      </c>
      <c r="N25" s="757">
        <v>0</v>
      </c>
      <c r="O25" s="757">
        <v>0</v>
      </c>
      <c r="P25" s="757">
        <v>0</v>
      </c>
      <c r="Q25" s="757">
        <v>0</v>
      </c>
      <c r="R25" s="757">
        <v>0</v>
      </c>
      <c r="S25" s="757">
        <v>0</v>
      </c>
      <c r="T25" s="755">
        <v>0</v>
      </c>
      <c r="U25" s="757">
        <v>0</v>
      </c>
      <c r="V25" s="757">
        <v>0</v>
      </c>
      <c r="W25" s="757">
        <v>0</v>
      </c>
      <c r="X25" s="757">
        <v>0</v>
      </c>
      <c r="Y25" s="757">
        <v>0</v>
      </c>
      <c r="Z25" s="757">
        <v>0</v>
      </c>
      <c r="AA25" s="757">
        <v>0</v>
      </c>
      <c r="AB25" s="395"/>
    </row>
    <row r="26" spans="1:28">
      <c r="A26" s="363">
        <v>3.4</v>
      </c>
      <c r="B26" s="396" t="s">
        <v>441</v>
      </c>
      <c r="C26" s="756">
        <v>58177558.434799999</v>
      </c>
      <c r="D26" s="755">
        <v>58177558.434799999</v>
      </c>
      <c r="E26" s="757">
        <v>0</v>
      </c>
      <c r="F26" s="757">
        <v>0</v>
      </c>
      <c r="G26" s="757">
        <v>0</v>
      </c>
      <c r="H26" s="755">
        <v>0</v>
      </c>
      <c r="I26" s="757">
        <v>0</v>
      </c>
      <c r="J26" s="757">
        <v>0</v>
      </c>
      <c r="K26" s="757">
        <v>0</v>
      </c>
      <c r="L26" s="755">
        <v>0</v>
      </c>
      <c r="M26" s="757">
        <v>0</v>
      </c>
      <c r="N26" s="757">
        <v>0</v>
      </c>
      <c r="O26" s="757">
        <v>0</v>
      </c>
      <c r="P26" s="757">
        <v>0</v>
      </c>
      <c r="Q26" s="757">
        <v>0</v>
      </c>
      <c r="R26" s="757">
        <v>0</v>
      </c>
      <c r="S26" s="757">
        <v>0</v>
      </c>
      <c r="T26" s="755">
        <v>0</v>
      </c>
      <c r="U26" s="757">
        <v>0</v>
      </c>
      <c r="V26" s="757">
        <v>0</v>
      </c>
      <c r="W26" s="757">
        <v>0</v>
      </c>
      <c r="X26" s="757">
        <v>0</v>
      </c>
      <c r="Y26" s="757">
        <v>0</v>
      </c>
      <c r="Z26" s="757">
        <v>0</v>
      </c>
      <c r="AA26" s="757">
        <v>0</v>
      </c>
      <c r="AB26" s="395"/>
    </row>
    <row r="27" spans="1:28">
      <c r="A27" s="363">
        <v>3.5</v>
      </c>
      <c r="B27" s="396" t="s">
        <v>442</v>
      </c>
      <c r="C27" s="756">
        <v>272341829.86305797</v>
      </c>
      <c r="D27" s="755">
        <v>232595461.700578</v>
      </c>
      <c r="E27" s="757">
        <v>0</v>
      </c>
      <c r="F27" s="757">
        <v>0</v>
      </c>
      <c r="G27" s="757">
        <v>0</v>
      </c>
      <c r="H27" s="755">
        <v>1318105.3218799999</v>
      </c>
      <c r="I27" s="757">
        <v>0</v>
      </c>
      <c r="J27" s="757">
        <v>0</v>
      </c>
      <c r="K27" s="757">
        <v>0</v>
      </c>
      <c r="L27" s="755">
        <v>38428262.840599999</v>
      </c>
      <c r="M27" s="757">
        <v>0</v>
      </c>
      <c r="N27" s="757">
        <v>0</v>
      </c>
      <c r="O27" s="757">
        <v>0</v>
      </c>
      <c r="P27" s="757">
        <v>0</v>
      </c>
      <c r="Q27" s="757">
        <v>0</v>
      </c>
      <c r="R27" s="757">
        <v>0</v>
      </c>
      <c r="S27" s="757">
        <v>0</v>
      </c>
      <c r="T27" s="755">
        <v>0</v>
      </c>
      <c r="U27" s="757">
        <v>0</v>
      </c>
      <c r="V27" s="757">
        <v>0</v>
      </c>
      <c r="W27" s="757">
        <v>0</v>
      </c>
      <c r="X27" s="757">
        <v>0</v>
      </c>
      <c r="Y27" s="757">
        <v>0</v>
      </c>
      <c r="Z27" s="757">
        <v>0</v>
      </c>
      <c r="AA27" s="757">
        <v>0</v>
      </c>
      <c r="AB27" s="395"/>
    </row>
    <row r="28" spans="1:28">
      <c r="A28" s="363">
        <v>3.6</v>
      </c>
      <c r="B28" s="396" t="s">
        <v>443</v>
      </c>
      <c r="C28" s="756">
        <v>162100360.98029599</v>
      </c>
      <c r="D28" s="755">
        <v>161766116.98029599</v>
      </c>
      <c r="E28" s="757">
        <v>0</v>
      </c>
      <c r="F28" s="757">
        <v>0</v>
      </c>
      <c r="G28" s="757">
        <v>0</v>
      </c>
      <c r="H28" s="755">
        <v>100829</v>
      </c>
      <c r="I28" s="757">
        <v>0</v>
      </c>
      <c r="J28" s="757">
        <v>0</v>
      </c>
      <c r="K28" s="757">
        <v>0</v>
      </c>
      <c r="L28" s="755">
        <v>188845</v>
      </c>
      <c r="M28" s="757">
        <v>0</v>
      </c>
      <c r="N28" s="757">
        <v>0</v>
      </c>
      <c r="O28" s="757">
        <v>0</v>
      </c>
      <c r="P28" s="757">
        <v>0</v>
      </c>
      <c r="Q28" s="757">
        <v>0</v>
      </c>
      <c r="R28" s="757">
        <v>0</v>
      </c>
      <c r="S28" s="757">
        <v>0</v>
      </c>
      <c r="T28" s="755">
        <v>44570</v>
      </c>
      <c r="U28" s="757">
        <v>0</v>
      </c>
      <c r="V28" s="757">
        <v>0</v>
      </c>
      <c r="W28" s="757">
        <v>0</v>
      </c>
      <c r="X28" s="757">
        <v>0</v>
      </c>
      <c r="Y28" s="757">
        <v>0</v>
      </c>
      <c r="Z28" s="757">
        <v>0</v>
      </c>
      <c r="AA28" s="757">
        <v>0</v>
      </c>
      <c r="AB28" s="395"/>
    </row>
  </sheetData>
  <mergeCells count="7">
    <mergeCell ref="U6:AA6"/>
    <mergeCell ref="A5:B7"/>
    <mergeCell ref="C5:S5"/>
    <mergeCell ref="C6:C7"/>
    <mergeCell ref="D6:G6"/>
    <mergeCell ref="H6:K6"/>
    <mergeCell ref="M6:S6"/>
  </mergeCells>
  <pageMargins left="0.7" right="0.7" top="0.75" bottom="0.75" header="0.3" footer="0.3"/>
  <pageSetup scale="2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topLeftCell="A3" zoomScale="80" zoomScaleNormal="80" workbookViewId="0">
      <selection activeCell="E37" sqref="E37"/>
    </sheetView>
  </sheetViews>
  <sheetFormatPr defaultColWidth="9.33203125" defaultRowHeight="12"/>
  <cols>
    <col min="1" max="1" width="11.6640625" style="375" bestFit="1" customWidth="1"/>
    <col min="2" max="2" width="68.5546875" style="375" customWidth="1"/>
    <col min="3" max="3" width="20.33203125" style="375" customWidth="1"/>
    <col min="4" max="4" width="18.44140625" style="375" customWidth="1"/>
    <col min="5" max="7" width="17.109375" style="375" customWidth="1"/>
    <col min="8" max="8" width="22.33203125" style="375" customWidth="1"/>
    <col min="9" max="10" width="17.109375" style="375" customWidth="1"/>
    <col min="11" max="11" width="22.33203125" style="375" customWidth="1"/>
    <col min="12" max="12" width="17.88671875" style="375" customWidth="1"/>
    <col min="13" max="19" width="22.33203125" style="375" customWidth="1"/>
    <col min="20" max="20" width="18.109375" style="375" customWidth="1"/>
    <col min="21" max="27" width="22.33203125" style="375" customWidth="1"/>
    <col min="28" max="16384" width="9.33203125" style="375"/>
  </cols>
  <sheetData>
    <row r="1" spans="1:27" ht="13.8">
      <c r="A1" s="300" t="s">
        <v>30</v>
      </c>
      <c r="B1" s="360" t="str">
        <f>'Info '!C2</f>
        <v>JSC "Liberty Bank"</v>
      </c>
    </row>
    <row r="2" spans="1:27">
      <c r="A2" s="301" t="s">
        <v>31</v>
      </c>
      <c r="B2" s="642">
        <f>'1. key ratios '!B2</f>
        <v>46112</v>
      </c>
    </row>
    <row r="3" spans="1:27">
      <c r="A3" s="302" t="s">
        <v>446</v>
      </c>
      <c r="C3" s="377"/>
    </row>
    <row r="4" spans="1:27" ht="12.6" thickBot="1">
      <c r="A4" s="302"/>
      <c r="B4" s="431"/>
      <c r="C4" s="377"/>
    </row>
    <row r="5" spans="1:27" s="407" customFormat="1" ht="13.5" customHeight="1">
      <c r="A5" s="909" t="s">
        <v>652</v>
      </c>
      <c r="B5" s="910"/>
      <c r="C5" s="918" t="s">
        <v>651</v>
      </c>
      <c r="D5" s="919"/>
      <c r="E5" s="919"/>
      <c r="F5" s="919"/>
      <c r="G5" s="919"/>
      <c r="H5" s="919"/>
      <c r="I5" s="919"/>
      <c r="J5" s="919"/>
      <c r="K5" s="919"/>
      <c r="L5" s="919"/>
      <c r="M5" s="919"/>
      <c r="N5" s="919"/>
      <c r="O5" s="919"/>
      <c r="P5" s="919"/>
      <c r="Q5" s="919"/>
      <c r="R5" s="919"/>
      <c r="S5" s="920"/>
      <c r="T5" s="406"/>
      <c r="U5" s="406"/>
      <c r="V5" s="406"/>
      <c r="W5" s="406"/>
      <c r="X5" s="406"/>
      <c r="Y5" s="406"/>
      <c r="Z5" s="406"/>
      <c r="AA5" s="405"/>
    </row>
    <row r="6" spans="1:27" s="407" customFormat="1" ht="12" customHeight="1">
      <c r="A6" s="911"/>
      <c r="B6" s="912"/>
      <c r="C6" s="915" t="s">
        <v>64</v>
      </c>
      <c r="D6" s="907" t="s">
        <v>648</v>
      </c>
      <c r="E6" s="907"/>
      <c r="F6" s="907"/>
      <c r="G6" s="907"/>
      <c r="H6" s="907" t="s">
        <v>647</v>
      </c>
      <c r="I6" s="907"/>
      <c r="J6" s="907"/>
      <c r="K6" s="907"/>
      <c r="L6" s="404"/>
      <c r="M6" s="908" t="s">
        <v>646</v>
      </c>
      <c r="N6" s="908"/>
      <c r="O6" s="908"/>
      <c r="P6" s="908"/>
      <c r="Q6" s="908"/>
      <c r="R6" s="908"/>
      <c r="S6" s="917"/>
      <c r="T6" s="406"/>
      <c r="U6" s="896" t="s">
        <v>645</v>
      </c>
      <c r="V6" s="896"/>
      <c r="W6" s="896"/>
      <c r="X6" s="896"/>
      <c r="Y6" s="896"/>
      <c r="Z6" s="896"/>
      <c r="AA6" s="888"/>
    </row>
    <row r="7" spans="1:27" s="407" customFormat="1" ht="24">
      <c r="A7" s="913"/>
      <c r="B7" s="914"/>
      <c r="C7" s="916"/>
      <c r="D7" s="401"/>
      <c r="E7" s="399" t="s">
        <v>436</v>
      </c>
      <c r="F7" s="372" t="s">
        <v>643</v>
      </c>
      <c r="G7" s="374" t="s">
        <v>644</v>
      </c>
      <c r="H7" s="430"/>
      <c r="I7" s="399" t="s">
        <v>436</v>
      </c>
      <c r="J7" s="372" t="s">
        <v>643</v>
      </c>
      <c r="K7" s="374" t="s">
        <v>644</v>
      </c>
      <c r="L7" s="400"/>
      <c r="M7" s="399" t="s">
        <v>436</v>
      </c>
      <c r="N7" s="372" t="s">
        <v>643</v>
      </c>
      <c r="O7" s="372" t="s">
        <v>642</v>
      </c>
      <c r="P7" s="372" t="s">
        <v>641</v>
      </c>
      <c r="Q7" s="372" t="s">
        <v>640</v>
      </c>
      <c r="R7" s="372" t="s">
        <v>639</v>
      </c>
      <c r="S7" s="429" t="s">
        <v>638</v>
      </c>
      <c r="T7" s="428"/>
      <c r="U7" s="399" t="s">
        <v>436</v>
      </c>
      <c r="V7" s="399" t="s">
        <v>643</v>
      </c>
      <c r="W7" s="399" t="s">
        <v>642</v>
      </c>
      <c r="X7" s="399" t="s">
        <v>641</v>
      </c>
      <c r="Y7" s="399" t="s">
        <v>640</v>
      </c>
      <c r="Z7" s="372" t="s">
        <v>639</v>
      </c>
      <c r="AA7" s="399" t="s">
        <v>638</v>
      </c>
    </row>
    <row r="8" spans="1:27">
      <c r="A8" s="427">
        <v>1</v>
      </c>
      <c r="B8" s="426" t="s">
        <v>437</v>
      </c>
      <c r="C8" s="580">
        <v>4548147051.004488</v>
      </c>
      <c r="D8" s="581">
        <v>4225453975.9740348</v>
      </c>
      <c r="E8" s="581">
        <v>42001428.828536011</v>
      </c>
      <c r="F8" s="581">
        <v>0</v>
      </c>
      <c r="G8" s="581">
        <v>703515.67827000003</v>
      </c>
      <c r="H8" s="581">
        <v>162859304.17096612</v>
      </c>
      <c r="I8" s="581">
        <v>30432686.084191997</v>
      </c>
      <c r="J8" s="581">
        <v>30474303.700067997</v>
      </c>
      <c r="K8" s="581">
        <v>389458.1</v>
      </c>
      <c r="L8" s="581">
        <v>158476600.48896626</v>
      </c>
      <c r="M8" s="581">
        <v>6852124.1091020005</v>
      </c>
      <c r="N8" s="581">
        <v>7395855.8774440009</v>
      </c>
      <c r="O8" s="581">
        <v>27537007.769797999</v>
      </c>
      <c r="P8" s="581">
        <v>27054422.470804006</v>
      </c>
      <c r="Q8" s="581">
        <v>34837399.01692602</v>
      </c>
      <c r="R8" s="581">
        <v>33679433.932305977</v>
      </c>
      <c r="S8" s="582">
        <v>17047.009999999998</v>
      </c>
      <c r="T8" s="583">
        <v>1357170.3705147998</v>
      </c>
      <c r="U8" s="581">
        <v>4465.0159999999996</v>
      </c>
      <c r="V8" s="581">
        <v>525.17899999999997</v>
      </c>
      <c r="W8" s="581">
        <v>4340.2650000000003</v>
      </c>
      <c r="X8" s="581">
        <v>3083.4490000000001</v>
      </c>
      <c r="Y8" s="581">
        <v>54822.556999999993</v>
      </c>
      <c r="Z8" s="581">
        <v>895462.95054260001</v>
      </c>
      <c r="AA8" s="582">
        <v>0</v>
      </c>
    </row>
    <row r="9" spans="1:27">
      <c r="A9" s="424">
        <v>1.1000000000000001</v>
      </c>
      <c r="B9" s="425" t="s">
        <v>447</v>
      </c>
      <c r="C9" s="584">
        <v>2936643649.2855668</v>
      </c>
      <c r="D9" s="581">
        <v>2711687269.0345025</v>
      </c>
      <c r="E9" s="581">
        <v>32156958.878536005</v>
      </c>
      <c r="F9" s="581">
        <v>0</v>
      </c>
      <c r="G9" s="581">
        <v>0</v>
      </c>
      <c r="H9" s="581">
        <v>138875766.49096602</v>
      </c>
      <c r="I9" s="581">
        <v>27123126.344191995</v>
      </c>
      <c r="J9" s="581">
        <v>24389068.580068</v>
      </c>
      <c r="K9" s="581">
        <v>389458.1</v>
      </c>
      <c r="L9" s="581">
        <v>85730264.20712398</v>
      </c>
      <c r="M9" s="581">
        <v>4784753.1022839993</v>
      </c>
      <c r="N9" s="581">
        <v>4204406.2002480002</v>
      </c>
      <c r="O9" s="581">
        <v>20270746.820227999</v>
      </c>
      <c r="P9" s="581">
        <v>14689870.874498002</v>
      </c>
      <c r="Q9" s="581">
        <v>14901738.861595996</v>
      </c>
      <c r="R9" s="581">
        <v>12105842.455684002</v>
      </c>
      <c r="S9" s="582">
        <v>17047.009999999998</v>
      </c>
      <c r="T9" s="583">
        <v>350349.55297219998</v>
      </c>
      <c r="U9" s="581">
        <v>0</v>
      </c>
      <c r="V9" s="581">
        <v>0</v>
      </c>
      <c r="W9" s="581">
        <v>0</v>
      </c>
      <c r="X9" s="581">
        <v>0</v>
      </c>
      <c r="Y9" s="581">
        <v>20898.82</v>
      </c>
      <c r="Z9" s="581">
        <v>0</v>
      </c>
      <c r="AA9" s="582">
        <v>0</v>
      </c>
    </row>
    <row r="10" spans="1:27">
      <c r="A10" s="422" t="s">
        <v>14</v>
      </c>
      <c r="B10" s="423" t="s">
        <v>448</v>
      </c>
      <c r="C10" s="585">
        <v>2510977074.9946084</v>
      </c>
      <c r="D10" s="581">
        <v>2306241821.3895903</v>
      </c>
      <c r="E10" s="581">
        <v>21324914.674536005</v>
      </c>
      <c r="F10" s="581">
        <v>0</v>
      </c>
      <c r="G10" s="581">
        <v>0</v>
      </c>
      <c r="H10" s="581">
        <v>131587404.51096603</v>
      </c>
      <c r="I10" s="581">
        <v>24702843.174191993</v>
      </c>
      <c r="J10" s="581">
        <v>22493885.680067997</v>
      </c>
      <c r="K10" s="581">
        <v>389458.1</v>
      </c>
      <c r="L10" s="581">
        <v>72797499.541079983</v>
      </c>
      <c r="M10" s="581">
        <v>4596758.6622839998</v>
      </c>
      <c r="N10" s="581">
        <v>4041941.2202479998</v>
      </c>
      <c r="O10" s="581">
        <v>18277268.534183998</v>
      </c>
      <c r="P10" s="581">
        <v>11552530.834498003</v>
      </c>
      <c r="Q10" s="581">
        <v>11309691.241595997</v>
      </c>
      <c r="R10" s="581">
        <v>8588599.7056840006</v>
      </c>
      <c r="S10" s="582">
        <v>0</v>
      </c>
      <c r="T10" s="583">
        <v>350349.55297219998</v>
      </c>
      <c r="U10" s="581">
        <v>0</v>
      </c>
      <c r="V10" s="581">
        <v>0</v>
      </c>
      <c r="W10" s="581">
        <v>0</v>
      </c>
      <c r="X10" s="581">
        <v>0</v>
      </c>
      <c r="Y10" s="581">
        <v>20898.82</v>
      </c>
      <c r="Z10" s="581">
        <v>0</v>
      </c>
      <c r="AA10" s="582">
        <v>0</v>
      </c>
    </row>
    <row r="11" spans="1:27">
      <c r="A11" s="421" t="s">
        <v>449</v>
      </c>
      <c r="B11" s="420" t="s">
        <v>450</v>
      </c>
      <c r="C11" s="586">
        <v>1560382450.9151397</v>
      </c>
      <c r="D11" s="581">
        <v>1460015561.4270372</v>
      </c>
      <c r="E11" s="581">
        <v>13373207.799722003</v>
      </c>
      <c r="F11" s="581">
        <v>0</v>
      </c>
      <c r="G11" s="581">
        <v>0</v>
      </c>
      <c r="H11" s="581">
        <v>67060428.989521973</v>
      </c>
      <c r="I11" s="581">
        <v>3377220.3895160002</v>
      </c>
      <c r="J11" s="581">
        <v>20255676.730245993</v>
      </c>
      <c r="K11" s="581">
        <v>389458.1</v>
      </c>
      <c r="L11" s="581">
        <v>32956110.945607994</v>
      </c>
      <c r="M11" s="581">
        <v>1213642.240458</v>
      </c>
      <c r="N11" s="581">
        <v>3516307.4102480002</v>
      </c>
      <c r="O11" s="581">
        <v>6645792.31494</v>
      </c>
      <c r="P11" s="581">
        <v>4143050.4312520004</v>
      </c>
      <c r="Q11" s="581">
        <v>5824633.0933799995</v>
      </c>
      <c r="R11" s="581">
        <v>3995147.3326580003</v>
      </c>
      <c r="S11" s="582">
        <v>0</v>
      </c>
      <c r="T11" s="583">
        <v>350349.55297219998</v>
      </c>
      <c r="U11" s="581">
        <v>0</v>
      </c>
      <c r="V11" s="581">
        <v>0</v>
      </c>
      <c r="W11" s="581">
        <v>0</v>
      </c>
      <c r="X11" s="581">
        <v>0</v>
      </c>
      <c r="Y11" s="581">
        <v>20898.82</v>
      </c>
      <c r="Z11" s="581">
        <v>0</v>
      </c>
      <c r="AA11" s="582">
        <v>0</v>
      </c>
    </row>
    <row r="12" spans="1:27">
      <c r="A12" s="421" t="s">
        <v>451</v>
      </c>
      <c r="B12" s="420" t="s">
        <v>452</v>
      </c>
      <c r="C12" s="586">
        <v>514938579.09954989</v>
      </c>
      <c r="D12" s="581">
        <v>497608071.97235596</v>
      </c>
      <c r="E12" s="581">
        <v>7751528.4448140012</v>
      </c>
      <c r="F12" s="581">
        <v>0</v>
      </c>
      <c r="G12" s="581">
        <v>0</v>
      </c>
      <c r="H12" s="581">
        <v>7862182.3449999997</v>
      </c>
      <c r="I12" s="581">
        <v>1180067.71</v>
      </c>
      <c r="J12" s="581">
        <v>1267688.23</v>
      </c>
      <c r="K12" s="581">
        <v>0</v>
      </c>
      <c r="L12" s="581">
        <v>9468324.7821939979</v>
      </c>
      <c r="M12" s="581">
        <v>627062.07999999996</v>
      </c>
      <c r="N12" s="581">
        <v>188304.00999999998</v>
      </c>
      <c r="O12" s="581">
        <v>694726.51</v>
      </c>
      <c r="P12" s="581">
        <v>2976477.15</v>
      </c>
      <c r="Q12" s="581">
        <v>915530.55999999994</v>
      </c>
      <c r="R12" s="581">
        <v>240990.08000000002</v>
      </c>
      <c r="S12" s="582">
        <v>0</v>
      </c>
      <c r="T12" s="583">
        <v>0</v>
      </c>
      <c r="U12" s="581">
        <v>0</v>
      </c>
      <c r="V12" s="581">
        <v>0</v>
      </c>
      <c r="W12" s="581">
        <v>0</v>
      </c>
      <c r="X12" s="581">
        <v>0</v>
      </c>
      <c r="Y12" s="581">
        <v>0</v>
      </c>
      <c r="Z12" s="581">
        <v>0</v>
      </c>
      <c r="AA12" s="582">
        <v>0</v>
      </c>
    </row>
    <row r="13" spans="1:27">
      <c r="A13" s="421" t="s">
        <v>453</v>
      </c>
      <c r="B13" s="420" t="s">
        <v>454</v>
      </c>
      <c r="C13" s="586">
        <v>199155302.59714594</v>
      </c>
      <c r="D13" s="581">
        <v>188253267.34889597</v>
      </c>
      <c r="E13" s="581">
        <v>87464.829999999987</v>
      </c>
      <c r="F13" s="581">
        <v>0</v>
      </c>
      <c r="G13" s="581">
        <v>0</v>
      </c>
      <c r="H13" s="581">
        <v>4203566.5205999985</v>
      </c>
      <c r="I13" s="581">
        <v>218261.43</v>
      </c>
      <c r="J13" s="581">
        <v>586515.23982199992</v>
      </c>
      <c r="K13" s="581">
        <v>0</v>
      </c>
      <c r="L13" s="581">
        <v>6698468.7276500016</v>
      </c>
      <c r="M13" s="581">
        <v>0</v>
      </c>
      <c r="N13" s="581">
        <v>40338.15</v>
      </c>
      <c r="O13" s="581">
        <v>460368.72</v>
      </c>
      <c r="P13" s="581">
        <v>3071768.12</v>
      </c>
      <c r="Q13" s="581">
        <v>1039396.23</v>
      </c>
      <c r="R13" s="581">
        <v>807003.46302599995</v>
      </c>
      <c r="S13" s="582">
        <v>0</v>
      </c>
      <c r="T13" s="583">
        <v>0</v>
      </c>
      <c r="U13" s="581">
        <v>0</v>
      </c>
      <c r="V13" s="581">
        <v>0</v>
      </c>
      <c r="W13" s="581">
        <v>0</v>
      </c>
      <c r="X13" s="581">
        <v>0</v>
      </c>
      <c r="Y13" s="581">
        <v>0</v>
      </c>
      <c r="Z13" s="581">
        <v>0</v>
      </c>
      <c r="AA13" s="582">
        <v>0</v>
      </c>
    </row>
    <row r="14" spans="1:27">
      <c r="A14" s="421" t="s">
        <v>455</v>
      </c>
      <c r="B14" s="420" t="s">
        <v>456</v>
      </c>
      <c r="C14" s="586">
        <v>236500742.38277143</v>
      </c>
      <c r="D14" s="581">
        <v>160364920.64129943</v>
      </c>
      <c r="E14" s="581">
        <v>112713.59999999999</v>
      </c>
      <c r="F14" s="581">
        <v>0</v>
      </c>
      <c r="G14" s="581">
        <v>0</v>
      </c>
      <c r="H14" s="581">
        <v>52461226.655843996</v>
      </c>
      <c r="I14" s="581">
        <v>19927293.644676</v>
      </c>
      <c r="J14" s="581">
        <v>384005.48000000004</v>
      </c>
      <c r="K14" s="581">
        <v>0</v>
      </c>
      <c r="L14" s="581">
        <v>23674595.085627995</v>
      </c>
      <c r="M14" s="581">
        <v>2756054.3418259998</v>
      </c>
      <c r="N14" s="581">
        <v>296991.65000000002</v>
      </c>
      <c r="O14" s="581">
        <v>10476380.989243999</v>
      </c>
      <c r="P14" s="581">
        <v>1361235.1332459997</v>
      </c>
      <c r="Q14" s="581">
        <v>3530131.3582160003</v>
      </c>
      <c r="R14" s="581">
        <v>3545458.8299999996</v>
      </c>
      <c r="S14" s="582">
        <v>0</v>
      </c>
      <c r="T14" s="583">
        <v>0</v>
      </c>
      <c r="U14" s="581">
        <v>0</v>
      </c>
      <c r="V14" s="581">
        <v>0</v>
      </c>
      <c r="W14" s="581">
        <v>0</v>
      </c>
      <c r="X14" s="581">
        <v>0</v>
      </c>
      <c r="Y14" s="581">
        <v>0</v>
      </c>
      <c r="Z14" s="581">
        <v>0</v>
      </c>
      <c r="AA14" s="582">
        <v>0</v>
      </c>
    </row>
    <row r="15" spans="1:27">
      <c r="A15" s="419">
        <v>1.2</v>
      </c>
      <c r="B15" s="417" t="s">
        <v>650</v>
      </c>
      <c r="C15" s="587">
        <v>56868316.65530315</v>
      </c>
      <c r="D15" s="581">
        <v>16084317.797997726</v>
      </c>
      <c r="E15" s="581">
        <v>314566.21025251853</v>
      </c>
      <c r="F15" s="581">
        <v>0</v>
      </c>
      <c r="G15" s="581">
        <v>0</v>
      </c>
      <c r="H15" s="581">
        <v>13212198.003374124</v>
      </c>
      <c r="I15" s="581">
        <v>2600454.8250619266</v>
      </c>
      <c r="J15" s="581">
        <v>1888982.0584302358</v>
      </c>
      <c r="K15" s="581">
        <v>104596.3724589</v>
      </c>
      <c r="L15" s="581">
        <v>27456206.247475494</v>
      </c>
      <c r="M15" s="581">
        <v>798078.85659216146</v>
      </c>
      <c r="N15" s="581">
        <v>966537.99496375013</v>
      </c>
      <c r="O15" s="581">
        <v>3461469.0075424341</v>
      </c>
      <c r="P15" s="581">
        <v>4770469.8569658669</v>
      </c>
      <c r="Q15" s="581">
        <v>6154365.84657632</v>
      </c>
      <c r="R15" s="581">
        <v>798078.85659216146</v>
      </c>
      <c r="S15" s="582">
        <v>17047.009999999998</v>
      </c>
      <c r="T15" s="583">
        <v>115594.60645580867</v>
      </c>
      <c r="U15" s="581">
        <v>0</v>
      </c>
      <c r="V15" s="581">
        <v>0</v>
      </c>
      <c r="W15" s="581">
        <v>0</v>
      </c>
      <c r="X15" s="581">
        <v>0</v>
      </c>
      <c r="Y15" s="581">
        <v>11012.57035695</v>
      </c>
      <c r="Z15" s="581">
        <v>0</v>
      </c>
      <c r="AA15" s="582">
        <v>0</v>
      </c>
    </row>
    <row r="16" spans="1:27">
      <c r="A16" s="418">
        <v>1.3</v>
      </c>
      <c r="B16" s="417" t="s">
        <v>495</v>
      </c>
      <c r="C16" s="588"/>
      <c r="D16" s="589"/>
      <c r="E16" s="589"/>
      <c r="F16" s="589"/>
      <c r="G16" s="589"/>
      <c r="H16" s="589"/>
      <c r="I16" s="589"/>
      <c r="J16" s="589"/>
      <c r="K16" s="589"/>
      <c r="L16" s="589"/>
      <c r="M16" s="589"/>
      <c r="N16" s="589"/>
      <c r="O16" s="589"/>
      <c r="P16" s="589"/>
      <c r="Q16" s="589"/>
      <c r="R16" s="589"/>
      <c r="S16" s="590"/>
      <c r="T16" s="591"/>
      <c r="U16" s="589"/>
      <c r="V16" s="589"/>
      <c r="W16" s="589"/>
      <c r="X16" s="589"/>
      <c r="Y16" s="589"/>
      <c r="Z16" s="589"/>
      <c r="AA16" s="590"/>
    </row>
    <row r="17" spans="1:27" s="407" customFormat="1">
      <c r="A17" s="415" t="s">
        <v>457</v>
      </c>
      <c r="B17" s="416" t="s">
        <v>458</v>
      </c>
      <c r="C17" s="592">
        <v>2895328379.4377751</v>
      </c>
      <c r="D17" s="593">
        <v>2675290823.0342274</v>
      </c>
      <c r="E17" s="593">
        <v>32057505.696992602</v>
      </c>
      <c r="F17" s="593">
        <v>0</v>
      </c>
      <c r="G17" s="593">
        <v>0</v>
      </c>
      <c r="H17" s="593">
        <v>138187685.23416203</v>
      </c>
      <c r="I17" s="593">
        <v>27070932.594191995</v>
      </c>
      <c r="J17" s="593">
        <v>24182369.631522015</v>
      </c>
      <c r="K17" s="593">
        <v>0</v>
      </c>
      <c r="L17" s="593">
        <v>81499521.616410598</v>
      </c>
      <c r="M17" s="593">
        <v>4761300.952283999</v>
      </c>
      <c r="N17" s="593">
        <v>4163264.9160589552</v>
      </c>
      <c r="O17" s="593">
        <v>19782660.385402229</v>
      </c>
      <c r="P17" s="593">
        <v>13942730.507350611</v>
      </c>
      <c r="Q17" s="593">
        <v>13628191.368464231</v>
      </c>
      <c r="R17" s="593">
        <v>10642333.275152594</v>
      </c>
      <c r="S17" s="594">
        <v>17047.009999999998</v>
      </c>
      <c r="T17" s="595">
        <v>350349.55297219998</v>
      </c>
      <c r="U17" s="593">
        <v>0</v>
      </c>
      <c r="V17" s="593">
        <v>0</v>
      </c>
      <c r="W17" s="593">
        <v>0</v>
      </c>
      <c r="X17" s="593">
        <v>0</v>
      </c>
      <c r="Y17" s="593">
        <v>20898.82</v>
      </c>
      <c r="Z17" s="593">
        <v>0</v>
      </c>
      <c r="AA17" s="594">
        <v>0</v>
      </c>
    </row>
    <row r="18" spans="1:27" s="407" customFormat="1">
      <c r="A18" s="412" t="s">
        <v>459</v>
      </c>
      <c r="B18" s="413" t="s">
        <v>460</v>
      </c>
      <c r="C18" s="596">
        <v>2413246041.5958514</v>
      </c>
      <c r="D18" s="593">
        <v>2251243897.2729354</v>
      </c>
      <c r="E18" s="593">
        <v>21312093.674536005</v>
      </c>
      <c r="F18" s="593">
        <v>0</v>
      </c>
      <c r="G18" s="593">
        <v>0</v>
      </c>
      <c r="H18" s="593">
        <v>95498455.324201912</v>
      </c>
      <c r="I18" s="593">
        <v>9390401.3633160014</v>
      </c>
      <c r="J18" s="593">
        <v>22386544.049522016</v>
      </c>
      <c r="K18" s="593">
        <v>0</v>
      </c>
      <c r="L18" s="593">
        <v>66153339.445741832</v>
      </c>
      <c r="M18" s="593">
        <v>4385308.2032795018</v>
      </c>
      <c r="N18" s="593">
        <v>4001479.5252610766</v>
      </c>
      <c r="O18" s="593">
        <v>15237622.011421194</v>
      </c>
      <c r="P18" s="593">
        <v>11035895.693740321</v>
      </c>
      <c r="Q18" s="593">
        <v>10180491.994288689</v>
      </c>
      <c r="R18" s="593">
        <v>7118879.7053587921</v>
      </c>
      <c r="S18" s="594">
        <v>0</v>
      </c>
      <c r="T18" s="595">
        <v>350349.55297219998</v>
      </c>
      <c r="U18" s="593">
        <v>0</v>
      </c>
      <c r="V18" s="593">
        <v>0</v>
      </c>
      <c r="W18" s="593">
        <v>0</v>
      </c>
      <c r="X18" s="593">
        <v>0</v>
      </c>
      <c r="Y18" s="593">
        <v>20898.82</v>
      </c>
      <c r="Z18" s="593">
        <v>0</v>
      </c>
      <c r="AA18" s="594">
        <v>0</v>
      </c>
    </row>
    <row r="19" spans="1:27" s="407" customFormat="1">
      <c r="A19" s="415" t="s">
        <v>461</v>
      </c>
      <c r="B19" s="414" t="s">
        <v>462</v>
      </c>
      <c r="C19" s="597">
        <v>4375806353.9483051</v>
      </c>
      <c r="D19" s="593">
        <v>4039622120.0530038</v>
      </c>
      <c r="E19" s="593">
        <v>73017392.131675363</v>
      </c>
      <c r="F19" s="593">
        <v>0</v>
      </c>
      <c r="G19" s="593">
        <v>0</v>
      </c>
      <c r="H19" s="593">
        <v>241653746.59483683</v>
      </c>
      <c r="I19" s="593">
        <v>10530259.771989644</v>
      </c>
      <c r="J19" s="593">
        <v>16695418.090069989</v>
      </c>
      <c r="K19" s="593">
        <v>0</v>
      </c>
      <c r="L19" s="593">
        <v>92875376.29667598</v>
      </c>
      <c r="M19" s="593">
        <v>4695091.8037769105</v>
      </c>
      <c r="N19" s="593">
        <v>5301638.7592718704</v>
      </c>
      <c r="O19" s="593">
        <v>20091165.33882691</v>
      </c>
      <c r="P19" s="593">
        <v>27404913.659871146</v>
      </c>
      <c r="Q19" s="593">
        <v>8402723.4706906974</v>
      </c>
      <c r="R19" s="593">
        <v>6436573.6451375373</v>
      </c>
      <c r="S19" s="594">
        <v>25494.559733113478</v>
      </c>
      <c r="T19" s="595">
        <v>1655111.0037904526</v>
      </c>
      <c r="U19" s="593">
        <v>0</v>
      </c>
      <c r="V19" s="593">
        <v>0</v>
      </c>
      <c r="W19" s="593">
        <v>0</v>
      </c>
      <c r="X19" s="593">
        <v>0</v>
      </c>
      <c r="Y19" s="593">
        <v>162031.38157487527</v>
      </c>
      <c r="Z19" s="593">
        <v>0</v>
      </c>
      <c r="AA19" s="594">
        <v>0</v>
      </c>
    </row>
    <row r="20" spans="1:27" s="407" customFormat="1">
      <c r="A20" s="412" t="s">
        <v>463</v>
      </c>
      <c r="B20" s="413" t="s">
        <v>460</v>
      </c>
      <c r="C20" s="596">
        <v>3451950865.9104714</v>
      </c>
      <c r="D20" s="593">
        <v>3244419908.0112972</v>
      </c>
      <c r="E20" s="593">
        <v>31293367.618214309</v>
      </c>
      <c r="F20" s="593">
        <v>0</v>
      </c>
      <c r="G20" s="593">
        <v>0</v>
      </c>
      <c r="H20" s="593">
        <v>135266824.85361111</v>
      </c>
      <c r="I20" s="593">
        <v>15478576.952935684</v>
      </c>
      <c r="J20" s="593">
        <v>15478576.952935684</v>
      </c>
      <c r="K20" s="593">
        <v>0</v>
      </c>
      <c r="L20" s="593">
        <v>70915502.14727509</v>
      </c>
      <c r="M20" s="593">
        <v>3153836.3000839185</v>
      </c>
      <c r="N20" s="593">
        <v>5042950.4651041655</v>
      </c>
      <c r="O20" s="593">
        <v>9060479.7404136155</v>
      </c>
      <c r="P20" s="593">
        <v>25271240.580394898</v>
      </c>
      <c r="Q20" s="593">
        <v>5530942.8272332381</v>
      </c>
      <c r="R20" s="593">
        <v>3393464.1443159999</v>
      </c>
      <c r="S20" s="594">
        <v>0</v>
      </c>
      <c r="T20" s="595">
        <v>1348630.8982904525</v>
      </c>
      <c r="U20" s="593">
        <v>0</v>
      </c>
      <c r="V20" s="593">
        <v>0</v>
      </c>
      <c r="W20" s="593">
        <v>0</v>
      </c>
      <c r="X20" s="593">
        <v>0</v>
      </c>
      <c r="Y20" s="593">
        <v>71306.410055305605</v>
      </c>
      <c r="Z20" s="593">
        <v>0</v>
      </c>
      <c r="AA20" s="594">
        <v>0</v>
      </c>
    </row>
    <row r="21" spans="1:27" s="407" customFormat="1">
      <c r="A21" s="411">
        <v>1.4</v>
      </c>
      <c r="B21" s="410" t="s">
        <v>464</v>
      </c>
      <c r="C21" s="598">
        <v>18516835.714777194</v>
      </c>
      <c r="D21" s="593">
        <v>18212208.674099997</v>
      </c>
      <c r="E21" s="593">
        <v>36276.128000000004</v>
      </c>
      <c r="F21" s="593">
        <v>0</v>
      </c>
      <c r="G21" s="593">
        <v>0</v>
      </c>
      <c r="H21" s="593">
        <v>233093.78</v>
      </c>
      <c r="I21" s="593">
        <v>0</v>
      </c>
      <c r="J21" s="593">
        <v>39800.712</v>
      </c>
      <c r="K21" s="593">
        <v>0</v>
      </c>
      <c r="L21" s="593">
        <v>71533.2606772</v>
      </c>
      <c r="M21" s="593">
        <v>0</v>
      </c>
      <c r="N21" s="593">
        <v>0</v>
      </c>
      <c r="O21" s="593">
        <v>0</v>
      </c>
      <c r="P21" s="593">
        <v>0</v>
      </c>
      <c r="Q21" s="593">
        <v>0</v>
      </c>
      <c r="R21" s="593">
        <v>46930.182527199999</v>
      </c>
      <c r="S21" s="594">
        <v>0</v>
      </c>
      <c r="T21" s="595">
        <v>0</v>
      </c>
      <c r="U21" s="593">
        <v>0</v>
      </c>
      <c r="V21" s="593">
        <v>0</v>
      </c>
      <c r="W21" s="593">
        <v>0</v>
      </c>
      <c r="X21" s="593">
        <v>0</v>
      </c>
      <c r="Y21" s="593">
        <v>0</v>
      </c>
      <c r="Z21" s="593">
        <v>0</v>
      </c>
      <c r="AA21" s="594">
        <v>0</v>
      </c>
    </row>
    <row r="22" spans="1:27" s="407" customFormat="1" ht="12.6" thickBot="1">
      <c r="A22" s="409">
        <v>1.5</v>
      </c>
      <c r="B22" s="408" t="s">
        <v>465</v>
      </c>
      <c r="C22" s="599"/>
      <c r="D22" s="600"/>
      <c r="E22" s="600"/>
      <c r="F22" s="600"/>
      <c r="G22" s="600"/>
      <c r="H22" s="600"/>
      <c r="I22" s="600"/>
      <c r="J22" s="600"/>
      <c r="K22" s="600"/>
      <c r="L22" s="600"/>
      <c r="M22" s="600"/>
      <c r="N22" s="600"/>
      <c r="O22" s="600"/>
      <c r="P22" s="600"/>
      <c r="Q22" s="600"/>
      <c r="R22" s="600"/>
      <c r="S22" s="601"/>
      <c r="T22" s="602"/>
      <c r="U22" s="600"/>
      <c r="V22" s="600"/>
      <c r="W22" s="600"/>
      <c r="X22" s="600"/>
      <c r="Y22" s="600"/>
      <c r="Z22" s="600"/>
      <c r="AA22" s="601"/>
    </row>
    <row r="23" spans="1:27">
      <c r="A23" s="39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scale="1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election activeCell="L13" sqref="L13"/>
    </sheetView>
  </sheetViews>
  <sheetFormatPr defaultColWidth="8.6640625" defaultRowHeight="13.8"/>
  <cols>
    <col min="1" max="1" width="8.6640625" style="487"/>
    <col min="2" max="2" width="69.33203125" style="488" customWidth="1"/>
    <col min="3" max="8" width="15.109375" style="553" bestFit="1" customWidth="1"/>
    <col min="9" max="16384" width="8.6640625" style="471"/>
  </cols>
  <sheetData>
    <row r="1" spans="1:8">
      <c r="A1" s="206" t="s">
        <v>30</v>
      </c>
      <c r="B1" s="470" t="str">
        <f>'Info '!C2</f>
        <v>JSC "Liberty Bank"</v>
      </c>
      <c r="C1" s="552"/>
    </row>
    <row r="2" spans="1:8">
      <c r="A2" s="206" t="s">
        <v>31</v>
      </c>
      <c r="B2" s="641">
        <f>'1. key ratios '!B2</f>
        <v>46112</v>
      </c>
      <c r="C2" s="554"/>
      <c r="D2" s="555"/>
      <c r="E2" s="555"/>
      <c r="F2" s="555"/>
      <c r="G2" s="555"/>
      <c r="H2" s="555"/>
    </row>
    <row r="3" spans="1:8" ht="14.4" thickBot="1">
      <c r="A3" s="206"/>
      <c r="B3" s="472"/>
      <c r="C3" s="554"/>
      <c r="D3" s="555"/>
      <c r="E3" s="555"/>
      <c r="F3" s="555"/>
      <c r="G3" s="555"/>
      <c r="H3" s="555"/>
    </row>
    <row r="4" spans="1:8" ht="21" customHeight="1">
      <c r="A4" s="811" t="s">
        <v>6</v>
      </c>
      <c r="B4" s="813" t="s">
        <v>521</v>
      </c>
      <c r="C4" s="815" t="s">
        <v>522</v>
      </c>
      <c r="D4" s="815"/>
      <c r="E4" s="815"/>
      <c r="F4" s="815" t="s">
        <v>523</v>
      </c>
      <c r="G4" s="815"/>
      <c r="H4" s="816"/>
    </row>
    <row r="5" spans="1:8" ht="21" customHeight="1">
      <c r="A5" s="812"/>
      <c r="B5" s="814"/>
      <c r="C5" s="644" t="s">
        <v>32</v>
      </c>
      <c r="D5" s="644" t="s">
        <v>33</v>
      </c>
      <c r="E5" s="644" t="s">
        <v>34</v>
      </c>
      <c r="F5" s="644" t="s">
        <v>32</v>
      </c>
      <c r="G5" s="644" t="s">
        <v>33</v>
      </c>
      <c r="H5" s="645" t="s">
        <v>34</v>
      </c>
    </row>
    <row r="6" spans="1:8" ht="26.7" customHeight="1">
      <c r="A6" s="812"/>
      <c r="B6" s="646" t="s">
        <v>524</v>
      </c>
      <c r="C6" s="808"/>
      <c r="D6" s="809"/>
      <c r="E6" s="809"/>
      <c r="F6" s="809"/>
      <c r="G6" s="809"/>
      <c r="H6" s="810"/>
    </row>
    <row r="7" spans="1:8" ht="22.95" customHeight="1">
      <c r="A7" s="647">
        <v>1</v>
      </c>
      <c r="B7" s="648" t="s">
        <v>525</v>
      </c>
      <c r="C7" s="649">
        <v>275283963.07518137</v>
      </c>
      <c r="D7" s="649">
        <v>296786013.97930008</v>
      </c>
      <c r="E7" s="650">
        <f>C7+D7</f>
        <v>572069977.05448151</v>
      </c>
      <c r="F7" s="649">
        <v>253528637</v>
      </c>
      <c r="G7" s="649">
        <v>290172555.31</v>
      </c>
      <c r="H7" s="651">
        <f>F7+G7</f>
        <v>543701192.30999994</v>
      </c>
    </row>
    <row r="8" spans="1:8">
      <c r="A8" s="647">
        <v>1.1000000000000001</v>
      </c>
      <c r="B8" s="652" t="s">
        <v>526</v>
      </c>
      <c r="C8" s="649">
        <v>271022449.97000003</v>
      </c>
      <c r="D8" s="649">
        <v>85399800.129999995</v>
      </c>
      <c r="E8" s="650">
        <f t="shared" ref="E8:E36" si="0">C8+D8</f>
        <v>356422250.10000002</v>
      </c>
      <c r="F8" s="649">
        <v>249265848.05000001</v>
      </c>
      <c r="G8" s="649">
        <v>86702028.100000009</v>
      </c>
      <c r="H8" s="651">
        <f t="shared" ref="H8:H36" si="1">F8+G8</f>
        <v>335967876.15000004</v>
      </c>
    </row>
    <row r="9" spans="1:8">
      <c r="A9" s="647">
        <v>1.2</v>
      </c>
      <c r="B9" s="652" t="s">
        <v>527</v>
      </c>
      <c r="C9" s="649">
        <v>3597933.3842859031</v>
      </c>
      <c r="D9" s="649">
        <v>117912182.78038831</v>
      </c>
      <c r="E9" s="650">
        <f t="shared" si="0"/>
        <v>121510116.16467421</v>
      </c>
      <c r="F9" s="649">
        <v>3668100</v>
      </c>
      <c r="G9" s="649">
        <v>113311532.72</v>
      </c>
      <c r="H9" s="651">
        <f t="shared" si="1"/>
        <v>116979632.72</v>
      </c>
    </row>
    <row r="10" spans="1:8">
      <c r="A10" s="647">
        <v>1.3</v>
      </c>
      <c r="B10" s="652" t="s">
        <v>528</v>
      </c>
      <c r="C10" s="649">
        <v>663579.72089543229</v>
      </c>
      <c r="D10" s="649">
        <v>93474031.068911806</v>
      </c>
      <c r="E10" s="650">
        <f t="shared" si="0"/>
        <v>94137610.789807245</v>
      </c>
      <c r="F10" s="649">
        <v>594688.95000000007</v>
      </c>
      <c r="G10" s="649">
        <v>90158994.49000001</v>
      </c>
      <c r="H10" s="651">
        <f t="shared" si="1"/>
        <v>90753683.440000013</v>
      </c>
    </row>
    <row r="11" spans="1:8">
      <c r="A11" s="647">
        <v>2</v>
      </c>
      <c r="B11" s="474" t="s">
        <v>529</v>
      </c>
      <c r="C11" s="649">
        <v>3478470.89</v>
      </c>
      <c r="D11" s="649">
        <v>0</v>
      </c>
      <c r="E11" s="650">
        <f t="shared" si="0"/>
        <v>3478470.89</v>
      </c>
      <c r="F11" s="649">
        <v>853480.32</v>
      </c>
      <c r="G11" s="649">
        <v>0</v>
      </c>
      <c r="H11" s="651">
        <f t="shared" si="1"/>
        <v>853480.32</v>
      </c>
    </row>
    <row r="12" spans="1:8">
      <c r="A12" s="647">
        <v>2.1</v>
      </c>
      <c r="B12" s="653" t="s">
        <v>530</v>
      </c>
      <c r="C12" s="649">
        <v>3097132</v>
      </c>
      <c r="D12" s="649">
        <v>0</v>
      </c>
      <c r="E12" s="650">
        <f t="shared" si="0"/>
        <v>3097132</v>
      </c>
      <c r="F12" s="649">
        <v>561165.99</v>
      </c>
      <c r="G12" s="649">
        <v>0</v>
      </c>
      <c r="H12" s="651">
        <f t="shared" si="1"/>
        <v>561165.99</v>
      </c>
    </row>
    <row r="13" spans="1:8" ht="26.7" customHeight="1">
      <c r="A13" s="647">
        <v>3</v>
      </c>
      <c r="B13" s="475" t="s">
        <v>531</v>
      </c>
      <c r="C13" s="649"/>
      <c r="D13" s="649"/>
      <c r="E13" s="650">
        <f t="shared" si="0"/>
        <v>0</v>
      </c>
      <c r="F13" s="649"/>
      <c r="G13" s="649"/>
      <c r="H13" s="651">
        <f t="shared" si="1"/>
        <v>0</v>
      </c>
    </row>
    <row r="14" spans="1:8" ht="26.7" customHeight="1">
      <c r="A14" s="647">
        <v>4</v>
      </c>
      <c r="B14" s="476" t="s">
        <v>532</v>
      </c>
      <c r="C14" s="649"/>
      <c r="D14" s="649"/>
      <c r="E14" s="650">
        <f t="shared" si="0"/>
        <v>0</v>
      </c>
      <c r="F14" s="649"/>
      <c r="G14" s="649"/>
      <c r="H14" s="651">
        <f t="shared" si="1"/>
        <v>0</v>
      </c>
    </row>
    <row r="15" spans="1:8" ht="24.45" customHeight="1">
      <c r="A15" s="647">
        <v>5</v>
      </c>
      <c r="B15" s="477" t="s">
        <v>533</v>
      </c>
      <c r="C15" s="654">
        <v>234620271.88967365</v>
      </c>
      <c r="D15" s="654">
        <v>0</v>
      </c>
      <c r="E15" s="655">
        <f t="shared" si="0"/>
        <v>234620271.88967365</v>
      </c>
      <c r="F15" s="654">
        <v>288672290</v>
      </c>
      <c r="G15" s="654">
        <v>0</v>
      </c>
      <c r="H15" s="656">
        <f t="shared" si="1"/>
        <v>288672290</v>
      </c>
    </row>
    <row r="16" spans="1:8">
      <c r="A16" s="647">
        <v>5.0999999999999996</v>
      </c>
      <c r="B16" s="478" t="s">
        <v>534</v>
      </c>
      <c r="C16" s="649"/>
      <c r="D16" s="649"/>
      <c r="E16" s="650">
        <f t="shared" si="0"/>
        <v>0</v>
      </c>
      <c r="F16" s="649"/>
      <c r="G16" s="649"/>
      <c r="H16" s="651">
        <f t="shared" si="1"/>
        <v>0</v>
      </c>
    </row>
    <row r="17" spans="1:8">
      <c r="A17" s="647">
        <v>5.2</v>
      </c>
      <c r="B17" s="478" t="s">
        <v>535</v>
      </c>
      <c r="C17" s="649">
        <v>234620271.88967365</v>
      </c>
      <c r="D17" s="649">
        <v>0</v>
      </c>
      <c r="E17" s="650">
        <f t="shared" si="0"/>
        <v>234620271.88967365</v>
      </c>
      <c r="F17" s="649">
        <v>288672290</v>
      </c>
      <c r="G17" s="649">
        <v>0</v>
      </c>
      <c r="H17" s="651">
        <f t="shared" si="1"/>
        <v>288672290</v>
      </c>
    </row>
    <row r="18" spans="1:8">
      <c r="A18" s="647">
        <v>5.3</v>
      </c>
      <c r="B18" s="479" t="s">
        <v>536</v>
      </c>
      <c r="C18" s="649"/>
      <c r="D18" s="649"/>
      <c r="E18" s="650">
        <f t="shared" si="0"/>
        <v>0</v>
      </c>
      <c r="F18" s="649"/>
      <c r="G18" s="649"/>
      <c r="H18" s="651">
        <f t="shared" si="1"/>
        <v>0</v>
      </c>
    </row>
    <row r="19" spans="1:8">
      <c r="A19" s="647">
        <v>6</v>
      </c>
      <c r="B19" s="475" t="s">
        <v>537</v>
      </c>
      <c r="C19" s="649">
        <v>3814324190.734344</v>
      </c>
      <c r="D19" s="649">
        <v>1237993712.1043653</v>
      </c>
      <c r="E19" s="650">
        <f t="shared" si="0"/>
        <v>5052317902.8387089</v>
      </c>
      <c r="F19" s="649">
        <v>3251519193.1370006</v>
      </c>
      <c r="G19" s="649">
        <v>1000843845.0518379</v>
      </c>
      <c r="H19" s="651">
        <f t="shared" si="1"/>
        <v>4252363038.1888385</v>
      </c>
    </row>
    <row r="20" spans="1:8">
      <c r="A20" s="647">
        <v>6.1</v>
      </c>
      <c r="B20" s="478" t="s">
        <v>535</v>
      </c>
      <c r="C20" s="649">
        <v>478651041.51776129</v>
      </c>
      <c r="D20" s="649">
        <v>166945859.5399192</v>
      </c>
      <c r="E20" s="650">
        <f t="shared" si="0"/>
        <v>645596901.05768049</v>
      </c>
      <c r="F20" s="649">
        <v>376873220.2600041</v>
      </c>
      <c r="G20" s="649">
        <v>111533575.80420199</v>
      </c>
      <c r="H20" s="651">
        <f t="shared" si="1"/>
        <v>488406796.06420612</v>
      </c>
    </row>
    <row r="21" spans="1:8">
      <c r="A21" s="647">
        <v>6.2</v>
      </c>
      <c r="B21" s="479" t="s">
        <v>536</v>
      </c>
      <c r="C21" s="649">
        <v>3335673149.2165828</v>
      </c>
      <c r="D21" s="649">
        <v>1071047852.5644462</v>
      </c>
      <c r="E21" s="650">
        <f t="shared" si="0"/>
        <v>4406721001.7810287</v>
      </c>
      <c r="F21" s="649">
        <v>2874645972.8769965</v>
      </c>
      <c r="G21" s="649">
        <v>889310269.24763596</v>
      </c>
      <c r="H21" s="651">
        <f t="shared" si="1"/>
        <v>3763956242.1246324</v>
      </c>
    </row>
    <row r="22" spans="1:8">
      <c r="A22" s="647">
        <v>7</v>
      </c>
      <c r="B22" s="474" t="s">
        <v>538</v>
      </c>
      <c r="C22" s="649">
        <v>0</v>
      </c>
      <c r="D22" s="649">
        <v>0</v>
      </c>
      <c r="E22" s="650">
        <f t="shared" si="0"/>
        <v>0</v>
      </c>
      <c r="F22" s="649">
        <v>0</v>
      </c>
      <c r="G22" s="649">
        <v>0</v>
      </c>
      <c r="H22" s="651">
        <f t="shared" si="1"/>
        <v>0</v>
      </c>
    </row>
    <row r="23" spans="1:8">
      <c r="A23" s="647">
        <v>8</v>
      </c>
      <c r="B23" s="480" t="s">
        <v>539</v>
      </c>
      <c r="C23" s="649">
        <v>0</v>
      </c>
      <c r="D23" s="649">
        <v>0</v>
      </c>
      <c r="E23" s="650">
        <f t="shared" si="0"/>
        <v>0</v>
      </c>
      <c r="F23" s="649">
        <v>0</v>
      </c>
      <c r="G23" s="649">
        <v>0</v>
      </c>
      <c r="H23" s="651">
        <f t="shared" si="1"/>
        <v>0</v>
      </c>
    </row>
    <row r="24" spans="1:8">
      <c r="A24" s="647">
        <v>9</v>
      </c>
      <c r="B24" s="476" t="s">
        <v>540</v>
      </c>
      <c r="C24" s="649">
        <v>213588611.41000003</v>
      </c>
      <c r="D24" s="649">
        <v>0</v>
      </c>
      <c r="E24" s="650">
        <f t="shared" si="0"/>
        <v>213588611.41000003</v>
      </c>
      <c r="F24" s="649">
        <v>201580935.44</v>
      </c>
      <c r="G24" s="649">
        <v>0</v>
      </c>
      <c r="H24" s="651">
        <f t="shared" si="1"/>
        <v>201580935.44</v>
      </c>
    </row>
    <row r="25" spans="1:8">
      <c r="A25" s="647">
        <v>9.1</v>
      </c>
      <c r="B25" s="478" t="s">
        <v>541</v>
      </c>
      <c r="C25" s="649">
        <v>211142888.58000001</v>
      </c>
      <c r="D25" s="649">
        <v>0</v>
      </c>
      <c r="E25" s="650">
        <f t="shared" si="0"/>
        <v>211142888.58000001</v>
      </c>
      <c r="F25" s="649">
        <v>199536216.40000001</v>
      </c>
      <c r="G25" s="649">
        <v>0</v>
      </c>
      <c r="H25" s="651">
        <f t="shared" si="1"/>
        <v>199536216.40000001</v>
      </c>
    </row>
    <row r="26" spans="1:8">
      <c r="A26" s="647">
        <v>9.1999999999999993</v>
      </c>
      <c r="B26" s="478" t="s">
        <v>542</v>
      </c>
      <c r="C26" s="649">
        <v>2445722.83</v>
      </c>
      <c r="D26" s="649">
        <v>0</v>
      </c>
      <c r="E26" s="650">
        <f t="shared" si="0"/>
        <v>2445722.83</v>
      </c>
      <c r="F26" s="649">
        <v>2044719.04</v>
      </c>
      <c r="G26" s="649">
        <v>0</v>
      </c>
      <c r="H26" s="651">
        <f t="shared" si="1"/>
        <v>2044719.04</v>
      </c>
    </row>
    <row r="27" spans="1:8">
      <c r="A27" s="647">
        <v>10</v>
      </c>
      <c r="B27" s="476" t="s">
        <v>543</v>
      </c>
      <c r="C27" s="649">
        <v>90160124.030000001</v>
      </c>
      <c r="D27" s="649">
        <v>0</v>
      </c>
      <c r="E27" s="650">
        <f t="shared" si="0"/>
        <v>90160124.030000001</v>
      </c>
      <c r="F27" s="649">
        <v>74107702.890000015</v>
      </c>
      <c r="G27" s="649">
        <v>0</v>
      </c>
      <c r="H27" s="651">
        <f t="shared" si="1"/>
        <v>74107702.890000015</v>
      </c>
    </row>
    <row r="28" spans="1:8">
      <c r="A28" s="647">
        <v>10.1</v>
      </c>
      <c r="B28" s="478" t="s">
        <v>544</v>
      </c>
      <c r="C28" s="649"/>
      <c r="D28" s="649"/>
      <c r="E28" s="650">
        <f t="shared" si="0"/>
        <v>0</v>
      </c>
      <c r="F28" s="649"/>
      <c r="G28" s="649"/>
      <c r="H28" s="651">
        <f t="shared" si="1"/>
        <v>0</v>
      </c>
    </row>
    <row r="29" spans="1:8">
      <c r="A29" s="647">
        <v>10.199999999999999</v>
      </c>
      <c r="B29" s="478" t="s">
        <v>545</v>
      </c>
      <c r="C29" s="649">
        <v>90160124.030000001</v>
      </c>
      <c r="D29" s="649">
        <v>0</v>
      </c>
      <c r="E29" s="650">
        <f t="shared" si="0"/>
        <v>90160124.030000001</v>
      </c>
      <c r="F29" s="649">
        <v>74107702.890000015</v>
      </c>
      <c r="G29" s="649">
        <v>0</v>
      </c>
      <c r="H29" s="651">
        <f t="shared" si="1"/>
        <v>74107702.890000015</v>
      </c>
    </row>
    <row r="30" spans="1:8">
      <c r="A30" s="647">
        <v>11</v>
      </c>
      <c r="B30" s="476" t="s">
        <v>546</v>
      </c>
      <c r="C30" s="649">
        <v>0</v>
      </c>
      <c r="D30" s="649">
        <v>0</v>
      </c>
      <c r="E30" s="650">
        <f t="shared" si="0"/>
        <v>0</v>
      </c>
      <c r="F30" s="649">
        <v>0</v>
      </c>
      <c r="G30" s="649">
        <v>0</v>
      </c>
      <c r="H30" s="651">
        <f t="shared" si="1"/>
        <v>0</v>
      </c>
    </row>
    <row r="31" spans="1:8">
      <c r="A31" s="647">
        <v>11.1</v>
      </c>
      <c r="B31" s="478" t="s">
        <v>547</v>
      </c>
      <c r="C31" s="649">
        <v>0</v>
      </c>
      <c r="D31" s="649">
        <v>0</v>
      </c>
      <c r="E31" s="650">
        <f t="shared" si="0"/>
        <v>0</v>
      </c>
      <c r="F31" s="649">
        <v>0</v>
      </c>
      <c r="G31" s="649">
        <v>0</v>
      </c>
      <c r="H31" s="651">
        <f t="shared" si="1"/>
        <v>0</v>
      </c>
    </row>
    <row r="32" spans="1:8">
      <c r="A32" s="647">
        <v>11.2</v>
      </c>
      <c r="B32" s="478" t="s">
        <v>548</v>
      </c>
      <c r="C32" s="649">
        <v>0</v>
      </c>
      <c r="D32" s="649">
        <v>0</v>
      </c>
      <c r="E32" s="650">
        <f t="shared" si="0"/>
        <v>0</v>
      </c>
      <c r="F32" s="649">
        <v>0</v>
      </c>
      <c r="G32" s="649">
        <v>0</v>
      </c>
      <c r="H32" s="651">
        <f t="shared" si="1"/>
        <v>0</v>
      </c>
    </row>
    <row r="33" spans="1:8">
      <c r="A33" s="647">
        <v>13</v>
      </c>
      <c r="B33" s="476" t="s">
        <v>549</v>
      </c>
      <c r="C33" s="649">
        <v>40163372.200000003</v>
      </c>
      <c r="D33" s="649">
        <v>14875511.968000002</v>
      </c>
      <c r="E33" s="650">
        <f t="shared" si="0"/>
        <v>55038884.168000005</v>
      </c>
      <c r="F33" s="649">
        <v>30311200.510000005</v>
      </c>
      <c r="G33" s="649">
        <v>7823620.0319999997</v>
      </c>
      <c r="H33" s="651">
        <f t="shared" si="1"/>
        <v>38134820.542000003</v>
      </c>
    </row>
    <row r="34" spans="1:8">
      <c r="A34" s="647">
        <v>13.1</v>
      </c>
      <c r="B34" s="657" t="s">
        <v>550</v>
      </c>
      <c r="C34" s="649">
        <v>14082037.98</v>
      </c>
      <c r="D34" s="649">
        <v>0</v>
      </c>
      <c r="E34" s="650">
        <f t="shared" si="0"/>
        <v>14082037.98</v>
      </c>
      <c r="F34" s="649">
        <v>5338759.8900000006</v>
      </c>
      <c r="G34" s="649">
        <v>0</v>
      </c>
      <c r="H34" s="651">
        <f t="shared" si="1"/>
        <v>5338759.8900000006</v>
      </c>
    </row>
    <row r="35" spans="1:8">
      <c r="A35" s="647">
        <v>13.2</v>
      </c>
      <c r="B35" s="657" t="s">
        <v>551</v>
      </c>
      <c r="C35" s="649">
        <v>0</v>
      </c>
      <c r="D35" s="649">
        <v>0</v>
      </c>
      <c r="E35" s="650">
        <f t="shared" si="0"/>
        <v>0</v>
      </c>
      <c r="F35" s="649">
        <v>0</v>
      </c>
      <c r="G35" s="649">
        <v>0</v>
      </c>
      <c r="H35" s="651">
        <f t="shared" si="1"/>
        <v>0</v>
      </c>
    </row>
    <row r="36" spans="1:8">
      <c r="A36" s="647">
        <v>14</v>
      </c>
      <c r="B36" s="658" t="s">
        <v>552</v>
      </c>
      <c r="C36" s="649">
        <v>4671619004.2291985</v>
      </c>
      <c r="D36" s="649">
        <v>1549655238.0516653</v>
      </c>
      <c r="E36" s="650">
        <f t="shared" si="0"/>
        <v>6221274242.2808638</v>
      </c>
      <c r="F36" s="649">
        <f>SUM(F7,F11,F13,F14,F15,F19,F22,F23,F24,F27,F30,F33)</f>
        <v>4100573439.2970009</v>
      </c>
      <c r="G36" s="649">
        <f>SUM(G7,G11,G13,G14,G15,G19,G22,G23,G24,G27,G30,G33)</f>
        <v>1298840020.3938379</v>
      </c>
      <c r="H36" s="651">
        <f t="shared" si="1"/>
        <v>5399413459.6908388</v>
      </c>
    </row>
    <row r="37" spans="1:8" ht="22.5" customHeight="1">
      <c r="A37" s="647"/>
      <c r="B37" s="659" t="s">
        <v>553</v>
      </c>
      <c r="C37" s="808"/>
      <c r="D37" s="809"/>
      <c r="E37" s="809"/>
      <c r="F37" s="809"/>
      <c r="G37" s="809"/>
      <c r="H37" s="810"/>
    </row>
    <row r="38" spans="1:8">
      <c r="A38" s="647">
        <v>15</v>
      </c>
      <c r="B38" s="481" t="s">
        <v>554</v>
      </c>
      <c r="C38" s="649">
        <v>14373</v>
      </c>
      <c r="D38" s="649">
        <v>0</v>
      </c>
      <c r="E38" s="650">
        <f>C38+D38</f>
        <v>14373</v>
      </c>
      <c r="F38" s="649">
        <v>0</v>
      </c>
      <c r="G38" s="649">
        <v>0</v>
      </c>
      <c r="H38" s="651">
        <f>F38+G38</f>
        <v>0</v>
      </c>
    </row>
    <row r="39" spans="1:8">
      <c r="A39" s="647">
        <v>15.1</v>
      </c>
      <c r="B39" s="653" t="s">
        <v>530</v>
      </c>
      <c r="C39" s="649">
        <v>14373</v>
      </c>
      <c r="D39" s="649"/>
      <c r="E39" s="650">
        <f t="shared" ref="E39:E53" si="2">C39+D39</f>
        <v>14373</v>
      </c>
      <c r="F39" s="649">
        <v>0</v>
      </c>
      <c r="G39" s="649"/>
      <c r="H39" s="651">
        <f t="shared" ref="H39:H53" si="3">F39+G39</f>
        <v>0</v>
      </c>
    </row>
    <row r="40" spans="1:8" ht="24" customHeight="1">
      <c r="A40" s="647">
        <v>16</v>
      </c>
      <c r="B40" s="474" t="s">
        <v>555</v>
      </c>
      <c r="C40" s="649"/>
      <c r="D40" s="649"/>
      <c r="E40" s="650">
        <f t="shared" si="2"/>
        <v>0</v>
      </c>
      <c r="F40" s="649"/>
      <c r="G40" s="649"/>
      <c r="H40" s="651">
        <f t="shared" si="3"/>
        <v>0</v>
      </c>
    </row>
    <row r="41" spans="1:8">
      <c r="A41" s="647">
        <v>17</v>
      </c>
      <c r="B41" s="474" t="s">
        <v>556</v>
      </c>
      <c r="C41" s="649">
        <v>3980215775.3400002</v>
      </c>
      <c r="D41" s="649">
        <v>1254538228.3741448</v>
      </c>
      <c r="E41" s="650">
        <f t="shared" si="2"/>
        <v>5234754003.7141447</v>
      </c>
      <c r="F41" s="649">
        <v>3410720566.8699999</v>
      </c>
      <c r="G41" s="649">
        <v>1168878375.4176524</v>
      </c>
      <c r="H41" s="651">
        <f t="shared" si="3"/>
        <v>4579598942.287652</v>
      </c>
    </row>
    <row r="42" spans="1:8">
      <c r="A42" s="647">
        <v>17.100000000000001</v>
      </c>
      <c r="B42" s="482" t="s">
        <v>557</v>
      </c>
      <c r="C42" s="649">
        <v>3324457016.0900002</v>
      </c>
      <c r="D42" s="649">
        <v>1192266040.5134647</v>
      </c>
      <c r="E42" s="650">
        <f t="shared" si="2"/>
        <v>4516723056.6034651</v>
      </c>
      <c r="F42" s="649">
        <v>2455772838.9099998</v>
      </c>
      <c r="G42" s="649">
        <v>1093304343.8676522</v>
      </c>
      <c r="H42" s="651">
        <f t="shared" si="3"/>
        <v>3549077182.7776518</v>
      </c>
    </row>
    <row r="43" spans="1:8">
      <c r="A43" s="647">
        <v>17.2</v>
      </c>
      <c r="B43" s="652" t="s">
        <v>558</v>
      </c>
      <c r="C43" s="649">
        <v>651641821.91999996</v>
      </c>
      <c r="D43" s="649">
        <v>23873110.050680071</v>
      </c>
      <c r="E43" s="650">
        <f t="shared" si="2"/>
        <v>675514931.97068</v>
      </c>
      <c r="F43" s="649">
        <v>952123709.59000003</v>
      </c>
      <c r="G43" s="649">
        <v>36165940.640000001</v>
      </c>
      <c r="H43" s="651">
        <f t="shared" si="3"/>
        <v>988289650.23000002</v>
      </c>
    </row>
    <row r="44" spans="1:8">
      <c r="A44" s="647">
        <v>17.3</v>
      </c>
      <c r="B44" s="482" t="s">
        <v>559</v>
      </c>
      <c r="C44" s="649">
        <v>0</v>
      </c>
      <c r="D44" s="649">
        <v>0</v>
      </c>
      <c r="E44" s="650">
        <f t="shared" si="2"/>
        <v>0</v>
      </c>
      <c r="F44" s="649">
        <v>0</v>
      </c>
      <c r="G44" s="649">
        <v>0</v>
      </c>
      <c r="H44" s="651">
        <f t="shared" si="3"/>
        <v>0</v>
      </c>
    </row>
    <row r="45" spans="1:8">
      <c r="A45" s="647">
        <v>17.399999999999999</v>
      </c>
      <c r="B45" s="482" t="s">
        <v>560</v>
      </c>
      <c r="C45" s="649">
        <v>4116937.33</v>
      </c>
      <c r="D45" s="649">
        <v>38399077.810000002</v>
      </c>
      <c r="E45" s="650">
        <f t="shared" si="2"/>
        <v>42516015.140000001</v>
      </c>
      <c r="F45" s="649">
        <v>2824018.37</v>
      </c>
      <c r="G45" s="649">
        <v>39408090.910000004</v>
      </c>
      <c r="H45" s="651">
        <f t="shared" si="3"/>
        <v>42232109.280000001</v>
      </c>
    </row>
    <row r="46" spans="1:8">
      <c r="A46" s="647">
        <v>18</v>
      </c>
      <c r="B46" s="483" t="s">
        <v>561</v>
      </c>
      <c r="C46" s="649">
        <v>1775298.6541589098</v>
      </c>
      <c r="D46" s="649">
        <v>1738691.3408509842</v>
      </c>
      <c r="E46" s="650">
        <f t="shared" si="2"/>
        <v>3513989.995009894</v>
      </c>
      <c r="F46" s="649">
        <v>1501034.1226591561</v>
      </c>
      <c r="G46" s="649">
        <v>306409.93205381889</v>
      </c>
      <c r="H46" s="651">
        <f t="shared" si="3"/>
        <v>1807444.0547129749</v>
      </c>
    </row>
    <row r="47" spans="1:8">
      <c r="A47" s="647">
        <v>19</v>
      </c>
      <c r="B47" s="483" t="s">
        <v>562</v>
      </c>
      <c r="C47" s="649">
        <v>21866219.530000001</v>
      </c>
      <c r="D47" s="649">
        <v>0</v>
      </c>
      <c r="E47" s="650">
        <f t="shared" si="2"/>
        <v>21866219.530000001</v>
      </c>
      <c r="F47" s="649">
        <v>20160531.490000002</v>
      </c>
      <c r="G47" s="649">
        <v>0</v>
      </c>
      <c r="H47" s="651">
        <f t="shared" si="3"/>
        <v>20160531.490000002</v>
      </c>
    </row>
    <row r="48" spans="1:8">
      <c r="A48" s="647">
        <v>19.100000000000001</v>
      </c>
      <c r="B48" s="484" t="s">
        <v>563</v>
      </c>
      <c r="C48" s="649">
        <v>4944182.16</v>
      </c>
      <c r="D48" s="649">
        <v>0</v>
      </c>
      <c r="E48" s="650">
        <f t="shared" si="2"/>
        <v>4944182.16</v>
      </c>
      <c r="F48" s="649">
        <v>4676689.33</v>
      </c>
      <c r="G48" s="649">
        <v>0</v>
      </c>
      <c r="H48" s="651">
        <f t="shared" si="3"/>
        <v>4676689.33</v>
      </c>
    </row>
    <row r="49" spans="1:8">
      <c r="A49" s="647">
        <v>19.2</v>
      </c>
      <c r="B49" s="485" t="s">
        <v>564</v>
      </c>
      <c r="C49" s="649">
        <v>16922037.370000001</v>
      </c>
      <c r="D49" s="649">
        <v>0</v>
      </c>
      <c r="E49" s="650">
        <f t="shared" si="2"/>
        <v>16922037.370000001</v>
      </c>
      <c r="F49" s="649">
        <v>15483842.16</v>
      </c>
      <c r="G49" s="649">
        <v>0</v>
      </c>
      <c r="H49" s="651">
        <f t="shared" si="3"/>
        <v>15483842.16</v>
      </c>
    </row>
    <row r="50" spans="1:8">
      <c r="A50" s="647">
        <v>20</v>
      </c>
      <c r="B50" s="490" t="s">
        <v>565</v>
      </c>
      <c r="C50" s="649">
        <v>17830570.597600002</v>
      </c>
      <c r="D50" s="649">
        <v>143666704.32565799</v>
      </c>
      <c r="E50" s="650">
        <f t="shared" si="2"/>
        <v>161497274.92325801</v>
      </c>
      <c r="F50" s="649">
        <v>14548005.529999999</v>
      </c>
      <c r="G50" s="649">
        <v>120551974.9468758</v>
      </c>
      <c r="H50" s="651">
        <f t="shared" si="3"/>
        <v>135099980.47687578</v>
      </c>
    </row>
    <row r="51" spans="1:8">
      <c r="A51" s="647">
        <v>21</v>
      </c>
      <c r="B51" s="480" t="s">
        <v>566</v>
      </c>
      <c r="C51" s="649">
        <v>30659075.710000001</v>
      </c>
      <c r="D51" s="649">
        <v>3134302.1599999997</v>
      </c>
      <c r="E51" s="650">
        <f t="shared" si="2"/>
        <v>33793377.869999997</v>
      </c>
      <c r="F51" s="649">
        <v>29299344.720000003</v>
      </c>
      <c r="G51" s="649">
        <v>3377617.8199999994</v>
      </c>
      <c r="H51" s="651">
        <f t="shared" si="3"/>
        <v>32676962.540000003</v>
      </c>
    </row>
    <row r="52" spans="1:8">
      <c r="A52" s="647">
        <v>21.1</v>
      </c>
      <c r="B52" s="652" t="s">
        <v>567</v>
      </c>
      <c r="C52" s="649">
        <v>90006.23</v>
      </c>
      <c r="D52" s="649">
        <v>0</v>
      </c>
      <c r="E52" s="650">
        <f t="shared" si="2"/>
        <v>90006.23</v>
      </c>
      <c r="F52" s="649">
        <v>91125.93</v>
      </c>
      <c r="G52" s="649">
        <v>0</v>
      </c>
      <c r="H52" s="651">
        <f t="shared" si="3"/>
        <v>91125.93</v>
      </c>
    </row>
    <row r="53" spans="1:8">
      <c r="A53" s="647">
        <v>22</v>
      </c>
      <c r="B53" s="660" t="s">
        <v>568</v>
      </c>
      <c r="C53" s="649">
        <f>SUM(C38,C40,C41,C46,C47,C50,C51)</f>
        <v>4052361312.8317595</v>
      </c>
      <c r="D53" s="649">
        <f>SUM(D38,D40,D41,D46,D47,D50,D51)</f>
        <v>1403077926.200654</v>
      </c>
      <c r="E53" s="650">
        <f t="shared" si="2"/>
        <v>5455439239.0324135</v>
      </c>
      <c r="F53" s="649">
        <v>3476229482.7326589</v>
      </c>
      <c r="G53" s="649">
        <v>1293114378.1165819</v>
      </c>
      <c r="H53" s="651">
        <f t="shared" si="3"/>
        <v>4769343860.8492413</v>
      </c>
    </row>
    <row r="54" spans="1:8" ht="24" customHeight="1">
      <c r="A54" s="647"/>
      <c r="B54" s="659" t="s">
        <v>569</v>
      </c>
      <c r="C54" s="808"/>
      <c r="D54" s="809"/>
      <c r="E54" s="809"/>
      <c r="F54" s="809"/>
      <c r="G54" s="809"/>
      <c r="H54" s="810"/>
    </row>
    <row r="55" spans="1:8">
      <c r="A55" s="647">
        <v>23</v>
      </c>
      <c r="B55" s="490" t="s">
        <v>710</v>
      </c>
      <c r="C55" s="649">
        <v>44490459.259999998</v>
      </c>
      <c r="D55" s="649">
        <v>0</v>
      </c>
      <c r="E55" s="650">
        <f>C55+D55</f>
        <v>44490459.259999998</v>
      </c>
      <c r="F55" s="649">
        <v>44490459.259999998</v>
      </c>
      <c r="G55" s="649">
        <v>0</v>
      </c>
      <c r="H55" s="651">
        <f>F55+G55</f>
        <v>44490459.259999998</v>
      </c>
    </row>
    <row r="56" spans="1:8">
      <c r="A56" s="647">
        <v>24</v>
      </c>
      <c r="B56" s="490" t="s">
        <v>571</v>
      </c>
      <c r="C56" s="649">
        <v>45653.84</v>
      </c>
      <c r="D56" s="649">
        <v>0</v>
      </c>
      <c r="E56" s="650">
        <f t="shared" ref="E56:E69" si="4">C56+D56</f>
        <v>45653.84</v>
      </c>
      <c r="F56" s="649">
        <v>45653.84</v>
      </c>
      <c r="G56" s="649">
        <v>0</v>
      </c>
      <c r="H56" s="651">
        <f t="shared" ref="H56:H69" si="5">F56+G56</f>
        <v>45653.84</v>
      </c>
    </row>
    <row r="57" spans="1:8">
      <c r="A57" s="647">
        <v>25</v>
      </c>
      <c r="B57" s="483" t="s">
        <v>572</v>
      </c>
      <c r="C57" s="649">
        <v>41370267.159999996</v>
      </c>
      <c r="D57" s="649">
        <v>0</v>
      </c>
      <c r="E57" s="650">
        <f t="shared" si="4"/>
        <v>41370267.159999996</v>
      </c>
      <c r="F57" s="649">
        <v>41370267.239999995</v>
      </c>
      <c r="G57" s="649">
        <v>0</v>
      </c>
      <c r="H57" s="651">
        <f t="shared" si="5"/>
        <v>41370267.239999995</v>
      </c>
    </row>
    <row r="58" spans="1:8">
      <c r="A58" s="647">
        <v>26</v>
      </c>
      <c r="B58" s="483" t="s">
        <v>573</v>
      </c>
      <c r="C58" s="649">
        <v>0</v>
      </c>
      <c r="D58" s="649">
        <v>0</v>
      </c>
      <c r="E58" s="650">
        <f t="shared" si="4"/>
        <v>0</v>
      </c>
      <c r="F58" s="649">
        <v>0</v>
      </c>
      <c r="G58" s="649">
        <v>0</v>
      </c>
      <c r="H58" s="651">
        <f t="shared" si="5"/>
        <v>0</v>
      </c>
    </row>
    <row r="59" spans="1:8">
      <c r="A59" s="647">
        <v>27</v>
      </c>
      <c r="B59" s="483" t="s">
        <v>574</v>
      </c>
      <c r="C59" s="649">
        <v>0</v>
      </c>
      <c r="D59" s="649">
        <v>0</v>
      </c>
      <c r="E59" s="650">
        <f t="shared" si="4"/>
        <v>0</v>
      </c>
      <c r="F59" s="649">
        <v>0</v>
      </c>
      <c r="G59" s="649">
        <v>0</v>
      </c>
      <c r="H59" s="651">
        <f t="shared" si="5"/>
        <v>0</v>
      </c>
    </row>
    <row r="60" spans="1:8">
      <c r="A60" s="647">
        <v>27.1</v>
      </c>
      <c r="B60" s="482" t="s">
        <v>575</v>
      </c>
      <c r="C60" s="649">
        <v>0</v>
      </c>
      <c r="D60" s="649">
        <v>0</v>
      </c>
      <c r="E60" s="650">
        <f t="shared" si="4"/>
        <v>0</v>
      </c>
      <c r="F60" s="649">
        <v>0</v>
      </c>
      <c r="G60" s="649">
        <v>0</v>
      </c>
      <c r="H60" s="651">
        <f t="shared" si="5"/>
        <v>0</v>
      </c>
    </row>
    <row r="61" spans="1:8">
      <c r="A61" s="647">
        <v>27.2</v>
      </c>
      <c r="B61" s="482" t="s">
        <v>576</v>
      </c>
      <c r="C61" s="649">
        <v>0</v>
      </c>
      <c r="D61" s="649"/>
      <c r="E61" s="650">
        <f t="shared" si="4"/>
        <v>0</v>
      </c>
      <c r="F61" s="649">
        <v>0</v>
      </c>
      <c r="G61" s="649"/>
      <c r="H61" s="651">
        <f t="shared" si="5"/>
        <v>0</v>
      </c>
    </row>
    <row r="62" spans="1:8">
      <c r="A62" s="647">
        <v>28</v>
      </c>
      <c r="B62" s="661" t="s">
        <v>577</v>
      </c>
      <c r="C62" s="649"/>
      <c r="D62" s="649"/>
      <c r="E62" s="650">
        <f t="shared" si="4"/>
        <v>0</v>
      </c>
      <c r="F62" s="649"/>
      <c r="G62" s="649"/>
      <c r="H62" s="651">
        <f t="shared" si="5"/>
        <v>0</v>
      </c>
    </row>
    <row r="63" spans="1:8">
      <c r="A63" s="647">
        <v>29</v>
      </c>
      <c r="B63" s="483" t="s">
        <v>578</v>
      </c>
      <c r="C63" s="649">
        <v>33015263</v>
      </c>
      <c r="D63" s="649">
        <v>0</v>
      </c>
      <c r="E63" s="650">
        <f t="shared" si="4"/>
        <v>33015263</v>
      </c>
      <c r="F63" s="649">
        <v>26059883.789999999</v>
      </c>
      <c r="G63" s="649">
        <v>0</v>
      </c>
      <c r="H63" s="651">
        <f t="shared" si="5"/>
        <v>26059883.789999999</v>
      </c>
    </row>
    <row r="64" spans="1:8">
      <c r="A64" s="647">
        <v>29.1</v>
      </c>
      <c r="B64" s="479" t="s">
        <v>579</v>
      </c>
      <c r="C64" s="649">
        <v>30502623</v>
      </c>
      <c r="D64" s="649">
        <v>0</v>
      </c>
      <c r="E64" s="650">
        <f t="shared" si="4"/>
        <v>30502623</v>
      </c>
      <c r="F64" s="649">
        <v>21463472.789999999</v>
      </c>
      <c r="G64" s="649">
        <v>0</v>
      </c>
      <c r="H64" s="651">
        <f t="shared" si="5"/>
        <v>21463472.789999999</v>
      </c>
    </row>
    <row r="65" spans="1:8" ht="25.2" customHeight="1">
      <c r="A65" s="647">
        <v>29.2</v>
      </c>
      <c r="B65" s="486" t="s">
        <v>580</v>
      </c>
      <c r="C65" s="649"/>
      <c r="D65" s="649"/>
      <c r="E65" s="650">
        <f t="shared" si="4"/>
        <v>0</v>
      </c>
      <c r="F65" s="649"/>
      <c r="G65" s="649"/>
      <c r="H65" s="651">
        <f t="shared" si="5"/>
        <v>0</v>
      </c>
    </row>
    <row r="66" spans="1:8" ht="22.5" customHeight="1">
      <c r="A66" s="647">
        <v>29.3</v>
      </c>
      <c r="B66" s="486" t="s">
        <v>581</v>
      </c>
      <c r="C66" s="649">
        <v>2512640</v>
      </c>
      <c r="D66" s="649"/>
      <c r="E66" s="650">
        <f t="shared" si="4"/>
        <v>2512640</v>
      </c>
      <c r="F66" s="649">
        <v>4596411</v>
      </c>
      <c r="G66" s="649"/>
      <c r="H66" s="651">
        <f t="shared" si="5"/>
        <v>4596411</v>
      </c>
    </row>
    <row r="67" spans="1:8">
      <c r="A67" s="647">
        <v>30</v>
      </c>
      <c r="B67" s="476" t="s">
        <v>582</v>
      </c>
      <c r="C67" s="649">
        <v>646913360</v>
      </c>
      <c r="D67" s="649"/>
      <c r="E67" s="650">
        <f t="shared" si="4"/>
        <v>646913360</v>
      </c>
      <c r="F67" s="649">
        <v>518103334.76999998</v>
      </c>
      <c r="G67" s="649"/>
      <c r="H67" s="651">
        <f t="shared" si="5"/>
        <v>518103334.76999998</v>
      </c>
    </row>
    <row r="68" spans="1:8">
      <c r="A68" s="647">
        <v>31</v>
      </c>
      <c r="B68" s="662" t="s">
        <v>752</v>
      </c>
      <c r="C68" s="649">
        <v>765835003.25999999</v>
      </c>
      <c r="D68" s="649">
        <v>0</v>
      </c>
      <c r="E68" s="650">
        <f t="shared" si="4"/>
        <v>765835003.25999999</v>
      </c>
      <c r="F68" s="649">
        <v>630069598.89999998</v>
      </c>
      <c r="G68" s="649">
        <v>0</v>
      </c>
      <c r="H68" s="651">
        <f t="shared" si="5"/>
        <v>630069598.89999998</v>
      </c>
    </row>
    <row r="69" spans="1:8" ht="14.4" thickBot="1">
      <c r="A69" s="663">
        <v>32</v>
      </c>
      <c r="B69" s="664" t="s">
        <v>584</v>
      </c>
      <c r="C69" s="665">
        <f>SUM(C53,C68)</f>
        <v>4818196316.0917597</v>
      </c>
      <c r="D69" s="665">
        <f>SUM(D53,D68)</f>
        <v>1403077926.200654</v>
      </c>
      <c r="E69" s="666">
        <f t="shared" si="4"/>
        <v>6221274242.2924137</v>
      </c>
      <c r="F69" s="665">
        <f>SUM(F53,F68)</f>
        <v>4106299081.632659</v>
      </c>
      <c r="G69" s="665">
        <f>SUM(G53,G68)</f>
        <v>1293114378.1165819</v>
      </c>
      <c r="H69" s="667">
        <f t="shared" si="5"/>
        <v>5399413459.7492409</v>
      </c>
    </row>
    <row r="72" spans="1:8">
      <c r="B72" s="540" t="s">
        <v>753</v>
      </c>
    </row>
  </sheetData>
  <mergeCells count="7">
    <mergeCell ref="C54:H54"/>
    <mergeCell ref="A4:A6"/>
    <mergeCell ref="B4:B5"/>
    <mergeCell ref="C4:E4"/>
    <mergeCell ref="F4:H4"/>
    <mergeCell ref="C6:H6"/>
    <mergeCell ref="C37:H37"/>
  </mergeCells>
  <pageMargins left="0.7" right="0.7" top="0.75" bottom="0.75" header="0.3" footer="0.3"/>
  <pageSetup paperSize="9" scale="4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topLeftCell="C1" zoomScale="80" zoomScaleNormal="80" workbookViewId="0">
      <selection activeCell="D26" sqref="D26"/>
    </sheetView>
  </sheetViews>
  <sheetFormatPr defaultColWidth="9.33203125" defaultRowHeight="12"/>
  <cols>
    <col min="1" max="1" width="11.6640625" style="375" bestFit="1" customWidth="1"/>
    <col min="2" max="2" width="66.33203125" style="375" customWidth="1"/>
    <col min="3" max="3" width="17.6640625" style="604" customWidth="1"/>
    <col min="4" max="5" width="16.109375" style="604" customWidth="1"/>
    <col min="6" max="6" width="16.109375" style="613" customWidth="1"/>
    <col min="7" max="7" width="16.6640625" style="613" customWidth="1"/>
    <col min="8" max="8" width="16.109375" style="604" customWidth="1"/>
    <col min="9" max="11" width="16.109375" style="613" customWidth="1"/>
    <col min="12" max="12" width="18.6640625" style="613" customWidth="1"/>
    <col min="13" max="16384" width="9.33203125" style="375"/>
  </cols>
  <sheetData>
    <row r="1" spans="1:12" ht="13.8">
      <c r="A1" s="300" t="s">
        <v>30</v>
      </c>
      <c r="B1" s="360" t="str">
        <f>'Info '!C2</f>
        <v>JSC "Liberty Bank"</v>
      </c>
      <c r="F1" s="604"/>
      <c r="G1" s="604"/>
      <c r="I1" s="604"/>
      <c r="J1" s="604"/>
      <c r="K1" s="604"/>
      <c r="L1" s="604"/>
    </row>
    <row r="2" spans="1:12">
      <c r="A2" s="301" t="s">
        <v>31</v>
      </c>
      <c r="B2" s="642">
        <f>'1. key ratios '!B2</f>
        <v>46112</v>
      </c>
      <c r="F2" s="604"/>
      <c r="G2" s="604"/>
      <c r="I2" s="604"/>
      <c r="J2" s="604"/>
      <c r="K2" s="604"/>
      <c r="L2" s="604"/>
    </row>
    <row r="3" spans="1:12">
      <c r="A3" s="302" t="s">
        <v>466</v>
      </c>
      <c r="F3" s="604"/>
      <c r="G3" s="604"/>
      <c r="I3" s="604"/>
      <c r="J3" s="604"/>
      <c r="K3" s="604"/>
      <c r="L3" s="604"/>
    </row>
    <row r="4" spans="1:12">
      <c r="F4" s="604"/>
      <c r="G4" s="604"/>
      <c r="I4" s="604"/>
      <c r="J4" s="604"/>
      <c r="K4" s="604"/>
      <c r="L4" s="604"/>
    </row>
    <row r="5" spans="1:12" ht="37.5" customHeight="1">
      <c r="A5" s="871" t="s">
        <v>483</v>
      </c>
      <c r="B5" s="872"/>
      <c r="C5" s="921" t="s">
        <v>467</v>
      </c>
      <c r="D5" s="922"/>
      <c r="E5" s="922"/>
      <c r="F5" s="922"/>
      <c r="G5" s="922"/>
      <c r="H5" s="923" t="s">
        <v>627</v>
      </c>
      <c r="I5" s="924"/>
      <c r="J5" s="924"/>
      <c r="K5" s="924"/>
      <c r="L5" s="925"/>
    </row>
    <row r="6" spans="1:12" ht="39.450000000000003" customHeight="1">
      <c r="A6" s="875"/>
      <c r="B6" s="876"/>
      <c r="C6" s="605"/>
      <c r="D6" s="606" t="s">
        <v>648</v>
      </c>
      <c r="E6" s="606" t="s">
        <v>647</v>
      </c>
      <c r="F6" s="606" t="s">
        <v>646</v>
      </c>
      <c r="G6" s="606" t="s">
        <v>645</v>
      </c>
      <c r="H6" s="607"/>
      <c r="I6" s="606" t="s">
        <v>648</v>
      </c>
      <c r="J6" s="606" t="s">
        <v>647</v>
      </c>
      <c r="K6" s="606" t="s">
        <v>646</v>
      </c>
      <c r="L6" s="606" t="s">
        <v>645</v>
      </c>
    </row>
    <row r="7" spans="1:12" ht="13.8">
      <c r="A7" s="364">
        <v>1</v>
      </c>
      <c r="B7" s="381" t="s">
        <v>486</v>
      </c>
      <c r="C7" s="608">
        <f>SUM(D7:G7)</f>
        <v>1105238332.97035</v>
      </c>
      <c r="D7" s="581">
        <v>1077189499.7298799</v>
      </c>
      <c r="E7" s="581">
        <v>6611360.762529999</v>
      </c>
      <c r="F7" s="581">
        <v>21351120.970940001</v>
      </c>
      <c r="G7" s="581">
        <v>86351.507000000012</v>
      </c>
      <c r="H7" s="608">
        <f>SUM(I7:L7)</f>
        <v>36713331.831150353</v>
      </c>
      <c r="I7" s="581">
        <v>17240226.687400002</v>
      </c>
      <c r="J7" s="581">
        <v>2277265.9573978372</v>
      </c>
      <c r="K7" s="581">
        <v>17156012.293000001</v>
      </c>
      <c r="L7" s="581">
        <v>39826.89335251</v>
      </c>
    </row>
    <row r="8" spans="1:12" ht="13.8">
      <c r="A8" s="364">
        <v>2</v>
      </c>
      <c r="B8" s="381" t="s">
        <v>399</v>
      </c>
      <c r="C8" s="608">
        <f>SUM(D8:G8)</f>
        <v>141937376.75434998</v>
      </c>
      <c r="D8" s="581">
        <v>139197636.37519598</v>
      </c>
      <c r="E8" s="581">
        <v>1941240.689154</v>
      </c>
      <c r="F8" s="609">
        <v>798499.69000000018</v>
      </c>
      <c r="G8" s="609">
        <v>0</v>
      </c>
      <c r="H8" s="608">
        <f t="shared" ref="H8:H32" si="0">SUM(I8:L8)</f>
        <v>1379621.3030563714</v>
      </c>
      <c r="I8" s="609">
        <v>525184.78735865955</v>
      </c>
      <c r="J8" s="581">
        <v>324028.11156924174</v>
      </c>
      <c r="K8" s="609">
        <v>530408.40412846999</v>
      </c>
      <c r="L8" s="609">
        <v>0</v>
      </c>
    </row>
    <row r="9" spans="1:12" ht="13.8">
      <c r="A9" s="364">
        <v>3</v>
      </c>
      <c r="B9" s="381" t="s">
        <v>400</v>
      </c>
      <c r="C9" s="608">
        <f>SUM(D9:G9)</f>
        <v>29447387.937044006</v>
      </c>
      <c r="D9" s="581">
        <v>29446656.197044004</v>
      </c>
      <c r="E9" s="581">
        <v>349.71</v>
      </c>
      <c r="F9" s="610">
        <v>382.03</v>
      </c>
      <c r="G9" s="610">
        <v>0</v>
      </c>
      <c r="H9" s="608">
        <f t="shared" si="0"/>
        <v>307290.96450643259</v>
      </c>
      <c r="I9" s="610">
        <v>306850.93645610259</v>
      </c>
      <c r="J9" s="610">
        <v>114.83112531</v>
      </c>
      <c r="K9" s="610">
        <v>325.19692501999998</v>
      </c>
      <c r="L9" s="610">
        <v>0</v>
      </c>
    </row>
    <row r="10" spans="1:12" ht="13.8">
      <c r="A10" s="364">
        <v>4</v>
      </c>
      <c r="B10" s="381" t="s">
        <v>487</v>
      </c>
      <c r="C10" s="608">
        <f t="shared" ref="C10:C32" si="1">SUM(D10:G10)</f>
        <v>111765893.999988</v>
      </c>
      <c r="D10" s="581">
        <v>98425754.910588011</v>
      </c>
      <c r="E10" s="581">
        <v>1544297.2334399999</v>
      </c>
      <c r="F10" s="610">
        <v>11795841.855959998</v>
      </c>
      <c r="G10" s="610">
        <v>0</v>
      </c>
      <c r="H10" s="608">
        <f t="shared" si="0"/>
        <v>1774726.0065855919</v>
      </c>
      <c r="I10" s="610">
        <v>1161879.8284439279</v>
      </c>
      <c r="J10" s="610">
        <v>47247.594948459111</v>
      </c>
      <c r="K10" s="610">
        <v>565598.58319320483</v>
      </c>
      <c r="L10" s="610">
        <v>0</v>
      </c>
    </row>
    <row r="11" spans="1:12" ht="13.8">
      <c r="A11" s="364">
        <v>5</v>
      </c>
      <c r="B11" s="381" t="s">
        <v>401</v>
      </c>
      <c r="C11" s="608">
        <f t="shared" si="1"/>
        <v>234157953.51424375</v>
      </c>
      <c r="D11" s="581">
        <v>226069425.78795516</v>
      </c>
      <c r="E11" s="581">
        <v>2359052.5016919998</v>
      </c>
      <c r="F11" s="610">
        <v>5404819.4500540001</v>
      </c>
      <c r="G11" s="610">
        <v>324655.77454259997</v>
      </c>
      <c r="H11" s="608">
        <f t="shared" si="0"/>
        <v>4153288.9548253501</v>
      </c>
      <c r="I11" s="610">
        <v>2935225.5688877767</v>
      </c>
      <c r="J11" s="610">
        <v>443612.93041317875</v>
      </c>
      <c r="K11" s="610">
        <v>633062.53994715004</v>
      </c>
      <c r="L11" s="610">
        <v>141387.915577245</v>
      </c>
    </row>
    <row r="12" spans="1:12" ht="13.8">
      <c r="A12" s="364">
        <v>6</v>
      </c>
      <c r="B12" s="381" t="s">
        <v>402</v>
      </c>
      <c r="C12" s="608">
        <f t="shared" si="1"/>
        <v>23625617.206755601</v>
      </c>
      <c r="D12" s="581">
        <v>23399928.596755601</v>
      </c>
      <c r="E12" s="581">
        <v>29700.74</v>
      </c>
      <c r="F12" s="610">
        <v>195987.87000000002</v>
      </c>
      <c r="G12" s="610">
        <v>0</v>
      </c>
      <c r="H12" s="608">
        <f t="shared" si="0"/>
        <v>403982.68996839016</v>
      </c>
      <c r="I12" s="610">
        <v>263242.13231547014</v>
      </c>
      <c r="J12" s="610">
        <v>10773.59233532</v>
      </c>
      <c r="K12" s="610">
        <v>129966.96531760001</v>
      </c>
      <c r="L12" s="610">
        <v>0</v>
      </c>
    </row>
    <row r="13" spans="1:12" ht="13.8">
      <c r="A13" s="364">
        <v>7</v>
      </c>
      <c r="B13" s="381" t="s">
        <v>403</v>
      </c>
      <c r="C13" s="608">
        <f t="shared" si="1"/>
        <v>73312555.121135578</v>
      </c>
      <c r="D13" s="581">
        <v>72736121.707223579</v>
      </c>
      <c r="E13" s="581">
        <v>36657.61</v>
      </c>
      <c r="F13" s="610">
        <v>539775.80391200003</v>
      </c>
      <c r="G13" s="610">
        <v>0</v>
      </c>
      <c r="H13" s="608">
        <f t="shared" si="0"/>
        <v>682706.0982555066</v>
      </c>
      <c r="I13" s="610">
        <v>573887.05795803433</v>
      </c>
      <c r="J13" s="610">
        <v>5007.2778704299999</v>
      </c>
      <c r="K13" s="610">
        <v>103811.76242704219</v>
      </c>
      <c r="L13" s="610">
        <v>0</v>
      </c>
    </row>
    <row r="14" spans="1:12" ht="13.8">
      <c r="A14" s="364">
        <v>8</v>
      </c>
      <c r="B14" s="381" t="s">
        <v>404</v>
      </c>
      <c r="C14" s="608">
        <f t="shared" si="1"/>
        <v>18244140.310022797</v>
      </c>
      <c r="D14" s="581">
        <v>15924190.294846797</v>
      </c>
      <c r="E14" s="581">
        <v>2211363.3111759997</v>
      </c>
      <c r="F14" s="610">
        <v>47856.402000000002</v>
      </c>
      <c r="G14" s="610">
        <v>60730.302000000003</v>
      </c>
      <c r="H14" s="608">
        <f t="shared" si="0"/>
        <v>123445.68626811838</v>
      </c>
      <c r="I14" s="610">
        <v>37526.868256676775</v>
      </c>
      <c r="J14" s="610">
        <v>53347.994228191616</v>
      </c>
      <c r="K14" s="610">
        <v>28417.930434570004</v>
      </c>
      <c r="L14" s="610">
        <v>4152.8933486799997</v>
      </c>
    </row>
    <row r="15" spans="1:12" ht="13.8">
      <c r="A15" s="364">
        <v>9</v>
      </c>
      <c r="B15" s="381" t="s">
        <v>405</v>
      </c>
      <c r="C15" s="608">
        <f t="shared" si="1"/>
        <v>12962349.842691999</v>
      </c>
      <c r="D15" s="581">
        <v>12887018.332373999</v>
      </c>
      <c r="E15" s="581">
        <v>20063.929317999999</v>
      </c>
      <c r="F15" s="610">
        <v>18301.43</v>
      </c>
      <c r="G15" s="610">
        <v>36966.150999999998</v>
      </c>
      <c r="H15" s="608">
        <f>SUM(I15:L15)</f>
        <v>63699.1246760473</v>
      </c>
      <c r="I15" s="610">
        <v>52485.542521765288</v>
      </c>
      <c r="J15" s="610">
        <v>583.16149337201398</v>
      </c>
      <c r="K15" s="610">
        <v>10539.46411126</v>
      </c>
      <c r="L15" s="610">
        <v>90.956549649999999</v>
      </c>
    </row>
    <row r="16" spans="1:12" ht="13.8">
      <c r="A16" s="364">
        <v>10</v>
      </c>
      <c r="B16" s="381" t="s">
        <v>406</v>
      </c>
      <c r="C16" s="608">
        <f t="shared" si="1"/>
        <v>19774151.040911999</v>
      </c>
      <c r="D16" s="581">
        <v>19773946.790911999</v>
      </c>
      <c r="E16" s="581">
        <v>0</v>
      </c>
      <c r="F16" s="610">
        <v>0</v>
      </c>
      <c r="G16" s="610">
        <v>204.25</v>
      </c>
      <c r="H16" s="608">
        <f t="shared" si="0"/>
        <v>209770.56047324964</v>
      </c>
      <c r="I16" s="610">
        <v>209670.68485734964</v>
      </c>
      <c r="J16" s="610">
        <v>0</v>
      </c>
      <c r="K16" s="610">
        <v>0</v>
      </c>
      <c r="L16" s="610">
        <v>99.8756159</v>
      </c>
    </row>
    <row r="17" spans="1:12" ht="13.8">
      <c r="A17" s="364">
        <v>11</v>
      </c>
      <c r="B17" s="381" t="s">
        <v>407</v>
      </c>
      <c r="C17" s="608">
        <f t="shared" si="1"/>
        <v>6893355.4721819982</v>
      </c>
      <c r="D17" s="581">
        <v>6824660.1021819981</v>
      </c>
      <c r="E17" s="581">
        <v>20084.78</v>
      </c>
      <c r="F17" s="610">
        <v>48610.59</v>
      </c>
      <c r="G17" s="610">
        <v>0</v>
      </c>
      <c r="H17" s="608">
        <f t="shared" si="0"/>
        <v>71990.166097584879</v>
      </c>
      <c r="I17" s="610">
        <v>27183.380913884881</v>
      </c>
      <c r="J17" s="610">
        <v>7553.4410452600005</v>
      </c>
      <c r="K17" s="610">
        <v>37253.344138439999</v>
      </c>
      <c r="L17" s="610">
        <v>0</v>
      </c>
    </row>
    <row r="18" spans="1:12" ht="13.8">
      <c r="A18" s="364">
        <v>12</v>
      </c>
      <c r="B18" s="381" t="s">
        <v>408</v>
      </c>
      <c r="C18" s="608">
        <f t="shared" si="1"/>
        <v>313227222.15970296</v>
      </c>
      <c r="D18" s="581">
        <v>278815742.73199302</v>
      </c>
      <c r="E18" s="581">
        <v>22247681.033805992</v>
      </c>
      <c r="F18" s="610">
        <v>12163014.984904002</v>
      </c>
      <c r="G18" s="610">
        <v>783.40899999999999</v>
      </c>
      <c r="H18" s="608">
        <f t="shared" si="0"/>
        <v>9160935.223896401</v>
      </c>
      <c r="I18" s="610">
        <v>1803908.6976988474</v>
      </c>
      <c r="J18" s="610">
        <v>1612483.5035230722</v>
      </c>
      <c r="K18" s="610">
        <v>5744289.1018700004</v>
      </c>
      <c r="L18" s="610">
        <v>253.92080447999999</v>
      </c>
    </row>
    <row r="19" spans="1:12" ht="13.8">
      <c r="A19" s="364">
        <v>13</v>
      </c>
      <c r="B19" s="381" t="s">
        <v>409</v>
      </c>
      <c r="C19" s="608">
        <f t="shared" si="1"/>
        <v>82726335.778217971</v>
      </c>
      <c r="D19" s="581">
        <v>77640573.079225972</v>
      </c>
      <c r="E19" s="581">
        <v>1985675.1970719998</v>
      </c>
      <c r="F19" s="610">
        <v>3060300.6979199992</v>
      </c>
      <c r="G19" s="610">
        <v>39786.803999999996</v>
      </c>
      <c r="H19" s="608">
        <f t="shared" si="0"/>
        <v>2713622.2799741803</v>
      </c>
      <c r="I19" s="610">
        <v>544279.77824531682</v>
      </c>
      <c r="J19" s="610">
        <v>422659.80002364371</v>
      </c>
      <c r="K19" s="610">
        <v>1740098.1495492198</v>
      </c>
      <c r="L19" s="610">
        <v>6584.5521559999997</v>
      </c>
    </row>
    <row r="20" spans="1:12" ht="13.8">
      <c r="A20" s="364">
        <v>14</v>
      </c>
      <c r="B20" s="381" t="s">
        <v>410</v>
      </c>
      <c r="C20" s="608">
        <f t="shared" si="1"/>
        <v>81367888.575471222</v>
      </c>
      <c r="D20" s="581">
        <v>74683663.62977922</v>
      </c>
      <c r="E20" s="581">
        <v>4212663.837514</v>
      </c>
      <c r="F20" s="610">
        <v>2471561.108178</v>
      </c>
      <c r="G20" s="610">
        <v>0</v>
      </c>
      <c r="H20" s="608">
        <f t="shared" si="0"/>
        <v>1112415.9693253417</v>
      </c>
      <c r="I20" s="610">
        <v>341395.10544356931</v>
      </c>
      <c r="J20" s="610">
        <v>389478.30650283833</v>
      </c>
      <c r="K20" s="610">
        <v>381542.55737893406</v>
      </c>
      <c r="L20" s="610">
        <v>0</v>
      </c>
    </row>
    <row r="21" spans="1:12" ht="13.8">
      <c r="A21" s="364">
        <v>15</v>
      </c>
      <c r="B21" s="381" t="s">
        <v>411</v>
      </c>
      <c r="C21" s="608">
        <f t="shared" si="1"/>
        <v>39909032.698450014</v>
      </c>
      <c r="D21" s="581">
        <v>33775689.877382018</v>
      </c>
      <c r="E21" s="581">
        <v>1749536.879342</v>
      </c>
      <c r="F21" s="610">
        <v>4383805.941726001</v>
      </c>
      <c r="G21" s="610">
        <v>0</v>
      </c>
      <c r="H21" s="608">
        <f t="shared" si="0"/>
        <v>1178406.1265010366</v>
      </c>
      <c r="I21" s="610">
        <v>301893.04277234699</v>
      </c>
      <c r="J21" s="610">
        <v>485961.5330751416</v>
      </c>
      <c r="K21" s="610">
        <v>390551.55065354804</v>
      </c>
      <c r="L21" s="610">
        <v>0</v>
      </c>
    </row>
    <row r="22" spans="1:12" ht="13.8">
      <c r="A22" s="364">
        <v>16</v>
      </c>
      <c r="B22" s="381" t="s">
        <v>412</v>
      </c>
      <c r="C22" s="608">
        <f t="shared" si="1"/>
        <v>51236443.545844004</v>
      </c>
      <c r="D22" s="581">
        <v>265939.01999999996</v>
      </c>
      <c r="E22" s="581">
        <v>50936183.775844</v>
      </c>
      <c r="F22" s="610">
        <v>34320.75</v>
      </c>
      <c r="G22" s="610">
        <v>0</v>
      </c>
      <c r="H22" s="608">
        <f t="shared" si="0"/>
        <v>1740184.8013815358</v>
      </c>
      <c r="I22" s="610">
        <v>2379.1615055300003</v>
      </c>
      <c r="J22" s="610">
        <v>1714887.5042254359</v>
      </c>
      <c r="K22" s="610">
        <v>22918.135650569999</v>
      </c>
      <c r="L22" s="610">
        <v>0</v>
      </c>
    </row>
    <row r="23" spans="1:12" ht="13.8">
      <c r="A23" s="364">
        <v>17</v>
      </c>
      <c r="B23" s="381" t="s">
        <v>490</v>
      </c>
      <c r="C23" s="608">
        <f t="shared" si="1"/>
        <v>13587954.284322001</v>
      </c>
      <c r="D23" s="581">
        <v>7350380.3427460007</v>
      </c>
      <c r="E23" s="581">
        <v>869638.30157600006</v>
      </c>
      <c r="F23" s="610">
        <v>5367935.6400000006</v>
      </c>
      <c r="G23" s="610">
        <v>0</v>
      </c>
      <c r="H23" s="608">
        <f t="shared" si="0"/>
        <v>763593.79426089197</v>
      </c>
      <c r="I23" s="610">
        <v>99238.442857886286</v>
      </c>
      <c r="J23" s="610">
        <v>16794.454880035701</v>
      </c>
      <c r="K23" s="610">
        <v>647560.89652296994</v>
      </c>
      <c r="L23" s="610">
        <v>0</v>
      </c>
    </row>
    <row r="24" spans="1:12" ht="13.8">
      <c r="A24" s="364">
        <v>18</v>
      </c>
      <c r="B24" s="381" t="s">
        <v>413</v>
      </c>
      <c r="C24" s="608">
        <f t="shared" si="1"/>
        <v>141529567.35042244</v>
      </c>
      <c r="D24" s="581">
        <v>141409431.67042243</v>
      </c>
      <c r="E24" s="581">
        <v>17837.87</v>
      </c>
      <c r="F24" s="610">
        <v>102297.81</v>
      </c>
      <c r="G24" s="610">
        <v>0</v>
      </c>
      <c r="H24" s="608">
        <f t="shared" si="0"/>
        <v>675862.23605160497</v>
      </c>
      <c r="I24" s="610">
        <v>604391.89204085502</v>
      </c>
      <c r="J24" s="610">
        <v>6467.3516608099999</v>
      </c>
      <c r="K24" s="610">
        <v>65002.992349940003</v>
      </c>
      <c r="L24" s="610">
        <v>0</v>
      </c>
    </row>
    <row r="25" spans="1:12" ht="13.8">
      <c r="A25" s="364">
        <v>19</v>
      </c>
      <c r="B25" s="381" t="s">
        <v>414</v>
      </c>
      <c r="C25" s="608">
        <f t="shared" si="1"/>
        <v>5199781.736378001</v>
      </c>
      <c r="D25" s="581">
        <v>5199781.736378001</v>
      </c>
      <c r="E25" s="581">
        <v>0</v>
      </c>
      <c r="F25" s="610">
        <v>0</v>
      </c>
      <c r="G25" s="610">
        <v>0</v>
      </c>
      <c r="H25" s="608">
        <f t="shared" si="0"/>
        <v>21033.18247392559</v>
      </c>
      <c r="I25" s="610">
        <v>21033.18247392559</v>
      </c>
      <c r="J25" s="610">
        <v>0</v>
      </c>
      <c r="K25" s="610">
        <v>0</v>
      </c>
      <c r="L25" s="610">
        <v>0</v>
      </c>
    </row>
    <row r="26" spans="1:12" ht="13.8">
      <c r="A26" s="364">
        <v>20</v>
      </c>
      <c r="B26" s="381" t="s">
        <v>489</v>
      </c>
      <c r="C26" s="608">
        <f t="shared" si="1"/>
        <v>120724780.438144</v>
      </c>
      <c r="D26" s="581">
        <v>113537142.57488</v>
      </c>
      <c r="E26" s="581">
        <v>5288716.5032639997</v>
      </c>
      <c r="F26" s="610">
        <v>1898921.36</v>
      </c>
      <c r="G26" s="610">
        <v>0</v>
      </c>
      <c r="H26" s="608">
        <f t="shared" si="0"/>
        <v>1926904.992934956</v>
      </c>
      <c r="I26" s="610">
        <v>1358773.39220404</v>
      </c>
      <c r="J26" s="610">
        <v>74029.720648005998</v>
      </c>
      <c r="K26" s="610">
        <v>494101.88008290995</v>
      </c>
      <c r="L26" s="610">
        <v>0</v>
      </c>
    </row>
    <row r="27" spans="1:12" ht="13.8">
      <c r="A27" s="364">
        <v>21</v>
      </c>
      <c r="B27" s="381" t="s">
        <v>415</v>
      </c>
      <c r="C27" s="608">
        <f t="shared" si="1"/>
        <v>28261886.347592</v>
      </c>
      <c r="D27" s="581">
        <v>28231995.907591999</v>
      </c>
      <c r="E27" s="581">
        <v>25235.8</v>
      </c>
      <c r="F27" s="610">
        <v>4654.6400000000003</v>
      </c>
      <c r="G27" s="610">
        <v>0</v>
      </c>
      <c r="H27" s="608">
        <f t="shared" si="0"/>
        <v>46568.412627326281</v>
      </c>
      <c r="I27" s="610">
        <v>33676.926727546277</v>
      </c>
      <c r="J27" s="610">
        <v>9112.3962797800014</v>
      </c>
      <c r="K27" s="610">
        <v>3779.0896200000002</v>
      </c>
      <c r="L27" s="610">
        <v>0</v>
      </c>
    </row>
    <row r="28" spans="1:12" ht="13.8">
      <c r="A28" s="364">
        <v>22</v>
      </c>
      <c r="B28" s="381" t="s">
        <v>416</v>
      </c>
      <c r="C28" s="608">
        <f t="shared" si="1"/>
        <v>18640546.567544006</v>
      </c>
      <c r="D28" s="581">
        <v>18378489.247544006</v>
      </c>
      <c r="E28" s="581">
        <v>154328.66999999998</v>
      </c>
      <c r="F28" s="610">
        <v>107728.65</v>
      </c>
      <c r="G28" s="610">
        <v>0</v>
      </c>
      <c r="H28" s="608">
        <f t="shared" si="0"/>
        <v>161779.20997159032</v>
      </c>
      <c r="I28" s="610">
        <v>34723.951876250321</v>
      </c>
      <c r="J28" s="610">
        <v>55959.571194049997</v>
      </c>
      <c r="K28" s="610">
        <v>71095.686901289999</v>
      </c>
      <c r="L28" s="610">
        <v>0</v>
      </c>
    </row>
    <row r="29" spans="1:12" ht="13.8">
      <c r="A29" s="364">
        <v>23</v>
      </c>
      <c r="B29" s="381" t="s">
        <v>417</v>
      </c>
      <c r="C29" s="608">
        <f t="shared" si="1"/>
        <v>441939877.5915907</v>
      </c>
      <c r="D29" s="581">
        <v>413219439.76297253</v>
      </c>
      <c r="E29" s="581">
        <v>9393668.6232079975</v>
      </c>
      <c r="F29" s="610">
        <v>19268824.13643799</v>
      </c>
      <c r="G29" s="610">
        <v>57945.068972200002</v>
      </c>
      <c r="H29" s="608">
        <f t="shared" si="0"/>
        <v>14135673.39212521</v>
      </c>
      <c r="I29" s="610">
        <v>2395512.6426493712</v>
      </c>
      <c r="J29" s="610">
        <v>2529224.5319876843</v>
      </c>
      <c r="K29" s="610">
        <v>9209751.0555261858</v>
      </c>
      <c r="L29" s="610">
        <v>1185.161961968668</v>
      </c>
    </row>
    <row r="30" spans="1:12" ht="13.8">
      <c r="A30" s="364">
        <v>24</v>
      </c>
      <c r="B30" s="381" t="s">
        <v>488</v>
      </c>
      <c r="C30" s="608">
        <f t="shared" si="1"/>
        <v>676980917.96771586</v>
      </c>
      <c r="D30" s="581">
        <v>609426879.35698783</v>
      </c>
      <c r="E30" s="581">
        <v>26845818.410848003</v>
      </c>
      <c r="F30" s="610">
        <v>40472930.640880004</v>
      </c>
      <c r="G30" s="610">
        <v>235289.55899999998</v>
      </c>
      <c r="H30" s="608">
        <f t="shared" si="0"/>
        <v>33382438.171418685</v>
      </c>
      <c r="I30" s="610">
        <v>4038630.0988193844</v>
      </c>
      <c r="J30" s="610">
        <v>5800788.6677886657</v>
      </c>
      <c r="K30" s="610">
        <v>23419776.058030002</v>
      </c>
      <c r="L30" s="610">
        <v>123243.34678063</v>
      </c>
    </row>
    <row r="31" spans="1:12" ht="13.8">
      <c r="A31" s="364">
        <v>25</v>
      </c>
      <c r="B31" s="381" t="s">
        <v>418</v>
      </c>
      <c r="C31" s="608">
        <f t="shared" si="1"/>
        <v>360696961.97056806</v>
      </c>
      <c r="D31" s="581">
        <v>330541194.61672401</v>
      </c>
      <c r="E31" s="581">
        <v>15987723.097680004</v>
      </c>
      <c r="F31" s="610">
        <v>14151248.434164001</v>
      </c>
      <c r="G31" s="610">
        <v>16795.822</v>
      </c>
      <c r="H31" s="608">
        <f t="shared" si="0"/>
        <v>14526870.327006292</v>
      </c>
      <c r="I31" s="610">
        <v>1315646.9095484</v>
      </c>
      <c r="J31" s="610">
        <v>4764653.4494990995</v>
      </c>
      <c r="K31" s="610">
        <v>8439552.4575640913</v>
      </c>
      <c r="L31" s="610">
        <v>7017.5103946999998</v>
      </c>
    </row>
    <row r="32" spans="1:12" ht="13.8">
      <c r="A32" s="364">
        <v>26</v>
      </c>
      <c r="B32" s="381" t="s">
        <v>485</v>
      </c>
      <c r="C32" s="608">
        <f t="shared" si="1"/>
        <v>394758739.938842</v>
      </c>
      <c r="D32" s="581">
        <v>371102793.59445006</v>
      </c>
      <c r="E32" s="581">
        <v>8370424.9035020005</v>
      </c>
      <c r="F32" s="610">
        <v>14787859.601889979</v>
      </c>
      <c r="G32" s="610">
        <v>497661.83899999998</v>
      </c>
      <c r="H32" s="608">
        <f t="shared" si="0"/>
        <v>13995907.71764032</v>
      </c>
      <c r="I32" s="610">
        <v>1409336.5183169709</v>
      </c>
      <c r="J32" s="610">
        <v>1328987.2308996518</v>
      </c>
      <c r="K32" s="610">
        <v>11039669.564367278</v>
      </c>
      <c r="L32" s="610">
        <v>217914.40405642</v>
      </c>
    </row>
    <row r="33" spans="1:12" s="802" customFormat="1" ht="13.8">
      <c r="A33" s="380">
        <v>27</v>
      </c>
      <c r="B33" s="433" t="s">
        <v>64</v>
      </c>
      <c r="C33" s="611">
        <v>4548147051.1204815</v>
      </c>
      <c r="D33" s="755">
        <v>4225453975.9740334</v>
      </c>
      <c r="E33" s="755">
        <v>162859304.17096597</v>
      </c>
      <c r="F33" s="801">
        <v>158476600.48896599</v>
      </c>
      <c r="G33" s="801">
        <v>1357170.4865148</v>
      </c>
      <c r="H33" s="611">
        <v>141426049.2234523</v>
      </c>
      <c r="I33" s="801">
        <v>37638183.218549892</v>
      </c>
      <c r="J33" s="801">
        <v>22381022.914614514</v>
      </c>
      <c r="K33" s="801">
        <v>80865085.659689695</v>
      </c>
      <c r="L33" s="801">
        <v>541757.43059818365</v>
      </c>
    </row>
    <row r="34" spans="1:12">
      <c r="A34" s="395"/>
      <c r="B34" s="395"/>
      <c r="C34" s="612"/>
      <c r="D34" s="612"/>
      <c r="E34" s="612"/>
      <c r="H34" s="612"/>
    </row>
    <row r="35" spans="1:12">
      <c r="A35" s="395"/>
      <c r="B35" s="432"/>
      <c r="C35" s="614"/>
      <c r="D35" s="612"/>
      <c r="E35" s="612"/>
      <c r="H35" s="612"/>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scale="3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D26" sqref="D26"/>
    </sheetView>
  </sheetViews>
  <sheetFormatPr defaultColWidth="8.6640625" defaultRowHeight="12"/>
  <cols>
    <col min="1" max="1" width="11.6640625" style="434" bestFit="1" customWidth="1"/>
    <col min="2" max="2" width="65.33203125" style="434" customWidth="1"/>
    <col min="3" max="3" width="22.33203125" style="618" customWidth="1"/>
    <col min="4" max="4" width="24.6640625" style="618" customWidth="1"/>
    <col min="5" max="5" width="25" style="618" customWidth="1"/>
    <col min="6" max="6" width="22.6640625" style="618" customWidth="1"/>
    <col min="7" max="7" width="18.33203125" style="618" customWidth="1"/>
    <col min="8" max="8" width="19.5546875" style="618" customWidth="1"/>
    <col min="9" max="9" width="19.109375" style="618" customWidth="1"/>
    <col min="10" max="10" width="21.6640625" style="618" customWidth="1"/>
    <col min="11" max="11" width="20.109375" style="618" customWidth="1"/>
    <col min="12" max="16384" width="8.6640625" style="434"/>
  </cols>
  <sheetData>
    <row r="1" spans="1:11" s="375" customFormat="1" ht="13.8">
      <c r="A1" s="300" t="s">
        <v>30</v>
      </c>
      <c r="B1" s="360" t="str">
        <f>'Info '!C2</f>
        <v>JSC "Liberty Bank"</v>
      </c>
      <c r="C1" s="603"/>
      <c r="D1" s="603"/>
      <c r="E1" s="603"/>
      <c r="F1" s="603"/>
      <c r="G1" s="603"/>
      <c r="H1" s="603"/>
      <c r="I1" s="603"/>
      <c r="J1" s="603"/>
      <c r="K1" s="603"/>
    </row>
    <row r="2" spans="1:11" s="375" customFormat="1">
      <c r="A2" s="301" t="s">
        <v>31</v>
      </c>
      <c r="B2" s="642">
        <f>'1. key ratios '!B2</f>
        <v>46112</v>
      </c>
      <c r="C2" s="603"/>
      <c r="D2" s="603"/>
      <c r="E2" s="603"/>
      <c r="F2" s="603"/>
      <c r="G2" s="603"/>
      <c r="H2" s="603"/>
      <c r="I2" s="603"/>
      <c r="J2" s="603"/>
      <c r="K2" s="603"/>
    </row>
    <row r="3" spans="1:11" s="375" customFormat="1">
      <c r="A3" s="302" t="s">
        <v>468</v>
      </c>
      <c r="C3" s="603"/>
      <c r="D3" s="603"/>
      <c r="E3" s="603"/>
      <c r="F3" s="603"/>
      <c r="G3" s="603"/>
      <c r="H3" s="603"/>
      <c r="I3" s="603"/>
      <c r="J3" s="603"/>
      <c r="K3" s="603"/>
    </row>
    <row r="4" spans="1:11">
      <c r="C4" s="615" t="s">
        <v>662</v>
      </c>
      <c r="D4" s="615" t="s">
        <v>661</v>
      </c>
      <c r="E4" s="615" t="s">
        <v>660</v>
      </c>
      <c r="F4" s="615" t="s">
        <v>659</v>
      </c>
      <c r="G4" s="615" t="s">
        <v>658</v>
      </c>
      <c r="H4" s="615" t="s">
        <v>657</v>
      </c>
      <c r="I4" s="615" t="s">
        <v>656</v>
      </c>
      <c r="J4" s="615" t="s">
        <v>655</v>
      </c>
      <c r="K4" s="615" t="s">
        <v>654</v>
      </c>
    </row>
    <row r="5" spans="1:11" ht="103.95" customHeight="1">
      <c r="A5" s="926" t="s">
        <v>653</v>
      </c>
      <c r="B5" s="927"/>
      <c r="C5" s="616" t="s">
        <v>469</v>
      </c>
      <c r="D5" s="616" t="s">
        <v>470</v>
      </c>
      <c r="E5" s="616" t="s">
        <v>471</v>
      </c>
      <c r="F5" s="616" t="s">
        <v>472</v>
      </c>
      <c r="G5" s="616" t="s">
        <v>473</v>
      </c>
      <c r="H5" s="616" t="s">
        <v>474</v>
      </c>
      <c r="I5" s="616" t="s">
        <v>475</v>
      </c>
      <c r="J5" s="616" t="s">
        <v>476</v>
      </c>
      <c r="K5" s="616" t="s">
        <v>477</v>
      </c>
    </row>
    <row r="6" spans="1:11">
      <c r="A6" s="363">
        <v>1</v>
      </c>
      <c r="B6" s="363" t="s">
        <v>437</v>
      </c>
      <c r="C6" s="579">
        <v>55247844.051443294</v>
      </c>
      <c r="D6" s="579">
        <v>18516835.714777194</v>
      </c>
      <c r="E6" s="579">
        <v>0</v>
      </c>
      <c r="F6" s="579">
        <v>174601839.01566201</v>
      </c>
      <c r="G6" s="579">
        <v>2388032539.0028791</v>
      </c>
      <c r="H6" s="579">
        <v>0</v>
      </c>
      <c r="I6" s="579">
        <v>764399484.30615795</v>
      </c>
      <c r="J6" s="579">
        <v>56632925.113740839</v>
      </c>
      <c r="K6" s="579">
        <v>1090715583.9158211</v>
      </c>
    </row>
    <row r="7" spans="1:11">
      <c r="A7" s="363">
        <v>2</v>
      </c>
      <c r="B7" s="364" t="s">
        <v>478</v>
      </c>
      <c r="C7" s="579"/>
      <c r="D7" s="579">
        <v>0</v>
      </c>
      <c r="E7" s="579"/>
      <c r="F7" s="579"/>
      <c r="G7" s="579"/>
      <c r="H7" s="579"/>
      <c r="I7" s="579"/>
      <c r="J7" s="579"/>
      <c r="K7" s="579">
        <v>147381183.27000001</v>
      </c>
    </row>
    <row r="8" spans="1:11">
      <c r="A8" s="363">
        <v>3</v>
      </c>
      <c r="B8" s="364" t="s">
        <v>445</v>
      </c>
      <c r="C8" s="579">
        <v>12309496.160320003</v>
      </c>
      <c r="D8" s="579"/>
      <c r="E8" s="579"/>
      <c r="F8" s="579"/>
      <c r="G8" s="579"/>
      <c r="H8" s="579"/>
      <c r="I8" s="579"/>
      <c r="J8" s="579"/>
      <c r="K8" s="579">
        <v>491051557.86183399</v>
      </c>
    </row>
    <row r="9" spans="1:11">
      <c r="A9" s="363">
        <v>4</v>
      </c>
      <c r="B9" s="396" t="s">
        <v>479</v>
      </c>
      <c r="C9" s="617">
        <v>1584204.4160122187</v>
      </c>
      <c r="D9" s="617"/>
      <c r="E9" s="617"/>
      <c r="F9" s="617">
        <v>918727.37604400003</v>
      </c>
      <c r="G9" s="617">
        <v>93372602.169529885</v>
      </c>
      <c r="H9" s="617">
        <v>0</v>
      </c>
      <c r="I9" s="617">
        <v>44130267.255398601</v>
      </c>
      <c r="J9" s="617"/>
      <c r="K9" s="617">
        <v>19827969.642496377</v>
      </c>
    </row>
    <row r="10" spans="1:11">
      <c r="A10" s="363">
        <v>5</v>
      </c>
      <c r="B10" s="385" t="s">
        <v>480</v>
      </c>
      <c r="C10" s="617"/>
      <c r="D10" s="617"/>
      <c r="E10" s="617"/>
      <c r="F10" s="617"/>
      <c r="G10" s="617"/>
      <c r="H10" s="617"/>
      <c r="I10" s="617"/>
      <c r="J10" s="617"/>
      <c r="K10" s="617"/>
    </row>
    <row r="11" spans="1:11">
      <c r="A11" s="363">
        <v>6</v>
      </c>
      <c r="B11" s="385" t="s">
        <v>481</v>
      </c>
      <c r="C11" s="617"/>
      <c r="D11" s="617"/>
      <c r="E11" s="617"/>
      <c r="F11" s="617"/>
      <c r="G11" s="617"/>
      <c r="H11" s="617"/>
      <c r="I11" s="617"/>
      <c r="J11" s="617"/>
      <c r="K11" s="617"/>
    </row>
    <row r="13" spans="1:11" ht="13.8">
      <c r="B13" s="43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scale="3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D26" sqref="D26"/>
    </sheetView>
  </sheetViews>
  <sheetFormatPr defaultColWidth="8.6640625" defaultRowHeight="14.4"/>
  <cols>
    <col min="1" max="1" width="10" style="436" bestFit="1" customWidth="1"/>
    <col min="2" max="2" width="71.6640625" style="436" customWidth="1"/>
    <col min="3" max="3" width="17.109375" style="436" bestFit="1" customWidth="1"/>
    <col min="4" max="7" width="15.5546875" style="436" customWidth="1"/>
    <col min="8" max="8" width="16.6640625" style="436" bestFit="1" customWidth="1"/>
    <col min="9" max="12" width="17.33203125" style="436" customWidth="1"/>
    <col min="13" max="13" width="14.44140625" style="436" bestFit="1" customWidth="1"/>
    <col min="14" max="17" width="16.33203125" style="436" customWidth="1"/>
    <col min="18" max="18" width="12.44140625" style="436" bestFit="1" customWidth="1"/>
    <col min="19" max="19" width="27.88671875" style="436" customWidth="1"/>
    <col min="20" max="20" width="28" style="436" customWidth="1"/>
    <col min="21" max="21" width="31.5546875" style="436" customWidth="1"/>
    <col min="22" max="22" width="30.33203125" style="436" customWidth="1"/>
    <col min="23" max="16384" width="8.6640625" style="436"/>
  </cols>
  <sheetData>
    <row r="1" spans="1:22">
      <c r="A1" s="300" t="s">
        <v>30</v>
      </c>
      <c r="B1" s="360" t="str">
        <f>'Info '!C2</f>
        <v>JSC "Liberty Bank"</v>
      </c>
    </row>
    <row r="2" spans="1:22">
      <c r="A2" s="301" t="s">
        <v>31</v>
      </c>
      <c r="B2" s="642">
        <f>'1. key ratios '!B2</f>
        <v>46112</v>
      </c>
    </row>
    <row r="3" spans="1:22">
      <c r="A3" s="302" t="s">
        <v>496</v>
      </c>
      <c r="B3" s="375"/>
    </row>
    <row r="4" spans="1:22">
      <c r="A4" s="302"/>
      <c r="B4" s="375"/>
    </row>
    <row r="5" spans="1:22" ht="24" customHeight="1">
      <c r="A5" s="928" t="s">
        <v>497</v>
      </c>
      <c r="B5" s="929"/>
      <c r="C5" s="933" t="s">
        <v>663</v>
      </c>
      <c r="D5" s="933"/>
      <c r="E5" s="933"/>
      <c r="F5" s="933"/>
      <c r="G5" s="933"/>
      <c r="H5" s="933" t="s">
        <v>515</v>
      </c>
      <c r="I5" s="933"/>
      <c r="J5" s="933"/>
      <c r="K5" s="933"/>
      <c r="L5" s="933"/>
      <c r="M5" s="933" t="s">
        <v>627</v>
      </c>
      <c r="N5" s="933"/>
      <c r="O5" s="933"/>
      <c r="P5" s="933"/>
      <c r="Q5" s="933"/>
      <c r="R5" s="932" t="s">
        <v>498</v>
      </c>
      <c r="S5" s="932" t="s">
        <v>512</v>
      </c>
      <c r="T5" s="932" t="s">
        <v>513</v>
      </c>
      <c r="U5" s="932" t="s">
        <v>672</v>
      </c>
      <c r="V5" s="932" t="s">
        <v>673</v>
      </c>
    </row>
    <row r="6" spans="1:22" ht="36" customHeight="1">
      <c r="A6" s="930"/>
      <c r="B6" s="931"/>
      <c r="C6" s="446"/>
      <c r="D6" s="373" t="s">
        <v>648</v>
      </c>
      <c r="E6" s="373" t="s">
        <v>647</v>
      </c>
      <c r="F6" s="373" t="s">
        <v>646</v>
      </c>
      <c r="G6" s="373" t="s">
        <v>645</v>
      </c>
      <c r="H6" s="446"/>
      <c r="I6" s="373" t="s">
        <v>648</v>
      </c>
      <c r="J6" s="373" t="s">
        <v>647</v>
      </c>
      <c r="K6" s="373" t="s">
        <v>646</v>
      </c>
      <c r="L6" s="373" t="s">
        <v>645</v>
      </c>
      <c r="M6" s="446"/>
      <c r="N6" s="373" t="s">
        <v>648</v>
      </c>
      <c r="O6" s="373" t="s">
        <v>647</v>
      </c>
      <c r="P6" s="373" t="s">
        <v>646</v>
      </c>
      <c r="Q6" s="373" t="s">
        <v>645</v>
      </c>
      <c r="R6" s="932"/>
      <c r="S6" s="932"/>
      <c r="T6" s="932"/>
      <c r="U6" s="932"/>
      <c r="V6" s="932"/>
    </row>
    <row r="7" spans="1:22">
      <c r="A7" s="444">
        <v>1</v>
      </c>
      <c r="B7" s="445" t="s">
        <v>506</v>
      </c>
      <c r="C7" s="619">
        <v>6774.67</v>
      </c>
      <c r="D7" s="619">
        <v>6774.67</v>
      </c>
      <c r="E7" s="619">
        <v>0</v>
      </c>
      <c r="F7" s="619">
        <v>0</v>
      </c>
      <c r="G7" s="619">
        <v>0</v>
      </c>
      <c r="H7" s="619">
        <v>6850.04</v>
      </c>
      <c r="I7" s="619">
        <v>6850.04</v>
      </c>
      <c r="J7" s="619">
        <v>0</v>
      </c>
      <c r="K7" s="619">
        <v>0</v>
      </c>
      <c r="L7" s="619">
        <v>0</v>
      </c>
      <c r="M7" s="619">
        <v>46.251470079999997</v>
      </c>
      <c r="N7" s="619">
        <v>46.251470079999997</v>
      </c>
      <c r="O7" s="619">
        <v>0</v>
      </c>
      <c r="P7" s="619">
        <v>0</v>
      </c>
      <c r="Q7" s="619">
        <v>0</v>
      </c>
      <c r="R7" s="619">
        <v>1</v>
      </c>
      <c r="S7" s="621">
        <v>0</v>
      </c>
      <c r="T7" s="621">
        <v>0</v>
      </c>
      <c r="U7" s="621">
        <v>0.14000000000000001</v>
      </c>
      <c r="V7" s="623">
        <v>10.03225806451613</v>
      </c>
    </row>
    <row r="8" spans="1:22">
      <c r="A8" s="444">
        <v>2</v>
      </c>
      <c r="B8" s="443" t="s">
        <v>505</v>
      </c>
      <c r="C8" s="619">
        <v>1751930755.5661061</v>
      </c>
      <c r="D8" s="619">
        <v>1661721153.3804934</v>
      </c>
      <c r="E8" s="619">
        <v>34454576.880891979</v>
      </c>
      <c r="F8" s="619">
        <v>54620222.824720025</v>
      </c>
      <c r="G8" s="619">
        <v>1134802.48</v>
      </c>
      <c r="H8" s="619">
        <v>1767086113.34375</v>
      </c>
      <c r="I8" s="619">
        <v>1670163222.2306762</v>
      </c>
      <c r="J8" s="619">
        <v>35099079.53591001</v>
      </c>
      <c r="K8" s="619">
        <v>61513339.016163982</v>
      </c>
      <c r="L8" s="619">
        <v>310472.56099999999</v>
      </c>
      <c r="M8" s="619">
        <v>80709195.427441716</v>
      </c>
      <c r="N8" s="619">
        <v>23154157.982482195</v>
      </c>
      <c r="O8" s="619">
        <v>11967864.041323936</v>
      </c>
      <c r="P8" s="619">
        <v>45501432.660709947</v>
      </c>
      <c r="Q8" s="619">
        <v>85740.74292568001</v>
      </c>
      <c r="R8" s="619">
        <v>371700</v>
      </c>
      <c r="S8" s="621">
        <v>0.21896335477405168</v>
      </c>
      <c r="T8" s="621">
        <v>0.26008922224065911</v>
      </c>
      <c r="U8" s="621">
        <v>0.20778560233252713</v>
      </c>
      <c r="V8" s="623">
        <v>42.336752507059735</v>
      </c>
    </row>
    <row r="9" spans="1:22">
      <c r="A9" s="444">
        <v>3</v>
      </c>
      <c r="B9" s="443" t="s">
        <v>504</v>
      </c>
      <c r="C9" s="619">
        <v>0</v>
      </c>
      <c r="D9" s="619">
        <v>0</v>
      </c>
      <c r="E9" s="619">
        <v>0</v>
      </c>
      <c r="F9" s="619">
        <v>0</v>
      </c>
      <c r="G9" s="619">
        <v>0</v>
      </c>
      <c r="H9" s="619">
        <v>0</v>
      </c>
      <c r="I9" s="619">
        <v>0</v>
      </c>
      <c r="J9" s="619">
        <v>0</v>
      </c>
      <c r="K9" s="619">
        <v>0</v>
      </c>
      <c r="L9" s="619">
        <v>0</v>
      </c>
      <c r="M9" s="619">
        <v>0</v>
      </c>
      <c r="N9" s="619">
        <v>0</v>
      </c>
      <c r="O9" s="619">
        <v>0</v>
      </c>
      <c r="P9" s="619">
        <v>0</v>
      </c>
      <c r="Q9" s="619">
        <v>0</v>
      </c>
      <c r="R9" s="619">
        <v>0</v>
      </c>
      <c r="S9" s="621">
        <v>0</v>
      </c>
      <c r="T9" s="621">
        <v>0</v>
      </c>
      <c r="U9" s="621">
        <v>0</v>
      </c>
      <c r="V9" s="623">
        <v>0</v>
      </c>
    </row>
    <row r="10" spans="1:22">
      <c r="A10" s="444">
        <v>4</v>
      </c>
      <c r="B10" s="443" t="s">
        <v>503</v>
      </c>
      <c r="C10" s="619">
        <v>15725931.74</v>
      </c>
      <c r="D10" s="619">
        <v>14876218.630000001</v>
      </c>
      <c r="E10" s="619">
        <v>203966.80000000002</v>
      </c>
      <c r="F10" s="619">
        <v>645746.31000000017</v>
      </c>
      <c r="G10" s="619">
        <v>0</v>
      </c>
      <c r="H10" s="619">
        <v>15971168.540000001</v>
      </c>
      <c r="I10" s="619">
        <v>15012972.139999999</v>
      </c>
      <c r="J10" s="619">
        <v>208961.22</v>
      </c>
      <c r="K10" s="619">
        <v>749235.17999999993</v>
      </c>
      <c r="L10" s="619">
        <v>0</v>
      </c>
      <c r="M10" s="619">
        <v>917154.78917645011</v>
      </c>
      <c r="N10" s="619">
        <v>140753.02223704002</v>
      </c>
      <c r="O10" s="619">
        <v>111593.47418438001</v>
      </c>
      <c r="P10" s="619">
        <v>664808.29275503021</v>
      </c>
      <c r="Q10" s="619">
        <v>0</v>
      </c>
      <c r="R10" s="619">
        <v>18573</v>
      </c>
      <c r="S10" s="621">
        <v>0.17090029954599301</v>
      </c>
      <c r="T10" s="621">
        <v>0.18926048823465397</v>
      </c>
      <c r="U10" s="621">
        <v>0.19020966962429792</v>
      </c>
      <c r="V10" s="623">
        <v>17.392911068547651</v>
      </c>
    </row>
    <row r="11" spans="1:22">
      <c r="A11" s="444">
        <v>5</v>
      </c>
      <c r="B11" s="443" t="s">
        <v>502</v>
      </c>
      <c r="C11" s="619">
        <v>4159862.9711140003</v>
      </c>
      <c r="D11" s="619">
        <v>3635953.1883400003</v>
      </c>
      <c r="E11" s="619">
        <v>100073.76999999997</v>
      </c>
      <c r="F11" s="619">
        <v>423836.01277400006</v>
      </c>
      <c r="G11" s="619">
        <v>0</v>
      </c>
      <c r="H11" s="619">
        <v>4228995.5811139997</v>
      </c>
      <c r="I11" s="619">
        <v>3685434.4383400008</v>
      </c>
      <c r="J11" s="619">
        <v>103149.1</v>
      </c>
      <c r="K11" s="619">
        <v>440412.04277400015</v>
      </c>
      <c r="L11" s="619">
        <v>0</v>
      </c>
      <c r="M11" s="619">
        <v>406136.87741003017</v>
      </c>
      <c r="N11" s="619">
        <v>21223.414449390009</v>
      </c>
      <c r="O11" s="619">
        <v>34769.395478899998</v>
      </c>
      <c r="P11" s="619">
        <v>350144.06748174009</v>
      </c>
      <c r="Q11" s="619">
        <v>0</v>
      </c>
      <c r="R11" s="619">
        <v>11375</v>
      </c>
      <c r="S11" s="621">
        <v>1.5577035805649187E-2</v>
      </c>
      <c r="T11" s="621">
        <v>1.7227465289424745E-2</v>
      </c>
      <c r="U11" s="621">
        <v>0.15900982103524985</v>
      </c>
      <c r="V11" s="623">
        <v>14.740569963640953</v>
      </c>
    </row>
    <row r="12" spans="1:22">
      <c r="A12" s="444">
        <v>6</v>
      </c>
      <c r="B12" s="443" t="s">
        <v>501</v>
      </c>
      <c r="C12" s="619">
        <v>55989470.070000015</v>
      </c>
      <c r="D12" s="619">
        <v>52401480.68</v>
      </c>
      <c r="E12" s="619">
        <v>879726.85999999987</v>
      </c>
      <c r="F12" s="619">
        <v>1821916.6300000006</v>
      </c>
      <c r="G12" s="619">
        <v>886345.9</v>
      </c>
      <c r="H12" s="619">
        <v>55814803.647000007</v>
      </c>
      <c r="I12" s="619">
        <v>52237040.170000002</v>
      </c>
      <c r="J12" s="619">
        <v>911678.2</v>
      </c>
      <c r="K12" s="619">
        <v>2319434.71</v>
      </c>
      <c r="L12" s="619">
        <v>346650.56699999998</v>
      </c>
      <c r="M12" s="619">
        <v>3026641.8178593507</v>
      </c>
      <c r="N12" s="619">
        <v>590757.44219911995</v>
      </c>
      <c r="O12" s="619">
        <v>299359.56543020002</v>
      </c>
      <c r="P12" s="619">
        <v>1949103.05659917</v>
      </c>
      <c r="Q12" s="619">
        <v>187421.75363085998</v>
      </c>
      <c r="R12" s="619">
        <v>43023</v>
      </c>
      <c r="S12" s="621">
        <v>0.31649622914708037</v>
      </c>
      <c r="T12" s="621">
        <v>0.32126423791390363</v>
      </c>
      <c r="U12" s="621">
        <v>0.27383387006827581</v>
      </c>
      <c r="V12" s="623">
        <v>288.95521194932223</v>
      </c>
    </row>
    <row r="13" spans="1:22">
      <c r="A13" s="444">
        <v>7</v>
      </c>
      <c r="B13" s="443" t="s">
        <v>500</v>
      </c>
      <c r="C13" s="619">
        <v>780157301.28018618</v>
      </c>
      <c r="D13" s="619">
        <v>764025973.15824604</v>
      </c>
      <c r="E13" s="619">
        <v>11138592.327968003</v>
      </c>
      <c r="F13" s="619">
        <v>4992735.7939719995</v>
      </c>
      <c r="G13" s="619">
        <v>0</v>
      </c>
      <c r="H13" s="619">
        <v>783327473.35399795</v>
      </c>
      <c r="I13" s="619">
        <v>766951045.41797197</v>
      </c>
      <c r="J13" s="619">
        <v>11261612.011838002</v>
      </c>
      <c r="K13" s="619">
        <v>5114815.9241880002</v>
      </c>
      <c r="L13" s="619">
        <v>0</v>
      </c>
      <c r="M13" s="619">
        <v>3136456.029014756</v>
      </c>
      <c r="N13" s="619">
        <v>668058.08345431066</v>
      </c>
      <c r="O13" s="619">
        <v>1001866.7894091439</v>
      </c>
      <c r="P13" s="619">
        <v>1466531.1561512989</v>
      </c>
      <c r="Q13" s="619">
        <v>0</v>
      </c>
      <c r="R13" s="619">
        <v>8518</v>
      </c>
      <c r="S13" s="621">
        <v>0.11626168633737713</v>
      </c>
      <c r="T13" s="621">
        <v>0.13178464270959681</v>
      </c>
      <c r="U13" s="621">
        <v>0.11470914067056469</v>
      </c>
      <c r="V13" s="623">
        <v>130.6586617281063</v>
      </c>
    </row>
    <row r="14" spans="1:22">
      <c r="A14" s="438">
        <v>7.1</v>
      </c>
      <c r="B14" s="437" t="s">
        <v>509</v>
      </c>
      <c r="C14" s="619">
        <v>672868967.26770818</v>
      </c>
      <c r="D14" s="619">
        <v>658235581.57779408</v>
      </c>
      <c r="E14" s="619">
        <v>10091445.145942003</v>
      </c>
      <c r="F14" s="619">
        <v>4541940.5439719995</v>
      </c>
      <c r="G14" s="619">
        <v>0</v>
      </c>
      <c r="H14" s="619">
        <v>675422470.79978406</v>
      </c>
      <c r="I14" s="619">
        <v>660566931.91985404</v>
      </c>
      <c r="J14" s="619">
        <v>10206593.455742003</v>
      </c>
      <c r="K14" s="619">
        <v>4648945.4241880002</v>
      </c>
      <c r="L14" s="619">
        <v>0</v>
      </c>
      <c r="M14" s="619">
        <v>2807960.5199374971</v>
      </c>
      <c r="N14" s="619">
        <v>575967.92439404014</v>
      </c>
      <c r="O14" s="619">
        <v>908009.17360317544</v>
      </c>
      <c r="P14" s="619">
        <v>1323983.421940279</v>
      </c>
      <c r="Q14" s="619">
        <v>0</v>
      </c>
      <c r="R14" s="619">
        <v>6051</v>
      </c>
      <c r="S14" s="621">
        <v>0.11354326364426834</v>
      </c>
      <c r="T14" s="621">
        <v>0.12734655155062388</v>
      </c>
      <c r="U14" s="621">
        <v>0.11308963163879877</v>
      </c>
      <c r="V14" s="623">
        <v>136.42108572419596</v>
      </c>
    </row>
    <row r="15" spans="1:22">
      <c r="A15" s="438">
        <v>7.2</v>
      </c>
      <c r="B15" s="437" t="s">
        <v>511</v>
      </c>
      <c r="C15" s="619">
        <v>22115166.996270001</v>
      </c>
      <c r="D15" s="619">
        <v>22050895.186269999</v>
      </c>
      <c r="E15" s="619">
        <v>64271.81</v>
      </c>
      <c r="F15" s="619">
        <v>0</v>
      </c>
      <c r="G15" s="619">
        <v>0</v>
      </c>
      <c r="H15" s="619">
        <v>22218324.439884003</v>
      </c>
      <c r="I15" s="619">
        <v>22153643.899884004</v>
      </c>
      <c r="J15" s="619">
        <v>64680.54</v>
      </c>
      <c r="K15" s="619">
        <v>0</v>
      </c>
      <c r="L15" s="619">
        <v>0</v>
      </c>
      <c r="M15" s="619">
        <v>24881.416183393085</v>
      </c>
      <c r="N15" s="619">
        <v>19127.241303373085</v>
      </c>
      <c r="O15" s="619">
        <v>5754.1748800200003</v>
      </c>
      <c r="P15" s="619">
        <v>0</v>
      </c>
      <c r="Q15" s="619">
        <v>0</v>
      </c>
      <c r="R15" s="619">
        <v>302</v>
      </c>
      <c r="S15" s="621">
        <v>0.12029059886016265</v>
      </c>
      <c r="T15" s="621">
        <v>0.13947573804662408</v>
      </c>
      <c r="U15" s="621">
        <v>0.12402757160758646</v>
      </c>
      <c r="V15" s="623">
        <v>119.65948158492118</v>
      </c>
    </row>
    <row r="16" spans="1:22">
      <c r="A16" s="438">
        <v>7.3</v>
      </c>
      <c r="B16" s="437" t="s">
        <v>508</v>
      </c>
      <c r="C16" s="619">
        <v>85173167.016207993</v>
      </c>
      <c r="D16" s="619">
        <v>83739496.394181997</v>
      </c>
      <c r="E16" s="619">
        <v>982875.37202600006</v>
      </c>
      <c r="F16" s="619">
        <v>450795.25</v>
      </c>
      <c r="G16" s="619">
        <v>0</v>
      </c>
      <c r="H16" s="619">
        <v>85686678.114329949</v>
      </c>
      <c r="I16" s="619">
        <v>84230469.598233953</v>
      </c>
      <c r="J16" s="619">
        <v>990338.01609600009</v>
      </c>
      <c r="K16" s="619">
        <v>465870.5</v>
      </c>
      <c r="L16" s="619">
        <v>0</v>
      </c>
      <c r="M16" s="619">
        <v>303614.09289386577</v>
      </c>
      <c r="N16" s="619">
        <v>72962.917756897383</v>
      </c>
      <c r="O16" s="619">
        <v>88103.440925948467</v>
      </c>
      <c r="P16" s="619">
        <v>142547.73421102003</v>
      </c>
      <c r="Q16" s="619">
        <v>0</v>
      </c>
      <c r="R16" s="619">
        <v>2165</v>
      </c>
      <c r="S16" s="621">
        <v>0.13032677998532832</v>
      </c>
      <c r="T16" s="621">
        <v>0.15454588707634245</v>
      </c>
      <c r="U16" s="621">
        <v>0.12508375446414888</v>
      </c>
      <c r="V16" s="623">
        <v>87.991379239629225</v>
      </c>
    </row>
    <row r="17" spans="1:22">
      <c r="A17" s="444">
        <v>8</v>
      </c>
      <c r="B17" s="443" t="s">
        <v>507</v>
      </c>
      <c r="C17" s="619">
        <v>143874156.35781595</v>
      </c>
      <c r="D17" s="619">
        <v>142787217.32174802</v>
      </c>
      <c r="E17" s="619">
        <v>459264.49</v>
      </c>
      <c r="F17" s="619">
        <v>627674.54606800003</v>
      </c>
      <c r="G17" s="619">
        <v>0</v>
      </c>
      <c r="H17" s="619">
        <v>145457762.96861795</v>
      </c>
      <c r="I17" s="619">
        <v>144270698.04257402</v>
      </c>
      <c r="J17" s="619">
        <v>485487.77</v>
      </c>
      <c r="K17" s="619">
        <v>701577.15604400006</v>
      </c>
      <c r="L17" s="619">
        <v>0</v>
      </c>
      <c r="M17" s="619">
        <v>84187.766087196796</v>
      </c>
      <c r="N17" s="619">
        <v>0</v>
      </c>
      <c r="O17" s="619">
        <v>0</v>
      </c>
      <c r="P17" s="619">
        <v>84187.766087196796</v>
      </c>
      <c r="Q17" s="619">
        <v>0</v>
      </c>
      <c r="R17" s="619">
        <v>55795</v>
      </c>
      <c r="S17" s="621">
        <v>0.21073823238131173</v>
      </c>
      <c r="T17" s="621">
        <v>0.26309037066359581</v>
      </c>
      <c r="U17" s="621">
        <v>0.21517016257299498</v>
      </c>
      <c r="V17" s="623">
        <v>0.69286449514904702</v>
      </c>
    </row>
    <row r="18" spans="1:22">
      <c r="A18" s="442">
        <v>9</v>
      </c>
      <c r="B18" s="441" t="s">
        <v>499</v>
      </c>
      <c r="C18" s="620">
        <v>0</v>
      </c>
      <c r="D18" s="620">
        <v>0</v>
      </c>
      <c r="E18" s="620">
        <v>0</v>
      </c>
      <c r="F18" s="620">
        <v>0</v>
      </c>
      <c r="G18" s="620">
        <v>0</v>
      </c>
      <c r="H18" s="620">
        <v>0</v>
      </c>
      <c r="I18" s="620">
        <v>0</v>
      </c>
      <c r="J18" s="620">
        <v>0</v>
      </c>
      <c r="K18" s="620">
        <v>0</v>
      </c>
      <c r="L18" s="620">
        <v>0</v>
      </c>
      <c r="M18" s="620">
        <v>0</v>
      </c>
      <c r="N18" s="620">
        <v>0</v>
      </c>
      <c r="O18" s="620">
        <v>0</v>
      </c>
      <c r="P18" s="620">
        <v>0</v>
      </c>
      <c r="Q18" s="620">
        <v>0</v>
      </c>
      <c r="R18" s="620">
        <v>0</v>
      </c>
      <c r="S18" s="622">
        <v>0</v>
      </c>
      <c r="T18" s="622">
        <v>0</v>
      </c>
      <c r="U18" s="622">
        <v>0</v>
      </c>
      <c r="V18" s="624">
        <v>0</v>
      </c>
    </row>
    <row r="19" spans="1:22">
      <c r="A19" s="440">
        <v>10</v>
      </c>
      <c r="B19" s="439" t="s">
        <v>510</v>
      </c>
      <c r="C19" s="619">
        <v>2751844252.6552167</v>
      </c>
      <c r="D19" s="619">
        <v>2639454771.0288262</v>
      </c>
      <c r="E19" s="619">
        <v>47236201.128860004</v>
      </c>
      <c r="F19" s="619">
        <v>63132132.117534019</v>
      </c>
      <c r="G19" s="619">
        <v>2021148.38</v>
      </c>
      <c r="H19" s="619">
        <v>2771893167.4744816</v>
      </c>
      <c r="I19" s="619">
        <v>2652327262.4795656</v>
      </c>
      <c r="J19" s="619">
        <v>48069967.837748006</v>
      </c>
      <c r="K19" s="619">
        <v>70838814.029170036</v>
      </c>
      <c r="L19" s="619">
        <v>657123.12799999991</v>
      </c>
      <c r="M19" s="619">
        <v>88279818.95845972</v>
      </c>
      <c r="N19" s="619">
        <v>24574996.196292128</v>
      </c>
      <c r="O19" s="619">
        <v>13415453.265826562</v>
      </c>
      <c r="P19" s="619">
        <v>50016206.999784388</v>
      </c>
      <c r="Q19" s="619">
        <v>273162.49655654008</v>
      </c>
      <c r="R19" s="619">
        <v>508985</v>
      </c>
      <c r="S19" s="621">
        <v>0.20425999992659413</v>
      </c>
      <c r="T19" s="621">
        <v>0.24168082704956731</v>
      </c>
      <c r="U19" s="621">
        <v>0.18295367955842343</v>
      </c>
      <c r="V19" s="623">
        <v>70.032454954156805</v>
      </c>
    </row>
    <row r="20" spans="1:22" ht="24">
      <c r="A20" s="438">
        <v>10.1</v>
      </c>
      <c r="B20" s="437" t="s">
        <v>514</v>
      </c>
      <c r="C20" s="619">
        <v>497790385.6400001</v>
      </c>
      <c r="D20" s="619">
        <v>487800934.85000002</v>
      </c>
      <c r="E20" s="619">
        <v>629243.07999999996</v>
      </c>
      <c r="F20" s="619">
        <v>9360207.7100000009</v>
      </c>
      <c r="G20" s="619">
        <v>0</v>
      </c>
      <c r="H20" s="619">
        <v>505458601.17000008</v>
      </c>
      <c r="I20" s="619">
        <v>494678140</v>
      </c>
      <c r="J20" s="619">
        <v>658198.92999999993</v>
      </c>
      <c r="K20" s="619">
        <v>10122262.24</v>
      </c>
      <c r="L20" s="619">
        <v>0</v>
      </c>
      <c r="M20" s="619">
        <v>23704716.125271987</v>
      </c>
      <c r="N20" s="619">
        <v>13838315.93837975</v>
      </c>
      <c r="O20" s="619">
        <v>505513.09749031003</v>
      </c>
      <c r="P20" s="619">
        <v>9360887.0894019287</v>
      </c>
      <c r="Q20" s="619">
        <v>0</v>
      </c>
      <c r="R20" s="619">
        <v>266636</v>
      </c>
      <c r="S20" s="621">
        <v>0.23160371829989038</v>
      </c>
      <c r="T20" s="621">
        <v>0.25785998848215447</v>
      </c>
      <c r="U20" s="621">
        <v>0.23559205952294682</v>
      </c>
      <c r="V20" s="623">
        <v>33.652692288257199</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1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N17" sqref="N17"/>
    </sheetView>
  </sheetViews>
  <sheetFormatPr defaultRowHeight="14.4"/>
  <cols>
    <col min="2" max="2" width="66.6640625" customWidth="1"/>
    <col min="3" max="8" width="14.5546875" style="563" customWidth="1"/>
  </cols>
  <sheetData>
    <row r="1" spans="1:8" s="5" customFormat="1" ht="13.8">
      <c r="A1" s="2" t="s">
        <v>30</v>
      </c>
      <c r="B1" s="3" t="str">
        <f>'Info '!C2</f>
        <v>JSC "Liberty Bank"</v>
      </c>
      <c r="C1" s="556"/>
      <c r="D1" s="557"/>
      <c r="E1" s="557"/>
      <c r="F1" s="557"/>
      <c r="G1" s="557"/>
      <c r="H1" s="558"/>
    </row>
    <row r="2" spans="1:8" s="5" customFormat="1" ht="13.8">
      <c r="A2" s="2" t="s">
        <v>31</v>
      </c>
      <c r="B2" s="628">
        <f>'1. key ratios '!B2</f>
        <v>46112</v>
      </c>
      <c r="C2" s="559"/>
      <c r="D2" s="560"/>
      <c r="E2" s="560"/>
      <c r="F2" s="560"/>
      <c r="G2" s="560"/>
      <c r="H2" s="561"/>
    </row>
    <row r="3" spans="1:8" ht="15" thickBot="1"/>
    <row r="4" spans="1:8">
      <c r="A4" s="817" t="s">
        <v>6</v>
      </c>
      <c r="B4" s="819" t="s">
        <v>585</v>
      </c>
      <c r="C4" s="815" t="s">
        <v>522</v>
      </c>
      <c r="D4" s="815"/>
      <c r="E4" s="815"/>
      <c r="F4" s="815" t="s">
        <v>523</v>
      </c>
      <c r="G4" s="815"/>
      <c r="H4" s="816"/>
    </row>
    <row r="5" spans="1:8" ht="15.45" customHeight="1">
      <c r="A5" s="818"/>
      <c r="B5" s="820"/>
      <c r="C5" s="668" t="s">
        <v>32</v>
      </c>
      <c r="D5" s="668" t="s">
        <v>33</v>
      </c>
      <c r="E5" s="668" t="s">
        <v>34</v>
      </c>
      <c r="F5" s="668" t="s">
        <v>32</v>
      </c>
      <c r="G5" s="668" t="s">
        <v>33</v>
      </c>
      <c r="H5" s="669" t="s">
        <v>34</v>
      </c>
    </row>
    <row r="6" spans="1:8">
      <c r="A6" s="670">
        <v>1</v>
      </c>
      <c r="B6" s="331" t="s">
        <v>586</v>
      </c>
      <c r="C6" s="671">
        <v>170229872.28999999</v>
      </c>
      <c r="D6" s="671">
        <v>26002331.529999997</v>
      </c>
      <c r="E6" s="562">
        <f>C6+D6</f>
        <v>196232203.81999999</v>
      </c>
      <c r="F6" s="671">
        <v>143767776.28</v>
      </c>
      <c r="G6" s="671">
        <v>21309508.069000002</v>
      </c>
      <c r="H6" s="672">
        <f>F6+G6</f>
        <v>165077284.34900001</v>
      </c>
    </row>
    <row r="7" spans="1:8">
      <c r="A7" s="670">
        <v>1.1000000000000001</v>
      </c>
      <c r="B7" s="332" t="s">
        <v>529</v>
      </c>
      <c r="C7" s="671"/>
      <c r="D7" s="671"/>
      <c r="E7" s="562">
        <f t="shared" ref="E7:E45" si="0">C7+D7</f>
        <v>0</v>
      </c>
      <c r="F7" s="671"/>
      <c r="G7" s="671"/>
      <c r="H7" s="672">
        <f t="shared" ref="H7:H45" si="1">F7+G7</f>
        <v>0</v>
      </c>
    </row>
    <row r="8" spans="1:8">
      <c r="A8" s="670">
        <v>1.2</v>
      </c>
      <c r="B8" s="332" t="s">
        <v>531</v>
      </c>
      <c r="C8" s="671"/>
      <c r="D8" s="671"/>
      <c r="E8" s="562">
        <f t="shared" si="0"/>
        <v>0</v>
      </c>
      <c r="F8" s="671"/>
      <c r="G8" s="671"/>
      <c r="H8" s="672">
        <f t="shared" si="1"/>
        <v>0</v>
      </c>
    </row>
    <row r="9" spans="1:8" ht="21.45" customHeight="1">
      <c r="A9" s="670">
        <v>1.3</v>
      </c>
      <c r="B9" s="332" t="s">
        <v>587</v>
      </c>
      <c r="C9" s="671"/>
      <c r="D9" s="671"/>
      <c r="E9" s="562">
        <f t="shared" si="0"/>
        <v>0</v>
      </c>
      <c r="F9" s="671"/>
      <c r="G9" s="671"/>
      <c r="H9" s="672">
        <f t="shared" si="1"/>
        <v>0</v>
      </c>
    </row>
    <row r="10" spans="1:8">
      <c r="A10" s="670">
        <v>1.4</v>
      </c>
      <c r="B10" s="332" t="s">
        <v>533</v>
      </c>
      <c r="C10" s="671">
        <v>5201074</v>
      </c>
      <c r="D10" s="671">
        <v>0</v>
      </c>
      <c r="E10" s="562">
        <f t="shared" si="0"/>
        <v>5201074</v>
      </c>
      <c r="F10" s="671">
        <v>6115842</v>
      </c>
      <c r="G10" s="671">
        <v>0</v>
      </c>
      <c r="H10" s="672">
        <f t="shared" si="1"/>
        <v>6115842</v>
      </c>
    </row>
    <row r="11" spans="1:8">
      <c r="A11" s="670">
        <v>1.5</v>
      </c>
      <c r="B11" s="332" t="s">
        <v>537</v>
      </c>
      <c r="C11" s="671">
        <v>165028798.28999999</v>
      </c>
      <c r="D11" s="671">
        <v>26002331.529999997</v>
      </c>
      <c r="E11" s="562">
        <f t="shared" si="0"/>
        <v>191031129.81999999</v>
      </c>
      <c r="F11" s="671">
        <v>137651934.28</v>
      </c>
      <c r="G11" s="671">
        <v>21309508.069000002</v>
      </c>
      <c r="H11" s="672">
        <f t="shared" si="1"/>
        <v>158961442.34900001</v>
      </c>
    </row>
    <row r="12" spans="1:8">
      <c r="A12" s="670">
        <v>1.6</v>
      </c>
      <c r="B12" s="333" t="s">
        <v>419</v>
      </c>
      <c r="C12" s="671"/>
      <c r="D12" s="671"/>
      <c r="E12" s="562">
        <f t="shared" si="0"/>
        <v>0</v>
      </c>
      <c r="F12" s="671"/>
      <c r="G12" s="671"/>
      <c r="H12" s="672">
        <f t="shared" si="1"/>
        <v>0</v>
      </c>
    </row>
    <row r="13" spans="1:8">
      <c r="A13" s="670">
        <v>2</v>
      </c>
      <c r="B13" s="334" t="s">
        <v>588</v>
      </c>
      <c r="C13" s="671">
        <v>-84698154.720799968</v>
      </c>
      <c r="D13" s="671">
        <v>-12968800.131440964</v>
      </c>
      <c r="E13" s="562">
        <f t="shared" si="0"/>
        <v>-97666954.852240935</v>
      </c>
      <c r="F13" s="671">
        <v>-67997943.482385397</v>
      </c>
      <c r="G13" s="671">
        <v>-9572476.3860276416</v>
      </c>
      <c r="H13" s="672">
        <f t="shared" si="1"/>
        <v>-77570419.868413031</v>
      </c>
    </row>
    <row r="14" spans="1:8">
      <c r="A14" s="670">
        <v>2.1</v>
      </c>
      <c r="B14" s="332" t="s">
        <v>589</v>
      </c>
      <c r="C14" s="671"/>
      <c r="D14" s="671"/>
      <c r="E14" s="562">
        <f t="shared" si="0"/>
        <v>0</v>
      </c>
      <c r="F14" s="671"/>
      <c r="G14" s="671"/>
      <c r="H14" s="672">
        <f t="shared" si="1"/>
        <v>0</v>
      </c>
    </row>
    <row r="15" spans="1:8" ht="24.45" customHeight="1">
      <c r="A15" s="670">
        <v>2.2000000000000002</v>
      </c>
      <c r="B15" s="332" t="s">
        <v>590</v>
      </c>
      <c r="C15" s="671"/>
      <c r="D15" s="671"/>
      <c r="E15" s="562">
        <f t="shared" si="0"/>
        <v>0</v>
      </c>
      <c r="F15" s="671"/>
      <c r="G15" s="671"/>
      <c r="H15" s="672">
        <f t="shared" si="1"/>
        <v>0</v>
      </c>
    </row>
    <row r="16" spans="1:8" ht="20.7" customHeight="1">
      <c r="A16" s="670">
        <v>2.2999999999999998</v>
      </c>
      <c r="B16" s="332" t="s">
        <v>591</v>
      </c>
      <c r="C16" s="671">
        <v>-84698154.720799968</v>
      </c>
      <c r="D16" s="671">
        <v>-12968800.131440964</v>
      </c>
      <c r="E16" s="562">
        <f t="shared" si="0"/>
        <v>-97666954.852240935</v>
      </c>
      <c r="F16" s="671">
        <v>-67997943.482385397</v>
      </c>
      <c r="G16" s="671">
        <v>-9572476.3860276416</v>
      </c>
      <c r="H16" s="672">
        <f t="shared" si="1"/>
        <v>-77570419.868413031</v>
      </c>
    </row>
    <row r="17" spans="1:8">
      <c r="A17" s="670">
        <v>2.4</v>
      </c>
      <c r="B17" s="332" t="s">
        <v>592</v>
      </c>
      <c r="C17" s="671"/>
      <c r="D17" s="671"/>
      <c r="E17" s="562">
        <f t="shared" si="0"/>
        <v>0</v>
      </c>
      <c r="F17" s="671"/>
      <c r="G17" s="671"/>
      <c r="H17" s="672">
        <f t="shared" si="1"/>
        <v>0</v>
      </c>
    </row>
    <row r="18" spans="1:8">
      <c r="A18" s="670">
        <v>3</v>
      </c>
      <c r="B18" s="334" t="s">
        <v>593</v>
      </c>
      <c r="C18" s="671"/>
      <c r="D18" s="671"/>
      <c r="E18" s="562">
        <f t="shared" si="0"/>
        <v>0</v>
      </c>
      <c r="F18" s="671"/>
      <c r="G18" s="671"/>
      <c r="H18" s="672">
        <f t="shared" si="1"/>
        <v>0</v>
      </c>
    </row>
    <row r="19" spans="1:8">
      <c r="A19" s="670">
        <v>4</v>
      </c>
      <c r="B19" s="334" t="s">
        <v>594</v>
      </c>
      <c r="C19" s="671">
        <v>12794411.620000001</v>
      </c>
      <c r="D19" s="671">
        <v>2675348.2300000004</v>
      </c>
      <c r="E19" s="562">
        <f t="shared" si="0"/>
        <v>15469759.850000001</v>
      </c>
      <c r="F19" s="671">
        <v>11881061.640000001</v>
      </c>
      <c r="G19" s="671">
        <v>2284093.61</v>
      </c>
      <c r="H19" s="672">
        <f t="shared" si="1"/>
        <v>14165155.25</v>
      </c>
    </row>
    <row r="20" spans="1:8">
      <c r="A20" s="670">
        <v>5</v>
      </c>
      <c r="B20" s="334" t="s">
        <v>595</v>
      </c>
      <c r="C20" s="671">
        <v>-2237198.94</v>
      </c>
      <c r="D20" s="671">
        <v>-6160063.2699999996</v>
      </c>
      <c r="E20" s="562">
        <f t="shared" si="0"/>
        <v>-8397262.209999999</v>
      </c>
      <c r="F20" s="671">
        <v>-1702091.3599999999</v>
      </c>
      <c r="G20" s="671">
        <v>-5832498.3099999996</v>
      </c>
      <c r="H20" s="672">
        <f t="shared" si="1"/>
        <v>-7534589.6699999999</v>
      </c>
    </row>
    <row r="21" spans="1:8" ht="24" customHeight="1">
      <c r="A21" s="670">
        <v>6</v>
      </c>
      <c r="B21" s="334" t="s">
        <v>596</v>
      </c>
      <c r="C21" s="671">
        <v>0</v>
      </c>
      <c r="D21" s="671">
        <v>0</v>
      </c>
      <c r="E21" s="562">
        <f t="shared" si="0"/>
        <v>0</v>
      </c>
      <c r="F21" s="671">
        <v>80704.09</v>
      </c>
      <c r="G21" s="671">
        <v>0</v>
      </c>
      <c r="H21" s="672">
        <f t="shared" si="1"/>
        <v>80704.09</v>
      </c>
    </row>
    <row r="22" spans="1:8" ht="18.45" customHeight="1">
      <c r="A22" s="670">
        <v>7</v>
      </c>
      <c r="B22" s="334" t="s">
        <v>597</v>
      </c>
      <c r="C22" s="671">
        <v>3358543.9600000004</v>
      </c>
      <c r="D22" s="671">
        <v>0</v>
      </c>
      <c r="E22" s="562">
        <f t="shared" si="0"/>
        <v>3358543.9600000004</v>
      </c>
      <c r="F22" s="671">
        <v>742847.79</v>
      </c>
      <c r="G22" s="671">
        <v>0</v>
      </c>
      <c r="H22" s="672">
        <f t="shared" si="1"/>
        <v>742847.79</v>
      </c>
    </row>
    <row r="23" spans="1:8" ht="25.5" customHeight="1">
      <c r="A23" s="670">
        <v>8</v>
      </c>
      <c r="B23" s="335" t="s">
        <v>598</v>
      </c>
      <c r="C23" s="671"/>
      <c r="D23" s="671"/>
      <c r="E23" s="562">
        <f t="shared" si="0"/>
        <v>0</v>
      </c>
      <c r="F23" s="671"/>
      <c r="G23" s="671"/>
      <c r="H23" s="672">
        <f t="shared" si="1"/>
        <v>0</v>
      </c>
    </row>
    <row r="24" spans="1:8" ht="34.5" customHeight="1">
      <c r="A24" s="670">
        <v>9</v>
      </c>
      <c r="B24" s="335" t="s">
        <v>599</v>
      </c>
      <c r="C24" s="671"/>
      <c r="D24" s="671"/>
      <c r="E24" s="562">
        <f t="shared" si="0"/>
        <v>0</v>
      </c>
      <c r="F24" s="671"/>
      <c r="G24" s="671"/>
      <c r="H24" s="672">
        <f t="shared" si="1"/>
        <v>0</v>
      </c>
    </row>
    <row r="25" spans="1:8">
      <c r="A25" s="670">
        <v>10</v>
      </c>
      <c r="B25" s="334" t="s">
        <v>600</v>
      </c>
      <c r="C25" s="671">
        <v>2571096.3699999973</v>
      </c>
      <c r="D25" s="671">
        <v>0</v>
      </c>
      <c r="E25" s="562">
        <f t="shared" si="0"/>
        <v>2571096.3699999973</v>
      </c>
      <c r="F25" s="671">
        <v>3737448.0600000005</v>
      </c>
      <c r="G25" s="671">
        <v>0</v>
      </c>
      <c r="H25" s="672">
        <f t="shared" si="1"/>
        <v>3737448.0600000005</v>
      </c>
    </row>
    <row r="26" spans="1:8">
      <c r="A26" s="670">
        <v>11</v>
      </c>
      <c r="B26" s="336" t="s">
        <v>601</v>
      </c>
      <c r="C26" s="671">
        <v>124942.82</v>
      </c>
      <c r="D26" s="671">
        <v>0</v>
      </c>
      <c r="E26" s="562">
        <f t="shared" si="0"/>
        <v>124942.82</v>
      </c>
      <c r="F26" s="671">
        <v>77614.91</v>
      </c>
      <c r="G26" s="671">
        <v>0</v>
      </c>
      <c r="H26" s="672">
        <f t="shared" si="1"/>
        <v>77614.91</v>
      </c>
    </row>
    <row r="27" spans="1:8">
      <c r="A27" s="670">
        <v>12</v>
      </c>
      <c r="B27" s="334" t="s">
        <v>602</v>
      </c>
      <c r="C27" s="671">
        <v>3968035.73</v>
      </c>
      <c r="D27" s="671">
        <v>0</v>
      </c>
      <c r="E27" s="562">
        <f t="shared" si="0"/>
        <v>3968035.73</v>
      </c>
      <c r="F27" s="671">
        <v>3844233.81</v>
      </c>
      <c r="G27" s="671">
        <v>2314.4</v>
      </c>
      <c r="H27" s="672">
        <f t="shared" si="1"/>
        <v>3846548.21</v>
      </c>
    </row>
    <row r="28" spans="1:8">
      <c r="A28" s="670">
        <v>13</v>
      </c>
      <c r="B28" s="337" t="s">
        <v>603</v>
      </c>
      <c r="C28" s="671">
        <v>-5727011</v>
      </c>
      <c r="D28" s="671">
        <v>-199393</v>
      </c>
      <c r="E28" s="562">
        <f t="shared" si="0"/>
        <v>-5926404</v>
      </c>
      <c r="F28" s="671">
        <v>-5358640</v>
      </c>
      <c r="G28" s="671">
        <v>-200440</v>
      </c>
      <c r="H28" s="672">
        <f t="shared" si="1"/>
        <v>-5559080</v>
      </c>
    </row>
    <row r="29" spans="1:8">
      <c r="A29" s="670">
        <v>14</v>
      </c>
      <c r="B29" s="338" t="s">
        <v>604</v>
      </c>
      <c r="C29" s="671">
        <v>-52727077.190000005</v>
      </c>
      <c r="D29" s="671">
        <v>-1202093.1100000001</v>
      </c>
      <c r="E29" s="562">
        <f t="shared" si="0"/>
        <v>-53929170.300000004</v>
      </c>
      <c r="F29" s="671">
        <v>-45346835.150000006</v>
      </c>
      <c r="G29" s="671">
        <v>-1302783.8600000001</v>
      </c>
      <c r="H29" s="672">
        <f t="shared" si="1"/>
        <v>-46649619.010000005</v>
      </c>
    </row>
    <row r="30" spans="1:8">
      <c r="A30" s="670">
        <v>14.1</v>
      </c>
      <c r="B30" s="315" t="s">
        <v>605</v>
      </c>
      <c r="C30" s="671">
        <v>-43044315.540000007</v>
      </c>
      <c r="D30" s="671"/>
      <c r="E30" s="562">
        <f t="shared" si="0"/>
        <v>-43044315.540000007</v>
      </c>
      <c r="F30" s="671">
        <v>-37456655.340000011</v>
      </c>
      <c r="G30" s="671"/>
      <c r="H30" s="672">
        <f t="shared" si="1"/>
        <v>-37456655.340000011</v>
      </c>
    </row>
    <row r="31" spans="1:8">
      <c r="A31" s="670">
        <v>14.2</v>
      </c>
      <c r="B31" s="315" t="s">
        <v>606</v>
      </c>
      <c r="C31" s="671">
        <v>-9682761.6499999985</v>
      </c>
      <c r="D31" s="671">
        <v>-1202093.1100000001</v>
      </c>
      <c r="E31" s="562">
        <f t="shared" si="0"/>
        <v>-10884854.759999998</v>
      </c>
      <c r="F31" s="671">
        <v>-7890179.8099999987</v>
      </c>
      <c r="G31" s="671">
        <v>-1302783.8600000001</v>
      </c>
      <c r="H31" s="672">
        <f t="shared" si="1"/>
        <v>-9192963.6699999981</v>
      </c>
    </row>
    <row r="32" spans="1:8">
      <c r="A32" s="670">
        <v>15</v>
      </c>
      <c r="B32" s="334" t="s">
        <v>607</v>
      </c>
      <c r="C32" s="671">
        <v>-9870394.9399999995</v>
      </c>
      <c r="D32" s="671"/>
      <c r="E32" s="562">
        <f t="shared" si="0"/>
        <v>-9870394.9399999995</v>
      </c>
      <c r="F32" s="671">
        <v>-9720530.7800000012</v>
      </c>
      <c r="G32" s="671"/>
      <c r="H32" s="672">
        <f t="shared" si="1"/>
        <v>-9720530.7800000012</v>
      </c>
    </row>
    <row r="33" spans="1:8" ht="22.5" customHeight="1">
      <c r="A33" s="670">
        <v>16</v>
      </c>
      <c r="B33" s="313" t="s">
        <v>608</v>
      </c>
      <c r="C33" s="671"/>
      <c r="D33" s="671"/>
      <c r="E33" s="562">
        <f t="shared" si="0"/>
        <v>0</v>
      </c>
      <c r="F33" s="671"/>
      <c r="G33" s="671"/>
      <c r="H33" s="672">
        <f t="shared" si="1"/>
        <v>0</v>
      </c>
    </row>
    <row r="34" spans="1:8">
      <c r="A34" s="670">
        <v>17</v>
      </c>
      <c r="B34" s="334" t="s">
        <v>609</v>
      </c>
      <c r="C34" s="671">
        <v>20444.11</v>
      </c>
      <c r="D34" s="671">
        <v>-87012.84</v>
      </c>
      <c r="E34" s="562">
        <f t="shared" si="0"/>
        <v>-66568.73</v>
      </c>
      <c r="F34" s="671">
        <v>-59822.84</v>
      </c>
      <c r="G34" s="671">
        <v>-26437.999999999996</v>
      </c>
      <c r="H34" s="672">
        <f t="shared" si="1"/>
        <v>-86260.84</v>
      </c>
    </row>
    <row r="35" spans="1:8">
      <c r="A35" s="670">
        <v>17.100000000000001</v>
      </c>
      <c r="B35" s="315" t="s">
        <v>610</v>
      </c>
      <c r="C35" s="671">
        <v>20444.11</v>
      </c>
      <c r="D35" s="671">
        <v>-87244.84</v>
      </c>
      <c r="E35" s="562">
        <f t="shared" si="0"/>
        <v>-66800.73</v>
      </c>
      <c r="F35" s="671">
        <v>-59822.84</v>
      </c>
      <c r="G35" s="671">
        <v>-26084.589999999997</v>
      </c>
      <c r="H35" s="672">
        <f t="shared" si="1"/>
        <v>-85907.43</v>
      </c>
    </row>
    <row r="36" spans="1:8">
      <c r="A36" s="670">
        <v>17.2</v>
      </c>
      <c r="B36" s="315" t="s">
        <v>611</v>
      </c>
      <c r="C36" s="671">
        <v>0</v>
      </c>
      <c r="D36" s="671">
        <v>232</v>
      </c>
      <c r="E36" s="562">
        <f t="shared" si="0"/>
        <v>232</v>
      </c>
      <c r="F36" s="671">
        <v>0</v>
      </c>
      <c r="G36" s="671">
        <v>-353.41</v>
      </c>
      <c r="H36" s="672">
        <f t="shared" si="1"/>
        <v>-353.41</v>
      </c>
    </row>
    <row r="37" spans="1:8" ht="41.7" customHeight="1">
      <c r="A37" s="670">
        <v>18</v>
      </c>
      <c r="B37" s="339" t="s">
        <v>612</v>
      </c>
      <c r="C37" s="671">
        <v>-2914152.7800000003</v>
      </c>
      <c r="D37" s="671">
        <v>-5453150.5099999998</v>
      </c>
      <c r="E37" s="562">
        <f t="shared" si="0"/>
        <v>-8367303.29</v>
      </c>
      <c r="F37" s="671">
        <v>-6267946.9399999995</v>
      </c>
      <c r="G37" s="673">
        <v>-157672.63000000003</v>
      </c>
      <c r="H37" s="672">
        <f t="shared" si="1"/>
        <v>-6425619.5699999994</v>
      </c>
    </row>
    <row r="38" spans="1:8">
      <c r="A38" s="670">
        <v>18.100000000000001</v>
      </c>
      <c r="B38" s="340" t="s">
        <v>613</v>
      </c>
      <c r="C38" s="671">
        <v>16160</v>
      </c>
      <c r="D38" s="671">
        <v>0</v>
      </c>
      <c r="E38" s="562">
        <f t="shared" si="0"/>
        <v>16160</v>
      </c>
      <c r="F38" s="671">
        <v>165232</v>
      </c>
      <c r="G38" s="671">
        <v>0</v>
      </c>
      <c r="H38" s="672">
        <f t="shared" si="1"/>
        <v>165232</v>
      </c>
    </row>
    <row r="39" spans="1:8">
      <c r="A39" s="670">
        <v>18.2</v>
      </c>
      <c r="B39" s="340" t="s">
        <v>614</v>
      </c>
      <c r="C39" s="671">
        <v>-2930312.7800000003</v>
      </c>
      <c r="D39" s="671">
        <v>-5453150.5099999998</v>
      </c>
      <c r="E39" s="562">
        <f t="shared" si="0"/>
        <v>-8383463.29</v>
      </c>
      <c r="F39" s="671">
        <v>-6433178.9399999995</v>
      </c>
      <c r="G39" s="671">
        <v>-157672.63000000003</v>
      </c>
      <c r="H39" s="672">
        <f t="shared" si="1"/>
        <v>-6590851.5699999994</v>
      </c>
    </row>
    <row r="40" spans="1:8" ht="24.45" customHeight="1">
      <c r="A40" s="670">
        <v>19</v>
      </c>
      <c r="B40" s="339" t="s">
        <v>615</v>
      </c>
      <c r="C40" s="671"/>
      <c r="D40" s="671"/>
      <c r="E40" s="562">
        <f t="shared" si="0"/>
        <v>0</v>
      </c>
      <c r="F40" s="671"/>
      <c r="G40" s="671"/>
      <c r="H40" s="672">
        <f t="shared" si="1"/>
        <v>0</v>
      </c>
    </row>
    <row r="41" spans="1:8" ht="17.7" customHeight="1">
      <c r="A41" s="670">
        <v>20</v>
      </c>
      <c r="B41" s="339" t="s">
        <v>616</v>
      </c>
      <c r="C41" s="671">
        <v>-44461.120000000003</v>
      </c>
      <c r="D41" s="671">
        <v>0</v>
      </c>
      <c r="E41" s="562">
        <f t="shared" si="0"/>
        <v>-44461.120000000003</v>
      </c>
      <c r="F41" s="671">
        <v>0</v>
      </c>
      <c r="G41" s="671">
        <v>0</v>
      </c>
      <c r="H41" s="672">
        <f t="shared" si="1"/>
        <v>0</v>
      </c>
    </row>
    <row r="42" spans="1:8" ht="26.7" customHeight="1">
      <c r="A42" s="670">
        <v>21</v>
      </c>
      <c r="B42" s="339" t="s">
        <v>617</v>
      </c>
      <c r="C42" s="671"/>
      <c r="D42" s="671"/>
      <c r="E42" s="562">
        <f t="shared" si="0"/>
        <v>0</v>
      </c>
      <c r="F42" s="671"/>
      <c r="G42" s="671"/>
      <c r="H42" s="672">
        <f t="shared" si="1"/>
        <v>0</v>
      </c>
    </row>
    <row r="43" spans="1:8">
      <c r="A43" s="670">
        <v>22</v>
      </c>
      <c r="B43" s="674" t="s">
        <v>618</v>
      </c>
      <c r="C43" s="671">
        <v>34848896.209200025</v>
      </c>
      <c r="D43" s="671">
        <v>2607166.8985590348</v>
      </c>
      <c r="E43" s="562">
        <f t="shared" si="0"/>
        <v>37456063.107759058</v>
      </c>
      <c r="F43" s="671">
        <v>27677876.027614608</v>
      </c>
      <c r="G43" s="671">
        <v>6503606.8929723604</v>
      </c>
      <c r="H43" s="672">
        <f t="shared" si="1"/>
        <v>34181482.920586966</v>
      </c>
    </row>
    <row r="44" spans="1:8">
      <c r="A44" s="670">
        <v>23</v>
      </c>
      <c r="B44" s="674" t="s">
        <v>619</v>
      </c>
      <c r="C44" s="671">
        <v>-5055289.4800000004</v>
      </c>
      <c r="D44" s="671"/>
      <c r="E44" s="562">
        <f t="shared" si="0"/>
        <v>-5055289.4800000004</v>
      </c>
      <c r="F44" s="671">
        <v>-4390332.74</v>
      </c>
      <c r="G44" s="671"/>
      <c r="H44" s="672">
        <f t="shared" si="1"/>
        <v>-4390332.74</v>
      </c>
    </row>
    <row r="45" spans="1:8" ht="15" thickBot="1">
      <c r="A45" s="675">
        <v>24</v>
      </c>
      <c r="B45" s="676" t="s">
        <v>620</v>
      </c>
      <c r="C45" s="677">
        <f>C43+C44</f>
        <v>29793606.729200024</v>
      </c>
      <c r="D45" s="677">
        <f>D43+D44</f>
        <v>2607166.8985590348</v>
      </c>
      <c r="E45" s="678">
        <f t="shared" si="0"/>
        <v>32400773.627759058</v>
      </c>
      <c r="F45" s="677">
        <v>23287543.287614606</v>
      </c>
      <c r="G45" s="677">
        <v>6503606.8929723604</v>
      </c>
      <c r="H45" s="679">
        <f t="shared" si="1"/>
        <v>29791150.180586968</v>
      </c>
    </row>
  </sheetData>
  <mergeCells count="4">
    <mergeCell ref="A4:A5"/>
    <mergeCell ref="B4:B5"/>
    <mergeCell ref="C4:E4"/>
    <mergeCell ref="F4:H4"/>
  </mergeCells>
  <pageMargins left="0.7" right="0.7" top="0.75" bottom="0.75" header="0.3" footer="0.3"/>
  <pageSetup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7"/>
  <sheetViews>
    <sheetView topLeftCell="B1" zoomScale="80" zoomScaleNormal="80" workbookViewId="0">
      <selection activeCell="D26" sqref="D26"/>
    </sheetView>
  </sheetViews>
  <sheetFormatPr defaultColWidth="8.6640625" defaultRowHeight="13.8"/>
  <cols>
    <col min="1" max="1" width="8.6640625" style="487"/>
    <col min="2" max="2" width="72.6640625" style="471" customWidth="1"/>
    <col min="3" max="8" width="15.44140625" style="471" customWidth="1"/>
    <col min="9" max="16384" width="8.6640625" style="471"/>
  </cols>
  <sheetData>
    <row r="1" spans="1:8">
      <c r="A1" s="206" t="s">
        <v>30</v>
      </c>
      <c r="B1" s="470" t="str">
        <f>'Info '!C2</f>
        <v>JSC "Liberty Bank"</v>
      </c>
      <c r="C1" s="470"/>
    </row>
    <row r="2" spans="1:8">
      <c r="A2" s="206" t="s">
        <v>31</v>
      </c>
      <c r="B2" s="641">
        <f>'1. key ratios '!B2</f>
        <v>46112</v>
      </c>
      <c r="C2" s="472"/>
      <c r="D2" s="473"/>
      <c r="E2" s="473"/>
      <c r="F2" s="473"/>
      <c r="G2" s="473"/>
      <c r="H2" s="473"/>
    </row>
    <row r="3" spans="1:8" ht="14.4" thickBot="1">
      <c r="A3" s="471"/>
    </row>
    <row r="4" spans="1:8">
      <c r="A4" s="821" t="s">
        <v>6</v>
      </c>
      <c r="B4" s="822" t="s">
        <v>94</v>
      </c>
      <c r="C4" s="824" t="s">
        <v>522</v>
      </c>
      <c r="D4" s="824"/>
      <c r="E4" s="824"/>
      <c r="F4" s="824" t="s">
        <v>523</v>
      </c>
      <c r="G4" s="824"/>
      <c r="H4" s="825"/>
    </row>
    <row r="5" spans="1:8">
      <c r="A5" s="821"/>
      <c r="B5" s="823"/>
      <c r="C5" s="733" t="s">
        <v>32</v>
      </c>
      <c r="D5" s="733" t="s">
        <v>33</v>
      </c>
      <c r="E5" s="733" t="s">
        <v>34</v>
      </c>
      <c r="F5" s="733" t="s">
        <v>32</v>
      </c>
      <c r="G5" s="733" t="s">
        <v>33</v>
      </c>
      <c r="H5" s="734" t="s">
        <v>34</v>
      </c>
    </row>
    <row r="6" spans="1:8">
      <c r="A6" s="680">
        <v>1</v>
      </c>
      <c r="B6" s="681" t="s">
        <v>621</v>
      </c>
      <c r="C6" s="731">
        <v>0</v>
      </c>
      <c r="D6" s="731">
        <v>0</v>
      </c>
      <c r="E6" s="737">
        <f t="shared" ref="E6:E43" si="0">C6+D6</f>
        <v>0</v>
      </c>
      <c r="F6" s="731">
        <v>0</v>
      </c>
      <c r="G6" s="731">
        <v>0</v>
      </c>
      <c r="H6" s="735">
        <f t="shared" ref="H6:H43" si="1">F6+G6</f>
        <v>0</v>
      </c>
    </row>
    <row r="7" spans="1:8">
      <c r="A7" s="680">
        <v>2</v>
      </c>
      <c r="B7" s="681" t="s">
        <v>183</v>
      </c>
      <c r="C7" s="731">
        <v>0</v>
      </c>
      <c r="D7" s="731">
        <v>0</v>
      </c>
      <c r="E7" s="737">
        <f t="shared" si="0"/>
        <v>0</v>
      </c>
      <c r="F7" s="731">
        <v>0</v>
      </c>
      <c r="G7" s="731">
        <v>0</v>
      </c>
      <c r="H7" s="735">
        <f t="shared" si="1"/>
        <v>0</v>
      </c>
    </row>
    <row r="8" spans="1:8">
      <c r="A8" s="680">
        <v>3</v>
      </c>
      <c r="B8" s="681" t="s">
        <v>193</v>
      </c>
      <c r="C8" s="731">
        <f>C9+C10</f>
        <v>12165441445</v>
      </c>
      <c r="D8" s="731">
        <f>D9+D10</f>
        <v>41364708546</v>
      </c>
      <c r="E8" s="737">
        <f t="shared" si="0"/>
        <v>53530149991</v>
      </c>
      <c r="F8" s="731">
        <f>F9+F10</f>
        <v>469748589</v>
      </c>
      <c r="G8" s="731">
        <f>G9+G10</f>
        <v>17483532505</v>
      </c>
      <c r="H8" s="735">
        <f t="shared" si="1"/>
        <v>17953281094</v>
      </c>
    </row>
    <row r="9" spans="1:8">
      <c r="A9" s="680">
        <v>3.1</v>
      </c>
      <c r="B9" s="682" t="s">
        <v>184</v>
      </c>
      <c r="C9" s="731">
        <v>12161307861</v>
      </c>
      <c r="D9" s="731">
        <v>41364030207</v>
      </c>
      <c r="E9" s="737">
        <f t="shared" si="0"/>
        <v>53525338068</v>
      </c>
      <c r="F9" s="731">
        <v>467398915</v>
      </c>
      <c r="G9" s="731">
        <v>17482881994</v>
      </c>
      <c r="H9" s="735">
        <f t="shared" si="1"/>
        <v>17950280909</v>
      </c>
    </row>
    <row r="10" spans="1:8">
      <c r="A10" s="680">
        <v>3.2</v>
      </c>
      <c r="B10" s="682" t="s">
        <v>180</v>
      </c>
      <c r="C10" s="731">
        <v>4133584</v>
      </c>
      <c r="D10" s="731">
        <v>678339</v>
      </c>
      <c r="E10" s="737">
        <f t="shared" si="0"/>
        <v>4811923</v>
      </c>
      <c r="F10" s="731">
        <v>2349674</v>
      </c>
      <c r="G10" s="731">
        <v>650511</v>
      </c>
      <c r="H10" s="735">
        <f t="shared" si="1"/>
        <v>3000185</v>
      </c>
    </row>
    <row r="11" spans="1:8">
      <c r="A11" s="680">
        <v>4</v>
      </c>
      <c r="B11" s="681" t="s">
        <v>182</v>
      </c>
      <c r="C11" s="731">
        <f>C12+C13</f>
        <v>908167000</v>
      </c>
      <c r="D11" s="731">
        <f>D12+D13</f>
        <v>0</v>
      </c>
      <c r="E11" s="737">
        <f t="shared" si="0"/>
        <v>908167000</v>
      </c>
      <c r="F11" s="731">
        <f>F12+F13</f>
        <v>1173840000</v>
      </c>
      <c r="G11" s="731">
        <f>G12+G13</f>
        <v>0</v>
      </c>
      <c r="H11" s="735">
        <f t="shared" si="1"/>
        <v>1173840000</v>
      </c>
    </row>
    <row r="12" spans="1:8">
      <c r="A12" s="680">
        <v>4.0999999999999996</v>
      </c>
      <c r="B12" s="682" t="s">
        <v>166</v>
      </c>
      <c r="C12" s="731">
        <v>908167000</v>
      </c>
      <c r="D12" s="731">
        <v>0</v>
      </c>
      <c r="E12" s="737">
        <f t="shared" si="0"/>
        <v>908167000</v>
      </c>
      <c r="F12" s="731">
        <v>1173840000</v>
      </c>
      <c r="G12" s="731">
        <v>0</v>
      </c>
      <c r="H12" s="735">
        <f t="shared" si="1"/>
        <v>1173840000</v>
      </c>
    </row>
    <row r="13" spans="1:8">
      <c r="A13" s="680">
        <v>4.2</v>
      </c>
      <c r="B13" s="682" t="s">
        <v>167</v>
      </c>
      <c r="C13" s="731">
        <v>0</v>
      </c>
      <c r="D13" s="731">
        <v>0</v>
      </c>
      <c r="E13" s="737">
        <f t="shared" si="0"/>
        <v>0</v>
      </c>
      <c r="F13" s="731">
        <v>0</v>
      </c>
      <c r="G13" s="731">
        <v>0</v>
      </c>
      <c r="H13" s="735">
        <f t="shared" si="1"/>
        <v>0</v>
      </c>
    </row>
    <row r="14" spans="1:8">
      <c r="A14" s="680">
        <v>5</v>
      </c>
      <c r="B14" s="681" t="s">
        <v>192</v>
      </c>
      <c r="C14" s="731">
        <f>C15+C16+C17+C23+C24+C25+C26</f>
        <v>2735710116</v>
      </c>
      <c r="D14" s="731">
        <f>D15+D16+D17+D23+D24+D25+D26</f>
        <v>11440233784</v>
      </c>
      <c r="E14" s="737">
        <f t="shared" si="0"/>
        <v>14175943900</v>
      </c>
      <c r="F14" s="731">
        <f>F15+F16+F17+F23+F24+F25+F26</f>
        <v>172022653.17000002</v>
      </c>
      <c r="G14" s="731">
        <f>G15+G16+G17+G23+G24+G25+G26</f>
        <v>5434592795</v>
      </c>
      <c r="H14" s="735">
        <f t="shared" si="1"/>
        <v>5606615448.1700001</v>
      </c>
    </row>
    <row r="15" spans="1:8">
      <c r="A15" s="680">
        <v>5.0999999999999996</v>
      </c>
      <c r="B15" s="683" t="s">
        <v>170</v>
      </c>
      <c r="C15" s="731">
        <v>43321740</v>
      </c>
      <c r="D15" s="731">
        <v>19097082</v>
      </c>
      <c r="E15" s="737">
        <f t="shared" si="0"/>
        <v>62418822</v>
      </c>
      <c r="F15" s="731">
        <v>34961564</v>
      </c>
      <c r="G15" s="731">
        <v>8289527</v>
      </c>
      <c r="H15" s="735">
        <f t="shared" si="1"/>
        <v>43251091</v>
      </c>
    </row>
    <row r="16" spans="1:8">
      <c r="A16" s="680">
        <v>5.2</v>
      </c>
      <c r="B16" s="683" t="s">
        <v>169</v>
      </c>
      <c r="C16" s="731">
        <v>33785508</v>
      </c>
      <c r="D16" s="731">
        <v>149894646</v>
      </c>
      <c r="E16" s="737">
        <f t="shared" si="0"/>
        <v>183680154</v>
      </c>
      <c r="F16" s="731">
        <v>46981292</v>
      </c>
      <c r="G16" s="731">
        <v>114578223</v>
      </c>
      <c r="H16" s="735">
        <f t="shared" si="1"/>
        <v>161559515</v>
      </c>
    </row>
    <row r="17" spans="1:8">
      <c r="A17" s="680">
        <v>5.3</v>
      </c>
      <c r="B17" s="683" t="s">
        <v>168</v>
      </c>
      <c r="C17" s="731">
        <f>C18+C19+C20+C21+C22</f>
        <v>4997028</v>
      </c>
      <c r="D17" s="731">
        <f>D18+D19+D20+D21+D22</f>
        <v>9512547474</v>
      </c>
      <c r="E17" s="737">
        <f t="shared" si="0"/>
        <v>9517544502</v>
      </c>
      <c r="F17" s="731">
        <f>F18+F19+F20+F21+F22</f>
        <v>1531900</v>
      </c>
      <c r="G17" s="731">
        <f>G18+G19+G20+G21+G22</f>
        <v>3384237993.9999995</v>
      </c>
      <c r="H17" s="735">
        <f t="shared" si="1"/>
        <v>3385769893.9999995</v>
      </c>
    </row>
    <row r="18" spans="1:8">
      <c r="A18" s="680" t="s">
        <v>15</v>
      </c>
      <c r="B18" s="684" t="s">
        <v>36</v>
      </c>
      <c r="C18" s="731">
        <v>268828</v>
      </c>
      <c r="D18" s="731">
        <v>2328210525</v>
      </c>
      <c r="E18" s="737">
        <f t="shared" si="0"/>
        <v>2328479353</v>
      </c>
      <c r="F18" s="731">
        <v>0</v>
      </c>
      <c r="G18" s="731">
        <v>328561453.99999952</v>
      </c>
      <c r="H18" s="735">
        <f t="shared" si="1"/>
        <v>328561453.99999952</v>
      </c>
    </row>
    <row r="19" spans="1:8">
      <c r="A19" s="680" t="s">
        <v>16</v>
      </c>
      <c r="B19" s="684" t="s">
        <v>37</v>
      </c>
      <c r="C19" s="731">
        <v>429000</v>
      </c>
      <c r="D19" s="731">
        <v>4075743186</v>
      </c>
      <c r="E19" s="737">
        <f t="shared" si="0"/>
        <v>4076172186</v>
      </c>
      <c r="F19" s="731">
        <v>344000</v>
      </c>
      <c r="G19" s="731">
        <v>891254337.82799864</v>
      </c>
      <c r="H19" s="735">
        <f t="shared" si="1"/>
        <v>891598337.82799864</v>
      </c>
    </row>
    <row r="20" spans="1:8">
      <c r="A20" s="680" t="s">
        <v>17</v>
      </c>
      <c r="B20" s="684" t="s">
        <v>38</v>
      </c>
      <c r="C20" s="731">
        <v>0</v>
      </c>
      <c r="D20" s="731">
        <v>211379065</v>
      </c>
      <c r="E20" s="737">
        <f t="shared" si="0"/>
        <v>211379065</v>
      </c>
      <c r="F20" s="731">
        <v>0</v>
      </c>
      <c r="G20" s="731">
        <v>269437853.64449996</v>
      </c>
      <c r="H20" s="735">
        <f t="shared" si="1"/>
        <v>269437853.64449996</v>
      </c>
    </row>
    <row r="21" spans="1:8">
      <c r="A21" s="680" t="s">
        <v>18</v>
      </c>
      <c r="B21" s="684" t="s">
        <v>39</v>
      </c>
      <c r="C21" s="731">
        <v>4116200</v>
      </c>
      <c r="D21" s="731">
        <v>2761458751</v>
      </c>
      <c r="E21" s="737">
        <f t="shared" si="0"/>
        <v>2765574951</v>
      </c>
      <c r="F21" s="731">
        <v>1136900</v>
      </c>
      <c r="G21" s="731">
        <v>1780353959.6894016</v>
      </c>
      <c r="H21" s="735">
        <f t="shared" si="1"/>
        <v>1781490859.6894016</v>
      </c>
    </row>
    <row r="22" spans="1:8">
      <c r="A22" s="680" t="s">
        <v>19</v>
      </c>
      <c r="B22" s="684" t="s">
        <v>40</v>
      </c>
      <c r="C22" s="731">
        <v>183000</v>
      </c>
      <c r="D22" s="731">
        <v>135755947</v>
      </c>
      <c r="E22" s="737">
        <f t="shared" si="0"/>
        <v>135938947</v>
      </c>
      <c r="F22" s="731">
        <v>51000</v>
      </c>
      <c r="G22" s="731">
        <v>114630388.83810009</v>
      </c>
      <c r="H22" s="735">
        <f t="shared" si="1"/>
        <v>114681388.83810009</v>
      </c>
    </row>
    <row r="23" spans="1:8">
      <c r="A23" s="680">
        <v>5.4</v>
      </c>
      <c r="B23" s="683" t="s">
        <v>171</v>
      </c>
      <c r="C23" s="731">
        <v>2035240</v>
      </c>
      <c r="D23" s="731">
        <v>425832518</v>
      </c>
      <c r="E23" s="737">
        <f t="shared" si="0"/>
        <v>427867758</v>
      </c>
      <c r="F23" s="731">
        <v>2760542.17</v>
      </c>
      <c r="G23" s="731">
        <v>443560957</v>
      </c>
      <c r="H23" s="735">
        <f t="shared" si="1"/>
        <v>446321499.17000002</v>
      </c>
    </row>
    <row r="24" spans="1:8">
      <c r="A24" s="680">
        <v>5.5</v>
      </c>
      <c r="B24" s="683" t="s">
        <v>172</v>
      </c>
      <c r="C24" s="731">
        <v>2116625000</v>
      </c>
      <c r="D24" s="731">
        <v>277197715</v>
      </c>
      <c r="E24" s="737">
        <f t="shared" si="0"/>
        <v>2393822715</v>
      </c>
      <c r="F24" s="731">
        <v>13625000</v>
      </c>
      <c r="G24" s="731">
        <v>611297179</v>
      </c>
      <c r="H24" s="735">
        <f t="shared" si="1"/>
        <v>624922179</v>
      </c>
    </row>
    <row r="25" spans="1:8">
      <c r="A25" s="680">
        <v>5.6</v>
      </c>
      <c r="B25" s="683" t="s">
        <v>173</v>
      </c>
      <c r="C25" s="731">
        <v>471709710</v>
      </c>
      <c r="D25" s="731">
        <v>692643123</v>
      </c>
      <c r="E25" s="737">
        <f t="shared" si="0"/>
        <v>1164352833</v>
      </c>
      <c r="F25" s="731">
        <v>19000010</v>
      </c>
      <c r="G25" s="731">
        <v>510062406</v>
      </c>
      <c r="H25" s="735">
        <f t="shared" si="1"/>
        <v>529062416</v>
      </c>
    </row>
    <row r="26" spans="1:8">
      <c r="A26" s="680">
        <v>5.7</v>
      </c>
      <c r="B26" s="683" t="s">
        <v>40</v>
      </c>
      <c r="C26" s="731">
        <v>63235890</v>
      </c>
      <c r="D26" s="731">
        <v>363021226</v>
      </c>
      <c r="E26" s="737">
        <f t="shared" si="0"/>
        <v>426257116</v>
      </c>
      <c r="F26" s="731">
        <v>53162345</v>
      </c>
      <c r="G26" s="731">
        <v>362566509</v>
      </c>
      <c r="H26" s="735">
        <f t="shared" si="1"/>
        <v>415728854</v>
      </c>
    </row>
    <row r="27" spans="1:8">
      <c r="A27" s="680">
        <v>6</v>
      </c>
      <c r="B27" s="685" t="s">
        <v>622</v>
      </c>
      <c r="C27" s="731">
        <v>189475728</v>
      </c>
      <c r="D27" s="731">
        <v>165256017.9136</v>
      </c>
      <c r="E27" s="737">
        <f t="shared" si="0"/>
        <v>354731745.91359997</v>
      </c>
      <c r="F27" s="731">
        <v>169183418.22999999</v>
      </c>
      <c r="G27" s="731">
        <v>130584486.36802</v>
      </c>
      <c r="H27" s="735">
        <f t="shared" si="1"/>
        <v>299767904.59801996</v>
      </c>
    </row>
    <row r="28" spans="1:8">
      <c r="A28" s="680">
        <v>7</v>
      </c>
      <c r="B28" s="685" t="s">
        <v>623</v>
      </c>
      <c r="C28" s="731">
        <v>86910171</v>
      </c>
      <c r="D28" s="731">
        <v>60825314</v>
      </c>
      <c r="E28" s="737">
        <f t="shared" si="0"/>
        <v>147735485</v>
      </c>
      <c r="F28" s="731">
        <v>54472892.899999999</v>
      </c>
      <c r="G28" s="731">
        <v>39115569.465999998</v>
      </c>
      <c r="H28" s="735">
        <f t="shared" si="1"/>
        <v>93588462.365999997</v>
      </c>
    </row>
    <row r="29" spans="1:8">
      <c r="A29" s="680">
        <v>8</v>
      </c>
      <c r="B29" s="685" t="s">
        <v>181</v>
      </c>
      <c r="C29" s="731">
        <v>0</v>
      </c>
      <c r="D29" s="731">
        <v>893573</v>
      </c>
      <c r="E29" s="737">
        <f t="shared" si="0"/>
        <v>893573</v>
      </c>
      <c r="F29" s="731">
        <v>0</v>
      </c>
      <c r="G29" s="731">
        <v>135770.93298000001</v>
      </c>
      <c r="H29" s="735">
        <f t="shared" si="1"/>
        <v>135770.93298000001</v>
      </c>
    </row>
    <row r="30" spans="1:8">
      <c r="A30" s="680">
        <v>9</v>
      </c>
      <c r="B30" s="681" t="s">
        <v>198</v>
      </c>
      <c r="C30" s="731">
        <f>C31+C32+C33+C34+C35+C36+C37</f>
        <v>144637480</v>
      </c>
      <c r="D30" s="731">
        <f>D31+D32+D33+D34+D35+D36+D37</f>
        <v>268985065</v>
      </c>
      <c r="E30" s="737">
        <f t="shared" si="0"/>
        <v>413622545</v>
      </c>
      <c r="F30" s="731">
        <f>F31+F32+F33+F34+F35+F36+F37</f>
        <v>1819475.0000000149</v>
      </c>
      <c r="G30" s="731">
        <f>G31+G32+G33+G34+G35+G36+G37</f>
        <v>172740678.12</v>
      </c>
      <c r="H30" s="735">
        <f t="shared" si="1"/>
        <v>174560153.12</v>
      </c>
    </row>
    <row r="31" spans="1:8">
      <c r="A31" s="680">
        <v>9.1</v>
      </c>
      <c r="B31" s="686" t="s">
        <v>188</v>
      </c>
      <c r="C31" s="731">
        <v>144367180</v>
      </c>
      <c r="D31" s="731">
        <v>64251844</v>
      </c>
      <c r="E31" s="737">
        <f t="shared" si="0"/>
        <v>208619024</v>
      </c>
      <c r="F31" s="731">
        <v>1819475.0000000149</v>
      </c>
      <c r="G31" s="731">
        <v>85654479.659999996</v>
      </c>
      <c r="H31" s="735">
        <f t="shared" si="1"/>
        <v>87473954.660000011</v>
      </c>
    </row>
    <row r="32" spans="1:8">
      <c r="A32" s="680">
        <v>9.1999999999999993</v>
      </c>
      <c r="B32" s="686" t="s">
        <v>189</v>
      </c>
      <c r="C32" s="731">
        <v>270300</v>
      </c>
      <c r="D32" s="731">
        <v>204733221</v>
      </c>
      <c r="E32" s="737">
        <f t="shared" si="0"/>
        <v>205003521</v>
      </c>
      <c r="F32" s="731">
        <v>0</v>
      </c>
      <c r="G32" s="731">
        <v>87086198.459999993</v>
      </c>
      <c r="H32" s="735">
        <f t="shared" si="1"/>
        <v>87086198.459999993</v>
      </c>
    </row>
    <row r="33" spans="1:8">
      <c r="A33" s="680">
        <v>9.3000000000000007</v>
      </c>
      <c r="B33" s="686" t="s">
        <v>185</v>
      </c>
      <c r="C33" s="731">
        <v>0</v>
      </c>
      <c r="D33" s="731">
        <v>0</v>
      </c>
      <c r="E33" s="737">
        <f t="shared" si="0"/>
        <v>0</v>
      </c>
      <c r="F33" s="731">
        <v>0</v>
      </c>
      <c r="G33" s="731">
        <v>0</v>
      </c>
      <c r="H33" s="735">
        <f t="shared" si="1"/>
        <v>0</v>
      </c>
    </row>
    <row r="34" spans="1:8">
      <c r="A34" s="680">
        <v>9.4</v>
      </c>
      <c r="B34" s="686" t="s">
        <v>186</v>
      </c>
      <c r="C34" s="731">
        <v>0</v>
      </c>
      <c r="D34" s="731">
        <v>0</v>
      </c>
      <c r="E34" s="737">
        <f t="shared" si="0"/>
        <v>0</v>
      </c>
      <c r="F34" s="731">
        <v>0</v>
      </c>
      <c r="G34" s="731">
        <v>0</v>
      </c>
      <c r="H34" s="735">
        <f t="shared" si="1"/>
        <v>0</v>
      </c>
    </row>
    <row r="35" spans="1:8">
      <c r="A35" s="680">
        <v>9.5</v>
      </c>
      <c r="B35" s="686" t="s">
        <v>187</v>
      </c>
      <c r="C35" s="731">
        <v>0</v>
      </c>
      <c r="D35" s="731">
        <v>0</v>
      </c>
      <c r="E35" s="737">
        <f t="shared" si="0"/>
        <v>0</v>
      </c>
      <c r="F35" s="731">
        <v>0</v>
      </c>
      <c r="G35" s="731">
        <v>0</v>
      </c>
      <c r="H35" s="735">
        <f t="shared" si="1"/>
        <v>0</v>
      </c>
    </row>
    <row r="36" spans="1:8">
      <c r="A36" s="680">
        <v>9.6</v>
      </c>
      <c r="B36" s="686" t="s">
        <v>190</v>
      </c>
      <c r="C36" s="731">
        <v>0</v>
      </c>
      <c r="D36" s="731">
        <v>0</v>
      </c>
      <c r="E36" s="737">
        <f t="shared" si="0"/>
        <v>0</v>
      </c>
      <c r="F36" s="731">
        <v>0</v>
      </c>
      <c r="G36" s="731">
        <v>0</v>
      </c>
      <c r="H36" s="735">
        <f t="shared" si="1"/>
        <v>0</v>
      </c>
    </row>
    <row r="37" spans="1:8">
      <c r="A37" s="680">
        <v>9.6999999999999993</v>
      </c>
      <c r="B37" s="686" t="s">
        <v>191</v>
      </c>
      <c r="C37" s="731">
        <v>0</v>
      </c>
      <c r="D37" s="731">
        <v>0</v>
      </c>
      <c r="E37" s="737">
        <f t="shared" si="0"/>
        <v>0</v>
      </c>
      <c r="F37" s="731">
        <v>0</v>
      </c>
      <c r="G37" s="731">
        <v>0</v>
      </c>
      <c r="H37" s="735">
        <f t="shared" si="1"/>
        <v>0</v>
      </c>
    </row>
    <row r="38" spans="1:8">
      <c r="A38" s="680">
        <v>10</v>
      </c>
      <c r="B38" s="681" t="s">
        <v>194</v>
      </c>
      <c r="C38" s="731">
        <f>C41+C42</f>
        <v>178091322.85999987</v>
      </c>
      <c r="D38" s="731">
        <f>D41+D42</f>
        <v>2798126.6930440003</v>
      </c>
      <c r="E38" s="737">
        <f t="shared" si="0"/>
        <v>180889449.55304387</v>
      </c>
      <c r="F38" s="731">
        <f>F41+F42</f>
        <v>153250137</v>
      </c>
      <c r="G38" s="731">
        <f>G41+G42</f>
        <v>2265181</v>
      </c>
      <c r="H38" s="735">
        <f t="shared" si="1"/>
        <v>155515318</v>
      </c>
    </row>
    <row r="39" spans="1:8">
      <c r="A39" s="680">
        <v>10.1</v>
      </c>
      <c r="B39" s="686" t="s">
        <v>195</v>
      </c>
      <c r="C39" s="731">
        <v>8641991.0999999996</v>
      </c>
      <c r="D39" s="731">
        <v>1499.9399999999998</v>
      </c>
      <c r="E39" s="737">
        <f t="shared" si="0"/>
        <v>8643491.0399999991</v>
      </c>
      <c r="F39" s="731">
        <v>9795220</v>
      </c>
      <c r="G39" s="731">
        <v>141</v>
      </c>
      <c r="H39" s="735">
        <f t="shared" si="1"/>
        <v>9795361</v>
      </c>
    </row>
    <row r="40" spans="1:8" ht="26.4">
      <c r="A40" s="680">
        <v>10.199999999999999</v>
      </c>
      <c r="B40" s="686" t="s">
        <v>196</v>
      </c>
      <c r="C40" s="731">
        <v>1731570.52</v>
      </c>
      <c r="D40" s="731">
        <v>19399.20219</v>
      </c>
      <c r="E40" s="737">
        <f t="shared" si="0"/>
        <v>1750969.7221900001</v>
      </c>
      <c r="F40" s="731">
        <v>1957761</v>
      </c>
      <c r="G40" s="731">
        <v>5794</v>
      </c>
      <c r="H40" s="735">
        <f t="shared" si="1"/>
        <v>1963555</v>
      </c>
    </row>
    <row r="41" spans="1:8" ht="26.4">
      <c r="A41" s="680">
        <v>10.3</v>
      </c>
      <c r="B41" s="686" t="s">
        <v>199</v>
      </c>
      <c r="C41" s="731">
        <v>156501472.36999986</v>
      </c>
      <c r="D41" s="731">
        <v>2096619.9983040001</v>
      </c>
      <c r="E41" s="737">
        <f t="shared" si="0"/>
        <v>158598092.36830387</v>
      </c>
      <c r="F41" s="731">
        <v>138630302</v>
      </c>
      <c r="G41" s="731">
        <v>2085858</v>
      </c>
      <c r="H41" s="735">
        <f t="shared" si="1"/>
        <v>140716160</v>
      </c>
    </row>
    <row r="42" spans="1:8" ht="26.4">
      <c r="A42" s="680">
        <v>10.4</v>
      </c>
      <c r="B42" s="686" t="s">
        <v>200</v>
      </c>
      <c r="C42" s="731">
        <v>21589850.489999998</v>
      </c>
      <c r="D42" s="731">
        <v>701506.69473999995</v>
      </c>
      <c r="E42" s="737">
        <f t="shared" si="0"/>
        <v>22291357.184739999</v>
      </c>
      <c r="F42" s="731">
        <v>14619835</v>
      </c>
      <c r="G42" s="731">
        <v>179323</v>
      </c>
      <c r="H42" s="735">
        <f t="shared" si="1"/>
        <v>14799158</v>
      </c>
    </row>
    <row r="43" spans="1:8" ht="14.4" thickBot="1">
      <c r="A43" s="680">
        <v>11</v>
      </c>
      <c r="B43" s="687" t="s">
        <v>197</v>
      </c>
      <c r="C43" s="732">
        <v>923813</v>
      </c>
      <c r="D43" s="732">
        <v>377394</v>
      </c>
      <c r="E43" s="738">
        <f t="shared" si="0"/>
        <v>1301207</v>
      </c>
      <c r="F43" s="732">
        <v>1540379</v>
      </c>
      <c r="G43" s="732">
        <v>69707</v>
      </c>
      <c r="H43" s="736">
        <f t="shared" si="1"/>
        <v>1610086</v>
      </c>
    </row>
    <row r="44" spans="1:8">
      <c r="C44" s="341"/>
      <c r="D44" s="341"/>
      <c r="E44" s="341"/>
      <c r="F44" s="341"/>
      <c r="G44" s="341"/>
      <c r="H44" s="341"/>
    </row>
    <row r="45" spans="1:8">
      <c r="C45" s="341"/>
      <c r="D45" s="341"/>
      <c r="E45" s="341"/>
      <c r="F45" s="341"/>
      <c r="G45" s="341"/>
      <c r="H45" s="341"/>
    </row>
    <row r="46" spans="1:8">
      <c r="C46" s="341"/>
      <c r="D46" s="341"/>
      <c r="E46" s="341"/>
      <c r="F46" s="341"/>
      <c r="G46" s="341"/>
      <c r="H46" s="341"/>
    </row>
    <row r="47" spans="1:8">
      <c r="C47" s="341"/>
      <c r="D47" s="341"/>
      <c r="E47" s="341"/>
      <c r="F47" s="341"/>
      <c r="G47" s="341"/>
      <c r="H47" s="341"/>
    </row>
  </sheetData>
  <mergeCells count="4">
    <mergeCell ref="A4:A5"/>
    <mergeCell ref="B4:B5"/>
    <mergeCell ref="C4:E4"/>
    <mergeCell ref="F4:H4"/>
  </mergeCells>
  <pageMargins left="0.7" right="0.7" top="0.75" bottom="0.75" header="0.3" footer="0.3"/>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D26" sqref="D26"/>
      <selection pane="topRight" activeCell="D26" sqref="D26"/>
      <selection pane="bottomLeft" activeCell="D26" sqref="D26"/>
      <selection pane="bottomRight" activeCell="D26" sqref="D26"/>
    </sheetView>
  </sheetViews>
  <sheetFormatPr defaultColWidth="9.33203125" defaultRowHeight="13.2"/>
  <cols>
    <col min="1" max="1" width="9.5546875" style="4" bestFit="1" customWidth="1"/>
    <col min="2" max="2" width="76.33203125" style="4" customWidth="1"/>
    <col min="3" max="4" width="14" style="4" bestFit="1" customWidth="1"/>
    <col min="5" max="7" width="14" style="21" bestFit="1" customWidth="1"/>
    <col min="8" max="11" width="9.6640625" style="21" customWidth="1"/>
    <col min="12" max="16384" width="9.33203125" style="21"/>
  </cols>
  <sheetData>
    <row r="1" spans="1:8">
      <c r="A1" s="2" t="s">
        <v>30</v>
      </c>
      <c r="B1" s="3" t="str">
        <f>'Info '!C2</f>
        <v>JSC "Liberty Bank"</v>
      </c>
      <c r="C1" s="3"/>
    </row>
    <row r="2" spans="1:8">
      <c r="A2" s="2" t="s">
        <v>31</v>
      </c>
      <c r="B2" s="628">
        <f>'1. key ratios '!B2</f>
        <v>46112</v>
      </c>
      <c r="C2" s="6"/>
      <c r="D2" s="7"/>
      <c r="E2" s="23"/>
      <c r="F2" s="23"/>
      <c r="G2" s="23"/>
      <c r="H2" s="23"/>
    </row>
    <row r="3" spans="1:8">
      <c r="A3" s="2"/>
      <c r="B3" s="3"/>
      <c r="C3" s="6"/>
      <c r="D3" s="7"/>
      <c r="E3" s="23"/>
      <c r="F3" s="23"/>
      <c r="G3" s="23"/>
      <c r="H3" s="23"/>
    </row>
    <row r="4" spans="1:8" ht="15" customHeight="1" thickBot="1">
      <c r="A4" s="7" t="s">
        <v>96</v>
      </c>
      <c r="B4" s="91" t="s">
        <v>174</v>
      </c>
      <c r="C4" s="24" t="s">
        <v>35</v>
      </c>
    </row>
    <row r="5" spans="1:8" ht="15" customHeight="1">
      <c r="A5" s="135" t="s">
        <v>6</v>
      </c>
      <c r="B5" s="136"/>
      <c r="C5" s="251" t="str">
        <f>INT((MONTH($B$2))/3)&amp;"Q"&amp;"-"&amp;YEAR($B$2)</f>
        <v>1Q-2026</v>
      </c>
      <c r="D5" s="251" t="str">
        <f>IF(INT(MONTH($B$2))=3, "4"&amp;"Q"&amp;"-"&amp;YEAR($B$2)-1, IF(INT(MONTH($B$2))=6, "1"&amp;"Q"&amp;"-"&amp;YEAR($B$2), IF(INT(MONTH($B$2))=9, "2"&amp;"Q"&amp;"-"&amp;YEAR($B$2),IF(INT(MONTH($B$2))=12, "3"&amp;"Q"&amp;"-"&amp;YEAR($B$2), 0))))</f>
        <v>4Q-2025</v>
      </c>
      <c r="E5" s="251" t="str">
        <f>IF(INT(MONTH($B$2))=3, "3"&amp;"Q"&amp;"-"&amp;YEAR($B$2)-1, IF(INT(MONTH($B$2))=6, "4"&amp;"Q"&amp;"-"&amp;YEAR($B$2)-1, IF(INT(MONTH($B$2))=9, "1"&amp;"Q"&amp;"-"&amp;YEAR($B$2),IF(INT(MONTH($B$2))=12, "2"&amp;"Q"&amp;"-"&amp;YEAR($B$2), 0))))</f>
        <v>3Q-2025</v>
      </c>
      <c r="F5" s="251" t="str">
        <f>IF(INT(MONTH($B$2))=3, "2"&amp;"Q"&amp;"-"&amp;YEAR($B$2)-1, IF(INT(MONTH($B$2))=6, "3"&amp;"Q"&amp;"-"&amp;YEAR($B$2)-1, IF(INT(MONTH($B$2))=9, "4"&amp;"Q"&amp;"-"&amp;YEAR($B$2)-1,IF(INT(MONTH($B$2))=12, "1"&amp;"Q"&amp;"-"&amp;YEAR($B$2), 0))))</f>
        <v>2Q-2025</v>
      </c>
      <c r="G5" s="252" t="str">
        <f>IF(INT(MONTH($B$2))=3, "1"&amp;"Q"&amp;"-"&amp;YEAR($B$2)-1, IF(INT(MONTH($B$2))=6, "2"&amp;"Q"&amp;"-"&amp;YEAR($B$2)-1, IF(INT(MONTH($B$2))=9, "3"&amp;"Q"&amp;"-"&amp;YEAR($B$2)-1,IF(INT(MONTH($B$2))=12, "4"&amp;"Q"&amp;"-"&amp;YEAR($B$2)-1, 0))))</f>
        <v>1Q-2025</v>
      </c>
    </row>
    <row r="6" spans="1:8" ht="15" customHeight="1">
      <c r="A6" s="25">
        <v>1</v>
      </c>
      <c r="B6" s="218" t="s">
        <v>178</v>
      </c>
      <c r="C6" s="688">
        <f>C7+C9+C10</f>
        <v>3689313263.9780183</v>
      </c>
      <c r="D6" s="689">
        <f>D7+D9+D10</f>
        <v>3527263334.3870158</v>
      </c>
      <c r="E6" s="688">
        <f t="shared" ref="E6:G6" si="0">E7+E9+E10</f>
        <v>3336068022.7863345</v>
      </c>
      <c r="F6" s="690">
        <f t="shared" si="0"/>
        <v>3212564005.0254979</v>
      </c>
      <c r="G6" s="691">
        <f t="shared" si="0"/>
        <v>3138438337.927259</v>
      </c>
    </row>
    <row r="7" spans="1:8" ht="15" customHeight="1">
      <c r="A7" s="25">
        <v>1.1000000000000001</v>
      </c>
      <c r="B7" s="218" t="s">
        <v>745</v>
      </c>
      <c r="C7" s="692">
        <v>3611746252</v>
      </c>
      <c r="D7" s="693">
        <v>3446402601.4644699</v>
      </c>
      <c r="E7" s="692">
        <v>3268193311.4042096</v>
      </c>
      <c r="F7" s="694">
        <v>3146087332.0486908</v>
      </c>
      <c r="G7" s="695">
        <v>3076435905.6973662</v>
      </c>
    </row>
    <row r="8" spans="1:8" ht="13.8">
      <c r="A8" s="25" t="s">
        <v>14</v>
      </c>
      <c r="B8" s="218" t="s">
        <v>95</v>
      </c>
      <c r="C8" s="692">
        <v>0</v>
      </c>
      <c r="D8" s="693">
        <v>0</v>
      </c>
      <c r="E8" s="692">
        <v>0</v>
      </c>
      <c r="F8" s="694">
        <v>0</v>
      </c>
      <c r="G8" s="695">
        <v>0</v>
      </c>
    </row>
    <row r="9" spans="1:8" ht="15" customHeight="1">
      <c r="A9" s="25">
        <v>1.2</v>
      </c>
      <c r="B9" s="219" t="s">
        <v>94</v>
      </c>
      <c r="C9" s="692">
        <v>74882023.174135014</v>
      </c>
      <c r="D9" s="693">
        <v>80651413.963197514</v>
      </c>
      <c r="E9" s="692">
        <v>67871156.396737486</v>
      </c>
      <c r="F9" s="694">
        <v>66474269.733249992</v>
      </c>
      <c r="G9" s="695">
        <v>61231703.485745512</v>
      </c>
    </row>
    <row r="10" spans="1:8" ht="15" customHeight="1">
      <c r="A10" s="25">
        <v>1.3</v>
      </c>
      <c r="B10" s="218" t="s">
        <v>28</v>
      </c>
      <c r="C10" s="692">
        <v>2684988.8038830613</v>
      </c>
      <c r="D10" s="693">
        <v>209318.95934840501</v>
      </c>
      <c r="E10" s="692">
        <v>3554.9853871534824</v>
      </c>
      <c r="F10" s="694">
        <v>2403.2435569933423</v>
      </c>
      <c r="G10" s="695">
        <v>770728.74414739152</v>
      </c>
    </row>
    <row r="11" spans="1:8" ht="15" customHeight="1">
      <c r="A11" s="25">
        <v>2</v>
      </c>
      <c r="B11" s="218" t="s">
        <v>175</v>
      </c>
      <c r="C11" s="692">
        <v>6417704.872527956</v>
      </c>
      <c r="D11" s="693">
        <v>6022374.7760697072</v>
      </c>
      <c r="E11" s="692">
        <v>3131620.5327489427</v>
      </c>
      <c r="F11" s="694">
        <v>6169268.0593831958</v>
      </c>
      <c r="G11" s="695">
        <v>7664112.1024211626</v>
      </c>
    </row>
    <row r="12" spans="1:8" ht="15" customHeight="1">
      <c r="A12" s="25">
        <v>3</v>
      </c>
      <c r="B12" s="218" t="s">
        <v>176</v>
      </c>
      <c r="C12" s="692">
        <v>739863442.05801094</v>
      </c>
      <c r="D12" s="693">
        <v>739863442.05801094</v>
      </c>
      <c r="E12" s="692">
        <v>648013004.4674896</v>
      </c>
      <c r="F12" s="694">
        <v>648013004.4674896</v>
      </c>
      <c r="G12" s="695">
        <v>648013004.4674896</v>
      </c>
    </row>
    <row r="13" spans="1:8" ht="15" customHeight="1" thickBot="1">
      <c r="A13" s="27">
        <v>4</v>
      </c>
      <c r="B13" s="28" t="s">
        <v>177</v>
      </c>
      <c r="C13" s="696">
        <f>C6+C11+C12</f>
        <v>4435594410.9085569</v>
      </c>
      <c r="D13" s="697">
        <f>D6+D11+D12</f>
        <v>4273149151.2210965</v>
      </c>
      <c r="E13" s="696">
        <f t="shared" ref="E13:G13" si="1">E6+E11+E12</f>
        <v>3987212647.7865734</v>
      </c>
      <c r="F13" s="698">
        <f t="shared" si="1"/>
        <v>3866746277.552371</v>
      </c>
      <c r="G13" s="699">
        <f t="shared" si="1"/>
        <v>3794115454.49717</v>
      </c>
    </row>
    <row r="14" spans="1:8">
      <c r="B14" s="31"/>
    </row>
    <row r="15" spans="1:8">
      <c r="B15" s="32"/>
    </row>
    <row r="16" spans="1:8">
      <c r="B16" s="32"/>
    </row>
    <row r="17" s="21" customFormat="1" ht="10.199999999999999"/>
    <row r="18" s="21" customFormat="1" ht="10.199999999999999"/>
    <row r="19" s="21" customFormat="1" ht="10.199999999999999"/>
    <row r="20" s="21" customFormat="1" ht="10.199999999999999"/>
    <row r="21" s="21" customFormat="1" ht="10.199999999999999"/>
    <row r="22" s="21" customFormat="1" ht="10.199999999999999"/>
    <row r="23" s="21" customFormat="1" ht="10.199999999999999"/>
    <row r="24" s="21" customFormat="1" ht="10.199999999999999"/>
    <row r="25" s="21" customFormat="1" ht="10.199999999999999"/>
    <row r="26" s="21" customFormat="1" ht="10.199999999999999"/>
    <row r="27" s="21" customFormat="1" ht="10.199999999999999"/>
    <row r="28" s="21" customFormat="1" ht="10.199999999999999"/>
    <row r="29" s="21" customFormat="1" ht="10.199999999999999"/>
  </sheetData>
  <pageMargins left="0.7" right="0.7" top="0.75" bottom="0.75" header="0.3" footer="0.3"/>
  <pageSetup paperSize="9" scale="5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27"/>
  <sheetViews>
    <sheetView zoomScale="80" zoomScaleNormal="80" workbookViewId="0">
      <pane xSplit="1" ySplit="4" topLeftCell="B5" activePane="bottomRight" state="frozen"/>
      <selection activeCell="D26" sqref="D26"/>
      <selection pane="topRight" activeCell="D26" sqref="D26"/>
      <selection pane="bottomLeft" activeCell="D26" sqref="D26"/>
      <selection pane="bottomRight" activeCell="L27" sqref="L27"/>
    </sheetView>
  </sheetViews>
  <sheetFormatPr defaultColWidth="9.33203125" defaultRowHeight="13.2"/>
  <cols>
    <col min="1" max="1" width="9.5546875" style="4" bestFit="1" customWidth="1"/>
    <col min="2" max="2" width="65.5546875" style="4" customWidth="1"/>
    <col min="3" max="3" width="27.5546875" style="4" customWidth="1"/>
    <col min="4" max="16384" width="9.33203125" style="4"/>
  </cols>
  <sheetData>
    <row r="1" spans="1:3">
      <c r="A1" s="2" t="s">
        <v>30</v>
      </c>
      <c r="B1" s="3" t="str">
        <f>'Info '!C2</f>
        <v>JSC "Liberty Bank"</v>
      </c>
    </row>
    <row r="2" spans="1:3">
      <c r="A2" s="2" t="s">
        <v>31</v>
      </c>
      <c r="B2" s="628">
        <f>'1. key ratios '!B2</f>
        <v>46112</v>
      </c>
    </row>
    <row r="4" spans="1:3" ht="28.2" customHeight="1" thickBot="1">
      <c r="A4" s="33" t="s">
        <v>41</v>
      </c>
      <c r="B4" s="34" t="s">
        <v>151</v>
      </c>
      <c r="C4" s="35"/>
    </row>
    <row r="5" spans="1:3">
      <c r="A5" s="36"/>
      <c r="B5" s="247" t="s">
        <v>42</v>
      </c>
      <c r="C5" s="248" t="s">
        <v>335</v>
      </c>
    </row>
    <row r="6" spans="1:3">
      <c r="A6" s="629">
        <v>1</v>
      </c>
      <c r="B6" s="630" t="s">
        <v>755</v>
      </c>
      <c r="C6" s="632" t="s">
        <v>758</v>
      </c>
    </row>
    <row r="7" spans="1:3">
      <c r="A7" s="629">
        <v>2</v>
      </c>
      <c r="B7" s="630" t="s">
        <v>759</v>
      </c>
      <c r="C7" s="632" t="s">
        <v>760</v>
      </c>
    </row>
    <row r="8" spans="1:3">
      <c r="A8" s="629">
        <v>3</v>
      </c>
      <c r="B8" s="630" t="s">
        <v>761</v>
      </c>
      <c r="C8" s="632" t="s">
        <v>762</v>
      </c>
    </row>
    <row r="9" spans="1:3">
      <c r="A9" s="629">
        <v>4</v>
      </c>
      <c r="B9" s="630" t="s">
        <v>763</v>
      </c>
      <c r="C9" s="632" t="s">
        <v>762</v>
      </c>
    </row>
    <row r="10" spans="1:3">
      <c r="A10" s="629">
        <v>5</v>
      </c>
      <c r="B10" s="630" t="s">
        <v>764</v>
      </c>
      <c r="C10" s="632" t="s">
        <v>762</v>
      </c>
    </row>
    <row r="11" spans="1:3">
      <c r="A11" s="629"/>
      <c r="B11" s="631"/>
      <c r="C11" s="632"/>
    </row>
    <row r="12" spans="1:3">
      <c r="A12" s="37"/>
      <c r="B12" s="249"/>
      <c r="C12" s="250"/>
    </row>
    <row r="13" spans="1:3" ht="26.4">
      <c r="A13" s="37"/>
      <c r="B13" s="564" t="s">
        <v>43</v>
      </c>
      <c r="C13" s="565" t="s">
        <v>336</v>
      </c>
    </row>
    <row r="14" spans="1:3">
      <c r="A14" s="629">
        <v>1</v>
      </c>
      <c r="B14" s="630" t="s">
        <v>756</v>
      </c>
      <c r="C14" s="638" t="s">
        <v>765</v>
      </c>
    </row>
    <row r="15" spans="1:3">
      <c r="A15" s="629">
        <v>2</v>
      </c>
      <c r="B15" s="630" t="s">
        <v>766</v>
      </c>
      <c r="C15" s="638" t="s">
        <v>767</v>
      </c>
    </row>
    <row r="16" spans="1:3">
      <c r="A16" s="629">
        <v>3</v>
      </c>
      <c r="B16" s="630" t="s">
        <v>768</v>
      </c>
      <c r="C16" s="638" t="s">
        <v>769</v>
      </c>
    </row>
    <row r="17" spans="1:3" ht="15.75" customHeight="1">
      <c r="A17" s="37"/>
      <c r="B17" s="38"/>
      <c r="C17" s="40"/>
    </row>
    <row r="18" spans="1:3" ht="30" customHeight="1">
      <c r="A18" s="37"/>
      <c r="B18" s="826" t="s">
        <v>44</v>
      </c>
      <c r="C18" s="827"/>
    </row>
    <row r="19" spans="1:3">
      <c r="A19" s="629">
        <v>1</v>
      </c>
      <c r="B19" s="636" t="s">
        <v>770</v>
      </c>
      <c r="C19" s="639">
        <v>0.97074221020478912</v>
      </c>
    </row>
    <row r="20" spans="1:3">
      <c r="A20" s="629">
        <v>2</v>
      </c>
      <c r="B20" s="636" t="s">
        <v>771</v>
      </c>
      <c r="C20" s="640">
        <v>2.9257801258342837E-2</v>
      </c>
    </row>
    <row r="21" spans="1:3" ht="15.75" customHeight="1">
      <c r="A21" s="37"/>
      <c r="B21" s="38"/>
      <c r="C21" s="39"/>
    </row>
    <row r="22" spans="1:3" ht="29.25" customHeight="1">
      <c r="A22" s="37"/>
      <c r="B22" s="826" t="s">
        <v>45</v>
      </c>
      <c r="C22" s="827"/>
    </row>
    <row r="23" spans="1:3">
      <c r="A23" s="629">
        <v>1</v>
      </c>
      <c r="B23" s="636" t="s">
        <v>759</v>
      </c>
      <c r="C23" s="639">
        <v>0.31293258830454079</v>
      </c>
    </row>
    <row r="24" spans="1:3">
      <c r="A24" s="633">
        <v>2</v>
      </c>
      <c r="B24" s="637" t="s">
        <v>772</v>
      </c>
      <c r="C24" s="639">
        <v>0.31293258830454079</v>
      </c>
    </row>
    <row r="25" spans="1:3">
      <c r="A25" s="633">
        <v>3</v>
      </c>
      <c r="B25" s="636" t="s">
        <v>773</v>
      </c>
      <c r="C25" s="640">
        <v>0.31293258830454079</v>
      </c>
    </row>
    <row r="26" spans="1:3">
      <c r="A26" s="633"/>
      <c r="B26" s="634"/>
      <c r="C26" s="635"/>
    </row>
    <row r="27" spans="1:3" ht="13.8" thickBot="1">
      <c r="A27" s="41"/>
      <c r="B27" s="42"/>
      <c r="C27" s="43"/>
    </row>
  </sheetData>
  <mergeCells count="2">
    <mergeCell ref="B22:C22"/>
    <mergeCell ref="B18:C18"/>
  </mergeCells>
  <dataValidations count="1">
    <dataValidation type="list" allowBlank="1" showInputMessage="1" showErrorMessage="1" sqref="C6:C11" xr:uid="{00000000-0002-0000-0600-000000000000}">
      <formula1>"Independent chair, Non-independent chair, Independent member, Non-independent member"</formula1>
    </dataValidation>
  </dataValidations>
  <pageMargins left="0.7" right="0.7" top="0.75" bottom="0.75" header="0.3" footer="0.3"/>
  <pageSetup scale="8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D26" sqref="D26"/>
      <selection pane="topRight" activeCell="D26" sqref="D26"/>
      <selection pane="bottomLeft" activeCell="D26" sqref="D26"/>
      <selection pane="bottomRight" activeCell="D26" sqref="D26"/>
    </sheetView>
  </sheetViews>
  <sheetFormatPr defaultColWidth="9.33203125" defaultRowHeight="13.8"/>
  <cols>
    <col min="1" max="1" width="9.5546875" style="4" bestFit="1" customWidth="1"/>
    <col min="2" max="2" width="53.6640625" style="4" customWidth="1"/>
    <col min="3" max="3" width="28" style="4" customWidth="1"/>
    <col min="4" max="4" width="22.44140625" style="4" customWidth="1"/>
    <col min="5" max="5" width="22.33203125" style="4" customWidth="1"/>
    <col min="6" max="6" width="12" style="5" bestFit="1" customWidth="1"/>
    <col min="7" max="7" width="12.5546875" style="5" bestFit="1" customWidth="1"/>
    <col min="8" max="16384" width="9.33203125" style="5"/>
  </cols>
  <sheetData>
    <row r="1" spans="1:7">
      <c r="A1" s="175" t="s">
        <v>30</v>
      </c>
      <c r="B1" s="3" t="str">
        <f>'Info '!C2</f>
        <v>JSC "Liberty Bank"</v>
      </c>
      <c r="C1" s="52"/>
      <c r="D1" s="52"/>
      <c r="E1" s="52"/>
      <c r="F1" s="17"/>
    </row>
    <row r="2" spans="1:7" s="44" customFormat="1" ht="15.75" customHeight="1">
      <c r="A2" s="175" t="s">
        <v>31</v>
      </c>
      <c r="B2" s="628">
        <f>'1. key ratios '!B2</f>
        <v>46112</v>
      </c>
    </row>
    <row r="3" spans="1:7" s="44" customFormat="1" ht="15.75" customHeight="1">
      <c r="A3" s="175"/>
    </row>
    <row r="4" spans="1:7" s="44" customFormat="1" ht="15.75" customHeight="1" thickBot="1">
      <c r="A4" s="176" t="s">
        <v>99</v>
      </c>
      <c r="B4" s="832" t="s">
        <v>212</v>
      </c>
      <c r="C4" s="833"/>
      <c r="D4" s="833"/>
      <c r="E4" s="833"/>
    </row>
    <row r="5" spans="1:7" s="46" customFormat="1" ht="17.7" customHeight="1">
      <c r="A5" s="700"/>
      <c r="B5" s="701"/>
      <c r="C5" s="702" t="s">
        <v>0</v>
      </c>
      <c r="D5" s="702" t="s">
        <v>1</v>
      </c>
      <c r="E5" s="703" t="s">
        <v>2</v>
      </c>
    </row>
    <row r="6" spans="1:7" s="17" customFormat="1" ht="14.7" customHeight="1">
      <c r="A6" s="704"/>
      <c r="B6" s="828" t="s">
        <v>219</v>
      </c>
      <c r="C6" s="828" t="s">
        <v>624</v>
      </c>
      <c r="D6" s="830" t="s">
        <v>98</v>
      </c>
      <c r="E6" s="831"/>
      <c r="G6" s="5"/>
    </row>
    <row r="7" spans="1:7" s="17" customFormat="1" ht="99.6" customHeight="1">
      <c r="A7" s="704"/>
      <c r="B7" s="829"/>
      <c r="C7" s="828"/>
      <c r="D7" s="705" t="s">
        <v>97</v>
      </c>
      <c r="E7" s="205" t="s">
        <v>220</v>
      </c>
      <c r="G7" s="5"/>
    </row>
    <row r="8" spans="1:7" ht="20.399999999999999">
      <c r="A8" s="706">
        <v>1</v>
      </c>
      <c r="B8" s="707" t="s">
        <v>525</v>
      </c>
      <c r="C8" s="708">
        <f>SUM(C9:C11)</f>
        <v>572069977.05448151</v>
      </c>
      <c r="D8" s="708">
        <f>SUM(D9:D11)</f>
        <v>0</v>
      </c>
      <c r="E8" s="709">
        <f>SUM(E9:E11)</f>
        <v>572069977.05448151</v>
      </c>
      <c r="F8" s="17"/>
    </row>
    <row r="9" spans="1:7" ht="14.4">
      <c r="A9" s="706">
        <v>1.1000000000000001</v>
      </c>
      <c r="B9" s="710" t="s">
        <v>526</v>
      </c>
      <c r="C9" s="708">
        <v>356422250.10000008</v>
      </c>
      <c r="D9" s="708"/>
      <c r="E9" s="709">
        <v>356422250.10000008</v>
      </c>
      <c r="F9" s="17"/>
    </row>
    <row r="10" spans="1:7" ht="14.4">
      <c r="A10" s="706">
        <v>1.2</v>
      </c>
      <c r="B10" s="710" t="s">
        <v>527</v>
      </c>
      <c r="C10" s="708">
        <v>121510116.16467421</v>
      </c>
      <c r="D10" s="708"/>
      <c r="E10" s="709">
        <v>121510116.16467421</v>
      </c>
      <c r="F10" s="17"/>
    </row>
    <row r="11" spans="1:7" ht="14.4">
      <c r="A11" s="706">
        <v>1.3</v>
      </c>
      <c r="B11" s="710" t="s">
        <v>528</v>
      </c>
      <c r="C11" s="708">
        <v>94137610.789807245</v>
      </c>
      <c r="D11" s="708"/>
      <c r="E11" s="709">
        <v>94137610.789807245</v>
      </c>
      <c r="F11" s="17"/>
    </row>
    <row r="12" spans="1:7" ht="14.4">
      <c r="A12" s="706">
        <v>2</v>
      </c>
      <c r="B12" s="310" t="s">
        <v>529</v>
      </c>
      <c r="C12" s="708">
        <v>3478470.89</v>
      </c>
      <c r="D12" s="708"/>
      <c r="E12" s="709">
        <v>3478470.89</v>
      </c>
      <c r="F12" s="17"/>
    </row>
    <row r="13" spans="1:7" ht="14.4">
      <c r="A13" s="706">
        <v>2.1</v>
      </c>
      <c r="B13" s="711" t="s">
        <v>530</v>
      </c>
      <c r="C13" s="708">
        <v>3097132</v>
      </c>
      <c r="D13" s="708"/>
      <c r="E13" s="709">
        <v>3097132</v>
      </c>
      <c r="F13" s="17"/>
    </row>
    <row r="14" spans="1:7" ht="20.399999999999999">
      <c r="A14" s="706">
        <v>3</v>
      </c>
      <c r="B14" s="312" t="s">
        <v>531</v>
      </c>
      <c r="C14" s="708"/>
      <c r="D14" s="708"/>
      <c r="E14" s="709"/>
      <c r="F14" s="17"/>
    </row>
    <row r="15" spans="1:7" ht="14.4">
      <c r="A15" s="706">
        <v>4</v>
      </c>
      <c r="B15" s="313" t="s">
        <v>532</v>
      </c>
      <c r="C15" s="708"/>
      <c r="D15" s="708"/>
      <c r="E15" s="709"/>
      <c r="F15" s="17"/>
    </row>
    <row r="16" spans="1:7" ht="20.399999999999999">
      <c r="A16" s="706">
        <v>5</v>
      </c>
      <c r="B16" s="314" t="s">
        <v>533</v>
      </c>
      <c r="C16" s="708">
        <v>234620271.88967365</v>
      </c>
      <c r="D16" s="708">
        <v>0</v>
      </c>
      <c r="E16" s="709">
        <v>234620271.88967365</v>
      </c>
      <c r="F16" s="17"/>
    </row>
    <row r="17" spans="1:6" ht="14.4">
      <c r="A17" s="706">
        <v>5.0999999999999996</v>
      </c>
      <c r="B17" s="315" t="s">
        <v>534</v>
      </c>
      <c r="C17" s="708">
        <v>0</v>
      </c>
      <c r="D17" s="708"/>
      <c r="E17" s="709">
        <v>0</v>
      </c>
      <c r="F17" s="17"/>
    </row>
    <row r="18" spans="1:6" ht="14.4">
      <c r="A18" s="706">
        <v>5.2</v>
      </c>
      <c r="B18" s="315" t="s">
        <v>535</v>
      </c>
      <c r="C18" s="708">
        <v>234620271.88967365</v>
      </c>
      <c r="D18" s="708"/>
      <c r="E18" s="709">
        <v>234620271.88967365</v>
      </c>
      <c r="F18" s="17"/>
    </row>
    <row r="19" spans="1:6" ht="14.4">
      <c r="A19" s="706">
        <v>5.3</v>
      </c>
      <c r="B19" s="316" t="s">
        <v>536</v>
      </c>
      <c r="C19" s="708"/>
      <c r="D19" s="708"/>
      <c r="E19" s="709">
        <v>0</v>
      </c>
      <c r="F19" s="17"/>
    </row>
    <row r="20" spans="1:6" ht="14.4">
      <c r="A20" s="706">
        <v>6</v>
      </c>
      <c r="B20" s="312" t="s">
        <v>537</v>
      </c>
      <c r="C20" s="708">
        <v>5052317902.8387098</v>
      </c>
      <c r="D20" s="708">
        <v>0</v>
      </c>
      <c r="E20" s="709">
        <v>5052317902.8387098</v>
      </c>
      <c r="F20" s="17"/>
    </row>
    <row r="21" spans="1:6" ht="14.4">
      <c r="A21" s="706">
        <v>6.1</v>
      </c>
      <c r="B21" s="315" t="s">
        <v>535</v>
      </c>
      <c r="C21" s="708">
        <v>645596901.05768049</v>
      </c>
      <c r="D21" s="708"/>
      <c r="E21" s="709">
        <v>645596901.05768049</v>
      </c>
      <c r="F21" s="17"/>
    </row>
    <row r="22" spans="1:6" ht="14.4">
      <c r="A22" s="706">
        <v>6.2</v>
      </c>
      <c r="B22" s="316" t="s">
        <v>536</v>
      </c>
      <c r="C22" s="708">
        <v>4406721001.7810297</v>
      </c>
      <c r="D22" s="708"/>
      <c r="E22" s="709">
        <v>4406721001.7810297</v>
      </c>
      <c r="F22" s="17"/>
    </row>
    <row r="23" spans="1:6" ht="14.4">
      <c r="A23" s="706">
        <v>7</v>
      </c>
      <c r="B23" s="310" t="s">
        <v>538</v>
      </c>
      <c r="C23" s="708">
        <v>0</v>
      </c>
      <c r="D23" s="708"/>
      <c r="E23" s="709">
        <v>0</v>
      </c>
      <c r="F23" s="17"/>
    </row>
    <row r="24" spans="1:6" ht="20.399999999999999">
      <c r="A24" s="706">
        <v>8</v>
      </c>
      <c r="B24" s="317" t="s">
        <v>539</v>
      </c>
      <c r="C24" s="708"/>
      <c r="D24" s="708"/>
      <c r="E24" s="709">
        <v>0</v>
      </c>
      <c r="F24" s="17"/>
    </row>
    <row r="25" spans="1:6" ht="14.4">
      <c r="A25" s="706">
        <v>9</v>
      </c>
      <c r="B25" s="313" t="s">
        <v>540</v>
      </c>
      <c r="C25" s="708">
        <v>213588611.41000003</v>
      </c>
      <c r="D25" s="708">
        <v>30502623</v>
      </c>
      <c r="E25" s="709">
        <v>183085988.41000003</v>
      </c>
      <c r="F25" s="17"/>
    </row>
    <row r="26" spans="1:6" ht="14.4">
      <c r="A26" s="706">
        <v>9.1</v>
      </c>
      <c r="B26" s="315" t="s">
        <v>541</v>
      </c>
      <c r="C26" s="708">
        <v>211142888.58000001</v>
      </c>
      <c r="D26" s="708">
        <v>30502623</v>
      </c>
      <c r="E26" s="709">
        <v>180640265.58000001</v>
      </c>
      <c r="F26" s="17"/>
    </row>
    <row r="27" spans="1:6" ht="14.4">
      <c r="A27" s="706">
        <v>9.1999999999999993</v>
      </c>
      <c r="B27" s="315" t="s">
        <v>542</v>
      </c>
      <c r="C27" s="708">
        <v>2445722.83</v>
      </c>
      <c r="D27" s="708"/>
      <c r="E27" s="709">
        <v>2445722.83</v>
      </c>
      <c r="F27" s="17"/>
    </row>
    <row r="28" spans="1:6" ht="14.4">
      <c r="A28" s="706">
        <v>10</v>
      </c>
      <c r="B28" s="313" t="s">
        <v>543</v>
      </c>
      <c r="C28" s="708">
        <v>90160124.030000001</v>
      </c>
      <c r="D28" s="708">
        <v>90160124.030000001</v>
      </c>
      <c r="E28" s="709">
        <v>0</v>
      </c>
      <c r="F28" s="17"/>
    </row>
    <row r="29" spans="1:6" ht="14.4">
      <c r="A29" s="706">
        <v>10.1</v>
      </c>
      <c r="B29" s="315" t="s">
        <v>544</v>
      </c>
      <c r="C29" s="708"/>
      <c r="D29" s="708"/>
      <c r="E29" s="709">
        <v>0</v>
      </c>
      <c r="F29" s="17"/>
    </row>
    <row r="30" spans="1:6" ht="14.4">
      <c r="A30" s="706">
        <v>10.199999999999999</v>
      </c>
      <c r="B30" s="315" t="s">
        <v>545</v>
      </c>
      <c r="C30" s="708">
        <v>90160124.030000001</v>
      </c>
      <c r="D30" s="708">
        <v>90160124.030000001</v>
      </c>
      <c r="E30" s="709">
        <v>0</v>
      </c>
      <c r="F30" s="17"/>
    </row>
    <row r="31" spans="1:6" ht="14.4">
      <c r="A31" s="706">
        <v>11</v>
      </c>
      <c r="B31" s="313" t="s">
        <v>546</v>
      </c>
      <c r="C31" s="708">
        <v>0</v>
      </c>
      <c r="D31" s="708">
        <v>0</v>
      </c>
      <c r="E31" s="709">
        <v>0</v>
      </c>
      <c r="F31" s="17"/>
    </row>
    <row r="32" spans="1:6" ht="14.4">
      <c r="A32" s="706">
        <v>11.1</v>
      </c>
      <c r="B32" s="315" t="s">
        <v>547</v>
      </c>
      <c r="C32" s="708">
        <v>0</v>
      </c>
      <c r="D32" s="708"/>
      <c r="E32" s="709">
        <v>0</v>
      </c>
      <c r="F32" s="17"/>
    </row>
    <row r="33" spans="1:7" ht="14.4">
      <c r="A33" s="706">
        <v>11.2</v>
      </c>
      <c r="B33" s="315" t="s">
        <v>548</v>
      </c>
      <c r="C33" s="708">
        <v>0</v>
      </c>
      <c r="D33" s="708"/>
      <c r="E33" s="709">
        <v>0</v>
      </c>
      <c r="F33" s="17"/>
    </row>
    <row r="34" spans="1:7" ht="14.4">
      <c r="A34" s="706">
        <v>13</v>
      </c>
      <c r="B34" s="313" t="s">
        <v>549</v>
      </c>
      <c r="C34" s="708">
        <v>55038884.168000005</v>
      </c>
      <c r="D34" s="708"/>
      <c r="E34" s="709">
        <v>55038884.168000005</v>
      </c>
      <c r="F34" s="17"/>
    </row>
    <row r="35" spans="1:7" ht="14.4">
      <c r="A35" s="706">
        <v>13.1</v>
      </c>
      <c r="B35" s="712" t="s">
        <v>550</v>
      </c>
      <c r="C35" s="708">
        <v>14082037.98</v>
      </c>
      <c r="D35" s="708"/>
      <c r="E35" s="709"/>
      <c r="F35" s="17"/>
    </row>
    <row r="36" spans="1:7" ht="14.4">
      <c r="A36" s="706">
        <v>13.2</v>
      </c>
      <c r="B36" s="712" t="s">
        <v>551</v>
      </c>
      <c r="C36" s="708">
        <v>0</v>
      </c>
      <c r="D36" s="708"/>
      <c r="E36" s="709"/>
      <c r="F36" s="17"/>
    </row>
    <row r="37" spans="1:7" ht="27" thickBot="1">
      <c r="A37" s="713"/>
      <c r="B37" s="714" t="s">
        <v>221</v>
      </c>
      <c r="C37" s="715">
        <f>SUM(C8,C12,C14,C15,C16,C20,C23,C24,C25,C28,C31,C34)</f>
        <v>6221274242.2808647</v>
      </c>
      <c r="D37" s="715">
        <f>SUM(D8,D12,D14,D15,D16,D20,D23,D24,D25,D28,D31,D34)</f>
        <v>120662747.03</v>
      </c>
      <c r="E37" s="716">
        <f>SUM(E8,E12,E14,E15,E16,E20,E23,E24,E25,E28,E31,E34)</f>
        <v>6100611495.250865</v>
      </c>
    </row>
    <row r="38" spans="1:7">
      <c r="A38" s="5"/>
      <c r="B38" s="5"/>
      <c r="C38" s="5"/>
      <c r="D38" s="5"/>
      <c r="E38" s="5"/>
    </row>
    <row r="39" spans="1:7">
      <c r="A39" s="5"/>
      <c r="B39" s="5"/>
      <c r="C39" s="5"/>
      <c r="D39" s="5"/>
      <c r="E39" s="5"/>
    </row>
    <row r="41" spans="1:7" s="4" customFormat="1">
      <c r="B41" s="47"/>
      <c r="F41" s="5"/>
      <c r="G41" s="5"/>
    </row>
    <row r="42" spans="1:7" s="4" customFormat="1">
      <c r="B42" s="47"/>
      <c r="F42" s="5"/>
      <c r="G42" s="5"/>
    </row>
    <row r="43" spans="1:7" s="4" customFormat="1">
      <c r="B43" s="47"/>
      <c r="F43" s="5"/>
      <c r="G43" s="5"/>
    </row>
    <row r="44" spans="1:7" s="4" customFormat="1">
      <c r="B44" s="47"/>
      <c r="F44" s="5"/>
      <c r="G44" s="5"/>
    </row>
    <row r="45" spans="1:7" s="4" customFormat="1">
      <c r="B45" s="47"/>
      <c r="F45" s="5"/>
      <c r="G45" s="5"/>
    </row>
    <row r="46" spans="1:7" s="4" customFormat="1">
      <c r="B46" s="47"/>
      <c r="F46" s="5"/>
      <c r="G46" s="5"/>
    </row>
    <row r="47" spans="1:7" s="4" customFormat="1">
      <c r="B47" s="47"/>
      <c r="F47" s="5"/>
      <c r="G47" s="5"/>
    </row>
    <row r="48" spans="1:7" s="4" customFormat="1">
      <c r="B48" s="47"/>
      <c r="F48" s="5"/>
      <c r="G48" s="5"/>
    </row>
    <row r="49" spans="2:7" s="4" customFormat="1">
      <c r="B49" s="47"/>
      <c r="F49" s="5"/>
      <c r="G49" s="5"/>
    </row>
    <row r="50" spans="2:7" s="4" customFormat="1">
      <c r="B50" s="47"/>
      <c r="F50" s="5"/>
      <c r="G50" s="5"/>
    </row>
    <row r="51" spans="2:7" s="4" customFormat="1">
      <c r="B51" s="47"/>
      <c r="F51" s="5"/>
      <c r="G51" s="5"/>
    </row>
    <row r="52" spans="2:7" s="4" customFormat="1">
      <c r="B52" s="47"/>
      <c r="F52" s="5"/>
      <c r="G52" s="5"/>
    </row>
    <row r="53" spans="2:7" s="4" customFormat="1">
      <c r="B53" s="47"/>
      <c r="F53" s="5"/>
      <c r="G53" s="5"/>
    </row>
  </sheetData>
  <mergeCells count="4">
    <mergeCell ref="B6:B7"/>
    <mergeCell ref="C6:C7"/>
    <mergeCell ref="D6:E6"/>
    <mergeCell ref="B4:E4"/>
  </mergeCells>
  <pageMargins left="0.7" right="0.7" top="0.75" bottom="0.75" header="0.3" footer="0.3"/>
  <pageSetup paperSize="9" scale="6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D26" sqref="D26"/>
      <selection pane="topRight" activeCell="D26" sqref="D26"/>
      <selection pane="bottomLeft" activeCell="D26" sqref="D26"/>
      <selection pane="bottomRight" activeCell="E29" sqref="E29"/>
    </sheetView>
  </sheetViews>
  <sheetFormatPr defaultColWidth="9.33203125" defaultRowHeight="13.2" outlineLevelRow="1"/>
  <cols>
    <col min="1" max="1" width="9.5546875" style="4" bestFit="1" customWidth="1"/>
    <col min="2" max="2" width="114.33203125" style="4" customWidth="1"/>
    <col min="3" max="3" width="18.6640625" style="4" customWidth="1"/>
    <col min="4" max="4" width="25.44140625" style="4" customWidth="1"/>
    <col min="5" max="5" width="24.33203125" style="4" customWidth="1"/>
    <col min="6" max="6" width="24" style="4" customWidth="1"/>
    <col min="7" max="7" width="10" style="4" bestFit="1" customWidth="1"/>
    <col min="8" max="8" width="12" style="4" bestFit="1" customWidth="1"/>
    <col min="9" max="9" width="12.5546875" style="4" bestFit="1" customWidth="1"/>
    <col min="10" max="16384" width="9.33203125" style="4"/>
  </cols>
  <sheetData>
    <row r="1" spans="1:6">
      <c r="A1" s="2" t="s">
        <v>30</v>
      </c>
      <c r="B1" s="3" t="str">
        <f>'Info '!C2</f>
        <v>JSC "Liberty Bank"</v>
      </c>
    </row>
    <row r="2" spans="1:6" s="44" customFormat="1" ht="15.75" customHeight="1">
      <c r="A2" s="2" t="s">
        <v>31</v>
      </c>
      <c r="B2" s="628">
        <f>'1. key ratios '!B2</f>
        <v>46112</v>
      </c>
      <c r="C2" s="4"/>
      <c r="D2" s="4"/>
      <c r="E2" s="4"/>
      <c r="F2" s="4"/>
    </row>
    <row r="3" spans="1:6" s="44" customFormat="1" ht="15.75" customHeight="1">
      <c r="C3" s="4"/>
      <c r="D3" s="4"/>
      <c r="E3" s="4"/>
      <c r="F3" s="4"/>
    </row>
    <row r="4" spans="1:6" s="44" customFormat="1" ht="13.8" thickBot="1">
      <c r="A4" s="44" t="s">
        <v>46</v>
      </c>
      <c r="B4" s="177" t="s">
        <v>518</v>
      </c>
      <c r="C4" s="45" t="s">
        <v>35</v>
      </c>
      <c r="D4" s="4"/>
      <c r="E4" s="4"/>
      <c r="F4" s="4"/>
    </row>
    <row r="5" spans="1:6">
      <c r="A5" s="127">
        <v>1</v>
      </c>
      <c r="B5" s="178" t="s">
        <v>520</v>
      </c>
      <c r="C5" s="128">
        <f>'7. LI1 '!E37</f>
        <v>6100611495.250865</v>
      </c>
    </row>
    <row r="6" spans="1:6" s="129" customFormat="1">
      <c r="A6" s="48">
        <v>2.1</v>
      </c>
      <c r="B6" s="124" t="s">
        <v>201</v>
      </c>
      <c r="C6" s="100">
        <v>499847075.04900002</v>
      </c>
    </row>
    <row r="7" spans="1:6" s="31" customFormat="1" outlineLevel="1">
      <c r="A7" s="25">
        <v>2.2000000000000002</v>
      </c>
      <c r="B7" s="26" t="s">
        <v>202</v>
      </c>
      <c r="C7" s="130">
        <v>202171882.11300001</v>
      </c>
    </row>
    <row r="8" spans="1:6" s="31" customFormat="1">
      <c r="A8" s="25">
        <v>3</v>
      </c>
      <c r="B8" s="125" t="s">
        <v>519</v>
      </c>
      <c r="C8" s="131">
        <f>SUM(C5:C7)</f>
        <v>6802630452.4128647</v>
      </c>
    </row>
    <row r="9" spans="1:6" s="129" customFormat="1">
      <c r="A9" s="48">
        <v>4</v>
      </c>
      <c r="B9" s="50" t="s">
        <v>48</v>
      </c>
      <c r="C9" s="100">
        <v>0</v>
      </c>
    </row>
    <row r="10" spans="1:6" s="31" customFormat="1" outlineLevel="1">
      <c r="A10" s="25">
        <v>5.0999999999999996</v>
      </c>
      <c r="B10" s="26" t="s">
        <v>203</v>
      </c>
      <c r="C10" s="130">
        <v>-410464975.85619003</v>
      </c>
    </row>
    <row r="11" spans="1:6" s="31" customFormat="1" outlineLevel="1">
      <c r="A11" s="25">
        <v>5.2</v>
      </c>
      <c r="B11" s="26" t="s">
        <v>204</v>
      </c>
      <c r="C11" s="130">
        <v>-195015299.88348377</v>
      </c>
    </row>
    <row r="12" spans="1:6" s="31" customFormat="1">
      <c r="A12" s="25">
        <v>6</v>
      </c>
      <c r="B12" s="123" t="s">
        <v>746</v>
      </c>
      <c r="C12" s="130"/>
    </row>
    <row r="13" spans="1:6" s="31" customFormat="1" ht="13.8" thickBot="1">
      <c r="A13" s="27">
        <v>7</v>
      </c>
      <c r="B13" s="126" t="s">
        <v>164</v>
      </c>
      <c r="C13" s="132">
        <f>SUM(C8:C12)</f>
        <v>6197150176.6731911</v>
      </c>
    </row>
    <row r="15" spans="1:6">
      <c r="A15" s="142"/>
      <c r="B15" s="32"/>
    </row>
    <row r="16" spans="1:6">
      <c r="A16" s="142"/>
      <c r="B16" s="142"/>
    </row>
    <row r="17" spans="1:5" ht="13.8">
      <c r="A17" s="137"/>
      <c r="B17" s="138"/>
      <c r="C17" s="142"/>
      <c r="D17" s="142"/>
      <c r="E17" s="142"/>
    </row>
    <row r="18" spans="1:5" ht="14.4">
      <c r="A18" s="143"/>
      <c r="B18" s="144"/>
      <c r="C18" s="142"/>
      <c r="D18" s="142"/>
      <c r="E18" s="142"/>
    </row>
    <row r="19" spans="1:5" ht="13.8">
      <c r="A19" s="145"/>
      <c r="B19" s="139"/>
      <c r="C19" s="142"/>
      <c r="D19" s="142"/>
      <c r="E19" s="142"/>
    </row>
    <row r="20" spans="1:5" ht="13.8">
      <c r="A20" s="146"/>
      <c r="B20" s="140"/>
      <c r="C20" s="142"/>
      <c r="D20" s="142"/>
      <c r="E20" s="142"/>
    </row>
    <row r="21" spans="1:5" ht="13.8">
      <c r="A21" s="146"/>
      <c r="B21" s="144"/>
      <c r="C21" s="142"/>
      <c r="D21" s="142"/>
      <c r="E21" s="142"/>
    </row>
    <row r="22" spans="1:5" ht="13.8">
      <c r="A22" s="145"/>
      <c r="B22" s="141"/>
      <c r="C22" s="142"/>
      <c r="D22" s="142"/>
      <c r="E22" s="142"/>
    </row>
    <row r="23" spans="1:5" ht="13.8">
      <c r="A23" s="146"/>
      <c r="B23" s="140"/>
      <c r="C23" s="142"/>
      <c r="D23" s="142"/>
      <c r="E23" s="142"/>
    </row>
    <row r="24" spans="1:5" ht="13.8">
      <c r="A24" s="146"/>
      <c r="B24" s="140"/>
      <c r="C24" s="142"/>
      <c r="D24" s="142"/>
      <c r="E24" s="142"/>
    </row>
    <row r="25" spans="1:5" ht="13.8">
      <c r="A25" s="146"/>
      <c r="B25" s="147"/>
      <c r="C25" s="142"/>
      <c r="D25" s="142"/>
      <c r="E25" s="142"/>
    </row>
    <row r="26" spans="1:5" ht="13.8">
      <c r="A26" s="146"/>
      <c r="B26" s="144"/>
      <c r="C26" s="142"/>
      <c r="D26" s="142"/>
      <c r="E26" s="142"/>
    </row>
    <row r="27" spans="1:5">
      <c r="A27" s="142"/>
      <c r="B27" s="148"/>
      <c r="C27" s="142"/>
      <c r="D27" s="142"/>
      <c r="E27" s="142"/>
    </row>
    <row r="28" spans="1:5">
      <c r="A28" s="142"/>
      <c r="B28" s="148"/>
      <c r="C28" s="142"/>
      <c r="D28" s="142"/>
      <c r="E28" s="142"/>
    </row>
    <row r="29" spans="1:5">
      <c r="A29" s="142"/>
      <c r="B29" s="148"/>
      <c r="C29" s="142"/>
      <c r="D29" s="142"/>
      <c r="E29" s="142"/>
    </row>
    <row r="30" spans="1:5">
      <c r="A30" s="142"/>
      <c r="B30" s="148"/>
      <c r="C30" s="142"/>
      <c r="D30" s="142"/>
      <c r="E30" s="142"/>
    </row>
    <row r="31" spans="1:5">
      <c r="A31" s="142"/>
      <c r="B31" s="148"/>
      <c r="C31" s="142"/>
      <c r="D31" s="142"/>
      <c r="E31" s="142"/>
    </row>
    <row r="32" spans="1:5">
      <c r="A32" s="142"/>
      <c r="B32" s="148"/>
      <c r="C32" s="142"/>
      <c r="D32" s="142"/>
      <c r="E32" s="142"/>
    </row>
    <row r="33" spans="1:5">
      <c r="A33" s="142"/>
      <c r="B33" s="148"/>
      <c r="C33" s="142"/>
      <c r="D33" s="142"/>
      <c r="E33" s="142"/>
    </row>
  </sheetData>
  <pageMargins left="0.7" right="0.7" top="0.75" bottom="0.75" header="0.3" footer="0.3"/>
  <pageSetup paperSize="9" scale="5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86FD672C-D12A-4129-A3A8-77F67FAE234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2026-06-19T12:42:33Z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