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752A8725-7046-40BF-8900-A29E83AB25AC}" xr6:coauthVersionLast="47" xr6:coauthVersionMax="47" xr10:uidLastSave="{00000000-0000-0000-0000-000000000000}"/>
  <bookViews>
    <workbookView xWindow="-108" yWindow="-108" windowWidth="23256" windowHeight="12576" tabRatio="873"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94" l="1"/>
  <c r="D13" i="94"/>
  <c r="D15" i="94"/>
  <c r="D16" i="94"/>
  <c r="D17" i="94"/>
  <c r="D11" i="94"/>
  <c r="D7" i="114" l="1"/>
  <c r="F6" i="92" l="1"/>
  <c r="E6" i="92"/>
  <c r="H21" i="91" l="1"/>
  <c r="H20" i="91"/>
  <c r="H19" i="91"/>
  <c r="H18" i="91"/>
  <c r="H17" i="91"/>
  <c r="H16" i="91"/>
  <c r="H15" i="91"/>
  <c r="H14" i="91"/>
  <c r="H13" i="91"/>
  <c r="H12" i="91"/>
  <c r="H11" i="91"/>
  <c r="H10" i="91"/>
  <c r="H9" i="91"/>
  <c r="H8" i="91"/>
  <c r="L33" i="118" l="1"/>
  <c r="K33" i="118"/>
  <c r="J33" i="118"/>
  <c r="I33" i="118"/>
  <c r="H33" i="118"/>
  <c r="G33" i="118"/>
  <c r="F33" i="118"/>
  <c r="E33" i="118"/>
  <c r="D33" i="118"/>
  <c r="C33" i="118"/>
  <c r="C34" i="95"/>
  <c r="C68" i="69"/>
  <c r="F20" i="122"/>
  <c r="F19" i="122"/>
  <c r="F18" i="122"/>
  <c r="F16" i="122"/>
  <c r="F15" i="122"/>
  <c r="F14" i="122"/>
  <c r="F13" i="122"/>
  <c r="F12" i="122"/>
  <c r="F11" i="122"/>
  <c r="F10" i="122"/>
  <c r="E17" i="122" l="1"/>
  <c r="D17" i="122"/>
  <c r="C17" i="122"/>
  <c r="B17" i="122"/>
  <c r="F17" i="122" l="1"/>
  <c r="F9" i="122" s="1"/>
  <c r="D7" i="94"/>
  <c r="D8" i="94"/>
  <c r="D9" i="94"/>
  <c r="E34" i="88"/>
  <c r="E33" i="88"/>
  <c r="E32" i="88"/>
  <c r="E31" i="88"/>
  <c r="E30" i="88"/>
  <c r="E29" i="88"/>
  <c r="E28" i="88"/>
  <c r="E27" i="88"/>
  <c r="E26" i="88"/>
  <c r="E25" i="88"/>
  <c r="E24" i="88"/>
  <c r="E23" i="88"/>
  <c r="E22" i="88"/>
  <c r="E21" i="88"/>
  <c r="E20" i="88"/>
  <c r="E19" i="88"/>
  <c r="E18" i="88"/>
  <c r="E17" i="88"/>
  <c r="E16" i="88"/>
  <c r="E15" i="88"/>
  <c r="E14" i="88"/>
  <c r="E13" i="88"/>
  <c r="E12" i="88"/>
  <c r="E11" i="88"/>
  <c r="E10" i="88"/>
  <c r="E9" i="88"/>
  <c r="E8" i="88"/>
  <c r="H44" i="109"/>
  <c r="E44"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D13" i="109"/>
  <c r="C13" i="109"/>
  <c r="H12" i="109"/>
  <c r="E12" i="109"/>
  <c r="H11" i="109"/>
  <c r="E11" i="109"/>
  <c r="H10" i="109"/>
  <c r="E10" i="109"/>
  <c r="H9" i="109"/>
  <c r="E9" i="109"/>
  <c r="H8" i="109"/>
  <c r="E8" i="109"/>
  <c r="H7" i="109"/>
  <c r="E7" i="109"/>
  <c r="G6" i="109"/>
  <c r="G43" i="109" s="1"/>
  <c r="G45" i="109" s="1"/>
  <c r="F6" i="109"/>
  <c r="D6" i="109"/>
  <c r="D43" i="109" s="1"/>
  <c r="D45" i="109" s="1"/>
  <c r="C6" i="109"/>
  <c r="C43" i="109" s="1"/>
  <c r="D69" i="108"/>
  <c r="C69" i="108"/>
  <c r="H68" i="108"/>
  <c r="E68" i="108"/>
  <c r="H67" i="108"/>
  <c r="E67" i="108"/>
  <c r="H66" i="108"/>
  <c r="E66" i="108"/>
  <c r="H65" i="108"/>
  <c r="E65" i="108"/>
  <c r="H64" i="108"/>
  <c r="E64" i="108"/>
  <c r="H63" i="108"/>
  <c r="E63" i="108"/>
  <c r="H62" i="108"/>
  <c r="E62" i="108"/>
  <c r="H61" i="108"/>
  <c r="E61" i="108"/>
  <c r="H60" i="108"/>
  <c r="E60" i="108"/>
  <c r="H59" i="108"/>
  <c r="E59" i="108"/>
  <c r="H58" i="108"/>
  <c r="E58" i="108"/>
  <c r="H57" i="108"/>
  <c r="E57" i="108"/>
  <c r="H56" i="108"/>
  <c r="E56" i="108"/>
  <c r="H55" i="108"/>
  <c r="E55" i="108"/>
  <c r="G53" i="108"/>
  <c r="G69" i="108" s="1"/>
  <c r="F53" i="108"/>
  <c r="F69" i="108" s="1"/>
  <c r="E53"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E41" i="108"/>
  <c r="H40" i="108"/>
  <c r="E40" i="108"/>
  <c r="H39" i="108"/>
  <c r="E39" i="108"/>
  <c r="H38" i="108"/>
  <c r="E38" i="108"/>
  <c r="H36" i="108"/>
  <c r="E36" i="108"/>
  <c r="H35" i="108"/>
  <c r="E35" i="108"/>
  <c r="H34" i="108"/>
  <c r="E34" i="108"/>
  <c r="H33" i="108"/>
  <c r="E33" i="108"/>
  <c r="H32" i="108"/>
  <c r="E32" i="108"/>
  <c r="H31" i="108"/>
  <c r="E31" i="108"/>
  <c r="H30" i="108"/>
  <c r="E30" i="108"/>
  <c r="H29" i="108"/>
  <c r="E29" i="108"/>
  <c r="H28" i="108"/>
  <c r="E28" i="108"/>
  <c r="H27"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G7" i="108"/>
  <c r="F7" i="108"/>
  <c r="D7" i="108"/>
  <c r="C7" i="108"/>
  <c r="E7" i="108" s="1"/>
  <c r="E69" i="108" l="1"/>
  <c r="H6" i="109"/>
  <c r="E43" i="109"/>
  <c r="H7" i="108"/>
  <c r="E6" i="109"/>
  <c r="E13" i="109"/>
  <c r="F43" i="109"/>
  <c r="F45" i="109" s="1"/>
  <c r="C45" i="109"/>
  <c r="E45" i="109" s="1"/>
  <c r="H69" i="108"/>
  <c r="H53" i="108"/>
  <c r="H43" i="110"/>
  <c r="E43" i="110"/>
  <c r="H42" i="110"/>
  <c r="E42" i="110"/>
  <c r="H41" i="110"/>
  <c r="E41" i="110"/>
  <c r="H40" i="110"/>
  <c r="E40" i="110"/>
  <c r="H39" i="110"/>
  <c r="E39" i="110"/>
  <c r="G38" i="110"/>
  <c r="F38" i="110"/>
  <c r="D38" i="110"/>
  <c r="C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G14" i="110"/>
  <c r="F14" i="110"/>
  <c r="D14" i="110"/>
  <c r="C14" i="110"/>
  <c r="E14" i="110" s="1"/>
  <c r="H13" i="110"/>
  <c r="E13" i="110"/>
  <c r="H12" i="110"/>
  <c r="E12" i="110"/>
  <c r="G11" i="110"/>
  <c r="F11" i="110"/>
  <c r="H11" i="110" s="1"/>
  <c r="D11" i="110"/>
  <c r="C11" i="110"/>
  <c r="E11" i="110" s="1"/>
  <c r="H10" i="110"/>
  <c r="E10" i="110"/>
  <c r="H9" i="110"/>
  <c r="E9" i="110"/>
  <c r="G8" i="110"/>
  <c r="H8" i="110" s="1"/>
  <c r="F8" i="110"/>
  <c r="D8" i="110"/>
  <c r="C8" i="110"/>
  <c r="E8" i="110" s="1"/>
  <c r="H7" i="110"/>
  <c r="E7" i="110"/>
  <c r="H6" i="110"/>
  <c r="E6" i="110"/>
  <c r="H30" i="110" l="1"/>
  <c r="E38" i="110"/>
  <c r="H14" i="110"/>
  <c r="H38" i="110"/>
  <c r="H45" i="109"/>
  <c r="H43" i="109"/>
  <c r="F6" i="123"/>
  <c r="E6" i="123"/>
  <c r="D6" i="123"/>
  <c r="C6" i="123"/>
  <c r="B1" i="92"/>
  <c r="B2" i="92"/>
  <c r="Q33" i="92"/>
  <c r="Q32" i="92"/>
  <c r="Q31" i="92"/>
  <c r="Q29" i="92"/>
  <c r="Q28" i="92"/>
  <c r="Q27" i="92"/>
  <c r="Q25" i="92"/>
  <c r="Q24" i="92"/>
  <c r="Q23" i="92"/>
  <c r="Q21" i="92"/>
  <c r="Q20" i="92"/>
  <c r="Q19" i="92"/>
  <c r="Q18" i="92" s="1"/>
  <c r="Q17" i="92"/>
  <c r="Q16" i="92"/>
  <c r="Q15" i="92"/>
  <c r="Q13" i="92"/>
  <c r="Q12" i="92"/>
  <c r="Q11" i="92"/>
  <c r="M6" i="92"/>
  <c r="M34" i="92" s="1"/>
  <c r="P6" i="92"/>
  <c r="P34" i="92" s="1"/>
  <c r="O6" i="92"/>
  <c r="O34" i="92" s="1"/>
  <c r="L6" i="92"/>
  <c r="L34" i="92" s="1"/>
  <c r="K6" i="92"/>
  <c r="K34" i="92" s="1"/>
  <c r="C6" i="92"/>
  <c r="C34" i="92" s="1"/>
  <c r="F34" i="92"/>
  <c r="C10" i="95" s="1"/>
  <c r="E34" i="92"/>
  <c r="C13" i="95" s="1"/>
  <c r="D6" i="92"/>
  <c r="D34" i="92" s="1"/>
  <c r="B2" i="123"/>
  <c r="B1" i="123"/>
  <c r="Q10" i="92" l="1"/>
  <c r="Q22" i="92"/>
  <c r="Q30" i="92"/>
  <c r="Q9" i="92"/>
  <c r="Q14" i="92"/>
  <c r="G6" i="92"/>
  <c r="G34" i="92" s="1"/>
  <c r="C11" i="95" s="1"/>
  <c r="Q8" i="92"/>
  <c r="Q26" i="92"/>
  <c r="J6" i="92"/>
  <c r="J34" i="92" s="1"/>
  <c r="N6" i="92"/>
  <c r="N34" i="92" s="1"/>
  <c r="I6" i="92"/>
  <c r="Q7" i="92"/>
  <c r="Q6" i="92" l="1"/>
  <c r="Q34" i="92" s="1"/>
  <c r="I34" i="92"/>
  <c r="C12" i="95" l="1"/>
  <c r="C14" i="95" s="1"/>
  <c r="A2" i="121"/>
  <c r="A1" i="121"/>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1" i="112"/>
  <c r="H22" i="111"/>
  <c r="E37" i="88"/>
  <c r="D37" i="88"/>
  <c r="C37" i="88"/>
  <c r="B1" i="97" l="1"/>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D21" i="94" s="1"/>
  <c r="C20" i="94"/>
  <c r="D20" i="94" s="1"/>
  <c r="C19" i="94"/>
  <c r="D19" i="94" s="1"/>
  <c r="B1" i="91" l="1"/>
  <c r="B1" i="84"/>
  <c r="C22" i="95" l="1"/>
  <c r="D6" i="86" l="1"/>
  <c r="D13" i="86" s="1"/>
  <c r="B19" i="121" l="1"/>
  <c r="B18" i="121" l="1"/>
  <c r="S21" i="90"/>
  <c r="S20" i="90"/>
  <c r="S19" i="90"/>
  <c r="S18" i="90"/>
  <c r="S17" i="90"/>
  <c r="S16" i="90"/>
  <c r="S15" i="90"/>
  <c r="S14" i="90"/>
  <c r="S13" i="90"/>
  <c r="S12" i="90"/>
  <c r="S11" i="90"/>
  <c r="S10" i="90"/>
  <c r="S9" i="90"/>
  <c r="S8" i="90"/>
  <c r="T21" i="64" l="1"/>
  <c r="U21" i="64"/>
  <c r="S21" i="64"/>
  <c r="C21" i="64"/>
  <c r="G22" i="91"/>
  <c r="F22" i="91"/>
  <c r="E22" i="91"/>
  <c r="D22" i="91"/>
  <c r="C22" i="91"/>
  <c r="H22" i="91" l="1"/>
  <c r="S22" i="90"/>
  <c r="C5" i="73" l="1"/>
  <c r="B8" i="121" l="1"/>
  <c r="B9" i="121" l="1"/>
  <c r="C13" i="73"/>
  <c r="C53" i="89"/>
  <c r="B10" i="121" s="1"/>
  <c r="B7" i="121" l="1"/>
  <c r="B6" i="121"/>
  <c r="B14" i="12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<sst xmlns="http://schemas.openxmlformats.org/spreadsheetml/2006/main" count="1249" uniqueCount="778">
  <si>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</si>
  <si>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</si>
  <si>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</si>
  <si>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</si>
  <si>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</si>
  <si>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</si>
  <si>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</si>
  <si>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</si>
  <si>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</si>
  <si>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</si>
  <si>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</si>
  <si>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</si>
  <si>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</si>
  <si>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</si>
  <si>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</si>
  <si>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</si>
  <si>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</si>
  <si>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</si>
  <si>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</si>
  <si>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</si>
  <si>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</si>
  <si>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</si>
  <si>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</si>
  <si>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</si>
  <si>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</si>
  <si>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</si>
  <si>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</si>
  <si>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</si>
  <si>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</si>
  <si>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</si>
  <si>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</si>
  <si>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</si>
  <si>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</si>
  <si>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</si>
  <si>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</si>
  <si>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</si>
  <si>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</si>
  <si>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</si>
  <si>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</si>
  <si>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</si>
  <si>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</si>
  <si>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</si>
  <si>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</si>
  <si>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</si>
  <si>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</si>
  <si>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</si>
  <si>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</si>
  <si>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</si>
  <si>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</si>
  <si>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</si>
  <si>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</si>
  <si>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</si>
  <si>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</si>
  <si>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</si>
  <si>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</si>
  <si>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</si>
  <si>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</si>
  <si>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</si>
  <si>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</si>
  <si>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</si>
  <si>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</si>
  <si>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</si>
  <si>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</si>
  <si>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</si>
  <si>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</si>
  <si>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</si>
  <si>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</si>
  <si>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</si>
  <si>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</si>
  <si>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</si>
  <si>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</si>
  <si>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</si>
  <si>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</si>
  <si>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</si>
  <si>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</si>
  <si>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</si>
  <si>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</si>
  <si>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</si>
  <si>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</si>
  <si>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</si>
  <si>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</si>
  <si>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</si>
  <si>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</si>
  <si>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</si>
  <si>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</si>
  <si>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</si>
  <si>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</si>
  <si>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</si>
  <si>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</si>
  <si>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</si>
  <si>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</si>
  <si>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</si>
  <si>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</si>
  <si>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</si>
  <si>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</si>
  <si>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</si>
  <si>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</si>
  <si>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</si>
  <si>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</si>
  <si>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</si>
  <si>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</si>
  <si>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</si>
  <si>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</si>
  <si>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</si>
  <si>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</si>
  <si>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</si>
  <si>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</si>
  <si>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</si>
  <si>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</si>
  <si>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</si>
  <si>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</si>
  <si>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</si>
  <si>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</si>
  <si>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</si>
  <si>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</si>
  <si>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</si>
  <si>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</si>
  <si>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</si>
  <si>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</si>
  <si>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</si>
  <si>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</si>
  <si>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</si>
  <si>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</si>
  <si>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</si>
  <si>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</si>
  <si>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</si>
  <si>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</si>
  <si>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</si>
  <si>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</si>
  <si>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</si>
  <si>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</si>
  <si>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</si>
  <si>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</si>
  <si>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</si>
  <si>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</si>
  <si>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</si>
  <si>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</si>
  <si>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</si>
  <si>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</si>
  <si>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</si>
  <si>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</si>
  <si>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</si>
  <si>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</si>
  <si>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</si>
  <si>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</si>
  <si>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</si>
  <si>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</si>
  <si>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</si>
  <si>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</si>
  <si>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</si>
  <si>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</si>
  <si>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</si>
  <si>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</si>
  <si>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</si>
  <si>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</si>
  <si>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</si>
  <si>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</si>
  <si>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</si>
  <si>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</si>
  <si>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</si>
  <si>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</si>
  <si>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</si>
  <si>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</si>
  <si>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</si>
  <si>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</si>
  <si>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</si>
  <si>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</si>
  <si>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</si>
  <si>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</si>
  <si>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</si>
  <si>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</si>
  <si>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</si>
  <si>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</si>
  <si>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</si>
  <si>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</si>
  <si>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</si>
  <si>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</si>
  <si>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</si>
  <si>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</si>
  <si>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</si>
  <si>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</si>
  <si>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</si>
  <si>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</si>
  <si>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</si>
  <si>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</si>
  <si>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</si>
  <si>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</si>
  <si>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</si>
  <si>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</si>
  <si>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</si>
  <si>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</si>
  <si>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</si>
  <si>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</si>
  <si>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</si>
  <si>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</si>
  <si>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</si>
  <si>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</si>
  <si>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</si>
  <si>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</si>
  <si>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</si>
  <si>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</si>
  <si>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</si>
  <si>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</si>
  <si>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</si>
  <si>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</si>
  <si>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</si>
  <si>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</si>
  <si>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</si>
  <si>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</si>
  <si>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</si>
  <si>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</si>
  <si>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</si>
  <si>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</si>
  <si>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</si>
  <si>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</si>
  <si>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</si>
  <si>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</si>
  <si>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</si>
  <si>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</si>
  <si>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</si>
  <si>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</si>
  <si>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</si>
  <si>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</si>
  <si>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</si>
  <si>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</si>
  <si>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</si>
  <si>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</si>
  <si>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</si>
  <si>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</si>
  <si>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</si>
  <si>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</si>
  <si>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</si>
  <si>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</si>
  <si>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</si>
  <si>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</si>
  <si>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</si>
  <si>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</si>
  <si>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</si>
  <si>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</si>
  <si>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</si>
  <si>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</si>
  <si>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</si>
  <si>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</si>
  <si>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</si>
  <si>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</si>
  <si>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</si>
  <si>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</si>
  <si>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</si>
  <si>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</si>
  <si>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</si>
  <si>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</si>
  <si>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</si>
  <si>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</si>
  <si>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</si>
  <si>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</si>
  <si>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</si>
  <si>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</si>
  <si>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</si>
  <si>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</si>
  <si>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</si>
  <si>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</si>
  <si>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</si>
  <si>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</si>
  <si>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</si>
  <si>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</si>
  <si>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</si>
  <si>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</si>
  <si>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</si>
  <si>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</si>
  <si>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</si>
  <si>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</si>
  <si>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</si>
  <si>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</si>
  <si>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</si>
  <si>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</si>
  <si>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</si>
  <si>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</si>
  <si>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</si>
  <si>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</si>
  <si>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</si>
  <si>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</si>
  <si>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</si>
  <si>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</si>
  <si>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</si>
  <si>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</si>
  <si>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</si>
  <si>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</si>
  <si>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</si>
  <si>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</si>
  <si>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</si>
  <si>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</si>
  <si>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</si>
  <si>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</si>
  <si>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</si>
  <si>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</si>
  <si>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</si>
  <si>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</si>
  <si>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</si>
  <si>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</si>
  <si>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</si>
  <si>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</si>
  <si>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</si>
  <si>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</si>
  <si>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</si>
  <si>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</si>
  <si>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</si>
  <si>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</si>
  <si>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</si>
  <si>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</si>
  <si>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</si>
  <si>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</si>
  <si>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</si>
  <si>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</si>
  <si>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</si>
  <si>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</si>
  <si>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</si>
  <si>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</si>
  <si>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</si>
  <si>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</si>
  <si>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</si>
  <si>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</si>
  <si>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</si>
  <si>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</si>
  <si>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</si>
  <si>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</si>
  <si>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</si>
  <si>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</si>
  <si>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</si>
  <si>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</si>
  <si>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</si>
  <si>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</si>
  <si>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</si>
  <si>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</si>
  <si>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</si>
  <si>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</si>
  <si>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</si>
  <si>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</si>
  <si>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</si>
  <si>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</si>
  <si>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</si>
  <si>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</si>
  <si>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</si>
  <si>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</si>
  <si>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</si>
  <si>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</si>
  <si>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</si>
  <si>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</si>
  <si>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</si>
  <si>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</si>
  <si>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</si>
  <si>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</si>
  <si>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</si>
  <si>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</si>
  <si>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</si>
  <si>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</si>
  <si>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</si>
  <si>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</si>
  <si>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</si>
  <si>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</si>
  <si>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</si>
  <si>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</si>
  <si>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</si>
  <si>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</si>
  <si>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</si>
  <si>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</si>
  <si>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</si>
  <si>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</si>
  <si>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</si>
  <si>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</si>
  <si>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</si>
  <si>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</si>
  <si>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</si>
  <si>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</si>
  <si>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</si>
  <si>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</si>
  <si>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</si>
  <si>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</si>
  <si>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</si>
  <si>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</si>
  <si>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</si>
  <si>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</si>
  <si>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</si>
  <si>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</si>
  <si>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</si>
  <si>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</si>
  <si>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</si>
  <si>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</si>
  <si>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</si>
  <si>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</si>
  <si>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</si>
  <si>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</si>
  <si>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</si>
  <si>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</si>
  <si>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</si>
  <si>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</si>
  <si>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</si>
  <si>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</si>
  <si>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</si>
  <si>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</si>
  <si>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</si>
  <si>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</si>
  <si>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</si>
  <si>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</si>
  <si>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</si>
  <si>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</si>
  <si>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</si>
  <si>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</si>
  <si>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</si>
  <si>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</si>
  <si>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</si>
  <si>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</si>
  <si>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</si>
  <si>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</si>
  <si>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</si>
  <si>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</si>
  <si>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</si>
  <si>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</si>
  <si>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</si>
  <si>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</si>
  <si>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</si>
  <si>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</si>
  <si>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</si>
  <si>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</si>
  <si>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</si>
  <si>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</si>
  <si>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</si>
  <si>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</si>
  <si>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</si>
  <si>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</si>
  <si>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</si>
  <si>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</si>
  <si>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</si>
  <si>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</si>
  <si>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</si>
  <si>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</si>
  <si>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</si>
  <si>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</si>
  <si>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</si>
  <si>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</si>
  <si>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</si>
  <si>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</si>
  <si>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</si>
  <si>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</si>
  <si>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</si>
  <si>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</si>
  <si>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</si>
  <si>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</si>
  <si>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</si>
  <si>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</si>
  <si>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</si>
  <si>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</si>
  <si>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</si>
  <si>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</si>
  <si>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</si>
  <si>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</si>
  <si>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</si>
  <si>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</si>
  <si>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</si>
  <si>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</si>
  <si>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</si>
  <si>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</si>
  <si>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</si>
  <si>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</si>
  <si>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</si>
  <si>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</si>
  <si>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</si>
  <si>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</si>
  <si>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</si>
  <si>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</si>
  <si>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</si>
  <si>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</si>
  <si>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</si>
  <si>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</si>
  <si>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</si>
  <si>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</si>
  <si>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</si>
  <si>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</si>
  <si>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</si>
  <si>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</si>
  <si>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</si>
  <si>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</si>
  <si>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</si>
  <si>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</si>
  <si>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</si>
  <si>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</si>
  <si>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</si>
  <si>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</si>
  <si>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</si>
  <si>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</si>
  <si>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</si>
  <si>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</si>
  <si>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</si>
  <si>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</si>
  <si>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</si>
  <si>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</si>
  <si>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</si>
  <si>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</si>
  <si>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</si>
  <si>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</si>
  <si>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</si>
  <si>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</si>
  <si>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</si>
  <si>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</si>
  <si>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</si>
  <si>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</si>
  <si>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</si>
  <si>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</si>
  <si>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</si>
  <si>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</si>
  <si>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</si>
  <si>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</si>
  <si>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</si>
  <si>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</si>
  <si>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</si>
  <si>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</si>
  <si>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</si>
  <si>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</si>
  <si>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</si>
  <si>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</si>
  <si>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</si>
  <si>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</si>
  <si>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</si>
  <si>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</si>
  <si>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</si>
  <si>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</si>
  <si>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</si>
  <si>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</si>
  <si>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</si>
  <si>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</si>
  <si>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</si>
  <si>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</si>
  <si>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</si>
  <si>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</si>
  <si>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</si>
  <si>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</si>
  <si>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</si>
  <si>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</si>
  <si>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</si>
  <si>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</si>
  <si>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</si>
  <si>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</si>
  <si>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</si>
  <si>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</si>
  <si>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</si>
  <si>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</si>
  <si>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</si>
  <si>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</si>
  <si>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</si>
  <si>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</si>
  <si>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</si>
  <si>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</si>
  <si>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</si>
  <si>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</si>
  <si>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</si>
  <si>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</si>
  <si>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</si>
  <si>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</si>
  <si>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</si>
  <si>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</si>
  <si>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</si>
  <si>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</si>
  <si>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</si>
  <si>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</si>
  <si>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</si>
  <si>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</si>
  <si>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</si>
  <si>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</si>
  <si>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</si>
  <si>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</si>
  <si>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</si>
  <si>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</si>
  <si>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</si>
  <si>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</si>
  <si>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</si>
  <si>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</si>
  <si>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</si>
  <si>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</si>
  <si>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</si>
  <si>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</si>
  <si>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</si>
  <si>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</si>
  <si>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</si>
  <si>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</si>
  <si>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</si>
  <si>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</si>
  <si>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</si>
  <si>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</si>
  <si>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</si>
  <si>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</si>
  <si>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</si>
  <si>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</si>
  <si>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</si>
  <si>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</si>
  <si>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</si>
  <si>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</si>
  <si>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</si>
  <si>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</si>
  <si>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</si>
  <si>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</si>
  <si>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</si>
  <si>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</si>
  <si>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</si>
  <si>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</si>
  <si>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</si>
  <si>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</si>
  <si>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</si>
  <si>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</si>
  <si>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</si>
  <si>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</si>
  <si>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</si>
  <si>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</si>
  <si>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</si>
  <si>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</si>
  <si>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</si>
  <si>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</si>
  <si>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</si>
  <si>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</si>
  <si>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</si>
  <si>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</si>
  <si>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</si>
  <si>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</si>
  <si>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</si>
  <si>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</si>
  <si>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</si>
  <si>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</si>
  <si>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</si>
  <si>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</si>
  <si>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</si>
  <si>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</si>
  <si>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</si>
  <si>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</si>
  <si>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</si>
  <si>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</si>
  <si>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</si>
  <si>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</si>
  <si>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</si>
  <si>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</si>
  <si>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</si>
  <si>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</si>
  <si>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</si>
  <si>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</si>
  <si>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</si>
  <si>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</si>
  <si>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</si>
  <si>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</si>
  <si>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</si>
  <si>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</si>
  <si>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</si>
  <si>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</si>
  <si>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</si>
  <si>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</si>
  <si>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</si>
  <si>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</si>
  <si>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</si>
  <si>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</si>
  <si>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</si>
  <si>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</si>
  <si>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</si>
  <si>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</si>
  <si>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</si>
  <si>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</si>
  <si>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</si>
  <si>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</si>
  <si>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</si>
  <si>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</si>
  <si>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</si>
  <si>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</si>
  <si>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</si>
  <si>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</si>
  <si>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</si>
  <si>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</si>
  <si>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</si>
  <si>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</si>
  <si>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</si>
  <si>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</si>
  <si>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</si>
  <si>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</si>
  <si>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</si>
  <si>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</si>
  <si>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</si>
  <si>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</si>
  <si>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</si>
  <si>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</si>
  <si>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</si>
  <si>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</si>
  <si>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</si>
  <si>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</si>
  <si>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</si>
  <si>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</si>
  <si>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</si>
  <si>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</si>
  <si>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</si>
  <si>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</si>
  <si>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</si>
  <si>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</si>
  <si>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</si>
  <si>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</si>
  <si>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</si>
  <si>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</si>
  <si>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</si>
  <si>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</si>
  <si>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</si>
  <si>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</si>
  <si>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</si>
  <si>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</si>
  <si>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</si>
  <si>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</si>
  <si>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</si>
  <si>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</si>
  <si>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</si>
  <si>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</si>
  <si>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</si>
  <si>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</si>
  <si>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</si>
  <si>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</si>
  <si>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</si>
  <si>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</si>
  <si>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</si>
  <si>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</si>
  <si>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</si>
  <si>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</si>
  <si>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</si>
  <si>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</si>
  <si>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</si>
  <si>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</si>
  <si>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</si>
  <si>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</si>
  <si>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</si>
  <si>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</si>
  <si>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</si>
  <si>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</si>
  <si>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</si>
  <si>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</si>
  <si>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</si>
  <si>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</si>
  <si>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</si>
  <si>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</si>
  <si>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</si>
  <si>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</si>
  <si>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</si>
  <si>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</si>
  <si>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</si>
  <si>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</si>
  <si>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</si>
  <si>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</si>
  <si>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</si>
  <si>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</si>
  <si>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</si>
  <si>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</si>
  <si>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</si>
  <si>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</si>
  <si>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</si>
  <si>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</si>
  <si>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Murtaz Kikoria</t>
  </si>
  <si>
    <t>Independent chair</t>
  </si>
  <si>
    <t>Irakli Otar Rukhadze</t>
  </si>
  <si>
    <t>Non-independent member</t>
  </si>
  <si>
    <t>Mamuka Tsereteli</t>
  </si>
  <si>
    <t>Independent member</t>
  </si>
  <si>
    <t>Magda Magradze</t>
  </si>
  <si>
    <t>Bruno Juan Balvanera</t>
  </si>
  <si>
    <t>Beka Gogichaishvili</t>
  </si>
  <si>
    <t>CEO</t>
  </si>
  <si>
    <t>Vakhtang Babunashvili</t>
  </si>
  <si>
    <t>Chief Financial Officer</t>
  </si>
  <si>
    <t>Giorgi Gvazava</t>
  </si>
  <si>
    <t>Risk Director</t>
  </si>
  <si>
    <t>JSC "GALT &amp; TAGGART" (Nominal owner)</t>
  </si>
  <si>
    <t>Other shareholders</t>
  </si>
  <si>
    <t xml:space="preserve">Benjamin Albert Marson </t>
  </si>
  <si>
    <t>Igor Alexeev</t>
  </si>
  <si>
    <t>JSC "Liberty Bank"</t>
  </si>
  <si>
    <t>www.libertybank.ge</t>
  </si>
  <si>
    <t xml:space="preserve">Table 9 (Capital), N10 </t>
  </si>
  <si>
    <t xml:space="preserve"> ცხრილი 9 (Capital), N2</t>
  </si>
  <si>
    <t xml:space="preserve"> ცხრილი 9 (Capital), N4</t>
  </si>
  <si>
    <t xml:space="preserve"> ცხრილი 9 (Capital), N6</t>
  </si>
  <si>
    <t xml:space="preserve"> ცხრილი 9 (Capital), N3  +ცხრილი 9 (Capital), N29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</si>
</sst>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6">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theme="1"/>
      <name val="Sylfaen"/>
      <family val="1"/>
      <charset val="204"/>
    </font>
    <font>
      <u/>
      <sz val="10"/>
      <color indexed="12"/>
      <name val="Sylfaen"/>
      <family val="1"/>
      <charset val="204"/>
    </font>
    <font>
      <sz val="9"/>
      <color theme="1"/>
      <name val="Arial"/>
      <family val="2"/>
    </font>
    <font>
      <sz val="14"/>
      <color theme="1"/>
      <name val="Calibri"/>
      <family val="2"/>
      <scheme val="minor"/>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2">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auto="1"/>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8" fontId="23"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8" fontId="23"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9" fontId="23"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7"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0" fontId="21" fillId="63" borderId="34" applyNumberFormat="0" applyAlignment="0" applyProtection="0"/>
    <xf numFmtId="0" fontId="24" fillId="64" borderId="35" applyNumberFormat="0" applyAlignment="0" applyProtection="0"/>
    <xf numFmtId="0" fontId="25" fillId="9" borderId="30"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0" fontId="24"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0" fontId="25" fillId="9" borderId="30"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0" fontId="24" fillId="64" borderId="3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6" applyNumberFormat="0" applyAlignment="0" applyProtection="0">
      <alignment horizontal="left" vertical="center"/>
    </xf>
    <xf numFmtId="0" fontId="37" fillId="0" borderId="26" applyNumberFormat="0" applyAlignment="0" applyProtection="0">
      <alignment horizontal="left" vertical="center"/>
    </xf>
    <xf numFmtId="168" fontId="37" fillId="0" borderId="26"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7" applyNumberFormat="0" applyFill="0" applyAlignment="0" applyProtection="0"/>
    <xf numFmtId="169" fontId="38" fillId="0" borderId="37" applyNumberFormat="0" applyFill="0" applyAlignment="0" applyProtection="0"/>
    <xf numFmtId="0"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0" fontId="38" fillId="0" borderId="37" applyNumberFormat="0" applyFill="0" applyAlignment="0" applyProtection="0"/>
    <xf numFmtId="0" fontId="39" fillId="0" borderId="38" applyNumberFormat="0" applyFill="0" applyAlignment="0" applyProtection="0"/>
    <xf numFmtId="169" fontId="39" fillId="0" borderId="38" applyNumberFormat="0" applyFill="0" applyAlignment="0" applyProtection="0"/>
    <xf numFmtId="0"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0" fontId="39" fillId="0" borderId="38" applyNumberFormat="0" applyFill="0" applyAlignment="0" applyProtection="0"/>
    <xf numFmtId="0" fontId="40" fillId="0" borderId="39" applyNumberFormat="0" applyFill="0" applyAlignment="0" applyProtection="0"/>
    <xf numFmtId="169"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8" fontId="51"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8" fontId="51"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9" fontId="51"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7"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0" fontId="49" fillId="42" borderId="34"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0" applyNumberFormat="0" applyFill="0" applyAlignment="0" applyProtection="0"/>
    <xf numFmtId="0" fontId="53" fillId="0" borderId="29"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0" fontId="52" fillId="0" borderId="40" applyNumberFormat="0" applyFill="0" applyAlignment="0" applyProtection="0"/>
    <xf numFmtId="0" fontId="53" fillId="0" borderId="29" applyNumberFormat="0" applyFill="0" applyAlignment="0" applyProtection="0"/>
    <xf numFmtId="0" fontId="53" fillId="0" borderId="29" applyNumberFormat="0" applyFill="0" applyAlignment="0" applyProtection="0"/>
    <xf numFmtId="0" fontId="53" fillId="0" borderId="29" applyNumberFormat="0" applyFill="0" applyAlignment="0" applyProtection="0"/>
    <xf numFmtId="0" fontId="53" fillId="0" borderId="29" applyNumberFormat="0" applyFill="0" applyAlignment="0" applyProtection="0"/>
    <xf numFmtId="0" fontId="53" fillId="0" borderId="29" applyNumberFormat="0" applyFill="0" applyAlignment="0" applyProtection="0"/>
    <xf numFmtId="0" fontId="53" fillId="0" borderId="29" applyNumberFormat="0" applyFill="0" applyAlignment="0" applyProtection="0"/>
    <xf numFmtId="0" fontId="53" fillId="0" borderId="29"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2" fillId="0" borderId="4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1"/>
    <xf numFmtId="169" fontId="9" fillId="0" borderId="41"/>
    <xf numFmtId="168" fontId="9" fillId="0" borderId="4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168" fontId="2" fillId="0" borderId="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10" fillId="73" borderId="42" applyNumberFormat="0" applyFont="0" applyAlignment="0" applyProtection="0"/>
    <xf numFmtId="168" fontId="2" fillId="0" borderId="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169" fontId="2" fillId="0" borderId="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2" fillId="0" borderId="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1"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169"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0" fontId="2" fillId="73" borderId="42" applyNumberFormat="0" applyFont="0" applyAlignment="0" applyProtection="0"/>
    <xf numFmtId="169" fontId="2" fillId="0" borderId="0"/>
    <xf numFmtId="168"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0" fontId="2" fillId="73" borderId="42" applyNumberFormat="0" applyFont="0" applyAlignment="0" applyProtection="0"/>
    <xf numFmtId="169"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0" fontId="2" fillId="73" borderId="42" applyNumberFormat="0" applyFont="0" applyAlignment="0" applyProtection="0"/>
    <xf numFmtId="169" fontId="2" fillId="0" borderId="0"/>
    <xf numFmtId="168" fontId="2" fillId="0" borderId="0"/>
    <xf numFmtId="168" fontId="2" fillId="0" borderId="0"/>
    <xf numFmtId="0" fontId="2"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8" fontId="68"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8" fontId="68"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9" fontId="68"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8"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0" fontId="66" fillId="63" borderId="43"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8" fontId="77"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8" fontId="77"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9" fontId="77"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0" fontId="30" fillId="0" borderId="44" applyNumberFormat="0" applyFill="0" applyAlignment="0" applyProtection="0"/>
    <xf numFmtId="0" fontId="8" fillId="0" borderId="45"/>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3"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1"/>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69"/>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3" applyNumberFormat="0" applyFont="0" applyFill="0" applyAlignment="0" applyProtection="0"/>
    <xf numFmtId="0" fontId="149" fillId="0" borderId="63" applyNumberFormat="0" applyFont="0" applyFill="0" applyAlignment="0" applyProtection="0"/>
    <xf numFmtId="0" fontId="149" fillId="0" borderId="63" applyNumberFormat="0" applyFont="0" applyFill="0" applyAlignment="0" applyProtection="0"/>
    <xf numFmtId="0" fontId="149" fillId="0" borderId="61" applyNumberFormat="0" applyFont="0" applyFill="0" applyAlignment="0" applyProtection="0"/>
    <xf numFmtId="0" fontId="149" fillId="0" borderId="61"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69">
      <alignment horizontal="left"/>
    </xf>
    <xf numFmtId="253" fontId="2" fillId="0" borderId="69">
      <alignment horizontal="left"/>
    </xf>
    <xf numFmtId="253" fontId="2" fillId="0" borderId="69">
      <alignment horizontal="left"/>
    </xf>
    <xf numFmtId="253" fontId="2" fillId="0" borderId="69">
      <alignment horizontal="left"/>
    </xf>
    <xf numFmtId="253" fontId="2" fillId="0" borderId="69">
      <alignment horizontal="left"/>
    </xf>
    <xf numFmtId="253" fontId="2" fillId="0" borderId="69">
      <alignment horizontal="left"/>
    </xf>
    <xf numFmtId="253" fontId="2" fillId="0" borderId="69">
      <alignment horizontal="left"/>
    </xf>
    <xf numFmtId="253" fontId="2" fillId="0" borderId="69">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27" applyNumberFormat="0" applyAlignment="0" applyProtection="0"/>
    <xf numFmtId="3" fontId="45" fillId="41" borderId="63">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0" applyNumberFormat="0" applyFill="0" applyAlignment="0" applyProtection="0"/>
    <xf numFmtId="0" fontId="24" fillId="64"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24" fillId="113" borderId="35" applyNumberFormat="0" applyAlignment="0" applyProtection="0"/>
    <xf numFmtId="0" fontId="52" fillId="0" borderId="40" applyNumberFormat="0" applyFill="0" applyAlignment="0" applyProtection="0"/>
    <xf numFmtId="0" fontId="52" fillId="0" borderId="40" applyNumberFormat="0" applyFill="0" applyAlignment="0" applyProtection="0"/>
    <xf numFmtId="0" fontId="52" fillId="0" borderId="40" applyNumberFormat="0" applyFill="0" applyAlignment="0" applyProtection="0"/>
    <xf numFmtId="0" fontId="52" fillId="0" borderId="40" applyNumberFormat="0" applyFill="0" applyAlignment="0" applyProtection="0"/>
    <xf numFmtId="0" fontId="52" fillId="0" borderId="40"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3" applyBorder="0"/>
    <xf numFmtId="260" fontId="205" fillId="0" borderId="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113" borderId="35" applyNumberFormat="0" applyAlignment="0" applyProtection="0"/>
    <xf numFmtId="0" fontId="26" fillId="113" borderId="35" applyNumberFormat="0" applyAlignment="0" applyProtection="0"/>
    <xf numFmtId="0" fontId="26" fillId="113" borderId="35" applyNumberFormat="0" applyAlignment="0" applyProtection="0"/>
    <xf numFmtId="0" fontId="26" fillId="113" borderId="35" applyNumberFormat="0" applyAlignment="0" applyProtection="0"/>
    <xf numFmtId="0" fontId="24" fillId="64" borderId="35" applyNumberFormat="0" applyAlignment="0" applyProtection="0"/>
    <xf numFmtId="0" fontId="24"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5"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3"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3" applyFill="0" applyProtection="0">
      <alignment horizontal="centerContinuous"/>
    </xf>
    <xf numFmtId="3" fontId="209" fillId="0" borderId="131">
      <alignment vertical="center"/>
    </xf>
    <xf numFmtId="0" fontId="2" fillId="0" borderId="63" applyFill="0" applyProtection="0">
      <alignment horizontal="centerContinuous"/>
    </xf>
    <xf numFmtId="0" fontId="2" fillId="0" borderId="63" applyFill="0" applyProtection="0">
      <alignment horizontal="centerContinuous"/>
    </xf>
    <xf numFmtId="3" fontId="209" fillId="0" borderId="131">
      <alignment vertical="center"/>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0"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275" fontId="2" fillId="0" borderId="63" applyFill="0" applyProtection="0">
      <alignment horizontal="centerContinuous"/>
    </xf>
    <xf numFmtId="3" fontId="209" fillId="0" borderId="131">
      <alignment vertical="center"/>
    </xf>
    <xf numFmtId="275" fontId="2" fillId="0" borderId="63" applyFill="0" applyProtection="0">
      <alignment horizontal="centerContinuous"/>
    </xf>
    <xf numFmtId="275" fontId="2" fillId="0" borderId="63" applyFill="0" applyProtection="0">
      <alignment horizontal="centerContinuous"/>
    </xf>
    <xf numFmtId="3" fontId="209" fillId="0" borderId="131">
      <alignment vertical="center"/>
    </xf>
    <xf numFmtId="275" fontId="2" fillId="0" borderId="63" applyFill="0" applyProtection="0">
      <alignment horizontal="centerContinuous"/>
    </xf>
    <xf numFmtId="275" fontId="2" fillId="0" borderId="63" applyFill="0" applyProtection="0">
      <alignment horizontal="centerContinuous"/>
    </xf>
    <xf numFmtId="3" fontId="209" fillId="0" borderId="131">
      <alignment vertical="center"/>
    </xf>
    <xf numFmtId="275" fontId="2" fillId="0" borderId="63" applyFill="0" applyProtection="0">
      <alignment horizontal="centerContinuous"/>
    </xf>
    <xf numFmtId="275" fontId="2" fillId="0" borderId="63" applyFill="0" applyProtection="0">
      <alignment horizontal="centerContinuous"/>
    </xf>
    <xf numFmtId="3" fontId="209" fillId="0" borderId="131">
      <alignment vertical="center"/>
    </xf>
    <xf numFmtId="275" fontId="2" fillId="0" borderId="63"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3">
      <alignment horizontal="centerContinuous"/>
    </xf>
    <xf numFmtId="0" fontId="165" fillId="0" borderId="56"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37" applyNumberFormat="0" applyFill="0" applyAlignment="0" applyProtection="0"/>
    <xf numFmtId="0" fontId="38" fillId="0" borderId="37" applyNumberFormat="0" applyFill="0" applyAlignment="0" applyProtection="0"/>
    <xf numFmtId="0" fontId="38" fillId="0" borderId="37" applyNumberFormat="0" applyFill="0" applyAlignment="0" applyProtection="0"/>
    <xf numFmtId="0" fontId="38" fillId="0" borderId="37"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3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7" applyNumberFormat="0" applyFill="0" applyAlignment="0" applyProtection="0"/>
    <xf numFmtId="0" fontId="38" fillId="0" borderId="37" applyNumberFormat="0" applyFill="0" applyAlignment="0" applyProtection="0"/>
    <xf numFmtId="0" fontId="38" fillId="0" borderId="37"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69">
      <protection locked="0"/>
    </xf>
    <xf numFmtId="0" fontId="271" fillId="0" borderId="69">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71" fillId="0" borderId="69">
      <protection locked="0"/>
    </xf>
    <xf numFmtId="0" fontId="271" fillId="0" borderId="69">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69"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69"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69"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6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69"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69"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69" applyNumberFormat="0" applyFont="0" applyBorder="0" applyAlignment="0" applyProtection="0">
      <alignment horizontal="center"/>
    </xf>
    <xf numFmtId="0" fontId="19" fillId="131" borderId="6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69" applyNumberFormat="0" applyFont="0" applyBorder="0" applyAlignment="0" applyProtection="0">
      <alignment horizontal="center"/>
    </xf>
    <xf numFmtId="0" fontId="19" fillId="96" borderId="6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3">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3"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6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3"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37" applyNumberFormat="0" applyFill="0" applyAlignment="0" applyProtection="0"/>
    <xf numFmtId="0" fontId="10" fillId="0" borderId="0"/>
    <xf numFmtId="0" fontId="10" fillId="0" borderId="0"/>
    <xf numFmtId="0" fontId="10" fillId="0" borderId="0"/>
    <xf numFmtId="0" fontId="39" fillId="0" borderId="38" applyNumberFormat="0" applyFill="0" applyAlignment="0" applyProtection="0"/>
    <xf numFmtId="0" fontId="10" fillId="0" borderId="0"/>
    <xf numFmtId="0" fontId="10" fillId="0" borderId="0"/>
    <xf numFmtId="0" fontId="10" fillId="0" borderId="0"/>
    <xf numFmtId="0" fontId="40" fillId="0" borderId="39"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56"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3">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5"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91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84" fillId="0" borderId="33"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3" xfId="11" applyFont="1" applyFill="1" applyBorder="1" applyAlignment="1" applyProtection="1">
      <alignment horizontal="center" vertical="center"/>
    </xf>
    <xf numFmtId="0" fontId="45" fillId="0" borderId="14"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191" fontId="2" fillId="35" borderId="20" xfId="2" applyNumberFormat="1" applyFont="1" applyFill="1" applyBorder="1" applyAlignment="1" applyProtection="1">
      <alignment vertical="top" wrapText="1"/>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2" xfId="0" applyNumberFormat="1" applyFont="1" applyBorder="1" applyAlignment="1">
      <alignment horizontal="center"/>
    </xf>
    <xf numFmtId="167" fontId="91" fillId="0" borderId="0" xfId="0" applyNumberFormat="1" applyFont="1" applyBorder="1" applyAlignment="1">
      <alignment horizontal="center"/>
    </xf>
    <xf numFmtId="167" fontId="89" fillId="0" borderId="0" xfId="0" applyNumberFormat="1" applyFont="1" applyFill="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18" xfId="9" applyFont="1" applyFill="1" applyBorder="1" applyAlignment="1" applyProtection="1">
      <alignment horizontal="left" vertical="center"/>
      <protection locked="0"/>
    </xf>
    <xf numFmtId="0" fontId="45" fillId="3" borderId="19" xfId="16" applyFont="1" applyFill="1" applyBorder="1" applyAlignment="1" applyProtection="1">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7"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8" xfId="0" applyNumberFormat="1" applyFont="1" applyFill="1" applyBorder="1"/>
    <xf numFmtId="0" fontId="84" fillId="0" borderId="0" xfId="0" applyFont="1" applyBorder="1" applyAlignment="1">
      <alignment vertical="center"/>
    </xf>
    <xf numFmtId="0" fontId="84" fillId="0" borderId="13" xfId="0" applyFont="1" applyBorder="1"/>
    <xf numFmtId="0" fontId="88" fillId="0" borderId="0" xfId="0" applyFont="1" applyAlignment="1">
      <alignment wrapText="1"/>
    </xf>
    <xf numFmtId="0" fontId="84" fillId="0" borderId="15" xfId="0" applyFont="1" applyBorder="1"/>
    <xf numFmtId="0" fontId="84" fillId="0" borderId="3" xfId="0" applyFont="1" applyBorder="1"/>
    <xf numFmtId="0" fontId="84" fillId="0" borderId="56"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2" fillId="0" borderId="12" xfId="11" applyFont="1" applyFill="1" applyBorder="1" applyAlignment="1" applyProtection="1">
      <alignment vertical="center"/>
    </xf>
    <xf numFmtId="0" fontId="2" fillId="0" borderId="13" xfId="11" applyFont="1" applyFill="1" applyBorder="1" applyAlignment="1" applyProtection="1">
      <alignment vertical="center"/>
    </xf>
    <xf numFmtId="191" fontId="86" fillId="35" borderId="19"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191" fontId="84" fillId="35" borderId="14" xfId="0" applyNumberFormat="1" applyFont="1" applyFill="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191" fontId="84" fillId="35" borderId="16" xfId="0" applyNumberFormat="1" applyFont="1" applyFill="1" applyBorder="1" applyAlignment="1">
      <alignment horizontal="center" vertical="center" wrapText="1"/>
    </xf>
    <xf numFmtId="191" fontId="84" fillId="35" borderId="20"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49" xfId="0" applyFont="1" applyBorder="1"/>
    <xf numFmtId="0" fontId="3" fillId="0" borderId="50"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6" fillId="0" borderId="0" xfId="0" applyFont="1"/>
    <xf numFmtId="0" fontId="3" fillId="0" borderId="56"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191" fontId="3" fillId="35" borderId="19" xfId="0" applyNumberFormat="1"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19" xfId="0" applyNumberFormat="1" applyFont="1" applyFill="1" applyBorder="1"/>
    <xf numFmtId="0" fontId="84" fillId="0" borderId="0" xfId="0" applyFont="1" applyFill="1" applyBorder="1" applyAlignment="1">
      <alignment vertical="center" wrapText="1"/>
    </xf>
    <xf numFmtId="0" fontId="84" fillId="0" borderId="61" xfId="0" applyFont="1" applyFill="1" applyBorder="1" applyAlignment="1">
      <alignment vertical="center" wrapText="1"/>
    </xf>
    <xf numFmtId="0" fontId="84" fillId="0" borderId="15" xfId="0" applyFont="1" applyFill="1" applyBorder="1"/>
    <xf numFmtId="191" fontId="86" fillId="35" borderId="19"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69" xfId="0" applyFont="1" applyFill="1" applyBorder="1" applyAlignment="1">
      <alignment wrapText="1"/>
    </xf>
    <xf numFmtId="0" fontId="2" fillId="0" borderId="0" xfId="0" applyFont="1" applyAlignment="1">
      <alignment wrapText="1"/>
    </xf>
    <xf numFmtId="0" fontId="3" fillId="0" borderId="0" xfId="0" applyFont="1" applyFill="1"/>
    <xf numFmtId="0" fontId="98" fillId="3" borderId="71" xfId="0" applyFont="1" applyFill="1" applyBorder="1" applyAlignment="1">
      <alignment horizontal="left"/>
    </xf>
    <xf numFmtId="0" fontId="98" fillId="3" borderId="72" xfId="0" applyFont="1" applyFill="1" applyBorder="1" applyAlignment="1">
      <alignment horizontal="left"/>
    </xf>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0" xfId="0" applyFont="1" applyFill="1" applyBorder="1" applyAlignment="1">
      <alignment horizontal="center" vertical="center"/>
    </xf>
    <xf numFmtId="0" fontId="3" fillId="0" borderId="5" xfId="0" applyFont="1" applyFill="1" applyBorder="1" applyAlignment="1">
      <alignment vertical="center"/>
    </xf>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6"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169" fontId="9" fillId="36" borderId="50" xfId="20" applyBorder="1"/>
    <xf numFmtId="0" fontId="3" fillId="0" borderId="80" xfId="0" applyFont="1" applyFill="1" applyBorder="1" applyAlignment="1">
      <alignment horizontal="center" vertical="center"/>
    </xf>
    <xf numFmtId="0" fontId="3" fillId="0" borderId="81" xfId="0" applyFont="1" applyFill="1" applyBorder="1" applyAlignment="1">
      <alignment vertical="center"/>
    </xf>
    <xf numFmtId="169" fontId="9" fillId="36" borderId="21" xfId="20" applyBorder="1"/>
    <xf numFmtId="169" fontId="9" fillId="36" borderId="82" xfId="20" applyBorder="1"/>
    <xf numFmtId="169" fontId="9" fillId="36" borderId="22" xfId="20" applyBorder="1"/>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6" xfId="20" applyBorder="1"/>
    <xf numFmtId="0" fontId="4" fillId="0" borderId="0" xfId="0" applyFont="1" applyFill="1" applyAlignment="1">
      <alignment horizontal="center"/>
    </xf>
    <xf numFmtId="0" fontId="86" fillId="0" borderId="73" xfId="0" applyFont="1" applyFill="1" applyBorder="1" applyAlignment="1">
      <alignment horizontal="center" vertical="center" wrapText="1"/>
    </xf>
    <xf numFmtId="0" fontId="86" fillId="0" borderId="74" xfId="0" applyFont="1" applyFill="1" applyBorder="1" applyAlignment="1">
      <alignment horizontal="center" vertical="center" wrapText="1"/>
    </xf>
    <xf numFmtId="0" fontId="93" fillId="0" borderId="0" xfId="11" applyFont="1" applyFill="1" applyBorder="1" applyProtection="1"/>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18" xfId="5" applyNumberFormat="1" applyFont="1" applyFill="1" applyBorder="1" applyAlignment="1" applyProtection="1">
      <alignment horizontal="left" vertical="center"/>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2" fillId="0" borderId="13" xfId="0" applyNumberFormat="1" applyFont="1" applyFill="1" applyBorder="1" applyAlignment="1">
      <alignment horizontal="left" vertical="center" wrapText="1" indent="1"/>
    </xf>
    <xf numFmtId="0" fontId="2" fillId="0" borderId="14"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89"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49"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68"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56"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5" xfId="0" applyFont="1" applyBorder="1"/>
    <xf numFmtId="0" fontId="3" fillId="0" borderId="92" xfId="0" applyFont="1" applyBorder="1" applyAlignment="1">
      <alignment wrapText="1"/>
    </xf>
    <xf numFmtId="0" fontId="98" fillId="0" borderId="92" xfId="0" applyFont="1" applyBorder="1" applyAlignment="1">
      <alignment horizontal="left" wrapText="1" indent="2"/>
    </xf>
    <xf numFmtId="0" fontId="4" fillId="0" borderId="15" xfId="0" applyFont="1" applyBorder="1"/>
    <xf numFmtId="0" fontId="4" fillId="0" borderId="92" xfId="0" applyFont="1" applyBorder="1" applyAlignment="1">
      <alignment wrapText="1"/>
    </xf>
    <xf numFmtId="0" fontId="108" fillId="3" borderId="56"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18" xfId="0" applyFont="1" applyBorder="1"/>
    <xf numFmtId="0" fontId="4" fillId="0" borderId="19" xfId="0" applyFont="1" applyBorder="1" applyAlignment="1">
      <alignment wrapText="1"/>
    </xf>
    <xf numFmtId="10" fontId="4" fillId="0" borderId="20" xfId="20950" applyNumberFormat="1" applyFont="1" applyBorder="1"/>
    <xf numFmtId="0" fontId="2" fillId="2" borderId="80"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3" borderId="119" xfId="0" applyFont="1" applyFill="1" applyBorder="1" applyAlignment="1">
      <alignment horizontal="left" vertical="center" wrapText="1"/>
    </xf>
    <xf numFmtId="0" fontId="122" fillId="3" borderId="117" xfId="0" applyFont="1" applyFill="1" applyBorder="1" applyAlignment="1">
      <alignment horizontal="left" vertical="center" wrapText="1" inden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122" fillId="3" borderId="118" xfId="0" applyFont="1" applyFill="1" applyBorder="1" applyAlignment="1">
      <alignment horizontal="left" vertical="center" wrapText="1" indent="1"/>
    </xf>
    <xf numFmtId="167" fontId="84" fillId="0" borderId="52" xfId="0" applyNumberFormat="1" applyFont="1" applyFill="1" applyBorder="1" applyAlignment="1">
      <alignment horizontal="center"/>
    </xf>
    <xf numFmtId="167" fontId="87" fillId="0" borderId="52" xfId="0" applyNumberFormat="1" applyFont="1" applyFill="1" applyBorder="1" applyAlignment="1">
      <alignment horizontal="center"/>
    </xf>
    <xf numFmtId="167" fontId="46" fillId="0" borderId="52" xfId="0" applyNumberFormat="1" applyFont="1" applyFill="1" applyBorder="1" applyAlignment="1">
      <alignment horizontal="center"/>
    </xf>
    <xf numFmtId="167" fontId="84" fillId="0" borderId="54" xfId="0" applyNumberFormat="1" applyFont="1" applyFill="1" applyBorder="1" applyAlignment="1">
      <alignment horizontal="center"/>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43" fontId="95" fillId="0" borderId="0" xfId="7" applyFont="1"/>
    <xf numFmtId="0" fontId="110" fillId="0" borderId="0" xfId="0" applyFont="1" applyAlignment="1">
      <alignment wrapText="1"/>
    </xf>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5"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5" xfId="0" applyFont="1" applyBorder="1" applyAlignment="1">
      <alignment horizontal="center" vertical="center" wrapText="1"/>
    </xf>
    <xf numFmtId="0" fontId="109" fillId="0" borderId="5"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0"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49" fontId="109" fillId="0" borderId="74" xfId="0" applyNumberFormat="1" applyFont="1" applyFill="1" applyBorder="1" applyAlignment="1">
      <alignment horizontal="left" wrapText="1" indent="1"/>
    </xf>
    <xf numFmtId="0" fontId="109" fillId="0" borderId="15" xfId="0" applyNumberFormat="1" applyFont="1" applyFill="1" applyBorder="1" applyAlignment="1">
      <alignment horizontal="left" wrapText="1" indent="1"/>
    </xf>
    <xf numFmtId="49" fontId="109" fillId="0" borderId="15" xfId="0" applyNumberFormat="1" applyFont="1" applyFill="1" applyBorder="1" applyAlignment="1">
      <alignment horizontal="left" wrapText="1" indent="3"/>
    </xf>
    <xf numFmtId="49" fontId="109" fillId="0" borderId="74" xfId="0" applyNumberFormat="1" applyFont="1" applyFill="1" applyBorder="1" applyAlignment="1">
      <alignment horizontal="left" wrapText="1" indent="3"/>
    </xf>
    <xf numFmtId="49" fontId="109" fillId="0" borderId="74" xfId="0" applyNumberFormat="1" applyFont="1" applyFill="1" applyBorder="1" applyAlignment="1">
      <alignment horizontal="left" wrapText="1" indent="2"/>
    </xf>
    <xf numFmtId="49" fontId="109" fillId="0" borderId="15" xfId="0" applyNumberFormat="1" applyFont="1" applyBorder="1" applyAlignment="1">
      <alignment horizontal="left" wrapText="1" indent="2"/>
    </xf>
    <xf numFmtId="49" fontId="109" fillId="0" borderId="74" xfId="0" applyNumberFormat="1" applyFont="1" applyFill="1" applyBorder="1" applyAlignment="1">
      <alignment horizontal="left" vertical="top" wrapText="1" indent="2"/>
    </xf>
    <xf numFmtId="49" fontId="109" fillId="0" borderId="74" xfId="0" applyNumberFormat="1" applyFont="1" applyFill="1" applyBorder="1" applyAlignment="1">
      <alignment horizontal="left" indent="1"/>
    </xf>
    <xf numFmtId="0" fontId="109" fillId="0" borderId="15" xfId="0" applyNumberFormat="1" applyFont="1" applyBorder="1" applyAlignment="1">
      <alignment horizontal="left" indent="1"/>
    </xf>
    <xf numFmtId="49" fontId="109" fillId="0" borderId="15" xfId="0" applyNumberFormat="1" applyFont="1" applyBorder="1" applyAlignment="1">
      <alignment horizontal="left" indent="1"/>
    </xf>
    <xf numFmtId="49" fontId="109" fillId="0" borderId="74" xfId="0" applyNumberFormat="1" applyFont="1" applyFill="1" applyBorder="1" applyAlignment="1">
      <alignment horizontal="left" indent="3"/>
    </xf>
    <xf numFmtId="49" fontId="109" fillId="0" borderId="15" xfId="0" applyNumberFormat="1" applyFont="1" applyBorder="1" applyAlignment="1">
      <alignment horizontal="left" indent="3"/>
    </xf>
    <xf numFmtId="0" fontId="109" fillId="0" borderId="15" xfId="0" applyFont="1" applyBorder="1" applyAlignment="1">
      <alignment horizontal="left" indent="2"/>
    </xf>
    <xf numFmtId="0" fontId="109" fillId="0" borderId="74" xfId="0" applyFont="1" applyBorder="1" applyAlignment="1">
      <alignment horizontal="left" indent="2"/>
    </xf>
    <xf numFmtId="0" fontId="109" fillId="0" borderId="15" xfId="0" applyFont="1" applyBorder="1" applyAlignment="1">
      <alignment horizontal="left" indent="1"/>
    </xf>
    <xf numFmtId="0" fontId="109" fillId="0" borderId="74" xfId="0" applyFont="1" applyBorder="1" applyAlignment="1">
      <alignment horizontal="left" indent="1"/>
    </xf>
    <xf numFmtId="0" fontId="112" fillId="0" borderId="57" xfId="0" applyFont="1" applyBorder="1"/>
    <xf numFmtId="0" fontId="109" fillId="0" borderId="60" xfId="0" applyFont="1" applyBorder="1"/>
    <xf numFmtId="0" fontId="109" fillId="0" borderId="68" xfId="0" applyFont="1" applyBorder="1" applyAlignment="1">
      <alignment horizontal="center" vertical="center" wrapText="1"/>
    </xf>
    <xf numFmtId="0" fontId="109" fillId="0" borderId="74"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5" xfId="0" applyFont="1" applyBorder="1"/>
    <xf numFmtId="167" fontId="131" fillId="79" borderId="51"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1" borderId="19" xfId="7" applyNumberFormat="1" applyFont="1" applyFill="1" applyBorder="1" applyAlignment="1">
      <alignment vertical="center"/>
    </xf>
    <xf numFmtId="0" fontId="348" fillId="0" borderId="0" xfId="0" applyFont="1"/>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130" fillId="3" borderId="188" xfId="5"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0" fontId="361" fillId="0" borderId="0" xfId="0" applyFont="1" applyAlignment="1">
      <alignment horizontal="justify"/>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184" xfId="0" applyFont="1" applyBorder="1" applyAlignment="1">
      <alignment wrapText="1"/>
    </xf>
    <xf numFmtId="0" fontId="84" fillId="0" borderId="77" xfId="0" applyFont="1" applyBorder="1" applyAlignment="1"/>
    <xf numFmtId="0" fontId="2" fillId="0" borderId="80" xfId="0" applyFont="1" applyBorder="1" applyAlignment="1">
      <alignment vertical="center"/>
    </xf>
    <xf numFmtId="0" fontId="2" fillId="0" borderId="185" xfId="0" applyFont="1" applyBorder="1" applyAlignment="1">
      <alignment wrapText="1"/>
    </xf>
    <xf numFmtId="0" fontId="362" fillId="0" borderId="188" xfId="0" applyFont="1" applyBorder="1"/>
    <xf numFmtId="0" fontId="363" fillId="0" borderId="188" xfId="17" applyFont="1" applyBorder="1" applyAlignment="1" applyProtection="1"/>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0" fontId="2" fillId="0" borderId="188" xfId="0" applyFont="1" applyBorder="1" applyAlignment="1">
      <alignment wrapText="1"/>
    </xf>
    <xf numFmtId="0" fontId="364" fillId="0" borderId="77" xfId="0" applyFont="1" applyBorder="1"/>
    <xf numFmtId="0" fontId="104" fillId="0" borderId="77" xfId="0" applyFont="1" applyBorder="1"/>
    <xf numFmtId="0" fontId="2" fillId="0" borderId="195" xfId="0" applyFont="1" applyBorder="1" applyAlignment="1">
      <alignment wrapText="1"/>
    </xf>
    <xf numFmtId="0" fontId="84" fillId="0" borderId="201" xfId="0" applyFont="1" applyBorder="1"/>
    <xf numFmtId="3" fontId="9" fillId="36" borderId="0" xfId="20" applyNumberFormat="1" applyBorder="1"/>
    <xf numFmtId="3" fontId="3" fillId="0" borderId="78" xfId="0" applyNumberFormat="1" applyFont="1" applyFill="1" applyBorder="1" applyAlignment="1">
      <alignment vertical="center"/>
    </xf>
    <xf numFmtId="3" fontId="3" fillId="0" borderId="57" xfId="0" applyNumberFormat="1" applyFont="1" applyFill="1" applyBorder="1" applyAlignment="1">
      <alignment vertical="center"/>
    </xf>
    <xf numFmtId="3" fontId="3" fillId="3" borderId="76" xfId="0" applyNumberFormat="1" applyFont="1" applyFill="1" applyBorder="1" applyAlignment="1">
      <alignment vertical="center"/>
    </xf>
    <xf numFmtId="3" fontId="3" fillId="3" borderId="77" xfId="0" applyNumberFormat="1" applyFont="1" applyFill="1" applyBorder="1" applyAlignment="1">
      <alignment vertical="center"/>
    </xf>
    <xf numFmtId="3" fontId="3" fillId="0" borderId="73" xfId="0" applyNumberFormat="1" applyFont="1" applyFill="1" applyBorder="1" applyAlignment="1">
      <alignment vertical="center"/>
    </xf>
    <xf numFmtId="3" fontId="3" fillId="0" borderId="79" xfId="0" applyNumberFormat="1" applyFont="1" applyFill="1" applyBorder="1" applyAlignment="1">
      <alignment vertical="center"/>
    </xf>
    <xf numFmtId="3" fontId="3" fillId="0" borderId="74" xfId="0" applyNumberFormat="1" applyFont="1" applyFill="1" applyBorder="1" applyAlignment="1">
      <alignment vertical="center"/>
    </xf>
    <xf numFmtId="3" fontId="3" fillId="0" borderId="19" xfId="0" applyNumberFormat="1" applyFont="1" applyFill="1" applyBorder="1" applyAlignment="1">
      <alignment vertical="center"/>
    </xf>
    <xf numFmtId="3" fontId="3" fillId="0" borderId="21" xfId="0" applyNumberFormat="1" applyFont="1" applyFill="1" applyBorder="1" applyAlignment="1">
      <alignment vertical="center"/>
    </xf>
    <xf numFmtId="3" fontId="3" fillId="0" borderId="20" xfId="0" applyNumberFormat="1" applyFont="1" applyFill="1" applyBorder="1" applyAlignment="1">
      <alignment vertical="center"/>
    </xf>
    <xf numFmtId="3" fontId="3" fillId="0" borderId="23" xfId="0" applyNumberFormat="1" applyFont="1" applyFill="1" applyBorder="1" applyAlignment="1">
      <alignment vertical="center"/>
    </xf>
    <xf numFmtId="3" fontId="3" fillId="0" borderId="14" xfId="0" applyNumberFormat="1" applyFont="1" applyFill="1" applyBorder="1" applyAlignment="1">
      <alignment vertical="center"/>
    </xf>
    <xf numFmtId="3" fontId="3" fillId="0" borderId="83" xfId="0" applyNumberFormat="1" applyFont="1" applyFill="1" applyBorder="1" applyAlignment="1">
      <alignment vertical="center"/>
    </xf>
    <xf numFmtId="3" fontId="3" fillId="0" borderId="84" xfId="0" applyNumberFormat="1" applyFont="1" applyFill="1" applyBorder="1" applyAlignment="1">
      <alignment vertical="center"/>
    </xf>
    <xf numFmtId="10" fontId="3" fillId="0" borderId="87" xfId="20950" applyNumberFormat="1" applyFont="1" applyFill="1" applyBorder="1" applyAlignment="1">
      <alignment vertical="center"/>
    </xf>
    <xf numFmtId="10" fontId="3" fillId="0" borderId="88" xfId="20950" applyNumberFormat="1" applyFont="1" applyFill="1" applyBorder="1" applyAlignment="1">
      <alignment vertical="center"/>
    </xf>
    <xf numFmtId="191" fontId="2" fillId="0" borderId="188" xfId="0" applyNumberFormat="1" applyFont="1" applyBorder="1" applyAlignment="1" applyProtection="1">
      <alignment vertical="center" wrapText="1"/>
      <protection locked="0"/>
    </xf>
    <xf numFmtId="191" fontId="84" fillId="0" borderId="188" xfId="0" applyNumberFormat="1" applyFont="1" applyBorder="1" applyAlignment="1" applyProtection="1">
      <alignment vertical="center" wrapText="1"/>
      <protection locked="0"/>
    </xf>
    <xf numFmtId="191" fontId="84" fillId="0" borderId="74" xfId="0" applyNumberFormat="1" applyFont="1" applyBorder="1" applyAlignment="1" applyProtection="1">
      <alignment vertical="center" wrapText="1"/>
      <protection locked="0"/>
    </xf>
    <xf numFmtId="169" fontId="2" fillId="36" borderId="0" xfId="20" applyFont="1"/>
    <xf numFmtId="191" fontId="2" fillId="0" borderId="188" xfId="0" applyNumberFormat="1" applyFont="1" applyBorder="1" applyAlignment="1" applyProtection="1">
      <alignment horizontal="right" vertical="center" wrapText="1"/>
      <protection locked="0"/>
    </xf>
    <xf numFmtId="10" fontId="84" fillId="0" borderId="188" xfId="20950" applyNumberFormat="1" applyFont="1" applyFill="1" applyBorder="1" applyAlignment="1" applyProtection="1">
      <alignment horizontal="right" vertical="center" wrapText="1"/>
      <protection locked="0"/>
    </xf>
    <xf numFmtId="10" fontId="84" fillId="0" borderId="188" xfId="20950" applyNumberFormat="1" applyFont="1" applyBorder="1" applyAlignment="1" applyProtection="1">
      <alignment vertical="center" wrapText="1"/>
      <protection locked="0"/>
    </xf>
    <xf numFmtId="10" fontId="84" fillId="0" borderId="74" xfId="20950" applyNumberFormat="1" applyFont="1" applyBorder="1" applyAlignment="1" applyProtection="1">
      <alignment vertical="center" wrapText="1"/>
      <protection locked="0"/>
    </xf>
    <xf numFmtId="0" fontId="2" fillId="0" borderId="182" xfId="0" applyFont="1" applyFill="1" applyBorder="1" applyAlignment="1">
      <alignment horizontal="center" vertical="center" wrapText="1"/>
    </xf>
    <xf numFmtId="10" fontId="2" fillId="2" borderId="189" xfId="20950" applyNumberFormat="1" applyFont="1" applyFill="1" applyBorder="1" applyAlignment="1" applyProtection="1">
      <alignment vertical="center"/>
      <protection locked="0"/>
    </xf>
    <xf numFmtId="10" fontId="2" fillId="2" borderId="77" xfId="20950" applyNumberFormat="1" applyFont="1" applyFill="1" applyBorder="1" applyAlignment="1" applyProtection="1">
      <alignment vertical="center"/>
      <protection locked="0"/>
    </xf>
    <xf numFmtId="10" fontId="2" fillId="0" borderId="189" xfId="20950" applyNumberFormat="1" applyFont="1" applyFill="1" applyBorder="1" applyAlignment="1" applyProtection="1">
      <alignment vertical="center"/>
      <protection locked="0"/>
    </xf>
    <xf numFmtId="10" fontId="2" fillId="0" borderId="77" xfId="20950" applyNumberFormat="1" applyFont="1" applyFill="1" applyBorder="1" applyAlignment="1" applyProtection="1">
      <alignment vertical="center"/>
      <protection locked="0"/>
    </xf>
    <xf numFmtId="10" fontId="2" fillId="2" borderId="188" xfId="20950" applyNumberFormat="1" applyFont="1" applyFill="1" applyBorder="1" applyAlignment="1" applyProtection="1">
      <alignment vertical="center"/>
      <protection locked="0"/>
    </xf>
    <xf numFmtId="191" fontId="2" fillId="2" borderId="189" xfId="0" applyNumberFormat="1" applyFont="1" applyFill="1" applyBorder="1" applyAlignment="1" applyProtection="1">
      <alignment vertical="center"/>
      <protection locked="0"/>
    </xf>
    <xf numFmtId="191" fontId="2" fillId="2" borderId="77" xfId="0" applyNumberFormat="1" applyFont="1" applyFill="1" applyBorder="1" applyAlignment="1" applyProtection="1">
      <alignment vertical="center"/>
      <protection locked="0"/>
    </xf>
    <xf numFmtId="191" fontId="2" fillId="0" borderId="191" xfId="0" applyNumberFormat="1" applyFont="1" applyBorder="1" applyAlignment="1" applyProtection="1">
      <alignment vertical="center"/>
      <protection locked="0"/>
    </xf>
    <xf numFmtId="191" fontId="2" fillId="0" borderId="201" xfId="0" applyNumberFormat="1" applyFont="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0" fontId="2" fillId="2" borderId="33" xfId="20950" applyNumberFormat="1" applyFont="1" applyFill="1" applyBorder="1" applyAlignment="1" applyProtection="1">
      <alignment vertical="center"/>
      <protection locked="0"/>
    </xf>
    <xf numFmtId="360" fontId="364" fillId="0" borderId="77" xfId="20950" applyNumberFormat="1" applyFont="1" applyFill="1" applyBorder="1"/>
    <xf numFmtId="360" fontId="364" fillId="0" borderId="202" xfId="20950" applyNumberFormat="1" applyFont="1" applyFill="1" applyBorder="1"/>
    <xf numFmtId="0" fontId="84" fillId="0" borderId="0" xfId="0" applyFont="1" applyAlignment="1">
      <alignment horizontal="center"/>
    </xf>
    <xf numFmtId="191" fontId="2" fillId="0" borderId="0" xfId="0" applyNumberFormat="1" applyFont="1" applyFill="1" applyBorder="1" applyAlignment="1" applyProtection="1">
      <alignment horizontal="right"/>
    </xf>
    <xf numFmtId="0" fontId="84" fillId="0" borderId="184" xfId="0" applyFont="1" applyBorder="1" applyAlignment="1">
      <alignment horizontal="center"/>
    </xf>
    <xf numFmtId="0" fontId="2" fillId="0" borderId="188" xfId="0" applyFont="1" applyFill="1" applyBorder="1" applyAlignment="1" applyProtection="1">
      <alignment horizontal="center" vertical="center" wrapText="1"/>
    </xf>
    <xf numFmtId="0" fontId="2" fillId="0" borderId="74" xfId="0" applyFont="1" applyFill="1" applyBorder="1" applyAlignment="1" applyProtection="1">
      <alignment horizontal="center" vertical="center" wrapText="1"/>
    </xf>
    <xf numFmtId="0" fontId="45" fillId="0" borderId="182" xfId="0" applyNumberFormat="1" applyFont="1" applyFill="1" applyBorder="1" applyAlignment="1">
      <alignment vertical="center" wrapText="1"/>
    </xf>
    <xf numFmtId="0" fontId="2" fillId="0" borderId="182" xfId="0" applyNumberFormat="1" applyFont="1" applyFill="1" applyBorder="1" applyAlignment="1">
      <alignment horizontal="left" vertical="center" wrapText="1" indent="4"/>
    </xf>
    <xf numFmtId="0" fontId="2" fillId="0" borderId="182" xfId="0" applyFont="1" applyFill="1" applyBorder="1" applyAlignment="1" applyProtection="1">
      <alignment horizontal="left" vertical="center" indent="11"/>
      <protection locked="0"/>
    </xf>
    <xf numFmtId="0" fontId="46" fillId="0" borderId="182" xfId="0" applyFont="1" applyFill="1" applyBorder="1" applyAlignment="1" applyProtection="1">
      <alignment horizontal="left" vertical="center" indent="17"/>
      <protection locked="0"/>
    </xf>
    <xf numFmtId="0" fontId="86" fillId="0" borderId="182" xfId="0" applyFont="1" applyBorder="1" applyAlignment="1">
      <alignment vertical="center"/>
    </xf>
    <xf numFmtId="0" fontId="2" fillId="0" borderId="182" xfId="0" applyNumberFormat="1" applyFont="1" applyFill="1" applyBorder="1" applyAlignment="1">
      <alignment horizontal="left" vertical="center" wrapText="1"/>
    </xf>
    <xf numFmtId="0" fontId="45" fillId="0" borderId="18" xfId="0" applyNumberFormat="1" applyFont="1" applyFill="1" applyBorder="1" applyAlignment="1">
      <alignment vertical="center" wrapText="1"/>
    </xf>
    <xf numFmtId="191" fontId="95" fillId="0" borderId="188" xfId="0" applyNumberFormat="1" applyFont="1" applyBorder="1" applyAlignment="1">
      <alignment horizontal="right"/>
    </xf>
    <xf numFmtId="191" fontId="95" fillId="35" borderId="188" xfId="0" applyNumberFormat="1" applyFont="1" applyFill="1" applyBorder="1" applyAlignment="1">
      <alignment horizontal="right"/>
    </xf>
    <xf numFmtId="191" fontId="95" fillId="35" borderId="74" xfId="0" applyNumberFormat="1" applyFont="1" applyFill="1" applyBorder="1" applyAlignment="1">
      <alignment horizontal="right"/>
    </xf>
    <xf numFmtId="191" fontId="95" fillId="35" borderId="206" xfId="0" applyNumberFormat="1" applyFont="1" applyFill="1" applyBorder="1" applyAlignment="1">
      <alignment horizontal="right"/>
    </xf>
    <xf numFmtId="191" fontId="95" fillId="0" borderId="206" xfId="0" applyNumberFormat="1" applyFont="1" applyBorder="1" applyAlignment="1">
      <alignment horizontal="right"/>
    </xf>
    <xf numFmtId="191" fontId="95" fillId="35" borderId="207" xfId="0" applyNumberFormat="1" applyFont="1" applyFill="1" applyBorder="1" applyAlignment="1">
      <alignment horizontal="right"/>
    </xf>
    <xf numFmtId="191" fontId="95" fillId="0" borderId="206" xfId="0" applyNumberFormat="1" applyFont="1" applyFill="1" applyBorder="1" applyAlignment="1">
      <alignment horizontal="right"/>
    </xf>
    <xf numFmtId="164" fontId="0" fillId="0" borderId="188" xfId="7" applyNumberFormat="1" applyFont="1" applyBorder="1"/>
    <xf numFmtId="164" fontId="0" fillId="35" borderId="188" xfId="7" applyNumberFormat="1" applyFont="1" applyFill="1" applyBorder="1"/>
    <xf numFmtId="164" fontId="0" fillId="35" borderId="74" xfId="7" applyNumberFormat="1" applyFont="1" applyFill="1" applyBorder="1"/>
    <xf numFmtId="164" fontId="0" fillId="0" borderId="188" xfId="7" applyNumberFormat="1" applyFont="1" applyBorder="1" applyAlignment="1">
      <alignment vertical="center"/>
    </xf>
    <xf numFmtId="164" fontId="0" fillId="35" borderId="188" xfId="7" applyNumberFormat="1" applyFont="1" applyFill="1" applyBorder="1" applyAlignment="1">
      <alignment vertical="center"/>
    </xf>
    <xf numFmtId="164" fontId="0" fillId="35" borderId="74" xfId="7" applyNumberFormat="1" applyFont="1" applyFill="1" applyBorder="1" applyAlignment="1">
      <alignment vertical="center"/>
    </xf>
    <xf numFmtId="164" fontId="0" fillId="0" borderId="206" xfId="7" applyNumberFormat="1" applyFont="1" applyBorder="1"/>
    <xf numFmtId="164" fontId="0" fillId="35" borderId="206" xfId="7" applyNumberFormat="1" applyFont="1" applyFill="1" applyBorder="1"/>
    <xf numFmtId="164" fontId="365" fillId="0" borderId="188" xfId="7" applyNumberFormat="1" applyFont="1" applyBorder="1"/>
    <xf numFmtId="164" fontId="0" fillId="35" borderId="207" xfId="7" applyNumberFormat="1" applyFont="1" applyFill="1" applyBorder="1"/>
    <xf numFmtId="164" fontId="0" fillId="0" borderId="188" xfId="7" applyNumberFormat="1" applyFont="1" applyBorder="1" applyAlignment="1">
      <alignment horizontal="center" vertical="center"/>
    </xf>
    <xf numFmtId="164" fontId="0" fillId="35" borderId="188" xfId="7" applyNumberFormat="1" applyFont="1" applyFill="1" applyBorder="1" applyAlignment="1">
      <alignment horizontal="center" vertical="center"/>
    </xf>
    <xf numFmtId="164" fontId="0" fillId="35" borderId="74" xfId="7" applyNumberFormat="1" applyFont="1" applyFill="1" applyBorder="1" applyAlignment="1">
      <alignment horizontal="center" vertical="center"/>
    </xf>
    <xf numFmtId="164" fontId="0" fillId="0" borderId="188" xfId="7" applyNumberFormat="1" applyFont="1" applyBorder="1" applyAlignment="1" applyProtection="1">
      <alignment horizontal="center" vertical="center"/>
    </xf>
    <xf numFmtId="164" fontId="3" fillId="0" borderId="188" xfId="7" applyNumberFormat="1" applyFont="1" applyFill="1" applyBorder="1" applyAlignment="1">
      <alignment horizontal="center" vertical="center"/>
    </xf>
    <xf numFmtId="164" fontId="0" fillId="35" borderId="206" xfId="7" applyNumberFormat="1" applyFont="1" applyFill="1" applyBorder="1" applyAlignment="1">
      <alignment horizontal="center" vertical="center"/>
    </xf>
    <xf numFmtId="164" fontId="0" fillId="35" borderId="207" xfId="7" applyNumberFormat="1" applyFont="1" applyFill="1" applyBorder="1" applyAlignment="1">
      <alignment horizontal="center" vertical="center"/>
    </xf>
    <xf numFmtId="43" fontId="3" fillId="0" borderId="188" xfId="7" applyFont="1" applyFill="1" applyBorder="1" applyAlignment="1">
      <alignment vertical="center" wrapText="1"/>
    </xf>
    <xf numFmtId="164" fontId="3" fillId="0" borderId="188" xfId="7" applyNumberFormat="1" applyFont="1" applyFill="1" applyBorder="1" applyAlignment="1">
      <alignment vertical="center" wrapText="1"/>
    </xf>
    <xf numFmtId="43" fontId="3" fillId="0" borderId="188" xfId="7" applyFont="1" applyBorder="1" applyAlignment="1">
      <alignment vertical="center"/>
    </xf>
    <xf numFmtId="164" fontId="3" fillId="0" borderId="188" xfId="7" applyNumberFormat="1" applyFont="1" applyBorder="1" applyAlignment="1">
      <alignment vertical="center"/>
    </xf>
    <xf numFmtId="191" fontId="95" fillId="35" borderId="74" xfId="2" applyNumberFormat="1" applyFont="1" applyFill="1" applyBorder="1" applyAlignment="1" applyProtection="1">
      <alignment vertical="top"/>
    </xf>
    <xf numFmtId="191" fontId="95" fillId="3" borderId="74" xfId="2" applyNumberFormat="1" applyFont="1" applyFill="1" applyBorder="1" applyAlignment="1" applyProtection="1">
      <alignment vertical="top"/>
      <protection locked="0"/>
    </xf>
    <xf numFmtId="191" fontId="95" fillId="35" borderId="74" xfId="2" applyNumberFormat="1" applyFont="1" applyFill="1" applyBorder="1" applyAlignment="1" applyProtection="1">
      <alignment vertical="top" wrapText="1"/>
    </xf>
    <xf numFmtId="191" fontId="95" fillId="3" borderId="74" xfId="2" applyNumberFormat="1" applyFont="1" applyFill="1" applyBorder="1" applyAlignment="1" applyProtection="1">
      <alignment vertical="top" wrapText="1"/>
      <protection locked="0"/>
    </xf>
    <xf numFmtId="191" fontId="95" fillId="35" borderId="74" xfId="2" applyNumberFormat="1" applyFont="1" applyFill="1" applyBorder="1" applyAlignment="1" applyProtection="1">
      <alignment vertical="top" wrapText="1"/>
      <protection locked="0"/>
    </xf>
    <xf numFmtId="164" fontId="3" fillId="0" borderId="0" xfId="7" applyNumberFormat="1" applyFont="1"/>
    <xf numFmtId="164" fontId="93" fillId="0" borderId="0" xfId="7" applyNumberFormat="1" applyFont="1" applyFill="1" applyBorder="1" applyAlignment="1" applyProtection="1"/>
    <xf numFmtId="192" fontId="143" fillId="80" borderId="188" xfId="7" applyNumberFormat="1" applyFont="1" applyFill="1" applyBorder="1" applyAlignment="1">
      <alignment vertical="center"/>
    </xf>
    <xf numFmtId="192" fontId="4" fillId="83" borderId="184" xfId="7" applyNumberFormat="1" applyFont="1" applyFill="1" applyBorder="1" applyAlignment="1">
      <alignment vertical="center"/>
    </xf>
    <xf numFmtId="192" fontId="143" fillId="82" borderId="184" xfId="7" applyNumberFormat="1" applyFont="1" applyFill="1" applyBorder="1" applyAlignment="1">
      <alignment vertical="center"/>
    </xf>
    <xf numFmtId="164" fontId="84" fillId="0" borderId="0" xfId="7" applyNumberFormat="1" applyFont="1"/>
    <xf numFmtId="164" fontId="2" fillId="0" borderId="0" xfId="7" applyNumberFormat="1" applyFont="1" applyFill="1" applyBorder="1" applyAlignment="1" applyProtection="1"/>
    <xf numFmtId="164" fontId="84" fillId="0" borderId="9" xfId="7" applyNumberFormat="1" applyFont="1" applyBorder="1" applyAlignment="1">
      <alignment horizontal="center" vertical="center"/>
    </xf>
    <xf numFmtId="164" fontId="84" fillId="0" borderId="9" xfId="7" applyNumberFormat="1" applyFont="1" applyFill="1" applyBorder="1" applyAlignment="1">
      <alignment horizontal="center" vertical="center"/>
    </xf>
    <xf numFmtId="164" fontId="87" fillId="0" borderId="9" xfId="7" applyNumberFormat="1" applyFont="1" applyFill="1" applyBorder="1" applyAlignment="1">
      <alignment horizontal="center" vertical="center"/>
    </xf>
    <xf numFmtId="164" fontId="84" fillId="0" borderId="10" xfId="7" applyNumberFormat="1" applyFont="1" applyFill="1" applyBorder="1" applyAlignment="1">
      <alignment horizontal="center" vertical="center"/>
    </xf>
    <xf numFmtId="164" fontId="84" fillId="0" borderId="11" xfId="7" applyNumberFormat="1" applyFont="1" applyBorder="1" applyAlignment="1">
      <alignment horizontal="center" vertical="center"/>
    </xf>
    <xf numFmtId="164" fontId="84" fillId="0" borderId="10" xfId="7" applyNumberFormat="1" applyFont="1" applyBorder="1" applyAlignment="1">
      <alignment horizontal="center" vertical="center"/>
    </xf>
    <xf numFmtId="164" fontId="87" fillId="0" borderId="10" xfId="7" applyNumberFormat="1" applyFont="1" applyBorder="1" applyAlignment="1">
      <alignment vertical="center"/>
    </xf>
    <xf numFmtId="10" fontId="93" fillId="0" borderId="92" xfId="20950" applyNumberFormat="1" applyFont="1" applyFill="1" applyBorder="1" applyAlignment="1" applyProtection="1">
      <alignment horizontal="right" vertical="center"/>
      <protection locked="0"/>
    </xf>
    <xf numFmtId="164" fontId="3" fillId="0" borderId="188" xfId="7" applyNumberFormat="1" applyFont="1" applyBorder="1"/>
    <xf numFmtId="169" fontId="9" fillId="36" borderId="188" xfId="20" applyBorder="1"/>
    <xf numFmtId="164" fontId="3" fillId="0" borderId="188" xfId="7" applyNumberFormat="1" applyFont="1" applyFill="1" applyBorder="1"/>
    <xf numFmtId="164" fontId="3" fillId="0" borderId="188" xfId="7" applyNumberFormat="1" applyFont="1" applyFill="1" applyBorder="1" applyAlignment="1">
      <alignment vertical="center"/>
    </xf>
    <xf numFmtId="164" fontId="110" fillId="0" borderId="0" xfId="7" applyNumberFormat="1" applyFont="1"/>
    <xf numFmtId="164" fontId="113" fillId="0" borderId="120" xfId="7" applyNumberFormat="1" applyFont="1" applyFill="1" applyBorder="1" applyAlignment="1">
      <alignment horizontal="center" vertical="center" wrapText="1"/>
    </xf>
    <xf numFmtId="164" fontId="113" fillId="0" borderId="120" xfId="7" applyNumberFormat="1" applyFont="1" applyBorder="1"/>
    <xf numFmtId="164" fontId="109" fillId="0" borderId="0" xfId="7" applyNumberFormat="1" applyFont="1"/>
    <xf numFmtId="164" fontId="109" fillId="0" borderId="120" xfId="7" applyNumberFormat="1" applyFont="1" applyBorder="1" applyAlignment="1">
      <alignment horizontal="center" vertical="center"/>
    </xf>
    <xf numFmtId="164" fontId="109" fillId="0" borderId="120" xfId="7" applyNumberFormat="1" applyFont="1" applyBorder="1" applyAlignment="1">
      <alignment horizontal="center" vertical="center" wrapText="1"/>
    </xf>
    <xf numFmtId="164" fontId="109" fillId="0" borderId="124" xfId="7" applyNumberFormat="1" applyFont="1" applyFill="1" applyBorder="1" applyAlignment="1">
      <alignment horizontal="center" vertical="center" wrapText="1"/>
    </xf>
    <xf numFmtId="164" fontId="109" fillId="0" borderId="120" xfId="7" applyNumberFormat="1" applyFont="1" applyBorder="1"/>
    <xf numFmtId="164" fontId="109" fillId="0" borderId="120" xfId="7" applyNumberFormat="1" applyFont="1" applyFill="1" applyBorder="1"/>
    <xf numFmtId="164" fontId="109" fillId="35" borderId="120" xfId="7" applyNumberFormat="1" applyFont="1" applyFill="1" applyBorder="1"/>
    <xf numFmtId="164" fontId="112" fillId="0" borderId="120" xfId="7" applyNumberFormat="1" applyFont="1" applyBorder="1"/>
    <xf numFmtId="164" fontId="110" fillId="0" borderId="0" xfId="7" applyNumberFormat="1" applyFont="1" applyFill="1"/>
    <xf numFmtId="164" fontId="110" fillId="0" borderId="0" xfId="7" applyNumberFormat="1" applyFont="1" applyBorder="1"/>
    <xf numFmtId="164" fontId="110" fillId="0" borderId="120" xfId="7" applyNumberFormat="1" applyFont="1" applyBorder="1"/>
    <xf numFmtId="164" fontId="109" fillId="0" borderId="120" xfId="7" applyNumberFormat="1" applyFont="1" applyBorder="1" applyAlignment="1">
      <alignment horizontal="left" indent="1"/>
    </xf>
    <xf numFmtId="164" fontId="112" fillId="75" borderId="120" xfId="7" applyNumberFormat="1" applyFont="1" applyFill="1" applyBorder="1"/>
    <xf numFmtId="164" fontId="112" fillId="0" borderId="15" xfId="7" applyNumberFormat="1" applyFont="1" applyBorder="1"/>
    <xf numFmtId="164" fontId="109" fillId="0" borderId="74" xfId="7" applyNumberFormat="1" applyFont="1" applyBorder="1"/>
    <xf numFmtId="164" fontId="109" fillId="0" borderId="123" xfId="7" applyNumberFormat="1" applyFont="1" applyBorder="1"/>
    <xf numFmtId="164" fontId="109" fillId="0" borderId="15" xfId="7" applyNumberFormat="1" applyFont="1" applyBorder="1" applyAlignment="1">
      <alignment horizontal="left" indent="1"/>
    </xf>
    <xf numFmtId="164" fontId="109" fillId="0" borderId="15" xfId="7" applyNumberFormat="1" applyFont="1" applyBorder="1" applyAlignment="1">
      <alignment horizontal="left" indent="2"/>
    </xf>
    <xf numFmtId="164" fontId="109" fillId="0" borderId="15" xfId="7" applyNumberFormat="1" applyFont="1" applyFill="1" applyBorder="1" applyAlignment="1">
      <alignment horizontal="left" indent="3"/>
    </xf>
    <xf numFmtId="164" fontId="109" fillId="0" borderId="15" xfId="7" applyNumberFormat="1" applyFont="1" applyFill="1" applyBorder="1" applyAlignment="1">
      <alignment horizontal="left" indent="1"/>
    </xf>
    <xf numFmtId="164" fontId="109" fillId="78" borderId="15" xfId="7" applyNumberFormat="1" applyFont="1" applyFill="1" applyBorder="1"/>
    <xf numFmtId="164" fontId="109" fillId="78" borderId="120" xfId="7" applyNumberFormat="1" applyFont="1" applyFill="1" applyBorder="1"/>
    <xf numFmtId="164" fontId="109" fillId="78" borderId="74" xfId="7" applyNumberFormat="1" applyFont="1" applyFill="1" applyBorder="1"/>
    <xf numFmtId="164" fontId="109" fillId="78" borderId="123" xfId="7" applyNumberFormat="1" applyFont="1" applyFill="1" applyBorder="1"/>
    <xf numFmtId="164" fontId="109" fillId="0" borderId="15" xfId="7" applyNumberFormat="1" applyFont="1" applyFill="1" applyBorder="1" applyAlignment="1">
      <alignment horizontal="left" vertical="top" wrapText="1" indent="2"/>
    </xf>
    <xf numFmtId="164" fontId="109" fillId="0" borderId="74" xfId="7" applyNumberFormat="1" applyFont="1" applyFill="1" applyBorder="1"/>
    <xf numFmtId="164" fontId="109" fillId="0" borderId="123" xfId="7" applyNumberFormat="1" applyFont="1" applyFill="1" applyBorder="1"/>
    <xf numFmtId="164" fontId="109" fillId="0" borderId="15" xfId="7" applyNumberFormat="1" applyFont="1" applyFill="1" applyBorder="1" applyAlignment="1">
      <alignment horizontal="left" wrapText="1" indent="3"/>
    </xf>
    <xf numFmtId="164" fontId="109" fillId="0" borderId="15" xfId="7" applyNumberFormat="1" applyFont="1" applyFill="1" applyBorder="1" applyAlignment="1">
      <alignment horizontal="left" wrapText="1" indent="2"/>
    </xf>
    <xf numFmtId="164" fontId="109" fillId="0" borderId="15" xfId="7" applyNumberFormat="1" applyFont="1" applyFill="1" applyBorder="1" applyAlignment="1">
      <alignment horizontal="left" wrapText="1" indent="1"/>
    </xf>
    <xf numFmtId="164" fontId="109" fillId="0" borderId="18" xfId="7" applyNumberFormat="1" applyFont="1" applyFill="1" applyBorder="1" applyAlignment="1">
      <alignment horizontal="left" wrapText="1" indent="1"/>
    </xf>
    <xf numFmtId="164" fontId="109" fillId="0" borderId="19" xfId="7" applyNumberFormat="1" applyFont="1" applyFill="1" applyBorder="1"/>
    <xf numFmtId="164" fontId="109" fillId="0" borderId="20" xfId="7" applyNumberFormat="1" applyFont="1" applyFill="1" applyBorder="1"/>
    <xf numFmtId="164" fontId="109" fillId="0" borderId="22" xfId="7" applyNumberFormat="1" applyFont="1" applyFill="1" applyBorder="1"/>
    <xf numFmtId="164" fontId="119" fillId="0" borderId="188" xfId="7" applyNumberFormat="1" applyFont="1" applyFill="1" applyBorder="1" applyAlignment="1">
      <alignment horizontal="left" vertical="center" wrapText="1"/>
    </xf>
    <xf numFmtId="164" fontId="112" fillId="0" borderId="61" xfId="7" applyNumberFormat="1" applyFont="1" applyFill="1" applyBorder="1" applyAlignment="1">
      <alignment horizontal="left" vertical="center" wrapText="1"/>
    </xf>
    <xf numFmtId="164" fontId="109" fillId="0" borderId="5" xfId="7" applyNumberFormat="1" applyFont="1" applyFill="1" applyBorder="1" applyAlignment="1">
      <alignment horizontal="center" vertical="center" wrapText="1"/>
    </xf>
    <xf numFmtId="164" fontId="109" fillId="0" borderId="120" xfId="7" applyNumberFormat="1" applyFont="1" applyFill="1" applyBorder="1" applyAlignment="1">
      <alignment horizontal="left" vertical="center" wrapText="1"/>
    </xf>
    <xf numFmtId="164" fontId="109" fillId="0" borderId="0" xfId="7" applyNumberFormat="1" applyFont="1" applyBorder="1"/>
    <xf numFmtId="164" fontId="109" fillId="0" borderId="0" xfId="7" applyNumberFormat="1" applyFont="1" applyAlignment="1">
      <alignment horizontal="center" vertical="center"/>
    </xf>
    <xf numFmtId="164" fontId="109" fillId="0" borderId="0" xfId="7" applyNumberFormat="1" applyFont="1" applyBorder="1" applyAlignment="1">
      <alignment horizontal="left"/>
    </xf>
    <xf numFmtId="164" fontId="114" fillId="0" borderId="120" xfId="7" applyNumberFormat="1" applyFont="1" applyBorder="1"/>
    <xf numFmtId="164" fontId="114" fillId="0" borderId="188" xfId="7" applyNumberFormat="1" applyFont="1" applyBorder="1" applyAlignment="1">
      <alignment horizontal="center"/>
    </xf>
    <xf numFmtId="10" fontId="114" fillId="0" borderId="188" xfId="7" applyNumberFormat="1" applyFont="1" applyBorder="1" applyAlignment="1">
      <alignment horizontal="center"/>
    </xf>
    <xf numFmtId="43" fontId="114" fillId="0" borderId="188" xfId="7" applyNumberFormat="1" applyFont="1" applyBorder="1" applyAlignment="1">
      <alignment horizontal="center"/>
    </xf>
    <xf numFmtId="164" fontId="114" fillId="0" borderId="195" xfId="7" applyNumberFormat="1" applyFont="1" applyBorder="1" applyAlignment="1">
      <alignment horizontal="center"/>
    </xf>
    <xf numFmtId="10" fontId="114" fillId="0" borderId="195" xfId="7" applyNumberFormat="1" applyFont="1" applyBorder="1" applyAlignment="1">
      <alignment horizontal="center"/>
    </xf>
    <xf numFmtId="43" fontId="114" fillId="0" borderId="195" xfId="7" applyNumberFormat="1" applyFont="1" applyBorder="1" applyAlignment="1">
      <alignment horizontal="center"/>
    </xf>
    <xf numFmtId="191" fontId="95" fillId="0" borderId="188" xfId="0" applyNumberFormat="1" applyFont="1" applyFill="1" applyBorder="1" applyAlignment="1">
      <alignment horizontal="right"/>
    </xf>
    <xf numFmtId="164" fontId="3" fillId="0" borderId="208" xfId="7" applyNumberFormat="1" applyFont="1" applyBorder="1"/>
    <xf numFmtId="43" fontId="3" fillId="0" borderId="208" xfId="7" applyFont="1" applyBorder="1"/>
    <xf numFmtId="164" fontId="4" fillId="0" borderId="208" xfId="7" applyNumberFormat="1" applyFont="1" applyBorder="1"/>
    <xf numFmtId="164" fontId="3" fillId="0" borderId="208" xfId="7" applyNumberFormat="1" applyFont="1" applyFill="1" applyBorder="1"/>
    <xf numFmtId="43" fontId="3" fillId="0" borderId="208" xfId="7" applyFont="1" applyFill="1" applyBorder="1"/>
    <xf numFmtId="9" fontId="3" fillId="0" borderId="208" xfId="20950" applyFont="1" applyBorder="1"/>
    <xf numFmtId="9" fontId="3" fillId="35" borderId="207" xfId="20950" applyFont="1" applyFill="1" applyBorder="1"/>
    <xf numFmtId="167" fontId="349" fillId="0" borderId="52" xfId="0" applyNumberFormat="1" applyFont="1" applyBorder="1" applyAlignment="1">
      <alignment horizontal="center"/>
    </xf>
    <xf numFmtId="167" fontId="349" fillId="0" borderId="54" xfId="0" applyNumberFormat="1" applyFont="1" applyBorder="1" applyAlignment="1">
      <alignment horizontal="center"/>
    </xf>
    <xf numFmtId="167" fontId="349" fillId="0" borderId="55" xfId="0" applyNumberFormat="1" applyFont="1" applyBorder="1" applyAlignment="1">
      <alignment horizontal="center"/>
    </xf>
    <xf numFmtId="167" fontId="350" fillId="0" borderId="209" xfId="0" applyNumberFormat="1" applyFont="1" applyFill="1" applyBorder="1" applyAlignment="1">
      <alignment horizontal="center"/>
    </xf>
    <xf numFmtId="43" fontId="131" fillId="79" borderId="51" xfId="7" applyFont="1" applyFill="1" applyBorder="1" applyAlignment="1">
      <alignment horizontal="center"/>
    </xf>
    <xf numFmtId="164" fontId="99" fillId="0" borderId="208" xfId="7" applyNumberFormat="1" applyFont="1" applyFill="1" applyBorder="1" applyAlignment="1">
      <alignment horizontal="right" vertical="center" wrapText="1"/>
    </xf>
    <xf numFmtId="43" fontId="3" fillId="0" borderId="188" xfId="7" applyNumberFormat="1" applyFont="1" applyFill="1" applyBorder="1"/>
    <xf numFmtId="0" fontId="84" fillId="0" borderId="203" xfId="0" applyFont="1" applyBorder="1" applyAlignment="1">
      <alignment horizontal="center" vertical="center" wrapText="1"/>
    </xf>
    <xf numFmtId="0" fontId="84" fillId="0" borderId="210" xfId="0" applyFont="1" applyBorder="1" applyAlignment="1">
      <alignment vertical="center" wrapText="1"/>
    </xf>
    <xf numFmtId="3" fontId="102" fillId="35" borderId="210" xfId="0" applyNumberFormat="1" applyFont="1" applyFill="1" applyBorder="1" applyAlignment="1">
      <alignment vertical="center" wrapText="1"/>
    </xf>
    <xf numFmtId="3" fontId="102" fillId="0" borderId="210" xfId="0" applyNumberFormat="1" applyFont="1" applyBorder="1" applyAlignment="1">
      <alignment vertical="center" wrapText="1"/>
    </xf>
    <xf numFmtId="14" fontId="2" fillId="3" borderId="210" xfId="8" quotePrefix="1" applyNumberFormat="1" applyFont="1" applyFill="1" applyBorder="1" applyAlignment="1" applyProtection="1">
      <alignment horizontal="left"/>
      <protection locked="0"/>
    </xf>
    <xf numFmtId="3" fontId="102" fillId="0" borderId="210" xfId="0" applyNumberFormat="1" applyFont="1" applyFill="1" applyBorder="1" applyAlignment="1">
      <alignment vertical="center" wrapText="1"/>
    </xf>
    <xf numFmtId="0" fontId="84" fillId="0" borderId="204" xfId="0" applyFont="1" applyFill="1" applyBorder="1" applyAlignment="1">
      <alignment horizontal="left" vertical="center" wrapText="1" indent="2"/>
    </xf>
    <xf numFmtId="0" fontId="2" fillId="0" borderId="204" xfId="0" applyNumberFormat="1" applyFont="1" applyFill="1" applyBorder="1" applyAlignment="1">
      <alignment horizontal="left" vertical="center" wrapText="1" indent="1"/>
    </xf>
    <xf numFmtId="0" fontId="2" fillId="0" borderId="205" xfId="0" applyNumberFormat="1" applyFont="1" applyFill="1" applyBorder="1" applyAlignment="1">
      <alignment horizontal="left" vertical="center" wrapText="1" indent="1"/>
    </xf>
    <xf numFmtId="0" fontId="84" fillId="0" borderId="211" xfId="0" applyFont="1" applyBorder="1" applyAlignment="1">
      <alignment horizontal="center" vertical="center" wrapText="1"/>
    </xf>
    <xf numFmtId="3" fontId="102" fillId="35" borderId="208" xfId="0" applyNumberFormat="1" applyFont="1" applyFill="1" applyBorder="1" applyAlignment="1">
      <alignment vertical="center" wrapText="1"/>
    </xf>
    <xf numFmtId="3" fontId="102" fillId="0" borderId="208" xfId="0" applyNumberFormat="1" applyFont="1" applyBorder="1" applyAlignment="1">
      <alignment vertical="center" wrapText="1"/>
    </xf>
    <xf numFmtId="3" fontId="102" fillId="0" borderId="208" xfId="0" applyNumberFormat="1" applyFont="1" applyFill="1" applyBorder="1" applyAlignment="1">
      <alignment vertical="center" wrapText="1"/>
    </xf>
    <xf numFmtId="0" fontId="86" fillId="0" borderId="206" xfId="0" applyFont="1" applyBorder="1" applyAlignment="1">
      <alignment vertical="center" wrapText="1"/>
    </xf>
    <xf numFmtId="3" fontId="102" fillId="35" borderId="206" xfId="0" applyNumberFormat="1" applyFont="1" applyFill="1" applyBorder="1" applyAlignment="1">
      <alignment vertical="center" wrapText="1"/>
    </xf>
    <xf numFmtId="3" fontId="102" fillId="35" borderId="207" xfId="0" applyNumberFormat="1" applyFont="1" applyFill="1" applyBorder="1" applyAlignment="1">
      <alignment vertical="center" wrapText="1"/>
    </xf>
    <xf numFmtId="164" fontId="4" fillId="35" borderId="57" xfId="7" applyNumberFormat="1" applyFont="1" applyFill="1" applyBorder="1" applyAlignment="1">
      <alignment horizontal="center" vertical="center" wrapText="1"/>
    </xf>
    <xf numFmtId="0" fontId="4" fillId="35" borderId="212" xfId="0" applyFont="1" applyFill="1" applyBorder="1" applyAlignment="1">
      <alignment vertical="center" wrapText="1"/>
    </xf>
    <xf numFmtId="0" fontId="4" fillId="35" borderId="213" xfId="0" applyFont="1" applyFill="1" applyBorder="1" applyAlignment="1">
      <alignment vertical="center" wrapText="1"/>
    </xf>
    <xf numFmtId="0" fontId="4" fillId="35" borderId="204" xfId="0" applyFont="1" applyFill="1" applyBorder="1" applyAlignment="1">
      <alignment horizontal="center" vertical="center" wrapText="1"/>
    </xf>
    <xf numFmtId="164" fontId="4" fillId="35" borderId="205" xfId="7" applyNumberFormat="1" applyFont="1" applyFill="1" applyBorder="1" applyAlignment="1">
      <alignment horizontal="center" vertical="center" wrapText="1"/>
    </xf>
    <xf numFmtId="0" fontId="4" fillId="35" borderId="211" xfId="0" applyFont="1" applyFill="1" applyBorder="1" applyAlignment="1">
      <alignment horizontal="left" vertical="center" wrapText="1"/>
    </xf>
    <xf numFmtId="0" fontId="4" fillId="35" borderId="210" xfId="0" applyFont="1" applyFill="1" applyBorder="1" applyAlignment="1">
      <alignment horizontal="left" vertical="center" wrapText="1"/>
    </xf>
    <xf numFmtId="164" fontId="4" fillId="35" borderId="208" xfId="7" applyNumberFormat="1" applyFont="1" applyFill="1" applyBorder="1" applyAlignment="1">
      <alignment horizontal="left" vertical="center" wrapText="1"/>
    </xf>
    <xf numFmtId="0" fontId="3" fillId="0" borderId="211" xfId="0" applyFont="1" applyFill="1" applyBorder="1" applyAlignment="1">
      <alignment horizontal="right" vertical="center" wrapText="1"/>
    </xf>
    <xf numFmtId="0" fontId="3" fillId="0" borderId="210" xfId="0" applyFont="1" applyFill="1" applyBorder="1" applyAlignment="1">
      <alignment horizontal="left" vertical="center" wrapText="1"/>
    </xf>
    <xf numFmtId="10" fontId="95" fillId="0" borderId="210" xfId="20950" applyNumberFormat="1" applyFont="1" applyFill="1" applyBorder="1" applyAlignment="1">
      <alignment horizontal="left" vertical="center" wrapText="1"/>
    </xf>
    <xf numFmtId="164" fontId="3" fillId="0" borderId="208" xfId="7" applyNumberFormat="1" applyFont="1" applyFill="1" applyBorder="1" applyAlignment="1">
      <alignment horizontal="right" vertical="center" wrapText="1"/>
    </xf>
    <xf numFmtId="10" fontId="3" fillId="0" borderId="210" xfId="20950" applyNumberFormat="1" applyFont="1" applyFill="1" applyBorder="1" applyAlignment="1">
      <alignment horizontal="left" vertical="center" wrapText="1"/>
    </xf>
    <xf numFmtId="10" fontId="4" fillId="35" borderId="210" xfId="0" applyNumberFormat="1" applyFont="1" applyFill="1" applyBorder="1" applyAlignment="1">
      <alignment horizontal="left" vertical="center" wrapText="1"/>
    </xf>
    <xf numFmtId="0" fontId="99" fillId="0" borderId="211" xfId="0" applyFont="1" applyFill="1" applyBorder="1" applyAlignment="1">
      <alignment horizontal="right" vertical="center" wrapText="1"/>
    </xf>
    <xf numFmtId="0" fontId="99" fillId="0" borderId="210" xfId="0" applyFont="1" applyFill="1" applyBorder="1" applyAlignment="1">
      <alignment horizontal="left" vertical="center" wrapText="1"/>
    </xf>
    <xf numFmtId="10" fontId="99" fillId="0" borderId="210" xfId="20950" applyNumberFormat="1" applyFont="1" applyFill="1" applyBorder="1" applyAlignment="1">
      <alignment horizontal="left" vertical="center" wrapText="1"/>
    </xf>
    <xf numFmtId="10" fontId="4" fillId="35" borderId="210" xfId="20950" applyNumberFormat="1" applyFont="1" applyFill="1" applyBorder="1" applyAlignment="1">
      <alignment horizontal="left" vertical="center" wrapText="1"/>
    </xf>
    <xf numFmtId="0" fontId="4" fillId="35" borderId="214" xfId="0" applyFont="1" applyFill="1" applyBorder="1" applyAlignment="1">
      <alignment vertical="center" wrapText="1"/>
    </xf>
    <xf numFmtId="0" fontId="4" fillId="35" borderId="189" xfId="0" applyFont="1" applyFill="1" applyBorder="1" applyAlignment="1">
      <alignment vertical="center" wrapText="1"/>
    </xf>
    <xf numFmtId="10" fontId="4" fillId="35" borderId="210" xfId="0" applyNumberFormat="1" applyFont="1" applyFill="1" applyBorder="1" applyAlignment="1">
      <alignment horizontal="center" vertical="center" wrapText="1"/>
    </xf>
    <xf numFmtId="0" fontId="4" fillId="0" borderId="211" xfId="0" applyFont="1" applyFill="1" applyBorder="1" applyAlignment="1">
      <alignment horizontal="left" vertical="center" wrapText="1"/>
    </xf>
    <xf numFmtId="0" fontId="101" fillId="0" borderId="206" xfId="9" applyFont="1" applyFill="1" applyBorder="1" applyAlignment="1" applyProtection="1">
      <alignment horizontal="left" vertical="center" wrapText="1"/>
      <protection locked="0"/>
    </xf>
    <xf numFmtId="10" fontId="101" fillId="0" borderId="206" xfId="20950" applyNumberFormat="1" applyFont="1" applyFill="1" applyBorder="1" applyAlignment="1" applyProtection="1">
      <alignment horizontal="left" vertical="center"/>
    </xf>
    <xf numFmtId="164" fontId="99" fillId="0" borderId="207" xfId="7" applyNumberFormat="1" applyFont="1" applyFill="1" applyBorder="1" applyAlignment="1">
      <alignment horizontal="right" vertical="center" wrapText="1"/>
    </xf>
    <xf numFmtId="0" fontId="84" fillId="0" borderId="215" xfId="0" applyFont="1" applyFill="1" applyBorder="1" applyAlignment="1">
      <alignment horizontal="center" vertical="center" wrapText="1"/>
    </xf>
    <xf numFmtId="0" fontId="86" fillId="0" borderId="216" xfId="0" applyFont="1" applyFill="1" applyBorder="1" applyAlignment="1">
      <alignment horizontal="center" vertical="center" wrapText="1"/>
    </xf>
    <xf numFmtId="164" fontId="84" fillId="0" borderId="217" xfId="7" applyNumberFormat="1" applyFont="1" applyFill="1" applyBorder="1" applyAlignment="1">
      <alignment horizontal="center" vertical="center" wrapText="1"/>
    </xf>
    <xf numFmtId="0" fontId="84" fillId="0" borderId="218" xfId="0" applyFont="1" applyFill="1" applyBorder="1" applyAlignment="1">
      <alignment horizontal="center" vertical="center" wrapText="1"/>
    </xf>
    <xf numFmtId="0" fontId="0" fillId="0" borderId="211" xfId="0" applyBorder="1" applyAlignment="1">
      <alignment horizontal="center"/>
    </xf>
    <xf numFmtId="0" fontId="121" fillId="3" borderId="210" xfId="20954" applyFont="1" applyFill="1" applyBorder="1" applyAlignment="1">
      <alignment horizontal="left" vertical="center" wrapText="1"/>
    </xf>
    <xf numFmtId="164" fontId="84" fillId="0" borderId="219" xfId="7" applyNumberFormat="1" applyFont="1" applyBorder="1" applyAlignment="1">
      <alignment horizontal="center" vertical="center"/>
    </xf>
    <xf numFmtId="167" fontId="84" fillId="0" borderId="220" xfId="0" applyNumberFormat="1" applyFont="1" applyBorder="1" applyAlignment="1">
      <alignment horizontal="center"/>
    </xf>
    <xf numFmtId="0" fontId="122" fillId="0" borderId="210" xfId="20954" applyFont="1" applyFill="1" applyBorder="1" applyAlignment="1">
      <alignment horizontal="left" vertical="center" wrapText="1" indent="1"/>
    </xf>
    <xf numFmtId="0" fontId="122" fillId="3" borderId="210" xfId="20954" applyFont="1" applyFill="1" applyBorder="1" applyAlignment="1">
      <alignment horizontal="left" vertical="center" wrapText="1" indent="1"/>
    </xf>
    <xf numFmtId="164" fontId="86" fillId="0" borderId="221" xfId="7"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4" fillId="0" borderId="210" xfId="20954" applyFont="1" applyFill="1" applyBorder="1" applyAlignment="1">
      <alignment horizontal="left" vertical="center" wrapText="1" indent="1"/>
    </xf>
    <xf numFmtId="0" fontId="123" fillId="0" borderId="210" xfId="0" applyFont="1" applyFill="1" applyBorder="1" applyAlignment="1">
      <alignment horizontal="left" vertical="center" wrapText="1"/>
    </xf>
    <xf numFmtId="0" fontId="125" fillId="0" borderId="210" xfId="20954" applyFont="1" applyFill="1" applyBorder="1" applyAlignment="1">
      <alignment horizontal="center" vertical="center" wrapText="1"/>
    </xf>
    <xf numFmtId="167" fontId="349" fillId="0" borderId="208" xfId="0" applyNumberFormat="1" applyFont="1" applyBorder="1" applyAlignment="1">
      <alignment horizontal="center"/>
    </xf>
    <xf numFmtId="0" fontId="122" fillId="3" borderId="210" xfId="0" applyFont="1" applyFill="1" applyBorder="1" applyAlignment="1">
      <alignment horizontal="left" vertical="center" wrapText="1" indent="1"/>
    </xf>
    <xf numFmtId="164" fontId="84" fillId="0" borderId="210" xfId="7" applyNumberFormat="1" applyFont="1" applyBorder="1" applyAlignment="1">
      <alignment horizontal="center" vertical="center"/>
    </xf>
    <xf numFmtId="0" fontId="123" fillId="0" borderId="210" xfId="0" applyFont="1" applyBorder="1" applyAlignment="1">
      <alignment horizontal="left" vertical="center" wrapText="1"/>
    </xf>
    <xf numFmtId="164" fontId="86" fillId="0" borderId="210" xfId="7" applyNumberFormat="1" applyFont="1" applyFill="1" applyBorder="1" applyAlignment="1">
      <alignment horizontal="center" vertical="center"/>
    </xf>
    <xf numFmtId="167" fontId="349" fillId="0" borderId="208" xfId="0" applyNumberFormat="1" applyFont="1" applyFill="1" applyBorder="1" applyAlignment="1">
      <alignment horizontal="center"/>
    </xf>
    <xf numFmtId="164" fontId="84" fillId="0" borderId="210" xfId="7" applyNumberFormat="1" applyFont="1" applyBorder="1" applyAlignment="1">
      <alignment horizontal="center"/>
    </xf>
    <xf numFmtId="0" fontId="349" fillId="0" borderId="208" xfId="0" applyFont="1" applyBorder="1"/>
    <xf numFmtId="0" fontId="122" fillId="0" borderId="210" xfId="0" applyFont="1" applyBorder="1" applyAlignment="1">
      <alignment horizontal="left" vertical="center" wrapText="1" indent="1"/>
    </xf>
    <xf numFmtId="0" fontId="123" fillId="0" borderId="210" xfId="20954" applyFont="1" applyFill="1" applyBorder="1" applyAlignment="1">
      <alignment horizontal="left" vertical="center" wrapText="1"/>
    </xf>
    <xf numFmtId="0" fontId="123" fillId="3" borderId="210" xfId="0" applyFont="1" applyFill="1" applyBorder="1" applyAlignment="1">
      <alignment horizontal="left" vertical="center" wrapText="1"/>
    </xf>
    <xf numFmtId="0" fontId="123" fillId="0" borderId="210" xfId="0" applyFont="1" applyFill="1" applyBorder="1" applyAlignment="1">
      <alignment vertical="center" wrapText="1"/>
    </xf>
    <xf numFmtId="164" fontId="84" fillId="0" borderId="210" xfId="7" applyNumberFormat="1" applyFont="1" applyBorder="1"/>
    <xf numFmtId="0" fontId="123" fillId="3" borderId="210" xfId="20954" applyFont="1" applyFill="1" applyBorder="1" applyAlignment="1">
      <alignment horizontal="left" vertical="center" wrapText="1"/>
    </xf>
    <xf numFmtId="0" fontId="124" fillId="3" borderId="210" xfId="0" applyFont="1" applyFill="1" applyBorder="1" applyAlignment="1">
      <alignment horizontal="left" vertical="center" wrapText="1" indent="1"/>
    </xf>
    <xf numFmtId="0" fontId="122" fillId="0" borderId="210" xfId="0" applyFont="1" applyFill="1" applyBorder="1" applyAlignment="1">
      <alignment horizontal="left" vertical="center" wrapText="1" indent="1"/>
    </xf>
    <xf numFmtId="0" fontId="126" fillId="0" borderId="210" xfId="0" applyFont="1" applyBorder="1" applyAlignment="1">
      <alignment horizontal="justify"/>
    </xf>
    <xf numFmtId="0" fontId="84" fillId="0" borderId="208" xfId="0" applyFont="1" applyBorder="1"/>
    <xf numFmtId="0" fontId="0" fillId="0" borderId="18" xfId="0" applyBorder="1" applyAlignment="1">
      <alignment horizontal="center"/>
    </xf>
    <xf numFmtId="0" fontId="123" fillId="0" borderId="206" xfId="0" applyFont="1" applyFill="1" applyBorder="1" applyAlignment="1">
      <alignment horizontal="left" vertical="center" wrapText="1"/>
    </xf>
    <xf numFmtId="164" fontId="84" fillId="0" borderId="206" xfId="7" applyNumberFormat="1" applyFont="1" applyBorder="1" applyAlignment="1">
      <alignment horizontal="center"/>
    </xf>
    <xf numFmtId="0" fontId="84" fillId="0" borderId="207" xfId="0" applyFont="1" applyBorder="1"/>
    <xf numFmtId="0" fontId="92" fillId="0" borderId="59" xfId="0" applyFont="1" applyBorder="1" applyAlignment="1">
      <alignment horizontal="left" wrapText="1"/>
    </xf>
    <xf numFmtId="0" fontId="92" fillId="0" borderId="58" xfId="0" applyFont="1" applyBorder="1" applyAlignment="1">
      <alignment horizontal="left" wrapText="1"/>
    </xf>
    <xf numFmtId="0" fontId="92" fillId="0" borderId="128" xfId="0" applyFont="1" applyBorder="1" applyAlignment="1">
      <alignment horizontal="center" vertical="center"/>
    </xf>
    <xf numFmtId="0" fontId="92" fillId="0" borderId="26" xfId="0" applyFont="1" applyBorder="1" applyAlignment="1">
      <alignment horizontal="center" vertical="center"/>
    </xf>
    <xf numFmtId="0" fontId="92" fillId="0" borderId="129" xfId="0" applyFont="1" applyBorder="1" applyAlignment="1">
      <alignment horizontal="center" vertical="center"/>
    </xf>
    <xf numFmtId="164" fontId="0" fillId="0" borderId="184" xfId="7" applyNumberFormat="1" applyFont="1" applyBorder="1" applyAlignment="1">
      <alignment horizontal="center"/>
    </xf>
    <xf numFmtId="164" fontId="0" fillId="0" borderId="190" xfId="7" applyNumberFormat="1" applyFont="1" applyBorder="1" applyAlignment="1">
      <alignment horizontal="center"/>
    </xf>
    <xf numFmtId="164" fontId="0" fillId="0" borderId="77" xfId="7" applyNumberFormat="1" applyFont="1" applyBorder="1" applyAlignment="1">
      <alignment horizontal="center"/>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5" xfId="0" applyFont="1" applyBorder="1" applyAlignment="1">
      <alignment horizontal="center" vertical="center"/>
    </xf>
    <xf numFmtId="0" fontId="119" fillId="0" borderId="13" xfId="0" applyFont="1" applyFill="1" applyBorder="1" applyAlignment="1" applyProtection="1">
      <alignment horizontal="center" vertical="center"/>
    </xf>
    <xf numFmtId="0" fontId="119" fillId="0" borderId="14"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0" fontId="0" fillId="0" borderId="61" xfId="0" applyBorder="1" applyAlignment="1">
      <alignment horizontal="center" vertical="center"/>
    </xf>
    <xf numFmtId="0" fontId="0" fillId="0" borderId="68" xfId="0" applyBorder="1" applyAlignment="1">
      <alignment horizontal="center" vertical="center"/>
    </xf>
    <xf numFmtId="0" fontId="118" fillId="0" borderId="124" xfId="0" applyFont="1" applyBorder="1" applyAlignment="1">
      <alignment horizontal="center" vertical="center" wrapText="1"/>
    </xf>
    <xf numFmtId="0" fontId="118" fillId="0" borderId="5" xfId="0" applyFont="1" applyBorder="1" applyAlignment="1">
      <alignment horizontal="center" vertical="center" wrapText="1"/>
    </xf>
    <xf numFmtId="0" fontId="84" fillId="0" borderId="184" xfId="0" applyFont="1" applyBorder="1" applyAlignment="1">
      <alignment horizontal="center" vertical="center"/>
    </xf>
    <xf numFmtId="0" fontId="84" fillId="0" borderId="203" xfId="0" applyFont="1" applyBorder="1" applyAlignment="1">
      <alignment horizontal="center" vertical="center" wrapText="1"/>
    </xf>
    <xf numFmtId="0" fontId="84" fillId="0" borderId="182" xfId="0" applyFont="1" applyBorder="1" applyAlignment="1">
      <alignment horizontal="center" vertical="center" wrapText="1"/>
    </xf>
    <xf numFmtId="0" fontId="45" fillId="0" borderId="204" xfId="0" applyFont="1" applyFill="1" applyBorder="1" applyAlignment="1" applyProtection="1">
      <alignment horizontal="center" vertical="center"/>
    </xf>
    <xf numFmtId="0" fontId="45" fillId="0" borderId="205"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73" xfId="0" applyFont="1" applyFill="1" applyBorder="1" applyAlignment="1">
      <alignment horizontal="center" vertical="center" wrapText="1"/>
    </xf>
    <xf numFmtId="0" fontId="84" fillId="0" borderId="73" xfId="0" applyFont="1" applyFill="1" applyBorder="1" applyAlignment="1">
      <alignment horizontal="center" vertical="center" wrapText="1"/>
    </xf>
    <xf numFmtId="0" fontId="45" fillId="0" borderId="73" xfId="11" applyFont="1" applyFill="1" applyBorder="1" applyAlignment="1" applyProtection="1">
      <alignment horizontal="center" vertical="center" wrapText="1"/>
    </xf>
    <xf numFmtId="0" fontId="45" fillId="0" borderId="74" xfId="11" applyFont="1" applyFill="1" applyBorder="1" applyAlignment="1" applyProtection="1">
      <alignment horizontal="center" vertical="center" wrapText="1"/>
    </xf>
    <xf numFmtId="0" fontId="45" fillId="0" borderId="63"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5"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7"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7" fillId="3" borderId="64" xfId="13" applyFont="1" applyFill="1" applyBorder="1" applyAlignment="1" applyProtection="1">
      <alignment horizontal="center" vertical="center" wrapText="1"/>
      <protection locked="0"/>
    </xf>
    <xf numFmtId="0" fontId="97" fillId="3" borderId="57"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62"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6" xfId="0" applyFont="1" applyBorder="1" applyAlignment="1">
      <alignment horizontal="center" vertical="center" wrapText="1"/>
    </xf>
    <xf numFmtId="0" fontId="86" fillId="0" borderId="47" xfId="0" applyFont="1" applyBorder="1" applyAlignment="1">
      <alignment horizontal="center" vertical="center" wrapText="1"/>
    </xf>
    <xf numFmtId="164" fontId="45" fillId="0" borderId="65" xfId="1" applyNumberFormat="1" applyFont="1" applyFill="1" applyBorder="1" applyAlignment="1" applyProtection="1">
      <alignment horizontal="center" vertical="center" wrapText="1"/>
      <protection locked="0"/>
    </xf>
    <xf numFmtId="164" fontId="45" fillId="0" borderId="66" xfId="1" applyNumberFormat="1" applyFont="1" applyFill="1" applyBorder="1" applyAlignment="1" applyProtection="1">
      <alignment horizontal="center" vertical="center" wrapText="1"/>
      <protection locked="0"/>
    </xf>
    <xf numFmtId="0" fontId="3" fillId="0" borderId="64"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86" fillId="0" borderId="67" xfId="0" applyFont="1" applyBorder="1" applyAlignment="1">
      <alignment horizontal="center"/>
    </xf>
    <xf numFmtId="0" fontId="86" fillId="0" borderId="68"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8" fillId="0" borderId="49" xfId="0" applyFont="1" applyFill="1" applyBorder="1" applyAlignment="1">
      <alignment horizontal="left" vertical="center"/>
    </xf>
    <xf numFmtId="0" fontId="98" fillId="0" borderId="50" xfId="0" applyFont="1" applyFill="1" applyBorder="1" applyAlignment="1">
      <alignment horizontal="left" vertical="center"/>
    </xf>
    <xf numFmtId="0" fontId="3" fillId="0" borderId="50"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164" fontId="113" fillId="0" borderId="99" xfId="7" applyNumberFormat="1" applyFont="1" applyFill="1" applyBorder="1" applyAlignment="1">
      <alignment horizontal="center" vertical="center" wrapText="1"/>
    </xf>
    <xf numFmtId="164" fontId="113" fillId="0" borderId="100" xfId="7" applyNumberFormat="1" applyFont="1" applyFill="1" applyBorder="1" applyAlignment="1">
      <alignment horizontal="center" vertical="center" wrapText="1"/>
    </xf>
    <xf numFmtId="164" fontId="113" fillId="0" borderId="101" xfId="7" applyNumberFormat="1" applyFont="1" applyFill="1" applyBorder="1" applyAlignment="1">
      <alignment horizontal="center" vertical="center" wrapText="1"/>
    </xf>
    <xf numFmtId="164" fontId="113" fillId="0" borderId="78" xfId="7" applyNumberFormat="1" applyFont="1" applyFill="1" applyBorder="1" applyAlignment="1">
      <alignment horizontal="center" vertical="center" wrapText="1"/>
    </xf>
    <xf numFmtId="164" fontId="113" fillId="0" borderId="104" xfId="7" applyNumberFormat="1" applyFont="1" applyFill="1" applyBorder="1" applyAlignment="1">
      <alignment horizontal="center" vertical="center" wrapText="1"/>
    </xf>
    <xf numFmtId="164" fontId="113" fillId="0" borderId="68" xfId="7" applyNumberFormat="1" applyFont="1" applyFill="1" applyBorder="1" applyAlignment="1">
      <alignment horizontal="center" vertical="center" wrapText="1"/>
    </xf>
    <xf numFmtId="164" fontId="109" fillId="0" borderId="124" xfId="7" applyNumberFormat="1" applyFont="1" applyBorder="1" applyAlignment="1">
      <alignment horizontal="center" vertical="center" wrapText="1"/>
    </xf>
    <xf numFmtId="164" fontId="109" fillId="0" borderId="5" xfId="7" applyNumberFormat="1" applyFont="1" applyBorder="1" applyAlignment="1">
      <alignment horizontal="center" vertical="center" wrapText="1"/>
    </xf>
    <xf numFmtId="164" fontId="109" fillId="0" borderId="120" xfId="7" applyNumberFormat="1"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78" xfId="0" applyFont="1" applyFill="1" applyBorder="1" applyAlignment="1">
      <alignment horizontal="center" vertical="center"/>
    </xf>
    <xf numFmtId="0" fontId="117" fillId="0" borderId="68" xfId="0" applyFont="1" applyFill="1" applyBorder="1" applyAlignment="1">
      <alignment horizontal="center" vertical="center"/>
    </xf>
    <xf numFmtId="164" fontId="113" fillId="0" borderId="120" xfId="7" applyNumberFormat="1" applyFont="1" applyFill="1" applyBorder="1" applyAlignment="1">
      <alignment horizontal="center" vertical="center" wrapText="1"/>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09" fillId="0" borderId="120"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3" xfId="0" applyFont="1" applyFill="1" applyBorder="1" applyAlignment="1">
      <alignment horizontal="center" vertical="center" wrapText="1"/>
    </xf>
    <xf numFmtId="0" fontId="112" fillId="0" borderId="61" xfId="0" applyFont="1" applyFill="1" applyBorder="1" applyAlignment="1">
      <alignment horizontal="center" vertical="center" wrapText="1"/>
    </xf>
    <xf numFmtId="0" fontId="112" fillId="0" borderId="78"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69" xfId="0" applyFont="1" applyFill="1" applyBorder="1" applyAlignment="1">
      <alignment horizontal="center" vertical="center" wrapText="1"/>
    </xf>
    <xf numFmtId="0" fontId="112" fillId="0" borderId="5" xfId="0" applyFont="1" applyFill="1" applyBorder="1" applyAlignment="1">
      <alignment horizontal="center" vertical="center" wrapText="1"/>
    </xf>
    <xf numFmtId="0" fontId="109" fillId="0" borderId="69" xfId="0" applyFont="1" applyFill="1" applyBorder="1" applyAlignment="1">
      <alignment horizontal="center" vertical="center" wrapText="1"/>
    </xf>
    <xf numFmtId="0" fontId="109" fillId="0" borderId="68" xfId="0" applyFont="1" applyBorder="1" applyAlignment="1">
      <alignment horizontal="center" vertical="center" wrapText="1"/>
    </xf>
    <xf numFmtId="0" fontId="109" fillId="0" borderId="5" xfId="0" applyFont="1" applyBorder="1" applyAlignment="1">
      <alignment horizontal="center" vertical="center" wrapText="1"/>
    </xf>
    <xf numFmtId="0" fontId="112" fillId="0" borderId="49" xfId="0" applyNumberFormat="1" applyFont="1" applyFill="1" applyBorder="1" applyAlignment="1">
      <alignment horizontal="left" vertical="top" wrapText="1"/>
    </xf>
    <xf numFmtId="0" fontId="112" fillId="0" borderId="70" xfId="0" applyNumberFormat="1" applyFont="1" applyFill="1" applyBorder="1" applyAlignment="1">
      <alignment horizontal="left" vertical="top" wrapText="1"/>
    </xf>
    <xf numFmtId="0" fontId="112" fillId="0" borderId="56"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0" xfId="0" applyFont="1" applyFill="1" applyBorder="1" applyAlignment="1">
      <alignment horizontal="center" vertical="center" wrapText="1"/>
    </xf>
    <xf numFmtId="0" fontId="112" fillId="0" borderId="60" xfId="0" applyFont="1" applyFill="1" applyBorder="1" applyAlignment="1">
      <alignment horizontal="center" vertical="center" wrapText="1"/>
    </xf>
    <xf numFmtId="0" fontId="109" fillId="0" borderId="57" xfId="0" applyFont="1" applyBorder="1" applyAlignment="1">
      <alignment horizontal="center" vertical="center" wrapText="1"/>
    </xf>
    <xf numFmtId="0" fontId="109" fillId="0" borderId="62" xfId="0" applyFont="1" applyFill="1" applyBorder="1" applyAlignment="1">
      <alignment horizontal="center" vertical="center" wrapText="1"/>
    </xf>
    <xf numFmtId="0" fontId="109" fillId="0" borderId="24" xfId="0" applyFont="1" applyFill="1" applyBorder="1" applyAlignment="1">
      <alignment horizontal="center" vertical="center" wrapText="1"/>
    </xf>
    <xf numFmtId="0" fontId="109" fillId="0" borderId="25" xfId="0" applyFont="1" applyFill="1" applyBorder="1" applyAlignment="1">
      <alignment horizontal="center" vertical="center" wrapText="1"/>
    </xf>
    <xf numFmtId="164" fontId="109" fillId="0" borderId="99" xfId="7" applyNumberFormat="1" applyFont="1" applyBorder="1" applyAlignment="1">
      <alignment horizontal="center" vertical="top" wrapText="1"/>
    </xf>
    <xf numFmtId="164" fontId="109" fillId="0" borderId="100" xfId="7" applyNumberFormat="1" applyFont="1" applyBorder="1" applyAlignment="1">
      <alignment horizontal="center" vertical="top" wrapText="1"/>
    </xf>
    <xf numFmtId="164" fontId="109" fillId="0" borderId="99" xfId="7" applyNumberFormat="1" applyFont="1" applyFill="1" applyBorder="1" applyAlignment="1">
      <alignment horizontal="center" vertical="top" wrapText="1"/>
    </xf>
    <xf numFmtId="164" fontId="109" fillId="0" borderId="122" xfId="7" applyNumberFormat="1" applyFont="1" applyFill="1" applyBorder="1" applyAlignment="1">
      <alignment horizontal="center" vertical="top" wrapText="1"/>
    </xf>
    <xf numFmtId="164" fontId="109" fillId="0" borderId="123" xfId="7" applyNumberFormat="1"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78" xfId="0" applyFont="1" applyBorder="1" applyAlignment="1">
      <alignment horizontal="center" vertical="center"/>
    </xf>
    <xf numFmtId="0" fontId="115" fillId="0" borderId="68"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H22" sqref="H22"/>
    </sheetView>
  </sheetViews>
  <sheetFormatPr defaultColWidth="9.33203125" defaultRowHeight="13.8"/>
  <cols>
    <col min="1" max="1" width="10.33203125" style="4" customWidth="1"/>
    <col min="2" max="2" width="138.33203125" style="5" bestFit="1" customWidth="1"/>
    <col min="3" max="3" width="28.6640625" style="5" customWidth="1"/>
    <col min="4" max="6" width="9.33203125" style="5"/>
    <col min="7" max="7" width="9" style="5" customWidth="1"/>
    <col min="8" max="16384" width="9.33203125" style="5"/>
  </cols>
  <sheetData>
    <row r="1" spans="1:3">
      <c r="A1" s="103"/>
      <c r="B1" s="108" t="s">
        <v>209</v>
      </c>
      <c r="C1" s="103"/>
    </row>
    <row r="2" spans="1:3" ht="14.4">
      <c r="A2" s="109">
        <v>1</v>
      </c>
      <c r="B2" s="212" t="s">
        <v>210</v>
      </c>
      <c r="C2" s="528" t="s">
        <v>771</v>
      </c>
    </row>
    <row r="3" spans="1:3" ht="14.4">
      <c r="A3" s="109">
        <v>2</v>
      </c>
      <c r="B3" s="213" t="s">
        <v>206</v>
      </c>
      <c r="C3" s="528" t="s">
        <v>753</v>
      </c>
    </row>
    <row r="4" spans="1:3" ht="14.4">
      <c r="A4" s="109">
        <v>3</v>
      </c>
      <c r="B4" s="214" t="s">
        <v>211</v>
      </c>
      <c r="C4" s="528" t="s">
        <v>761</v>
      </c>
    </row>
    <row r="5" spans="1:3" ht="14.4">
      <c r="A5" s="110">
        <v>4</v>
      </c>
      <c r="B5" s="215" t="s">
        <v>207</v>
      </c>
      <c r="C5" s="529" t="s">
        <v>772</v>
      </c>
    </row>
    <row r="6" spans="1:3" s="111" customFormat="1" ht="45.75" customHeight="1">
      <c r="A6" s="786" t="s">
        <v>283</v>
      </c>
      <c r="B6" s="787"/>
      <c r="C6" s="787"/>
    </row>
    <row r="7" spans="1:3">
      <c r="A7" s="112" t="s">
        <v>29</v>
      </c>
      <c r="B7" s="108" t="s">
        <v>208</v>
      </c>
    </row>
    <row r="8" spans="1:3">
      <c r="A8" s="103">
        <v>1</v>
      </c>
      <c r="B8" s="143" t="s">
        <v>20</v>
      </c>
    </row>
    <row r="9" spans="1:3">
      <c r="A9" s="103">
        <v>2</v>
      </c>
      <c r="B9" s="144" t="s">
        <v>21</v>
      </c>
    </row>
    <row r="10" spans="1:3">
      <c r="A10" s="103">
        <v>3</v>
      </c>
      <c r="B10" s="144" t="s">
        <v>22</v>
      </c>
    </row>
    <row r="11" spans="1:3">
      <c r="A11" s="103">
        <v>4</v>
      </c>
      <c r="B11" s="144" t="s">
        <v>23</v>
      </c>
      <c r="C11" s="48"/>
    </row>
    <row r="12" spans="1:3">
      <c r="A12" s="103">
        <v>5</v>
      </c>
      <c r="B12" s="144" t="s">
        <v>24</v>
      </c>
    </row>
    <row r="13" spans="1:3">
      <c r="A13" s="103">
        <v>6</v>
      </c>
      <c r="B13" s="145" t="s">
        <v>218</v>
      </c>
    </row>
    <row r="14" spans="1:3">
      <c r="A14" s="103">
        <v>7</v>
      </c>
      <c r="B14" s="144" t="s">
        <v>212</v>
      </c>
    </row>
    <row r="15" spans="1:3">
      <c r="A15" s="103">
        <v>8</v>
      </c>
      <c r="B15" s="144" t="s">
        <v>213</v>
      </c>
    </row>
    <row r="16" spans="1:3">
      <c r="A16" s="103">
        <v>9</v>
      </c>
      <c r="B16" s="144" t="s">
        <v>25</v>
      </c>
    </row>
    <row r="17" spans="1:2">
      <c r="A17" s="211" t="s">
        <v>282</v>
      </c>
      <c r="B17" s="210" t="s">
        <v>269</v>
      </c>
    </row>
    <row r="18" spans="1:2" s="15" customFormat="1">
      <c r="A18" s="473" t="s">
        <v>710</v>
      </c>
      <c r="B18" s="474" t="s">
        <v>712</v>
      </c>
    </row>
    <row r="19" spans="1:2" s="15" customFormat="1">
      <c r="A19" s="475" t="s">
        <v>711</v>
      </c>
      <c r="B19" s="474" t="s">
        <v>713</v>
      </c>
    </row>
    <row r="20" spans="1:2">
      <c r="A20" s="103">
        <v>10</v>
      </c>
      <c r="B20" s="144" t="s">
        <v>26</v>
      </c>
    </row>
    <row r="21" spans="1:2">
      <c r="A21" s="103">
        <v>11</v>
      </c>
      <c r="B21" s="145" t="s">
        <v>214</v>
      </c>
    </row>
    <row r="22" spans="1:2">
      <c r="A22" s="103">
        <v>12</v>
      </c>
      <c r="B22" s="145" t="s">
        <v>27</v>
      </c>
    </row>
    <row r="23" spans="1:2">
      <c r="A23" s="217">
        <v>13</v>
      </c>
      <c r="B23" s="218" t="s">
        <v>215</v>
      </c>
    </row>
    <row r="24" spans="1:2">
      <c r="A24" s="217">
        <v>14</v>
      </c>
      <c r="B24" s="219" t="s">
        <v>240</v>
      </c>
    </row>
    <row r="25" spans="1:2">
      <c r="A25" s="220">
        <v>15</v>
      </c>
      <c r="B25" s="221" t="s">
        <v>28</v>
      </c>
    </row>
    <row r="26" spans="1:2">
      <c r="A26" s="220">
        <v>15.1</v>
      </c>
      <c r="B26" s="222" t="s">
        <v>296</v>
      </c>
    </row>
    <row r="27" spans="1:2">
      <c r="A27" s="476">
        <v>15.2</v>
      </c>
      <c r="B27" s="474" t="s">
        <v>715</v>
      </c>
    </row>
    <row r="28" spans="1:2">
      <c r="A28" s="220">
        <v>16</v>
      </c>
      <c r="B28" s="222" t="s">
        <v>337</v>
      </c>
    </row>
    <row r="29" spans="1:2">
      <c r="A29" s="220">
        <v>17</v>
      </c>
      <c r="B29" s="222" t="s">
        <v>378</v>
      </c>
    </row>
    <row r="30" spans="1:2">
      <c r="A30" s="220">
        <v>18</v>
      </c>
      <c r="B30" s="222" t="s">
        <v>665</v>
      </c>
    </row>
    <row r="31" spans="1:2">
      <c r="A31" s="220">
        <v>19</v>
      </c>
      <c r="B31" s="222" t="s">
        <v>666</v>
      </c>
    </row>
    <row r="32" spans="1:2">
      <c r="A32" s="220">
        <v>20</v>
      </c>
      <c r="B32" s="270" t="s">
        <v>667</v>
      </c>
    </row>
    <row r="33" spans="1:2">
      <c r="A33" s="220">
        <v>21</v>
      </c>
      <c r="B33" s="222" t="s">
        <v>494</v>
      </c>
    </row>
    <row r="34" spans="1:2">
      <c r="A34" s="220">
        <v>22</v>
      </c>
      <c r="B34" s="222" t="s">
        <v>668</v>
      </c>
    </row>
    <row r="35" spans="1:2">
      <c r="A35" s="220">
        <v>23</v>
      </c>
      <c r="B35" s="222" t="s">
        <v>669</v>
      </c>
    </row>
    <row r="36" spans="1:2">
      <c r="A36" s="220">
        <v>24</v>
      </c>
      <c r="B36" s="222" t="s">
        <v>670</v>
      </c>
    </row>
    <row r="37" spans="1:2">
      <c r="A37" s="220">
        <v>25</v>
      </c>
      <c r="B37" s="222" t="s">
        <v>379</v>
      </c>
    </row>
    <row r="38" spans="1:2">
      <c r="A38" s="220">
        <v>26</v>
      </c>
      <c r="B38" s="22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5" zoomScaleNormal="85" workbookViewId="0">
      <pane xSplit="1" ySplit="5" topLeftCell="B6" activePane="bottomRight" state="frozen"/>
      <selection activeCell="D39" sqref="D39"/>
      <selection pane="topRight" activeCell="D39" sqref="D39"/>
      <selection pane="bottomLeft" activeCell="D39" sqref="D39"/>
      <selection pane="bottomRight" activeCell="C11" sqref="C11"/>
    </sheetView>
  </sheetViews>
  <sheetFormatPr defaultColWidth="9.33203125" defaultRowHeight="13.2"/>
  <cols>
    <col min="1" max="1" width="9.5546875" style="51" bestFit="1" customWidth="1"/>
    <col min="2" max="2" width="132.44140625" style="4" customWidth="1"/>
    <col min="3" max="3" width="18.44140625" style="4" customWidth="1"/>
    <col min="4" max="16384" width="9.33203125" style="4"/>
  </cols>
  <sheetData>
    <row r="1" spans="1:3">
      <c r="A1" s="2" t="s">
        <v>30</v>
      </c>
      <c r="B1" s="3" t="str">
        <f>'Info '!C2</f>
        <v>JSC "Liberty Bank"</v>
      </c>
    </row>
    <row r="2" spans="1:3" s="41" customFormat="1" ht="15.75" customHeight="1">
      <c r="A2" s="41" t="s">
        <v>31</v>
      </c>
      <c r="B2" s="530">
        <f>'1. key ratios '!B2</f>
        <v>46022</v>
      </c>
    </row>
    <row r="3" spans="1:3" s="41" customFormat="1" ht="15.75" customHeight="1"/>
    <row r="4" spans="1:3" ht="13.8" thickBot="1">
      <c r="A4" s="51" t="s">
        <v>143</v>
      </c>
      <c r="B4" s="84" t="s">
        <v>142</v>
      </c>
    </row>
    <row r="5" spans="1:3">
      <c r="A5" s="52" t="s">
        <v>6</v>
      </c>
      <c r="B5" s="53"/>
      <c r="C5" s="54" t="s">
        <v>35</v>
      </c>
    </row>
    <row r="6" spans="1:3" ht="13.8">
      <c r="A6" s="55">
        <v>1</v>
      </c>
      <c r="B6" s="56" t="s">
        <v>141</v>
      </c>
      <c r="C6" s="618">
        <v>728991118</v>
      </c>
    </row>
    <row r="7" spans="1:3" ht="13.8">
      <c r="A7" s="55">
        <v>2</v>
      </c>
      <c r="B7" s="57" t="s">
        <v>140</v>
      </c>
      <c r="C7" s="619">
        <v>44490459</v>
      </c>
    </row>
    <row r="8" spans="1:3" ht="13.8">
      <c r="A8" s="55">
        <v>3</v>
      </c>
      <c r="B8" s="58" t="s">
        <v>139</v>
      </c>
      <c r="C8" s="619">
        <v>36850537</v>
      </c>
    </row>
    <row r="9" spans="1:3" ht="13.8">
      <c r="A9" s="55">
        <v>4</v>
      </c>
      <c r="B9" s="58" t="s">
        <v>138</v>
      </c>
      <c r="C9" s="619">
        <v>33570985</v>
      </c>
    </row>
    <row r="10" spans="1:3" ht="13.8">
      <c r="A10" s="55">
        <v>5</v>
      </c>
      <c r="B10" s="58" t="s">
        <v>137</v>
      </c>
      <c r="C10" s="619">
        <v>0</v>
      </c>
    </row>
    <row r="11" spans="1:3" ht="13.8">
      <c r="A11" s="55">
        <v>6</v>
      </c>
      <c r="B11" s="59" t="s">
        <v>136</v>
      </c>
      <c r="C11" s="619">
        <v>614079137</v>
      </c>
    </row>
    <row r="12" spans="1:3" s="27" customFormat="1" ht="13.8">
      <c r="A12" s="55">
        <v>7</v>
      </c>
      <c r="B12" s="56" t="s">
        <v>135</v>
      </c>
      <c r="C12" s="620">
        <v>120997527</v>
      </c>
    </row>
    <row r="13" spans="1:3" s="27" customFormat="1" ht="13.8">
      <c r="A13" s="55">
        <v>8</v>
      </c>
      <c r="B13" s="60" t="s">
        <v>134</v>
      </c>
      <c r="C13" s="621">
        <v>33570985</v>
      </c>
    </row>
    <row r="14" spans="1:3" s="27" customFormat="1" ht="26.4">
      <c r="A14" s="55">
        <v>9</v>
      </c>
      <c r="B14" s="61" t="s">
        <v>133</v>
      </c>
      <c r="C14" s="621">
        <v>0</v>
      </c>
    </row>
    <row r="15" spans="1:3" s="27" customFormat="1" ht="13.8">
      <c r="A15" s="55">
        <v>10</v>
      </c>
      <c r="B15" s="62" t="s">
        <v>132</v>
      </c>
      <c r="C15" s="621">
        <v>87426542</v>
      </c>
    </row>
    <row r="16" spans="1:3" s="27" customFormat="1" ht="13.8">
      <c r="A16" s="55">
        <v>11</v>
      </c>
      <c r="B16" s="63" t="s">
        <v>131</v>
      </c>
      <c r="C16" s="621">
        <v>0</v>
      </c>
    </row>
    <row r="17" spans="1:3" s="27" customFormat="1" ht="13.8">
      <c r="A17" s="55">
        <v>12</v>
      </c>
      <c r="B17" s="62" t="s">
        <v>130</v>
      </c>
      <c r="C17" s="621">
        <v>0</v>
      </c>
    </row>
    <row r="18" spans="1:3" s="27" customFormat="1" ht="13.8">
      <c r="A18" s="55">
        <v>13</v>
      </c>
      <c r="B18" s="62" t="s">
        <v>129</v>
      </c>
      <c r="C18" s="621">
        <v>0</v>
      </c>
    </row>
    <row r="19" spans="1:3" s="27" customFormat="1" ht="13.8">
      <c r="A19" s="55">
        <v>14</v>
      </c>
      <c r="B19" s="62" t="s">
        <v>128</v>
      </c>
      <c r="C19" s="621">
        <v>0</v>
      </c>
    </row>
    <row r="20" spans="1:3" s="27" customFormat="1" ht="13.8">
      <c r="A20" s="55">
        <v>15</v>
      </c>
      <c r="B20" s="62" t="s">
        <v>127</v>
      </c>
      <c r="C20" s="621">
        <v>0</v>
      </c>
    </row>
    <row r="21" spans="1:3" s="27" customFormat="1" ht="26.4">
      <c r="A21" s="55">
        <v>16</v>
      </c>
      <c r="B21" s="61" t="s">
        <v>126</v>
      </c>
      <c r="C21" s="621">
        <v>0</v>
      </c>
    </row>
    <row r="22" spans="1:3" s="27" customFormat="1" ht="13.8">
      <c r="A22" s="55">
        <v>17</v>
      </c>
      <c r="B22" s="64" t="s">
        <v>125</v>
      </c>
      <c r="C22" s="621">
        <v>0</v>
      </c>
    </row>
    <row r="23" spans="1:3" s="27" customFormat="1" ht="13.8">
      <c r="A23" s="55">
        <v>18</v>
      </c>
      <c r="B23" s="471" t="s">
        <v>517</v>
      </c>
      <c r="C23" s="621">
        <v>0</v>
      </c>
    </row>
    <row r="24" spans="1:3" s="27" customFormat="1" ht="13.8">
      <c r="A24" s="55">
        <v>19</v>
      </c>
      <c r="B24" s="61" t="s">
        <v>124</v>
      </c>
      <c r="C24" s="621">
        <v>0</v>
      </c>
    </row>
    <row r="25" spans="1:3" s="27" customFormat="1" ht="26.4">
      <c r="A25" s="55">
        <v>20</v>
      </c>
      <c r="B25" s="61" t="s">
        <v>101</v>
      </c>
      <c r="C25" s="621">
        <v>0</v>
      </c>
    </row>
    <row r="26" spans="1:3" s="27" customFormat="1" ht="13.8">
      <c r="A26" s="55">
        <v>21</v>
      </c>
      <c r="B26" s="65" t="s">
        <v>123</v>
      </c>
      <c r="C26" s="621">
        <v>0</v>
      </c>
    </row>
    <row r="27" spans="1:3" s="27" customFormat="1" ht="13.8">
      <c r="A27" s="55">
        <v>22</v>
      </c>
      <c r="B27" s="65" t="s">
        <v>122</v>
      </c>
      <c r="C27" s="621">
        <v>0</v>
      </c>
    </row>
    <row r="28" spans="1:3" s="27" customFormat="1" ht="13.8">
      <c r="A28" s="55">
        <v>23</v>
      </c>
      <c r="B28" s="65" t="s">
        <v>121</v>
      </c>
      <c r="C28" s="621">
        <v>0</v>
      </c>
    </row>
    <row r="29" spans="1:3" s="27" customFormat="1" ht="13.8">
      <c r="A29" s="55">
        <v>24</v>
      </c>
      <c r="B29" s="66" t="s">
        <v>120</v>
      </c>
      <c r="C29" s="620">
        <v>607993591</v>
      </c>
    </row>
    <row r="30" spans="1:3" s="27" customFormat="1" ht="13.8">
      <c r="A30" s="67"/>
      <c r="B30" s="68"/>
      <c r="C30" s="621">
        <v>0</v>
      </c>
    </row>
    <row r="31" spans="1:3" s="27" customFormat="1" ht="13.8">
      <c r="A31" s="67">
        <v>25</v>
      </c>
      <c r="B31" s="66" t="s">
        <v>119</v>
      </c>
      <c r="C31" s="620">
        <v>15382899.629900001</v>
      </c>
    </row>
    <row r="32" spans="1:3" s="27" customFormat="1" ht="13.8">
      <c r="A32" s="67">
        <v>26</v>
      </c>
      <c r="B32" s="58" t="s">
        <v>118</v>
      </c>
      <c r="C32" s="622">
        <v>10863169.629900001</v>
      </c>
    </row>
    <row r="33" spans="1:3" s="27" customFormat="1" ht="13.8">
      <c r="A33" s="67">
        <v>27</v>
      </c>
      <c r="B33" s="69" t="s">
        <v>179</v>
      </c>
      <c r="C33" s="621">
        <v>45654</v>
      </c>
    </row>
    <row r="34" spans="1:3" s="27" customFormat="1" ht="13.8">
      <c r="A34" s="67">
        <v>28</v>
      </c>
      <c r="B34" s="69" t="s">
        <v>117</v>
      </c>
      <c r="C34" s="621">
        <v>10817515.629900001</v>
      </c>
    </row>
    <row r="35" spans="1:3" s="27" customFormat="1" ht="13.8">
      <c r="A35" s="67">
        <v>29</v>
      </c>
      <c r="B35" s="58" t="s">
        <v>116</v>
      </c>
      <c r="C35" s="621">
        <v>4519730</v>
      </c>
    </row>
    <row r="36" spans="1:3" s="27" customFormat="1" ht="13.8">
      <c r="A36" s="67">
        <v>30</v>
      </c>
      <c r="B36" s="66" t="s">
        <v>115</v>
      </c>
      <c r="C36" s="620">
        <v>0</v>
      </c>
    </row>
    <row r="37" spans="1:3" s="27" customFormat="1" ht="13.8">
      <c r="A37" s="67">
        <v>31</v>
      </c>
      <c r="B37" s="61" t="s">
        <v>114</v>
      </c>
      <c r="C37" s="621">
        <v>0</v>
      </c>
    </row>
    <row r="38" spans="1:3" s="27" customFormat="1" ht="13.8">
      <c r="A38" s="67">
        <v>32</v>
      </c>
      <c r="B38" s="62" t="s">
        <v>113</v>
      </c>
      <c r="C38" s="621">
        <v>0</v>
      </c>
    </row>
    <row r="39" spans="1:3" s="27" customFormat="1" ht="13.8">
      <c r="A39" s="67">
        <v>33</v>
      </c>
      <c r="B39" s="61" t="s">
        <v>112</v>
      </c>
      <c r="C39" s="621">
        <v>0</v>
      </c>
    </row>
    <row r="40" spans="1:3" s="27" customFormat="1" ht="26.4">
      <c r="A40" s="67">
        <v>34</v>
      </c>
      <c r="B40" s="61" t="s">
        <v>101</v>
      </c>
      <c r="C40" s="621">
        <v>0</v>
      </c>
    </row>
    <row r="41" spans="1:3" s="27" customFormat="1" ht="13.8">
      <c r="A41" s="67">
        <v>35</v>
      </c>
      <c r="B41" s="65" t="s">
        <v>111</v>
      </c>
      <c r="C41" s="621">
        <v>0</v>
      </c>
    </row>
    <row r="42" spans="1:3" s="27" customFormat="1" ht="13.8">
      <c r="A42" s="67">
        <v>36</v>
      </c>
      <c r="B42" s="66" t="s">
        <v>110</v>
      </c>
      <c r="C42" s="620">
        <v>15382899.629900001</v>
      </c>
    </row>
    <row r="43" spans="1:3" s="27" customFormat="1" ht="13.8">
      <c r="A43" s="67"/>
      <c r="B43" s="68"/>
      <c r="C43" s="621">
        <v>0</v>
      </c>
    </row>
    <row r="44" spans="1:3" s="27" customFormat="1" ht="13.8">
      <c r="A44" s="67">
        <v>37</v>
      </c>
      <c r="B44" s="70" t="s">
        <v>109</v>
      </c>
      <c r="C44" s="620">
        <v>119238228.76814002</v>
      </c>
    </row>
    <row r="45" spans="1:3" s="27" customFormat="1" ht="13.8">
      <c r="A45" s="67">
        <v>38</v>
      </c>
      <c r="B45" s="58" t="s">
        <v>108</v>
      </c>
      <c r="C45" s="621">
        <v>119238228.76814002</v>
      </c>
    </row>
    <row r="46" spans="1:3" s="27" customFormat="1" ht="13.8">
      <c r="A46" s="67">
        <v>39</v>
      </c>
      <c r="B46" s="58" t="s">
        <v>107</v>
      </c>
      <c r="C46" s="621">
        <v>0</v>
      </c>
    </row>
    <row r="47" spans="1:3" s="27" customFormat="1" ht="13.8">
      <c r="A47" s="67">
        <v>40</v>
      </c>
      <c r="B47" s="58" t="s">
        <v>106</v>
      </c>
      <c r="C47" s="621">
        <v>0</v>
      </c>
    </row>
    <row r="48" spans="1:3" s="27" customFormat="1" ht="13.8">
      <c r="A48" s="67">
        <v>41</v>
      </c>
      <c r="B48" s="70" t="s">
        <v>105</v>
      </c>
      <c r="C48" s="620">
        <v>0</v>
      </c>
    </row>
    <row r="49" spans="1:3" s="27" customFormat="1" ht="13.8">
      <c r="A49" s="67">
        <v>42</v>
      </c>
      <c r="B49" s="61" t="s">
        <v>104</v>
      </c>
      <c r="C49" s="621">
        <v>0</v>
      </c>
    </row>
    <row r="50" spans="1:3" s="27" customFormat="1" ht="13.8">
      <c r="A50" s="67">
        <v>43</v>
      </c>
      <c r="B50" s="62" t="s">
        <v>103</v>
      </c>
      <c r="C50" s="621">
        <v>0</v>
      </c>
    </row>
    <row r="51" spans="1:3" s="27" customFormat="1" ht="13.8">
      <c r="A51" s="67">
        <v>44</v>
      </c>
      <c r="B51" s="61" t="s">
        <v>102</v>
      </c>
      <c r="C51" s="621">
        <v>0</v>
      </c>
    </row>
    <row r="52" spans="1:3" s="27" customFormat="1" ht="26.4">
      <c r="A52" s="67">
        <v>45</v>
      </c>
      <c r="B52" s="61" t="s">
        <v>101</v>
      </c>
      <c r="C52" s="621">
        <v>0</v>
      </c>
    </row>
    <row r="53" spans="1:3" s="27" customFormat="1" ht="13.8" thickBot="1">
      <c r="A53" s="67">
        <v>46</v>
      </c>
      <c r="B53" s="71" t="s">
        <v>100</v>
      </c>
      <c r="C53" s="72">
        <f>C44-C48</f>
        <v>119238228.76814002</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I18" sqref="I18"/>
    </sheetView>
  </sheetViews>
  <sheetFormatPr defaultColWidth="9.33203125" defaultRowHeight="13.8"/>
  <cols>
    <col min="1" max="1" width="9.44140625" style="156" bestFit="1" customWidth="1"/>
    <col min="2" max="2" width="59" style="156" customWidth="1"/>
    <col min="3" max="3" width="16.6640625" style="156" bestFit="1" customWidth="1"/>
    <col min="4" max="4" width="15.5546875" style="623" bestFit="1" customWidth="1"/>
    <col min="5" max="16384" width="9.33203125" style="156"/>
  </cols>
  <sheetData>
    <row r="1" spans="1:4">
      <c r="A1" s="204" t="s">
        <v>30</v>
      </c>
      <c r="B1" s="3" t="str">
        <f>'Info '!C2</f>
        <v>JSC "Liberty Bank"</v>
      </c>
    </row>
    <row r="2" spans="1:4" s="131" customFormat="1" ht="15.75" customHeight="1">
      <c r="A2" s="131" t="s">
        <v>31</v>
      </c>
      <c r="B2" s="530">
        <f>'1. key ratios '!B2</f>
        <v>46022</v>
      </c>
      <c r="D2" s="624"/>
    </row>
    <row r="3" spans="1:4" s="131" customFormat="1" ht="15.75" customHeight="1">
      <c r="D3" s="624"/>
    </row>
    <row r="4" spans="1:4" ht="14.4" thickBot="1">
      <c r="A4" s="175" t="s">
        <v>268</v>
      </c>
      <c r="B4" s="205" t="s">
        <v>269</v>
      </c>
    </row>
    <row r="5" spans="1:4" s="206" customFormat="1" ht="12.75" customHeight="1">
      <c r="A5" s="725"/>
      <c r="B5" s="726" t="s">
        <v>272</v>
      </c>
      <c r="C5" s="727" t="s">
        <v>270</v>
      </c>
      <c r="D5" s="728" t="s">
        <v>271</v>
      </c>
    </row>
    <row r="6" spans="1:4" s="207" customFormat="1">
      <c r="A6" s="729">
        <v>1</v>
      </c>
      <c r="B6" s="730" t="s">
        <v>273</v>
      </c>
      <c r="C6" s="730"/>
      <c r="D6" s="731"/>
    </row>
    <row r="7" spans="1:4" s="207" customFormat="1">
      <c r="A7" s="732" t="s">
        <v>259</v>
      </c>
      <c r="B7" s="733" t="s">
        <v>274</v>
      </c>
      <c r="C7" s="734">
        <v>4.4999999999999998E-2</v>
      </c>
      <c r="D7" s="735">
        <f>C7*'5. RWA '!$C$13</f>
        <v>192291711.80494934</v>
      </c>
    </row>
    <row r="8" spans="1:4" s="207" customFormat="1">
      <c r="A8" s="732" t="s">
        <v>260</v>
      </c>
      <c r="B8" s="733" t="s">
        <v>275</v>
      </c>
      <c r="C8" s="736">
        <v>0.06</v>
      </c>
      <c r="D8" s="735">
        <f>C8*'5. RWA '!$C$13</f>
        <v>256388949.07326579</v>
      </c>
    </row>
    <row r="9" spans="1:4" s="207" customFormat="1">
      <c r="A9" s="732" t="s">
        <v>261</v>
      </c>
      <c r="B9" s="733" t="s">
        <v>276</v>
      </c>
      <c r="C9" s="736">
        <v>0.08</v>
      </c>
      <c r="D9" s="735">
        <f>C9*'5. RWA '!$C$13</f>
        <v>341851932.09768772</v>
      </c>
    </row>
    <row r="10" spans="1:4" s="207" customFormat="1">
      <c r="A10" s="729" t="s">
        <v>262</v>
      </c>
      <c r="B10" s="730" t="s">
        <v>277</v>
      </c>
      <c r="C10" s="737"/>
      <c r="D10" s="731"/>
    </row>
    <row r="11" spans="1:4" s="208" customFormat="1">
      <c r="A11" s="738" t="s">
        <v>263</v>
      </c>
      <c r="B11" s="739" t="s">
        <v>746</v>
      </c>
      <c r="C11" s="740">
        <v>2.5000000000000001E-2</v>
      </c>
      <c r="D11" s="706">
        <f>C11*'5. RWA '!$C$13</f>
        <v>106828728.78052741</v>
      </c>
    </row>
    <row r="12" spans="1:4" s="208" customFormat="1">
      <c r="A12" s="738" t="s">
        <v>264</v>
      </c>
      <c r="B12" s="739" t="s">
        <v>278</v>
      </c>
      <c r="C12" s="740">
        <v>5.0000000000000001E-3</v>
      </c>
      <c r="D12" s="706">
        <f>C12*'5. RWA '!$C$13</f>
        <v>21365745.756105483</v>
      </c>
    </row>
    <row r="13" spans="1:4" s="208" customFormat="1">
      <c r="A13" s="738" t="s">
        <v>265</v>
      </c>
      <c r="B13" s="739" t="s">
        <v>279</v>
      </c>
      <c r="C13" s="740">
        <v>5.0000000000000001E-3</v>
      </c>
      <c r="D13" s="706">
        <f>C13*'5. RWA '!$C$13</f>
        <v>21365745.756105483</v>
      </c>
    </row>
    <row r="14" spans="1:4" s="208" customFormat="1">
      <c r="A14" s="729" t="s">
        <v>266</v>
      </c>
      <c r="B14" s="730" t="s">
        <v>326</v>
      </c>
      <c r="C14" s="741"/>
      <c r="D14" s="706"/>
    </row>
    <row r="15" spans="1:4" s="208" customFormat="1">
      <c r="A15" s="738">
        <v>3.1</v>
      </c>
      <c r="B15" s="739" t="s">
        <v>284</v>
      </c>
      <c r="C15" s="740">
        <v>3.5561266428594369E-2</v>
      </c>
      <c r="D15" s="706">
        <f>C15*'5. RWA '!$C$13</f>
        <v>151958595.4556953</v>
      </c>
    </row>
    <row r="16" spans="1:4" s="208" customFormat="1">
      <c r="A16" s="738">
        <v>3.2</v>
      </c>
      <c r="B16" s="739" t="s">
        <v>285</v>
      </c>
      <c r="C16" s="740">
        <v>4.3139613776318864E-2</v>
      </c>
      <c r="D16" s="706">
        <f>C16*'5. RWA '!$C$13</f>
        <v>184342003.99228287</v>
      </c>
    </row>
    <row r="17" spans="1:6" s="207" customFormat="1">
      <c r="A17" s="738">
        <v>3.3</v>
      </c>
      <c r="B17" s="739" t="s">
        <v>286</v>
      </c>
      <c r="C17" s="740">
        <v>5.3111123444377413E-2</v>
      </c>
      <c r="D17" s="706">
        <f>C17*'5. RWA '!$C$13</f>
        <v>226951752.06674021</v>
      </c>
    </row>
    <row r="18" spans="1:6" s="206" customFormat="1" ht="12.75" customHeight="1">
      <c r="A18" s="742"/>
      <c r="B18" s="743" t="s">
        <v>325</v>
      </c>
      <c r="C18" s="744" t="s">
        <v>270</v>
      </c>
      <c r="D18" s="724" t="s">
        <v>271</v>
      </c>
    </row>
    <row r="19" spans="1:6" s="207" customFormat="1">
      <c r="A19" s="745">
        <v>4</v>
      </c>
      <c r="B19" s="739" t="s">
        <v>280</v>
      </c>
      <c r="C19" s="740">
        <f>C7+C11+C12+C13+C15</f>
        <v>0.11556126642859438</v>
      </c>
      <c r="D19" s="706">
        <f>C19*'5. RWA '!$C$13</f>
        <v>493810527.55338305</v>
      </c>
    </row>
    <row r="20" spans="1:6" s="207" customFormat="1">
      <c r="A20" s="745">
        <v>5</v>
      </c>
      <c r="B20" s="739" t="s">
        <v>90</v>
      </c>
      <c r="C20" s="740">
        <f>C8+C11+C12+C13+C16</f>
        <v>0.13813961377631886</v>
      </c>
      <c r="D20" s="706">
        <f>C20*'5. RWA '!$C$13</f>
        <v>590291173.3582871</v>
      </c>
    </row>
    <row r="21" spans="1:6" s="207" customFormat="1" ht="14.4" thickBot="1">
      <c r="A21" s="209" t="s">
        <v>267</v>
      </c>
      <c r="B21" s="746" t="s">
        <v>281</v>
      </c>
      <c r="C21" s="747">
        <f>C9+C11+C12+C13+C17</f>
        <v>0.16811112344437742</v>
      </c>
      <c r="D21" s="748">
        <f>C21*'5. RWA '!$C$13</f>
        <v>718363904.45716631</v>
      </c>
    </row>
    <row r="22" spans="1:6">
      <c r="F22" s="175"/>
    </row>
    <row r="23" spans="1:6">
      <c r="B23" s="174"/>
    </row>
  </sheetData>
  <conditionalFormatting sqref="C21">
    <cfRule type="cellIs" dxfId="19" priority="1" operator="lessThan">
      <formula>#REF!</formula>
    </cfRule>
  </conditionalFormatting>
  <pageMargins left="0.7" right="0.7" top="0.75" bottom="0.75" header="0.3" footer="0.3"/>
  <pageSetup paperSize="9" scale="8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5" zoomScaleNormal="85" workbookViewId="0">
      <selection activeCell="D19" sqref="D19"/>
    </sheetView>
  </sheetViews>
  <sheetFormatPr defaultRowHeight="14.4"/>
  <cols>
    <col min="1" max="1" width="81.21875" customWidth="1"/>
    <col min="2" max="2" width="44.109375" customWidth="1"/>
    <col min="3" max="3" width="28.109375" bestFit="1" customWidth="1"/>
    <col min="4" max="4" width="28.33203125" customWidth="1"/>
    <col min="5" max="7" width="28.109375" customWidth="1"/>
  </cols>
  <sheetData>
    <row r="1" spans="1:3">
      <c r="A1" s="402" t="str">
        <f>'9.1. Capital Requirements'!A1</f>
        <v>Bank:</v>
      </c>
      <c r="B1" s="403">
        <v>0</v>
      </c>
    </row>
    <row r="2" spans="1:3">
      <c r="A2" s="402" t="str">
        <f>'9.1. Capital Requirements'!A2</f>
        <v>Date:</v>
      </c>
      <c r="B2" s="533">
        <v>45016</v>
      </c>
    </row>
    <row r="3" spans="1:3">
      <c r="A3" s="404" t="s">
        <v>674</v>
      </c>
      <c r="B3" s="405" t="s">
        <v>675</v>
      </c>
    </row>
    <row r="4" spans="1:3" ht="15" thickBot="1"/>
    <row r="5" spans="1:3">
      <c r="A5" s="406"/>
      <c r="B5" s="407" t="s">
        <v>676</v>
      </c>
      <c r="C5" s="432"/>
    </row>
    <row r="6" spans="1:3">
      <c r="A6" s="408" t="s">
        <v>696</v>
      </c>
      <c r="B6" s="409">
        <f>SUM(B7,B11)</f>
        <v>769731378.93000007</v>
      </c>
      <c r="C6" s="432"/>
    </row>
    <row r="7" spans="1:3" ht="15.6">
      <c r="A7" s="408" t="s">
        <v>682</v>
      </c>
      <c r="B7" s="409">
        <f>SUM(B8:B10)</f>
        <v>742614719.39804006</v>
      </c>
      <c r="C7" s="432"/>
    </row>
    <row r="8" spans="1:3">
      <c r="A8" s="410" t="s">
        <v>677</v>
      </c>
      <c r="B8" s="411">
        <f>'9.Capital'!C29</f>
        <v>607993591</v>
      </c>
      <c r="C8" s="432"/>
    </row>
    <row r="9" spans="1:3">
      <c r="A9" s="410" t="s">
        <v>678</v>
      </c>
      <c r="B9" s="411">
        <f>'9.Capital'!C42</f>
        <v>15382899.629900001</v>
      </c>
      <c r="C9" s="432"/>
    </row>
    <row r="10" spans="1:3">
      <c r="A10" s="410" t="s">
        <v>679</v>
      </c>
      <c r="B10" s="411">
        <f>'9.Capital'!C53</f>
        <v>119238228.76814002</v>
      </c>
      <c r="C10" s="432"/>
    </row>
    <row r="11" spans="1:3">
      <c r="A11" s="408" t="s">
        <v>683</v>
      </c>
      <c r="B11" s="409">
        <f>SUM(B12:B13)</f>
        <v>27116659.531959992</v>
      </c>
      <c r="C11" s="432"/>
    </row>
    <row r="12" spans="1:3" ht="15.6">
      <c r="A12" s="410" t="s">
        <v>702</v>
      </c>
      <c r="B12" s="411">
        <v>27116659.531959992</v>
      </c>
      <c r="C12" s="432"/>
    </row>
    <row r="13" spans="1:3" ht="15.6">
      <c r="A13" s="410" t="s">
        <v>684</v>
      </c>
      <c r="B13" s="411"/>
      <c r="C13" s="432"/>
    </row>
    <row r="14" spans="1:3">
      <c r="A14" s="408" t="s">
        <v>685</v>
      </c>
      <c r="B14" s="409">
        <f>SUM(B15:B16)</f>
        <v>5932047605.9382601</v>
      </c>
      <c r="C14" s="432"/>
    </row>
    <row r="15" spans="1:3">
      <c r="A15" s="412" t="s">
        <v>686</v>
      </c>
      <c r="B15" s="411">
        <v>5189432886.5402203</v>
      </c>
      <c r="C15" s="432"/>
    </row>
    <row r="16" spans="1:3">
      <c r="A16" s="412" t="s">
        <v>687</v>
      </c>
      <c r="B16" s="411">
        <v>742614719.39804006</v>
      </c>
      <c r="C16" s="432"/>
    </row>
    <row r="17" spans="1:5">
      <c r="A17" s="408" t="s">
        <v>690</v>
      </c>
      <c r="B17" s="409"/>
      <c r="C17" s="432"/>
    </row>
    <row r="18" spans="1:5">
      <c r="A18" s="412" t="s">
        <v>688</v>
      </c>
      <c r="B18" s="411">
        <f>'5. RWA '!C13</f>
        <v>4273149151.2210965</v>
      </c>
      <c r="C18" s="432"/>
    </row>
    <row r="19" spans="1:5">
      <c r="A19" s="412" t="s">
        <v>689</v>
      </c>
      <c r="B19" s="411">
        <f>'15.1 LR'!C32</f>
        <v>6045817619.6314278</v>
      </c>
      <c r="C19" s="432"/>
    </row>
    <row r="20" spans="1:5">
      <c r="A20" s="408" t="s">
        <v>704</v>
      </c>
      <c r="B20" s="409"/>
      <c r="C20" s="432"/>
    </row>
    <row r="21" spans="1:5">
      <c r="A21" s="413" t="s">
        <v>691</v>
      </c>
      <c r="B21" s="414">
        <f>IFERROR(B6/B18,0)</f>
        <v>0.18013211139846158</v>
      </c>
      <c r="C21" s="432"/>
    </row>
    <row r="22" spans="1:5">
      <c r="A22" s="413" t="s">
        <v>708</v>
      </c>
      <c r="B22" s="414">
        <f>IFERROR(B6/B19,0)</f>
        <v>0.12731634120596005</v>
      </c>
      <c r="C22" s="432"/>
    </row>
    <row r="23" spans="1:5" ht="15" thickBot="1">
      <c r="A23" s="415" t="s">
        <v>692</v>
      </c>
      <c r="B23" s="416">
        <f>IFERROR(B6/B14,0)</f>
        <v>0.1297581257034186</v>
      </c>
    </row>
    <row r="24" spans="1:5" ht="16.5" customHeight="1">
      <c r="A24" s="417" t="s">
        <v>680</v>
      </c>
      <c r="B24" s="418"/>
      <c r="C24" s="418"/>
      <c r="D24" s="418"/>
      <c r="E24" s="418"/>
    </row>
    <row r="25" spans="1:5" ht="25.5" customHeight="1">
      <c r="A25" s="417" t="s">
        <v>701</v>
      </c>
    </row>
    <row r="26" spans="1:5" ht="42.45" customHeight="1">
      <c r="A26" s="417" t="s">
        <v>703</v>
      </c>
      <c r="B26" s="156"/>
    </row>
  </sheetData>
  <pageMargins left="0.7" right="0.7" top="0.75" bottom="0.75" header="0.3" footer="0.3"/>
  <pageSetup scale="72"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A6" sqref="A6"/>
    </sheetView>
  </sheetViews>
  <sheetFormatPr defaultRowHeight="14.4"/>
  <cols>
    <col min="1" max="1" width="54.33203125" customWidth="1"/>
    <col min="2" max="6" width="20.5546875" customWidth="1"/>
  </cols>
  <sheetData>
    <row r="1" spans="1:7">
      <c r="A1" s="402" t="s">
        <v>30</v>
      </c>
      <c r="B1" s="403">
        <v>0</v>
      </c>
      <c r="C1" s="156"/>
    </row>
    <row r="2" spans="1:7">
      <c r="A2" s="402" t="s">
        <v>31</v>
      </c>
      <c r="B2" s="533">
        <v>45016</v>
      </c>
      <c r="C2" s="156"/>
    </row>
    <row r="3" spans="1:7">
      <c r="A3" s="404" t="s">
        <v>681</v>
      </c>
      <c r="B3" s="405" t="s">
        <v>675</v>
      </c>
      <c r="C3" s="156"/>
    </row>
    <row r="5" spans="1:7">
      <c r="A5" s="419"/>
    </row>
    <row r="6" spans="1:7" ht="15" thickBot="1">
      <c r="A6" s="420"/>
      <c r="B6" s="420"/>
      <c r="C6" s="420"/>
      <c r="D6" s="420"/>
      <c r="E6" s="420"/>
      <c r="F6" s="420"/>
    </row>
    <row r="7" spans="1:7">
      <c r="A7" s="819"/>
      <c r="B7" s="821" t="s">
        <v>707</v>
      </c>
      <c r="C7" s="821"/>
      <c r="D7" s="821"/>
      <c r="E7" s="821"/>
      <c r="F7" s="822" t="s">
        <v>64</v>
      </c>
    </row>
    <row r="8" spans="1:7">
      <c r="A8" s="820"/>
      <c r="B8" s="421" t="s">
        <v>693</v>
      </c>
      <c r="C8" s="421" t="s">
        <v>694</v>
      </c>
      <c r="D8" s="421" t="s">
        <v>695</v>
      </c>
      <c r="E8" s="421" t="s">
        <v>705</v>
      </c>
      <c r="F8" s="823"/>
      <c r="G8" s="433"/>
    </row>
    <row r="9" spans="1:7">
      <c r="A9" s="422" t="s">
        <v>696</v>
      </c>
      <c r="B9" s="423">
        <f>B13+B17</f>
        <v>883729369.47157001</v>
      </c>
      <c r="C9" s="423">
        <f t="shared" ref="C9:E9" si="0">C13+C17</f>
        <v>23602160.768808998</v>
      </c>
      <c r="D9" s="423">
        <f t="shared" si="0"/>
        <v>148267793.53</v>
      </c>
      <c r="E9" s="423">
        <f t="shared" si="0"/>
        <v>15448197.9</v>
      </c>
      <c r="F9" s="626">
        <f>F13+F17</f>
        <v>1071047521.6703789</v>
      </c>
    </row>
    <row r="10" spans="1:7">
      <c r="A10" s="424" t="s">
        <v>698</v>
      </c>
      <c r="B10" s="425">
        <v>881485600.04203284</v>
      </c>
      <c r="C10" s="425">
        <v>7589401.5999999996</v>
      </c>
      <c r="D10" s="425">
        <v>138700188.53</v>
      </c>
      <c r="E10" s="425">
        <v>15448197.9</v>
      </c>
      <c r="F10" s="626">
        <f t="shared" ref="F10:F20" si="1">SUM(B10:E10)</f>
        <v>1043223388.0720328</v>
      </c>
      <c r="G10" s="432"/>
    </row>
    <row r="11" spans="1:7">
      <c r="A11" s="424" t="s">
        <v>706</v>
      </c>
      <c r="B11" s="425">
        <v>2243769.4295371375</v>
      </c>
      <c r="C11" s="425">
        <v>16012759.168809</v>
      </c>
      <c r="D11" s="425">
        <v>9567605</v>
      </c>
      <c r="E11" s="425">
        <v>0</v>
      </c>
      <c r="F11" s="626">
        <f t="shared" si="1"/>
        <v>27824133.598346137</v>
      </c>
      <c r="G11" s="432"/>
    </row>
    <row r="12" spans="1:7">
      <c r="A12" s="426" t="s">
        <v>697</v>
      </c>
      <c r="B12" s="425">
        <v>625997.30203283299</v>
      </c>
      <c r="C12" s="425">
        <v>6071521.2799999993</v>
      </c>
      <c r="D12" s="425">
        <v>20979840.081859991</v>
      </c>
      <c r="E12" s="425">
        <v>65298.170099999756</v>
      </c>
      <c r="F12" s="626">
        <f t="shared" si="1"/>
        <v>27742656.833992824</v>
      </c>
      <c r="G12" s="432"/>
    </row>
    <row r="13" spans="1:7">
      <c r="A13" s="427" t="s">
        <v>687</v>
      </c>
      <c r="B13" s="428">
        <v>0</v>
      </c>
      <c r="C13" s="428">
        <v>1517880.3199999998</v>
      </c>
      <c r="D13" s="428">
        <v>117720348.44814001</v>
      </c>
      <c r="E13" s="428">
        <v>15382899.729900001</v>
      </c>
      <c r="F13" s="627">
        <f t="shared" si="1"/>
        <v>134621128.49803999</v>
      </c>
    </row>
    <row r="14" spans="1:7">
      <c r="A14" s="424" t="s">
        <v>698</v>
      </c>
      <c r="B14" s="429">
        <v>0</v>
      </c>
      <c r="C14" s="429">
        <v>1517880.3199999998</v>
      </c>
      <c r="D14" s="429">
        <v>117720348.44814001</v>
      </c>
      <c r="E14" s="429">
        <v>15382899.729900001</v>
      </c>
      <c r="F14" s="627">
        <f t="shared" si="1"/>
        <v>134621128.49803999</v>
      </c>
    </row>
    <row r="15" spans="1:7">
      <c r="A15" s="424" t="s">
        <v>706</v>
      </c>
      <c r="B15" s="429">
        <v>0</v>
      </c>
      <c r="C15" s="429">
        <v>0</v>
      </c>
      <c r="D15" s="429">
        <v>0</v>
      </c>
      <c r="E15" s="429">
        <v>0</v>
      </c>
      <c r="F15" s="627">
        <f t="shared" si="1"/>
        <v>0</v>
      </c>
    </row>
    <row r="16" spans="1:7">
      <c r="A16" s="426" t="s">
        <v>697</v>
      </c>
      <c r="B16" s="429">
        <v>0</v>
      </c>
      <c r="C16" s="429">
        <v>0</v>
      </c>
      <c r="D16" s="429">
        <v>0</v>
      </c>
      <c r="E16" s="429">
        <v>0</v>
      </c>
      <c r="F16" s="627">
        <f t="shared" si="1"/>
        <v>0</v>
      </c>
    </row>
    <row r="17" spans="1:6">
      <c r="A17" s="427" t="s">
        <v>683</v>
      </c>
      <c r="B17" s="625">
        <f>SUM(B18:B19)</f>
        <v>883729369.47157001</v>
      </c>
      <c r="C17" s="625">
        <f>SUM(C18:C19)</f>
        <v>22084280.448808998</v>
      </c>
      <c r="D17" s="625">
        <f>SUM(D18:D19)</f>
        <v>30547445.081859991</v>
      </c>
      <c r="E17" s="625">
        <f>SUM(E18:E19)</f>
        <v>65298.170099999756</v>
      </c>
      <c r="F17" s="627">
        <f t="shared" si="1"/>
        <v>936426393.17233896</v>
      </c>
    </row>
    <row r="18" spans="1:6">
      <c r="A18" s="424" t="s">
        <v>698</v>
      </c>
      <c r="B18" s="429">
        <v>881485600.04203284</v>
      </c>
      <c r="C18" s="429">
        <v>6071521.2799999993</v>
      </c>
      <c r="D18" s="429">
        <v>20979840.081859991</v>
      </c>
      <c r="E18" s="429">
        <v>65298.170099999756</v>
      </c>
      <c r="F18" s="627">
        <f t="shared" si="1"/>
        <v>908602259.57399273</v>
      </c>
    </row>
    <row r="19" spans="1:6">
      <c r="A19" s="424" t="s">
        <v>706</v>
      </c>
      <c r="B19" s="429">
        <v>2243769.4295371375</v>
      </c>
      <c r="C19" s="429">
        <v>16012759.168809</v>
      </c>
      <c r="D19" s="429">
        <v>9567605</v>
      </c>
      <c r="E19" s="429">
        <v>0</v>
      </c>
      <c r="F19" s="627">
        <f t="shared" si="1"/>
        <v>27824133.598346137</v>
      </c>
    </row>
    <row r="20" spans="1:6" ht="15" thickBot="1">
      <c r="A20" s="426" t="s">
        <v>697</v>
      </c>
      <c r="B20" s="430">
        <v>625997.30203283299</v>
      </c>
      <c r="C20" s="430">
        <v>6071521.2799999993</v>
      </c>
      <c r="D20" s="430">
        <v>20979840.081859991</v>
      </c>
      <c r="E20" s="430">
        <v>65298.170099999756</v>
      </c>
      <c r="F20" s="627">
        <f t="shared" si="1"/>
        <v>27742656.833992824</v>
      </c>
    </row>
  </sheetData>
  <mergeCells count="3">
    <mergeCell ref="A7:A8"/>
    <mergeCell ref="B7:E7"/>
    <mergeCell ref="F7:F8"/>
  </mergeCells>
  <pageMargins left="0.7" right="0.7" top="0.75" bottom="0.75" header="0.3" footer="0.3"/>
  <pageSetup scale="57"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23" activePane="bottomRight" state="frozen"/>
      <selection activeCell="D39" sqref="D39"/>
      <selection pane="topRight" activeCell="D39" sqref="D39"/>
      <selection pane="bottomLeft" activeCell="D39" sqref="D39"/>
      <selection pane="bottomRight" activeCell="B51" sqref="B51"/>
    </sheetView>
  </sheetViews>
  <sheetFormatPr defaultColWidth="9.33203125" defaultRowHeight="13.8"/>
  <cols>
    <col min="1" max="1" width="10.6640625" style="4" customWidth="1"/>
    <col min="2" max="2" width="78.77734375" style="4" bestFit="1" customWidth="1"/>
    <col min="3" max="3" width="41.77734375" style="628" customWidth="1"/>
    <col min="4" max="4" width="37.77734375" style="4" customWidth="1"/>
    <col min="5" max="5" width="9.44140625" style="5" customWidth="1"/>
    <col min="6" max="16384" width="9.33203125" style="5"/>
  </cols>
  <sheetData>
    <row r="1" spans="1:6">
      <c r="A1" s="2" t="s">
        <v>30</v>
      </c>
      <c r="B1" s="3" t="str">
        <f>'Info '!C2</f>
        <v>JSC "Liberty Bank"</v>
      </c>
      <c r="E1" s="4"/>
      <c r="F1" s="4"/>
    </row>
    <row r="2" spans="1:6" s="41" customFormat="1" ht="15.75" customHeight="1">
      <c r="A2" s="2" t="s">
        <v>31</v>
      </c>
      <c r="B2" s="530">
        <f>'1. key ratios '!B2</f>
        <v>46022</v>
      </c>
      <c r="C2" s="629"/>
    </row>
    <row r="3" spans="1:6" s="41" customFormat="1" ht="15.75" customHeight="1">
      <c r="A3" s="73"/>
      <c r="C3" s="629"/>
    </row>
    <row r="4" spans="1:6" s="41" customFormat="1" ht="15.75" customHeight="1" thickBot="1">
      <c r="A4" s="41" t="s">
        <v>47</v>
      </c>
      <c r="B4" s="129" t="s">
        <v>165</v>
      </c>
      <c r="C4" s="629"/>
      <c r="D4" s="18" t="s">
        <v>35</v>
      </c>
    </row>
    <row r="5" spans="1:6" ht="26.4">
      <c r="A5" s="749" t="s">
        <v>6</v>
      </c>
      <c r="B5" s="750" t="s">
        <v>205</v>
      </c>
      <c r="C5" s="751" t="s">
        <v>624</v>
      </c>
      <c r="D5" s="752" t="s">
        <v>49</v>
      </c>
    </row>
    <row r="6" spans="1:6" ht="14.4">
      <c r="A6" s="753">
        <v>1</v>
      </c>
      <c r="B6" s="754" t="s">
        <v>525</v>
      </c>
      <c r="C6" s="755">
        <v>627941612.05258179</v>
      </c>
      <c r="D6" s="756"/>
      <c r="E6" s="74"/>
    </row>
    <row r="7" spans="1:6" ht="14.4">
      <c r="A7" s="753">
        <v>1.1000000000000001</v>
      </c>
      <c r="B7" s="757" t="s">
        <v>526</v>
      </c>
      <c r="C7" s="630">
        <v>392478999.18000007</v>
      </c>
      <c r="D7" s="75"/>
      <c r="E7" s="74"/>
    </row>
    <row r="8" spans="1:6" ht="14.4">
      <c r="A8" s="753">
        <v>1.2</v>
      </c>
      <c r="B8" s="757" t="s">
        <v>527</v>
      </c>
      <c r="C8" s="630">
        <v>132857599.64412749</v>
      </c>
      <c r="D8" s="75"/>
      <c r="E8" s="74"/>
    </row>
    <row r="9" spans="1:6" ht="14.4">
      <c r="A9" s="753">
        <v>1.3</v>
      </c>
      <c r="B9" s="757" t="s">
        <v>528</v>
      </c>
      <c r="C9" s="631">
        <v>102605013.22845417</v>
      </c>
      <c r="D9" s="301"/>
      <c r="E9" s="74"/>
    </row>
    <row r="10" spans="1:6" ht="14.4">
      <c r="A10" s="753">
        <v>2</v>
      </c>
      <c r="B10" s="275" t="s">
        <v>529</v>
      </c>
      <c r="C10" s="631">
        <v>382661.89</v>
      </c>
      <c r="D10" s="301"/>
      <c r="E10" s="74"/>
    </row>
    <row r="11" spans="1:6" ht="14.4">
      <c r="A11" s="753">
        <v>2.1</v>
      </c>
      <c r="B11" s="758" t="s">
        <v>530</v>
      </c>
      <c r="C11" s="632">
        <v>15548.33</v>
      </c>
      <c r="D11" s="302"/>
      <c r="E11" s="76"/>
    </row>
    <row r="12" spans="1:6" ht="14.4">
      <c r="A12" s="753">
        <v>3</v>
      </c>
      <c r="B12" s="277" t="s">
        <v>531</v>
      </c>
      <c r="C12" s="632"/>
      <c r="D12" s="302"/>
      <c r="E12" s="76"/>
    </row>
    <row r="13" spans="1:6" ht="14.4">
      <c r="A13" s="753">
        <v>4</v>
      </c>
      <c r="B13" s="278" t="s">
        <v>532</v>
      </c>
      <c r="C13" s="632"/>
      <c r="D13" s="302"/>
      <c r="E13" s="76"/>
    </row>
    <row r="14" spans="1:6" ht="14.4">
      <c r="A14" s="753">
        <v>5</v>
      </c>
      <c r="B14" s="279" t="s">
        <v>533</v>
      </c>
      <c r="C14" s="632">
        <v>271153478.58725756</v>
      </c>
      <c r="D14" s="302"/>
      <c r="E14" s="76"/>
    </row>
    <row r="15" spans="1:6" ht="14.4">
      <c r="A15" s="753">
        <v>5.0999999999999996</v>
      </c>
      <c r="B15" s="280" t="s">
        <v>534</v>
      </c>
      <c r="C15" s="631">
        <v>0</v>
      </c>
      <c r="D15" s="302"/>
      <c r="E15" s="74"/>
    </row>
    <row r="16" spans="1:6" ht="14.4">
      <c r="A16" s="753">
        <v>5.2</v>
      </c>
      <c r="B16" s="280" t="s">
        <v>535</v>
      </c>
      <c r="C16" s="631">
        <v>271153478.58725756</v>
      </c>
      <c r="D16" s="301"/>
      <c r="E16" s="74"/>
    </row>
    <row r="17" spans="1:5" ht="14.4">
      <c r="A17" s="753">
        <v>5.3</v>
      </c>
      <c r="B17" s="281" t="s">
        <v>536</v>
      </c>
      <c r="C17" s="631"/>
      <c r="D17" s="301"/>
      <c r="E17" s="74"/>
    </row>
    <row r="18" spans="1:5" ht="14.4">
      <c r="A18" s="753">
        <v>6</v>
      </c>
      <c r="B18" s="277" t="s">
        <v>537</v>
      </c>
      <c r="C18" s="631">
        <v>4796811282.8774624</v>
      </c>
      <c r="D18" s="301"/>
      <c r="E18" s="74"/>
    </row>
    <row r="19" spans="1:5" ht="14.4">
      <c r="A19" s="753">
        <v>6.1</v>
      </c>
      <c r="B19" s="280" t="s">
        <v>535</v>
      </c>
      <c r="C19" s="632">
        <v>604125792.32598662</v>
      </c>
      <c r="D19" s="301"/>
      <c r="E19" s="74"/>
    </row>
    <row r="20" spans="1:5" ht="14.4">
      <c r="A20" s="753">
        <v>6.2</v>
      </c>
      <c r="B20" s="281" t="s">
        <v>536</v>
      </c>
      <c r="C20" s="632">
        <v>4192685490.5514755</v>
      </c>
      <c r="D20" s="301"/>
      <c r="E20" s="74"/>
    </row>
    <row r="21" spans="1:5" ht="14.4">
      <c r="A21" s="753">
        <v>7</v>
      </c>
      <c r="B21" s="275" t="s">
        <v>538</v>
      </c>
      <c r="C21" s="632">
        <v>0</v>
      </c>
      <c r="D21" s="301"/>
      <c r="E21" s="74"/>
    </row>
    <row r="22" spans="1:5" ht="14.4">
      <c r="A22" s="753">
        <v>8</v>
      </c>
      <c r="B22" s="282" t="s">
        <v>539</v>
      </c>
      <c r="C22" s="631"/>
      <c r="D22" s="301"/>
      <c r="E22" s="74"/>
    </row>
    <row r="23" spans="1:5" ht="14.4">
      <c r="A23" s="753">
        <v>9</v>
      </c>
      <c r="B23" s="278" t="s">
        <v>540</v>
      </c>
      <c r="C23" s="631">
        <v>214947231.65000004</v>
      </c>
      <c r="D23" s="303"/>
      <c r="E23" s="74"/>
    </row>
    <row r="24" spans="1:5" ht="14.4">
      <c r="A24" s="753">
        <v>9.1</v>
      </c>
      <c r="B24" s="280" t="s">
        <v>541</v>
      </c>
      <c r="C24" s="633">
        <v>212501508.82000002</v>
      </c>
      <c r="D24" s="304"/>
      <c r="E24" s="74"/>
    </row>
    <row r="25" spans="1:5" ht="14.4">
      <c r="A25" s="753">
        <v>9.1999999999999993</v>
      </c>
      <c r="B25" s="280" t="s">
        <v>542</v>
      </c>
      <c r="C25" s="759">
        <v>2445722.83</v>
      </c>
      <c r="D25" s="760"/>
      <c r="E25" s="77"/>
    </row>
    <row r="26" spans="1:5" ht="14.4">
      <c r="A26" s="753">
        <v>10</v>
      </c>
      <c r="B26" s="278" t="s">
        <v>543</v>
      </c>
      <c r="C26" s="634">
        <v>87426540.860000014</v>
      </c>
      <c r="D26" s="401" t="s">
        <v>773</v>
      </c>
      <c r="E26" s="74"/>
    </row>
    <row r="27" spans="1:5" ht="14.4">
      <c r="A27" s="753">
        <v>10.1</v>
      </c>
      <c r="B27" s="280" t="s">
        <v>544</v>
      </c>
      <c r="C27" s="630"/>
      <c r="D27" s="701"/>
      <c r="E27" s="74"/>
    </row>
    <row r="28" spans="1:5" ht="14.4">
      <c r="A28" s="753">
        <v>10.199999999999999</v>
      </c>
      <c r="B28" s="280" t="s">
        <v>545</v>
      </c>
      <c r="C28" s="630">
        <v>87426540.860000014</v>
      </c>
      <c r="D28" s="401" t="s">
        <v>773</v>
      </c>
      <c r="E28" s="74"/>
    </row>
    <row r="29" spans="1:5" ht="14.4">
      <c r="A29" s="753">
        <v>11</v>
      </c>
      <c r="B29" s="278" t="s">
        <v>546</v>
      </c>
      <c r="C29" s="630">
        <v>0</v>
      </c>
      <c r="D29" s="701"/>
      <c r="E29" s="74"/>
    </row>
    <row r="30" spans="1:5" ht="14.4">
      <c r="A30" s="753">
        <v>11.1</v>
      </c>
      <c r="B30" s="280" t="s">
        <v>547</v>
      </c>
      <c r="C30" s="630">
        <v>0</v>
      </c>
      <c r="D30" s="701"/>
      <c r="E30" s="74"/>
    </row>
    <row r="31" spans="1:5" ht="14.4">
      <c r="A31" s="753">
        <v>11.2</v>
      </c>
      <c r="B31" s="280" t="s">
        <v>548</v>
      </c>
      <c r="C31" s="630"/>
      <c r="D31" s="701"/>
      <c r="E31" s="74"/>
    </row>
    <row r="32" spans="1:5" ht="14.4">
      <c r="A32" s="753">
        <v>13</v>
      </c>
      <c r="B32" s="278" t="s">
        <v>549</v>
      </c>
      <c r="C32" s="630">
        <v>54382327.762000002</v>
      </c>
      <c r="D32" s="701"/>
      <c r="E32" s="74"/>
    </row>
    <row r="33" spans="1:5" ht="14.4">
      <c r="A33" s="753">
        <v>13.1</v>
      </c>
      <c r="B33" s="761" t="s">
        <v>550</v>
      </c>
      <c r="C33" s="630">
        <v>8540128.209999999</v>
      </c>
      <c r="D33" s="701"/>
      <c r="E33" s="74"/>
    </row>
    <row r="34" spans="1:5" ht="14.4">
      <c r="A34" s="753">
        <v>13.2</v>
      </c>
      <c r="B34" s="761" t="s">
        <v>551</v>
      </c>
      <c r="C34" s="635">
        <v>0</v>
      </c>
      <c r="D34" s="702"/>
      <c r="E34" s="74"/>
    </row>
    <row r="35" spans="1:5" ht="14.4">
      <c r="A35" s="753">
        <v>14</v>
      </c>
      <c r="B35" s="762" t="s">
        <v>552</v>
      </c>
      <c r="C35" s="635">
        <v>6053045135.6793013</v>
      </c>
      <c r="D35" s="702"/>
      <c r="E35" s="74"/>
    </row>
    <row r="36" spans="1:5" ht="14.4">
      <c r="A36" s="753"/>
      <c r="B36" s="763" t="s">
        <v>553</v>
      </c>
      <c r="C36" s="636"/>
      <c r="D36" s="703"/>
      <c r="E36" s="74"/>
    </row>
    <row r="37" spans="1:5" ht="14.4">
      <c r="A37" s="753">
        <v>15</v>
      </c>
      <c r="B37" s="284" t="s">
        <v>554</v>
      </c>
      <c r="C37" s="759">
        <v>286724.49</v>
      </c>
      <c r="D37" s="704"/>
      <c r="E37" s="77"/>
    </row>
    <row r="38" spans="1:5" ht="14.4">
      <c r="A38" s="753">
        <v>15.1</v>
      </c>
      <c r="B38" s="758" t="s">
        <v>530</v>
      </c>
      <c r="C38" s="630">
        <v>286724.49</v>
      </c>
      <c r="D38" s="701"/>
      <c r="E38" s="74"/>
    </row>
    <row r="39" spans="1:5" ht="14.4">
      <c r="A39" s="753">
        <v>16</v>
      </c>
      <c r="B39" s="275" t="s">
        <v>555</v>
      </c>
      <c r="C39" s="630"/>
      <c r="D39" s="701"/>
      <c r="E39" s="74"/>
    </row>
    <row r="40" spans="1:5" ht="14.4">
      <c r="A40" s="753">
        <v>17</v>
      </c>
      <c r="B40" s="275" t="s">
        <v>556</v>
      </c>
      <c r="C40" s="630">
        <v>5106700511.7339182</v>
      </c>
      <c r="D40" s="701"/>
      <c r="E40" s="74"/>
    </row>
    <row r="41" spans="1:5" ht="14.4">
      <c r="A41" s="753">
        <v>17.100000000000001</v>
      </c>
      <c r="B41" s="285" t="s">
        <v>557</v>
      </c>
      <c r="C41" s="630">
        <v>4156563414.2655721</v>
      </c>
      <c r="D41" s="701"/>
      <c r="E41" s="74"/>
    </row>
    <row r="42" spans="1:5" ht="14.4">
      <c r="A42" s="753">
        <v>17.2</v>
      </c>
      <c r="B42" s="757" t="s">
        <v>558</v>
      </c>
      <c r="C42" s="630">
        <v>908683736.33834612</v>
      </c>
      <c r="D42" s="702"/>
      <c r="E42" s="74"/>
    </row>
    <row r="43" spans="1:5" ht="14.4">
      <c r="A43" s="753">
        <v>17.3</v>
      </c>
      <c r="B43" s="300" t="s">
        <v>559</v>
      </c>
      <c r="C43" s="635"/>
      <c r="D43" s="764"/>
      <c r="E43" s="74"/>
    </row>
    <row r="44" spans="1:5" ht="14.4">
      <c r="A44" s="753">
        <v>17.399999999999999</v>
      </c>
      <c r="B44" s="765" t="s">
        <v>560</v>
      </c>
      <c r="C44" s="766">
        <v>41453361.13000001</v>
      </c>
      <c r="D44" s="764"/>
      <c r="E44" s="74"/>
    </row>
    <row r="45" spans="1:5" ht="14.4">
      <c r="A45" s="753">
        <v>18</v>
      </c>
      <c r="B45" s="767" t="s">
        <v>561</v>
      </c>
      <c r="C45" s="768">
        <v>3447424.0627078218</v>
      </c>
      <c r="D45" s="769"/>
      <c r="E45" s="77"/>
    </row>
    <row r="46" spans="1:5" ht="14.4">
      <c r="A46" s="753">
        <v>19</v>
      </c>
      <c r="B46" s="767" t="s">
        <v>562</v>
      </c>
      <c r="C46" s="770">
        <v>18118269.370000001</v>
      </c>
      <c r="D46" s="771"/>
    </row>
    <row r="47" spans="1:5" ht="14.4">
      <c r="A47" s="753">
        <v>19.100000000000001</v>
      </c>
      <c r="B47" s="772" t="s">
        <v>563</v>
      </c>
      <c r="C47" s="770">
        <v>2171521.48</v>
      </c>
      <c r="D47" s="771"/>
    </row>
    <row r="48" spans="1:5" ht="14.4">
      <c r="A48" s="753">
        <v>19.2</v>
      </c>
      <c r="B48" s="772" t="s">
        <v>564</v>
      </c>
      <c r="C48" s="770">
        <v>15946747.890000001</v>
      </c>
      <c r="D48" s="771"/>
    </row>
    <row r="49" spans="1:4" ht="14.4">
      <c r="A49" s="753">
        <v>20</v>
      </c>
      <c r="B49" s="773" t="s">
        <v>565</v>
      </c>
      <c r="C49" s="770">
        <v>157798401.19172901</v>
      </c>
      <c r="D49" s="771"/>
    </row>
    <row r="50" spans="1:4" ht="14.4">
      <c r="A50" s="753">
        <v>21</v>
      </c>
      <c r="B50" s="774" t="s">
        <v>566</v>
      </c>
      <c r="C50" s="770">
        <v>33137300.460000005</v>
      </c>
      <c r="D50" s="771"/>
    </row>
    <row r="51" spans="1:4" ht="14.4">
      <c r="A51" s="753">
        <v>21.1</v>
      </c>
      <c r="B51" s="757" t="s">
        <v>567</v>
      </c>
      <c r="C51" s="770">
        <v>90006.23</v>
      </c>
      <c r="D51" s="771"/>
    </row>
    <row r="52" spans="1:4" ht="14.4">
      <c r="A52" s="753">
        <v>22</v>
      </c>
      <c r="B52" s="775" t="s">
        <v>568</v>
      </c>
      <c r="C52" s="770">
        <v>5319488631.3083544</v>
      </c>
      <c r="D52" s="771"/>
    </row>
    <row r="53" spans="1:4" ht="14.4">
      <c r="A53" s="753"/>
      <c r="B53" s="763" t="s">
        <v>569</v>
      </c>
      <c r="C53" s="776"/>
      <c r="D53" s="771"/>
    </row>
    <row r="54" spans="1:4" ht="14.4">
      <c r="A54" s="753">
        <v>23</v>
      </c>
      <c r="B54" s="773" t="s">
        <v>570</v>
      </c>
      <c r="C54" s="770">
        <v>44490459.259999998</v>
      </c>
      <c r="D54" s="705" t="s">
        <v>774</v>
      </c>
    </row>
    <row r="55" spans="1:4" ht="14.4">
      <c r="A55" s="753">
        <v>24</v>
      </c>
      <c r="B55" s="773" t="s">
        <v>571</v>
      </c>
      <c r="C55" s="770">
        <v>45653.84</v>
      </c>
      <c r="D55" s="771"/>
    </row>
    <row r="56" spans="1:4" ht="14.4">
      <c r="A56" s="753">
        <v>25</v>
      </c>
      <c r="B56" s="767" t="s">
        <v>572</v>
      </c>
      <c r="C56" s="770">
        <v>41370267.239999995</v>
      </c>
      <c r="D56" s="705" t="s">
        <v>777</v>
      </c>
    </row>
    <row r="57" spans="1:4" ht="14.4">
      <c r="A57" s="753">
        <v>26</v>
      </c>
      <c r="B57" s="767" t="s">
        <v>573</v>
      </c>
      <c r="C57" s="770">
        <v>0</v>
      </c>
      <c r="D57" s="771"/>
    </row>
    <row r="58" spans="1:4" ht="14.4">
      <c r="A58" s="753">
        <v>27</v>
      </c>
      <c r="B58" s="767" t="s">
        <v>574</v>
      </c>
      <c r="C58" s="770">
        <v>0</v>
      </c>
      <c r="D58" s="771"/>
    </row>
    <row r="59" spans="1:4" ht="14.4">
      <c r="A59" s="753">
        <v>27.1</v>
      </c>
      <c r="B59" s="765" t="s">
        <v>575</v>
      </c>
      <c r="C59" s="770"/>
      <c r="D59" s="771"/>
    </row>
    <row r="60" spans="1:4" ht="14.4">
      <c r="A60" s="753">
        <v>27.2</v>
      </c>
      <c r="B60" s="765" t="s">
        <v>576</v>
      </c>
      <c r="C60" s="770"/>
      <c r="D60" s="771"/>
    </row>
    <row r="61" spans="1:4" ht="14.4">
      <c r="A61" s="753">
        <v>28</v>
      </c>
      <c r="B61" s="777" t="s">
        <v>577</v>
      </c>
      <c r="C61" s="770"/>
      <c r="D61" s="771"/>
    </row>
    <row r="62" spans="1:4" ht="14.4">
      <c r="A62" s="753">
        <v>29</v>
      </c>
      <c r="B62" s="767" t="s">
        <v>578</v>
      </c>
      <c r="C62" s="770">
        <v>33570985.239999995</v>
      </c>
      <c r="D62" s="705" t="s">
        <v>775</v>
      </c>
    </row>
    <row r="63" spans="1:4" ht="14.4">
      <c r="A63" s="753">
        <v>29.1</v>
      </c>
      <c r="B63" s="778" t="s">
        <v>579</v>
      </c>
      <c r="C63" s="770">
        <v>31125125.239999995</v>
      </c>
      <c r="D63" s="771"/>
    </row>
    <row r="64" spans="1:4" ht="20.399999999999999">
      <c r="A64" s="753">
        <v>29.2</v>
      </c>
      <c r="B64" s="779" t="s">
        <v>580</v>
      </c>
      <c r="C64" s="770"/>
      <c r="D64" s="771"/>
    </row>
    <row r="65" spans="1:4" ht="14.4">
      <c r="A65" s="753">
        <v>29.3</v>
      </c>
      <c r="B65" s="779" t="s">
        <v>581</v>
      </c>
      <c r="C65" s="770">
        <v>2445860</v>
      </c>
      <c r="D65" s="771"/>
    </row>
    <row r="66" spans="1:4" ht="14.4">
      <c r="A66" s="753">
        <v>30</v>
      </c>
      <c r="B66" s="762" t="s">
        <v>582</v>
      </c>
      <c r="C66" s="770">
        <v>614079137.29999995</v>
      </c>
      <c r="D66" s="705" t="s">
        <v>776</v>
      </c>
    </row>
    <row r="67" spans="1:4" ht="14.4">
      <c r="A67" s="753">
        <v>31</v>
      </c>
      <c r="B67" s="780" t="s">
        <v>583</v>
      </c>
      <c r="C67" s="770">
        <v>733556502.88</v>
      </c>
      <c r="D67" s="781"/>
    </row>
    <row r="68" spans="1:4" ht="15" thickBot="1">
      <c r="A68" s="782">
        <v>32</v>
      </c>
      <c r="B68" s="783" t="s">
        <v>584</v>
      </c>
      <c r="C68" s="784">
        <f>SUM(C52,C67)</f>
        <v>6053045134.1883545</v>
      </c>
      <c r="D68" s="785"/>
    </row>
  </sheetData>
  <pageMargins left="0.7" right="0.7" top="0.75" bottom="0.75" header="0.3" footer="0.3"/>
  <pageSetup paperSize="9" scale="46"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D39" sqref="D39"/>
      <selection pane="topRight" activeCell="D39" sqref="D39"/>
      <selection pane="bottomLeft" activeCell="D39" sqref="D39"/>
      <selection pane="bottomRight" activeCell="B8" sqref="B8"/>
    </sheetView>
  </sheetViews>
  <sheetFormatPr defaultColWidth="9.33203125" defaultRowHeight="13.2"/>
  <cols>
    <col min="1" max="1" width="10.5546875" style="4" bestFit="1" customWidth="1"/>
    <col min="2" max="2" width="84.44140625" style="4" customWidth="1"/>
    <col min="3" max="3" width="16.33203125" style="4" customWidth="1"/>
    <col min="4" max="4" width="16.5546875" style="4" bestFit="1" customWidth="1"/>
    <col min="5" max="5" width="13.109375" style="4" bestFit="1" customWidth="1"/>
    <col min="6" max="6" width="16.5546875" style="4" bestFit="1" customWidth="1"/>
    <col min="7" max="7" width="13.109375" style="4" bestFit="1" customWidth="1"/>
    <col min="8" max="8" width="13.44140625" style="4" bestFit="1" customWidth="1"/>
    <col min="9" max="9" width="13.109375" style="4" bestFit="1" customWidth="1"/>
    <col min="10" max="10" width="13.44140625" style="4" bestFit="1" customWidth="1"/>
    <col min="11" max="11" width="14" style="4" bestFit="1" customWidth="1"/>
    <col min="12" max="12" width="13.109375" style="17" bestFit="1" customWidth="1"/>
    <col min="13" max="13" width="13.6640625" style="17" bestFit="1" customWidth="1"/>
    <col min="14" max="16" width="13.109375" style="17" bestFit="1" customWidth="1"/>
    <col min="17" max="17" width="14.6640625" style="17" customWidth="1"/>
    <col min="18" max="18" width="13.109375" style="17" bestFit="1" customWidth="1"/>
    <col min="19" max="19" width="34.6640625" style="17" customWidth="1"/>
    <col min="20" max="16384" width="9.33203125" style="17"/>
  </cols>
  <sheetData>
    <row r="1" spans="1:19">
      <c r="A1" s="2" t="s">
        <v>30</v>
      </c>
      <c r="B1" s="3" t="str">
        <f>'Info '!C2</f>
        <v>JSC "Liberty Bank"</v>
      </c>
    </row>
    <row r="2" spans="1:19">
      <c r="A2" s="2" t="s">
        <v>31</v>
      </c>
      <c r="B2" s="530">
        <f>'1. key ratios '!B2</f>
        <v>46022</v>
      </c>
    </row>
    <row r="4" spans="1:19" ht="27" thickBot="1">
      <c r="A4" s="4" t="s">
        <v>146</v>
      </c>
      <c r="B4" s="165" t="s">
        <v>238</v>
      </c>
    </row>
    <row r="5" spans="1:19" s="153" customFormat="1" ht="13.8">
      <c r="A5" s="148"/>
      <c r="B5" s="149"/>
      <c r="C5" s="150" t="s">
        <v>0</v>
      </c>
      <c r="D5" s="150" t="s">
        <v>1</v>
      </c>
      <c r="E5" s="150" t="s">
        <v>2</v>
      </c>
      <c r="F5" s="150" t="s">
        <v>3</v>
      </c>
      <c r="G5" s="150" t="s">
        <v>4</v>
      </c>
      <c r="H5" s="150" t="s">
        <v>5</v>
      </c>
      <c r="I5" s="150" t="s">
        <v>8</v>
      </c>
      <c r="J5" s="150" t="s">
        <v>9</v>
      </c>
      <c r="K5" s="150" t="s">
        <v>10</v>
      </c>
      <c r="L5" s="150" t="s">
        <v>11</v>
      </c>
      <c r="M5" s="150" t="s">
        <v>12</v>
      </c>
      <c r="N5" s="150" t="s">
        <v>13</v>
      </c>
      <c r="O5" s="150" t="s">
        <v>222</v>
      </c>
      <c r="P5" s="150" t="s">
        <v>223</v>
      </c>
      <c r="Q5" s="150" t="s">
        <v>224</v>
      </c>
      <c r="R5" s="151" t="s">
        <v>225</v>
      </c>
      <c r="S5" s="152" t="s">
        <v>226</v>
      </c>
    </row>
    <row r="6" spans="1:19" s="153" customFormat="1" ht="99" customHeight="1">
      <c r="A6" s="154"/>
      <c r="B6" s="828" t="s">
        <v>227</v>
      </c>
      <c r="C6" s="824">
        <v>0</v>
      </c>
      <c r="D6" s="825"/>
      <c r="E6" s="824">
        <v>0.2</v>
      </c>
      <c r="F6" s="825"/>
      <c r="G6" s="824">
        <v>0.35</v>
      </c>
      <c r="H6" s="825"/>
      <c r="I6" s="824">
        <v>0.5</v>
      </c>
      <c r="J6" s="825"/>
      <c r="K6" s="824">
        <v>0.75</v>
      </c>
      <c r="L6" s="825"/>
      <c r="M6" s="824">
        <v>1</v>
      </c>
      <c r="N6" s="825"/>
      <c r="O6" s="824">
        <v>1.5</v>
      </c>
      <c r="P6" s="825"/>
      <c r="Q6" s="824">
        <v>2.5</v>
      </c>
      <c r="R6" s="825"/>
      <c r="S6" s="826" t="s">
        <v>145</v>
      </c>
    </row>
    <row r="7" spans="1:19" s="153" customFormat="1" ht="30.75" customHeight="1">
      <c r="A7" s="154"/>
      <c r="B7" s="829"/>
      <c r="C7" s="146" t="s">
        <v>148</v>
      </c>
      <c r="D7" s="146" t="s">
        <v>147</v>
      </c>
      <c r="E7" s="146" t="s">
        <v>148</v>
      </c>
      <c r="F7" s="146" t="s">
        <v>147</v>
      </c>
      <c r="G7" s="146" t="s">
        <v>148</v>
      </c>
      <c r="H7" s="146" t="s">
        <v>147</v>
      </c>
      <c r="I7" s="146" t="s">
        <v>148</v>
      </c>
      <c r="J7" s="146" t="s">
        <v>147</v>
      </c>
      <c r="K7" s="146" t="s">
        <v>148</v>
      </c>
      <c r="L7" s="146" t="s">
        <v>147</v>
      </c>
      <c r="M7" s="146" t="s">
        <v>148</v>
      </c>
      <c r="N7" s="146" t="s">
        <v>147</v>
      </c>
      <c r="O7" s="146" t="s">
        <v>148</v>
      </c>
      <c r="P7" s="146" t="s">
        <v>147</v>
      </c>
      <c r="Q7" s="146" t="s">
        <v>148</v>
      </c>
      <c r="R7" s="146" t="s">
        <v>147</v>
      </c>
      <c r="S7" s="827"/>
    </row>
    <row r="8" spans="1:19" s="80" customFormat="1">
      <c r="A8" s="78">
        <v>1</v>
      </c>
      <c r="B8" s="1" t="s">
        <v>51</v>
      </c>
      <c r="C8" s="79">
        <v>756512409.45229995</v>
      </c>
      <c r="D8" s="79">
        <v>0</v>
      </c>
      <c r="E8" s="79">
        <v>0</v>
      </c>
      <c r="F8" s="79">
        <v>0</v>
      </c>
      <c r="G8" s="79">
        <v>0</v>
      </c>
      <c r="H8" s="79">
        <v>0</v>
      </c>
      <c r="I8" s="79">
        <v>0</v>
      </c>
      <c r="J8" s="79">
        <v>0</v>
      </c>
      <c r="K8" s="79">
        <v>0</v>
      </c>
      <c r="L8" s="79">
        <v>2167711.2905000001</v>
      </c>
      <c r="M8" s="79">
        <v>116555292.35939999</v>
      </c>
      <c r="N8" s="79">
        <v>7421580.5727999993</v>
      </c>
      <c r="O8" s="79">
        <v>0</v>
      </c>
      <c r="P8" s="79">
        <v>0</v>
      </c>
      <c r="Q8" s="79">
        <v>0</v>
      </c>
      <c r="R8" s="79">
        <v>0</v>
      </c>
      <c r="S8" s="166">
        <f>$C$6*SUM(C8:D8)+$E$6*SUM(E8:F8)+$G$6*SUM(G8:H8)+$I$6*SUM(I8:J8)+$K$6*SUM(K8:L8)+$M$6*SUM(M8:N8)+$O$6*SUM(O8:P8)+$Q$6*SUM(Q8:R8)</f>
        <v>125602656.40007499</v>
      </c>
    </row>
    <row r="9" spans="1:19" s="80" customFormat="1">
      <c r="A9" s="78">
        <v>2</v>
      </c>
      <c r="B9" s="1" t="s">
        <v>52</v>
      </c>
      <c r="C9" s="79">
        <v>0</v>
      </c>
      <c r="D9" s="79">
        <v>68932</v>
      </c>
      <c r="E9" s="79">
        <v>0</v>
      </c>
      <c r="F9" s="79">
        <v>0</v>
      </c>
      <c r="G9" s="79">
        <v>0</v>
      </c>
      <c r="H9" s="79">
        <v>0</v>
      </c>
      <c r="I9" s="79">
        <v>0</v>
      </c>
      <c r="J9" s="79">
        <v>0</v>
      </c>
      <c r="K9" s="79">
        <v>0</v>
      </c>
      <c r="L9" s="79">
        <v>4374274.5959000001</v>
      </c>
      <c r="M9" s="79">
        <v>0</v>
      </c>
      <c r="N9" s="79">
        <v>68216231.135499999</v>
      </c>
      <c r="O9" s="79">
        <v>0</v>
      </c>
      <c r="P9" s="79">
        <v>0</v>
      </c>
      <c r="Q9" s="79">
        <v>0</v>
      </c>
      <c r="R9" s="79">
        <v>0</v>
      </c>
      <c r="S9" s="166">
        <f t="shared" ref="S9:S21" si="0">$C$6*SUM(C9:D9)+$E$6*SUM(E9:F9)+$G$6*SUM(G9:H9)+$I$6*SUM(I9:J9)+$K$6*SUM(K9:L9)+$M$6*SUM(M9:N9)+$O$6*SUM(O9:P9)+$Q$6*SUM(Q9:R9)</f>
        <v>71496937.082424998</v>
      </c>
    </row>
    <row r="10" spans="1:19" s="80" customFormat="1">
      <c r="A10" s="78">
        <v>3</v>
      </c>
      <c r="B10" s="1" t="s">
        <v>152</v>
      </c>
      <c r="C10" s="79">
        <v>0</v>
      </c>
      <c r="D10" s="79">
        <v>0</v>
      </c>
      <c r="E10" s="79">
        <v>0</v>
      </c>
      <c r="F10" s="79">
        <v>0</v>
      </c>
      <c r="G10" s="79">
        <v>0</v>
      </c>
      <c r="H10" s="79">
        <v>0</v>
      </c>
      <c r="I10" s="79">
        <v>0</v>
      </c>
      <c r="J10" s="79">
        <v>0</v>
      </c>
      <c r="K10" s="79">
        <v>0</v>
      </c>
      <c r="L10" s="79">
        <v>21604.018199999999</v>
      </c>
      <c r="M10" s="79">
        <v>0</v>
      </c>
      <c r="N10" s="79">
        <v>3018485.0205999999</v>
      </c>
      <c r="O10" s="79">
        <v>0</v>
      </c>
      <c r="P10" s="79">
        <v>0</v>
      </c>
      <c r="Q10" s="79">
        <v>0</v>
      </c>
      <c r="R10" s="79">
        <v>0</v>
      </c>
      <c r="S10" s="166">
        <f t="shared" si="0"/>
        <v>3034688.03425</v>
      </c>
    </row>
    <row r="11" spans="1:19" s="80" customFormat="1">
      <c r="A11" s="78">
        <v>4</v>
      </c>
      <c r="B11" s="1" t="s">
        <v>53</v>
      </c>
      <c r="C11" s="79">
        <v>0</v>
      </c>
      <c r="D11" s="79">
        <v>0</v>
      </c>
      <c r="E11" s="79">
        <v>0</v>
      </c>
      <c r="F11" s="79">
        <v>0</v>
      </c>
      <c r="G11" s="79">
        <v>0</v>
      </c>
      <c r="H11" s="79">
        <v>0</v>
      </c>
      <c r="I11" s="79">
        <v>0</v>
      </c>
      <c r="J11" s="79">
        <v>0</v>
      </c>
      <c r="K11" s="79">
        <v>0</v>
      </c>
      <c r="L11" s="79">
        <v>0</v>
      </c>
      <c r="M11" s="79">
        <v>0</v>
      </c>
      <c r="N11" s="79">
        <v>0</v>
      </c>
      <c r="O11" s="79">
        <v>0</v>
      </c>
      <c r="P11" s="79">
        <v>0</v>
      </c>
      <c r="Q11" s="79">
        <v>0</v>
      </c>
      <c r="R11" s="79">
        <v>0</v>
      </c>
      <c r="S11" s="166">
        <f t="shared" si="0"/>
        <v>0</v>
      </c>
    </row>
    <row r="12" spans="1:19" s="80" customFormat="1">
      <c r="A12" s="78">
        <v>5</v>
      </c>
      <c r="B12" s="1" t="s">
        <v>54</v>
      </c>
      <c r="C12" s="79">
        <v>0</v>
      </c>
      <c r="D12" s="79">
        <v>0</v>
      </c>
      <c r="E12" s="79">
        <v>0</v>
      </c>
      <c r="F12" s="79">
        <v>0</v>
      </c>
      <c r="G12" s="79">
        <v>0</v>
      </c>
      <c r="H12" s="79">
        <v>0</v>
      </c>
      <c r="I12" s="79">
        <v>0</v>
      </c>
      <c r="J12" s="79">
        <v>0</v>
      </c>
      <c r="K12" s="79">
        <v>0</v>
      </c>
      <c r="L12" s="79">
        <v>0</v>
      </c>
      <c r="M12" s="79">
        <v>5407264.3289999999</v>
      </c>
      <c r="N12" s="79">
        <v>0</v>
      </c>
      <c r="O12" s="79">
        <v>0</v>
      </c>
      <c r="P12" s="79">
        <v>0</v>
      </c>
      <c r="Q12" s="79">
        <v>0</v>
      </c>
      <c r="R12" s="79">
        <v>0</v>
      </c>
      <c r="S12" s="166">
        <f t="shared" si="0"/>
        <v>5407264.3289999999</v>
      </c>
    </row>
    <row r="13" spans="1:19" s="80" customFormat="1">
      <c r="A13" s="78">
        <v>6</v>
      </c>
      <c r="B13" s="1" t="s">
        <v>55</v>
      </c>
      <c r="C13" s="79">
        <v>0</v>
      </c>
      <c r="D13" s="79">
        <v>0</v>
      </c>
      <c r="E13" s="79">
        <v>95609835.8917</v>
      </c>
      <c r="F13" s="79">
        <v>0</v>
      </c>
      <c r="G13" s="79">
        <v>0</v>
      </c>
      <c r="H13" s="79">
        <v>0</v>
      </c>
      <c r="I13" s="79">
        <v>6318257.3838000009</v>
      </c>
      <c r="J13" s="79">
        <v>0</v>
      </c>
      <c r="K13" s="79">
        <v>0</v>
      </c>
      <c r="L13" s="79">
        <v>0</v>
      </c>
      <c r="M13" s="79">
        <v>11496715.3803</v>
      </c>
      <c r="N13" s="79">
        <v>0</v>
      </c>
      <c r="O13" s="79">
        <v>628757.09149999998</v>
      </c>
      <c r="P13" s="79">
        <v>0</v>
      </c>
      <c r="Q13" s="79">
        <v>0</v>
      </c>
      <c r="R13" s="79">
        <v>0</v>
      </c>
      <c r="S13" s="166">
        <f t="shared" si="0"/>
        <v>34720946.887790002</v>
      </c>
    </row>
    <row r="14" spans="1:19" s="80" customFormat="1">
      <c r="A14" s="78">
        <v>7</v>
      </c>
      <c r="B14" s="1" t="s">
        <v>56</v>
      </c>
      <c r="C14" s="79">
        <v>0</v>
      </c>
      <c r="D14" s="79">
        <v>0</v>
      </c>
      <c r="E14" s="79">
        <v>0</v>
      </c>
      <c r="F14" s="79">
        <v>0</v>
      </c>
      <c r="G14" s="79">
        <v>0</v>
      </c>
      <c r="H14" s="79">
        <v>0</v>
      </c>
      <c r="I14" s="79">
        <v>0</v>
      </c>
      <c r="J14" s="79">
        <v>0</v>
      </c>
      <c r="K14" s="79">
        <v>0</v>
      </c>
      <c r="L14" s="79">
        <v>0</v>
      </c>
      <c r="M14" s="79">
        <v>976464403.38440013</v>
      </c>
      <c r="N14" s="79">
        <v>0</v>
      </c>
      <c r="O14" s="79">
        <v>0</v>
      </c>
      <c r="P14" s="79">
        <v>0</v>
      </c>
      <c r="Q14" s="79">
        <v>0</v>
      </c>
      <c r="R14" s="79">
        <v>0</v>
      </c>
      <c r="S14" s="166">
        <f t="shared" si="0"/>
        <v>976464403.38440013</v>
      </c>
    </row>
    <row r="15" spans="1:19" s="80" customFormat="1">
      <c r="A15" s="78">
        <v>8</v>
      </c>
      <c r="B15" s="1" t="s">
        <v>57</v>
      </c>
      <c r="C15" s="79">
        <v>0</v>
      </c>
      <c r="D15" s="79">
        <v>0</v>
      </c>
      <c r="E15" s="79">
        <v>0</v>
      </c>
      <c r="F15" s="79">
        <v>0</v>
      </c>
      <c r="G15" s="79">
        <v>307389750.57769996</v>
      </c>
      <c r="H15" s="79">
        <v>0</v>
      </c>
      <c r="I15" s="79">
        <v>0</v>
      </c>
      <c r="J15" s="79">
        <v>0</v>
      </c>
      <c r="K15" s="79">
        <v>2345046143.6472006</v>
      </c>
      <c r="L15" s="79">
        <v>0</v>
      </c>
      <c r="M15" s="79">
        <v>0</v>
      </c>
      <c r="N15" s="79">
        <v>0</v>
      </c>
      <c r="O15" s="79">
        <v>0</v>
      </c>
      <c r="P15" s="79">
        <v>0</v>
      </c>
      <c r="Q15" s="79">
        <v>0</v>
      </c>
      <c r="R15" s="79">
        <v>0</v>
      </c>
      <c r="S15" s="166">
        <f t="shared" si="0"/>
        <v>1866371020.4375954</v>
      </c>
    </row>
    <row r="16" spans="1:19" s="80" customFormat="1">
      <c r="A16" s="78">
        <v>9</v>
      </c>
      <c r="B16" s="1" t="s">
        <v>58</v>
      </c>
      <c r="C16" s="79">
        <v>0</v>
      </c>
      <c r="D16" s="79">
        <v>0</v>
      </c>
      <c r="E16" s="79">
        <v>0</v>
      </c>
      <c r="F16" s="79">
        <v>0</v>
      </c>
      <c r="G16" s="79">
        <v>662649961.52610028</v>
      </c>
      <c r="H16" s="79">
        <v>0</v>
      </c>
      <c r="I16" s="79">
        <v>0</v>
      </c>
      <c r="J16" s="79">
        <v>0</v>
      </c>
      <c r="K16" s="79">
        <v>0</v>
      </c>
      <c r="L16" s="79">
        <v>0</v>
      </c>
      <c r="M16" s="79">
        <v>0</v>
      </c>
      <c r="N16" s="79">
        <v>0</v>
      </c>
      <c r="O16" s="79">
        <v>0</v>
      </c>
      <c r="P16" s="79">
        <v>0</v>
      </c>
      <c r="Q16" s="79">
        <v>0</v>
      </c>
      <c r="R16" s="79">
        <v>0</v>
      </c>
      <c r="S16" s="166">
        <f t="shared" si="0"/>
        <v>231927486.53413507</v>
      </c>
    </row>
    <row r="17" spans="1:19" s="80" customFormat="1">
      <c r="A17" s="78">
        <v>10</v>
      </c>
      <c r="B17" s="1" t="s">
        <v>59</v>
      </c>
      <c r="C17" s="79">
        <v>0</v>
      </c>
      <c r="D17" s="79">
        <v>0</v>
      </c>
      <c r="E17" s="79">
        <v>0</v>
      </c>
      <c r="F17" s="79">
        <v>0</v>
      </c>
      <c r="G17" s="79">
        <v>0</v>
      </c>
      <c r="H17" s="79">
        <v>0</v>
      </c>
      <c r="I17" s="79">
        <v>1775782.6605999998</v>
      </c>
      <c r="J17" s="79">
        <v>0</v>
      </c>
      <c r="K17" s="79">
        <v>0</v>
      </c>
      <c r="L17" s="79">
        <v>0</v>
      </c>
      <c r="M17" s="79">
        <v>38060967.683599994</v>
      </c>
      <c r="N17" s="79">
        <v>0</v>
      </c>
      <c r="O17" s="79">
        <v>19143313.606300008</v>
      </c>
      <c r="P17" s="79">
        <v>0</v>
      </c>
      <c r="Q17" s="79">
        <v>0</v>
      </c>
      <c r="R17" s="79">
        <v>0</v>
      </c>
      <c r="S17" s="166">
        <f t="shared" si="0"/>
        <v>67663829.423350006</v>
      </c>
    </row>
    <row r="18" spans="1:19" s="80" customFormat="1">
      <c r="A18" s="78">
        <v>11</v>
      </c>
      <c r="B18" s="1" t="s">
        <v>60</v>
      </c>
      <c r="C18" s="79">
        <v>0</v>
      </c>
      <c r="D18" s="79">
        <v>0</v>
      </c>
      <c r="E18" s="79">
        <v>0</v>
      </c>
      <c r="F18" s="79">
        <v>0</v>
      </c>
      <c r="G18" s="79">
        <v>0</v>
      </c>
      <c r="H18" s="79">
        <v>0</v>
      </c>
      <c r="I18" s="79">
        <v>0</v>
      </c>
      <c r="J18" s="79">
        <v>0</v>
      </c>
      <c r="K18" s="79">
        <v>0</v>
      </c>
      <c r="L18" s="79">
        <v>0</v>
      </c>
      <c r="M18" s="79">
        <v>0</v>
      </c>
      <c r="N18" s="79">
        <v>0</v>
      </c>
      <c r="O18" s="79">
        <v>0</v>
      </c>
      <c r="P18" s="79">
        <v>0</v>
      </c>
      <c r="Q18" s="79">
        <v>2445722.83</v>
      </c>
      <c r="R18" s="79">
        <v>0</v>
      </c>
      <c r="S18" s="166">
        <f t="shared" si="0"/>
        <v>6114307.0750000002</v>
      </c>
    </row>
    <row r="19" spans="1:19" s="80" customFormat="1">
      <c r="A19" s="78">
        <v>12</v>
      </c>
      <c r="B19" s="1" t="s">
        <v>61</v>
      </c>
      <c r="C19" s="79">
        <v>0</v>
      </c>
      <c r="D19" s="79">
        <v>0</v>
      </c>
      <c r="E19" s="79">
        <v>0</v>
      </c>
      <c r="F19" s="79">
        <v>0</v>
      </c>
      <c r="G19" s="79">
        <v>0</v>
      </c>
      <c r="H19" s="79">
        <v>0</v>
      </c>
      <c r="I19" s="79">
        <v>0</v>
      </c>
      <c r="J19" s="79">
        <v>0</v>
      </c>
      <c r="K19" s="79">
        <v>0</v>
      </c>
      <c r="L19" s="79">
        <v>0</v>
      </c>
      <c r="M19" s="79">
        <v>0</v>
      </c>
      <c r="N19" s="79">
        <v>0</v>
      </c>
      <c r="O19" s="79">
        <v>0</v>
      </c>
      <c r="P19" s="79">
        <v>0</v>
      </c>
      <c r="Q19" s="79">
        <v>0</v>
      </c>
      <c r="R19" s="79">
        <v>0</v>
      </c>
      <c r="S19" s="166">
        <f t="shared" si="0"/>
        <v>0</v>
      </c>
    </row>
    <row r="20" spans="1:19" s="80" customFormat="1">
      <c r="A20" s="78">
        <v>13</v>
      </c>
      <c r="B20" s="1" t="s">
        <v>144</v>
      </c>
      <c r="C20" s="79">
        <v>0</v>
      </c>
      <c r="D20" s="79">
        <v>0</v>
      </c>
      <c r="E20" s="79">
        <v>0</v>
      </c>
      <c r="F20" s="79">
        <v>0</v>
      </c>
      <c r="G20" s="79">
        <v>0</v>
      </c>
      <c r="H20" s="79">
        <v>0</v>
      </c>
      <c r="I20" s="79">
        <v>0</v>
      </c>
      <c r="J20" s="79">
        <v>0</v>
      </c>
      <c r="K20" s="79">
        <v>0</v>
      </c>
      <c r="L20" s="79">
        <v>0</v>
      </c>
      <c r="M20" s="79">
        <v>0</v>
      </c>
      <c r="N20" s="79">
        <v>0</v>
      </c>
      <c r="O20" s="79">
        <v>0</v>
      </c>
      <c r="P20" s="79">
        <v>0</v>
      </c>
      <c r="Q20" s="79">
        <v>0</v>
      </c>
      <c r="R20" s="79">
        <v>0</v>
      </c>
      <c r="S20" s="166">
        <f t="shared" si="0"/>
        <v>0</v>
      </c>
    </row>
    <row r="21" spans="1:19" s="80" customFormat="1">
      <c r="A21" s="78">
        <v>14</v>
      </c>
      <c r="B21" s="1" t="s">
        <v>63</v>
      </c>
      <c r="C21" s="79">
        <v>392481977.77999997</v>
      </c>
      <c r="D21" s="79">
        <v>0</v>
      </c>
      <c r="E21" s="79">
        <v>0</v>
      </c>
      <c r="F21" s="79">
        <v>0</v>
      </c>
      <c r="G21" s="79">
        <v>0</v>
      </c>
      <c r="H21" s="79">
        <v>0</v>
      </c>
      <c r="I21" s="79">
        <v>0</v>
      </c>
      <c r="J21" s="79">
        <v>0</v>
      </c>
      <c r="K21" s="79">
        <v>0</v>
      </c>
      <c r="L21" s="79">
        <v>0</v>
      </c>
      <c r="M21" s="79">
        <v>196506914.54700002</v>
      </c>
      <c r="N21" s="79">
        <v>0</v>
      </c>
      <c r="O21" s="79">
        <v>0</v>
      </c>
      <c r="P21" s="79">
        <v>0</v>
      </c>
      <c r="Q21" s="79">
        <v>0</v>
      </c>
      <c r="R21" s="79">
        <v>0</v>
      </c>
      <c r="S21" s="166">
        <f t="shared" si="0"/>
        <v>196506914.54700002</v>
      </c>
    </row>
    <row r="22" spans="1:19" ht="13.8" thickBot="1">
      <c r="A22" s="81"/>
      <c r="B22" s="82" t="s">
        <v>64</v>
      </c>
      <c r="C22" s="83">
        <v>1148994387.2322998</v>
      </c>
      <c r="D22" s="83">
        <v>68932</v>
      </c>
      <c r="E22" s="83">
        <v>95609835.8917</v>
      </c>
      <c r="F22" s="83">
        <v>0</v>
      </c>
      <c r="G22" s="83">
        <v>970039712.1038003</v>
      </c>
      <c r="H22" s="83">
        <v>0</v>
      </c>
      <c r="I22" s="83">
        <v>8094040.0444000009</v>
      </c>
      <c r="J22" s="83">
        <v>0</v>
      </c>
      <c r="K22" s="83">
        <v>2345046143.6472006</v>
      </c>
      <c r="L22" s="83">
        <v>6563589.9046</v>
      </c>
      <c r="M22" s="83">
        <v>1344491557.6837001</v>
      </c>
      <c r="N22" s="83">
        <v>78656296.7289</v>
      </c>
      <c r="O22" s="83">
        <v>19772070.697800007</v>
      </c>
      <c r="P22" s="83">
        <v>0</v>
      </c>
      <c r="Q22" s="83">
        <v>2445722.83</v>
      </c>
      <c r="R22" s="83">
        <v>0</v>
      </c>
      <c r="S22" s="167">
        <f t="shared" ref="S22" si="1">SUM(S8:S21)</f>
        <v>3585310454.1350198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O7" activePane="bottomRight" state="frozen"/>
      <selection activeCell="D39" sqref="D39"/>
      <selection pane="topRight" activeCell="D39" sqref="D39"/>
      <selection pane="bottomLeft" activeCell="D39" sqref="D39"/>
      <selection pane="bottomRight" activeCell="V28" sqref="V28"/>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17"/>
  </cols>
  <sheetData>
    <row r="1" spans="1:22">
      <c r="A1" s="2" t="s">
        <v>30</v>
      </c>
      <c r="B1" s="3" t="str">
        <f>'Info '!C2</f>
        <v>JSC "Liberty Bank"</v>
      </c>
    </row>
    <row r="2" spans="1:22">
      <c r="A2" s="2" t="s">
        <v>31</v>
      </c>
      <c r="B2" s="530">
        <f>'1. key ratios '!B2</f>
        <v>46022</v>
      </c>
    </row>
    <row r="4" spans="1:22" ht="13.8" thickBot="1">
      <c r="A4" s="4" t="s">
        <v>230</v>
      </c>
      <c r="B4" s="84" t="s">
        <v>50</v>
      </c>
      <c r="V4" s="18" t="s">
        <v>35</v>
      </c>
    </row>
    <row r="5" spans="1:22" ht="12.75" customHeight="1">
      <c r="A5" s="85"/>
      <c r="B5" s="86"/>
      <c r="C5" s="830" t="s">
        <v>156</v>
      </c>
      <c r="D5" s="831"/>
      <c r="E5" s="831"/>
      <c r="F5" s="831"/>
      <c r="G5" s="831"/>
      <c r="H5" s="831"/>
      <c r="I5" s="831"/>
      <c r="J5" s="831"/>
      <c r="K5" s="831"/>
      <c r="L5" s="832"/>
      <c r="M5" s="833" t="s">
        <v>157</v>
      </c>
      <c r="N5" s="834"/>
      <c r="O5" s="834"/>
      <c r="P5" s="834"/>
      <c r="Q5" s="834"/>
      <c r="R5" s="834"/>
      <c r="S5" s="835"/>
      <c r="T5" s="838" t="s">
        <v>228</v>
      </c>
      <c r="U5" s="838" t="s">
        <v>229</v>
      </c>
      <c r="V5" s="836" t="s">
        <v>76</v>
      </c>
    </row>
    <row r="6" spans="1:22" s="50" customFormat="1" ht="105.6">
      <c r="A6" s="47"/>
      <c r="B6" s="87"/>
      <c r="C6" s="88" t="s">
        <v>65</v>
      </c>
      <c r="D6" s="130" t="s">
        <v>66</v>
      </c>
      <c r="E6" s="107" t="s">
        <v>159</v>
      </c>
      <c r="F6" s="107" t="s">
        <v>160</v>
      </c>
      <c r="G6" s="130" t="s">
        <v>163</v>
      </c>
      <c r="H6" s="130" t="s">
        <v>158</v>
      </c>
      <c r="I6" s="130" t="s">
        <v>67</v>
      </c>
      <c r="J6" s="130" t="s">
        <v>68</v>
      </c>
      <c r="K6" s="89" t="s">
        <v>69</v>
      </c>
      <c r="L6" s="90" t="s">
        <v>70</v>
      </c>
      <c r="M6" s="88" t="s">
        <v>161</v>
      </c>
      <c r="N6" s="89" t="s">
        <v>71</v>
      </c>
      <c r="O6" s="89" t="s">
        <v>72</v>
      </c>
      <c r="P6" s="89" t="s">
        <v>73</v>
      </c>
      <c r="Q6" s="89" t="s">
        <v>74</v>
      </c>
      <c r="R6" s="89" t="s">
        <v>75</v>
      </c>
      <c r="S6" s="147" t="s">
        <v>162</v>
      </c>
      <c r="T6" s="839"/>
      <c r="U6" s="839"/>
      <c r="V6" s="837"/>
    </row>
    <row r="7" spans="1:22" s="80" customFormat="1">
      <c r="A7" s="91">
        <v>1</v>
      </c>
      <c r="B7" s="1" t="s">
        <v>51</v>
      </c>
      <c r="C7" s="92">
        <v>0</v>
      </c>
      <c r="D7" s="79">
        <v>264646.03049999999</v>
      </c>
      <c r="E7" s="79">
        <v>0</v>
      </c>
      <c r="F7" s="79">
        <v>0</v>
      </c>
      <c r="G7" s="79">
        <v>0</v>
      </c>
      <c r="H7" s="79">
        <v>0</v>
      </c>
      <c r="I7" s="79">
        <v>0</v>
      </c>
      <c r="J7" s="79">
        <v>0</v>
      </c>
      <c r="K7" s="79">
        <v>0</v>
      </c>
      <c r="L7" s="93">
        <v>0</v>
      </c>
      <c r="M7" s="92">
        <v>0</v>
      </c>
      <c r="N7" s="79">
        <v>0</v>
      </c>
      <c r="O7" s="79">
        <v>0</v>
      </c>
      <c r="P7" s="79">
        <v>0</v>
      </c>
      <c r="Q7" s="79">
        <v>0</v>
      </c>
      <c r="R7" s="79">
        <v>0</v>
      </c>
      <c r="S7" s="93">
        <v>0</v>
      </c>
      <c r="T7" s="155">
        <v>0</v>
      </c>
      <c r="U7" s="155">
        <v>264646.03049999999</v>
      </c>
      <c r="V7" s="94">
        <f>SUM(C7:S7)</f>
        <v>264646.03049999999</v>
      </c>
    </row>
    <row r="8" spans="1:22" s="80" customFormat="1">
      <c r="A8" s="91">
        <v>2</v>
      </c>
      <c r="B8" s="1" t="s">
        <v>52</v>
      </c>
      <c r="C8" s="92">
        <v>0</v>
      </c>
      <c r="D8" s="79">
        <v>2662929.1636000001</v>
      </c>
      <c r="E8" s="79">
        <v>0</v>
      </c>
      <c r="F8" s="79">
        <v>0</v>
      </c>
      <c r="G8" s="79">
        <v>0</v>
      </c>
      <c r="H8" s="79">
        <v>0</v>
      </c>
      <c r="I8" s="79">
        <v>0</v>
      </c>
      <c r="J8" s="79">
        <v>0</v>
      </c>
      <c r="K8" s="79">
        <v>0</v>
      </c>
      <c r="L8" s="93">
        <v>0</v>
      </c>
      <c r="M8" s="92">
        <v>0</v>
      </c>
      <c r="N8" s="79">
        <v>0</v>
      </c>
      <c r="O8" s="79">
        <v>0</v>
      </c>
      <c r="P8" s="79">
        <v>0</v>
      </c>
      <c r="Q8" s="79">
        <v>0</v>
      </c>
      <c r="R8" s="79">
        <v>0</v>
      </c>
      <c r="S8" s="93">
        <v>0</v>
      </c>
      <c r="T8" s="155">
        <v>0</v>
      </c>
      <c r="U8" s="155">
        <v>2662929.1636000001</v>
      </c>
      <c r="V8" s="94">
        <f t="shared" ref="V8:V20" si="0">SUM(C8:S8)</f>
        <v>2662929.1636000001</v>
      </c>
    </row>
    <row r="9" spans="1:22" s="80" customFormat="1">
      <c r="A9" s="91">
        <v>3</v>
      </c>
      <c r="B9" s="1" t="s">
        <v>153</v>
      </c>
      <c r="C9" s="92">
        <v>0</v>
      </c>
      <c r="D9" s="79">
        <v>0</v>
      </c>
      <c r="E9" s="79">
        <v>0</v>
      </c>
      <c r="F9" s="79">
        <v>0</v>
      </c>
      <c r="G9" s="79">
        <v>0</v>
      </c>
      <c r="H9" s="79">
        <v>0</v>
      </c>
      <c r="I9" s="79">
        <v>0</v>
      </c>
      <c r="J9" s="79">
        <v>0</v>
      </c>
      <c r="K9" s="79">
        <v>0</v>
      </c>
      <c r="L9" s="93">
        <v>0</v>
      </c>
      <c r="M9" s="92">
        <v>0</v>
      </c>
      <c r="N9" s="79">
        <v>0</v>
      </c>
      <c r="O9" s="79">
        <v>0</v>
      </c>
      <c r="P9" s="79">
        <v>0</v>
      </c>
      <c r="Q9" s="79">
        <v>0</v>
      </c>
      <c r="R9" s="79">
        <v>0</v>
      </c>
      <c r="S9" s="93">
        <v>0</v>
      </c>
      <c r="T9" s="155">
        <v>0</v>
      </c>
      <c r="U9" s="155"/>
      <c r="V9" s="94">
        <f t="shared" si="0"/>
        <v>0</v>
      </c>
    </row>
    <row r="10" spans="1:22" s="80" customFormat="1">
      <c r="A10" s="91">
        <v>4</v>
      </c>
      <c r="B10" s="1" t="s">
        <v>53</v>
      </c>
      <c r="C10" s="92">
        <v>0</v>
      </c>
      <c r="D10" s="79">
        <v>0</v>
      </c>
      <c r="E10" s="79">
        <v>0</v>
      </c>
      <c r="F10" s="79">
        <v>0</v>
      </c>
      <c r="G10" s="79">
        <v>0</v>
      </c>
      <c r="H10" s="79">
        <v>0</v>
      </c>
      <c r="I10" s="79">
        <v>0</v>
      </c>
      <c r="J10" s="79">
        <v>0</v>
      </c>
      <c r="K10" s="79">
        <v>0</v>
      </c>
      <c r="L10" s="93">
        <v>0</v>
      </c>
      <c r="M10" s="92">
        <v>0</v>
      </c>
      <c r="N10" s="79">
        <v>0</v>
      </c>
      <c r="O10" s="79">
        <v>0</v>
      </c>
      <c r="P10" s="79">
        <v>0</v>
      </c>
      <c r="Q10" s="79">
        <v>0</v>
      </c>
      <c r="R10" s="79">
        <v>0</v>
      </c>
      <c r="S10" s="93">
        <v>0</v>
      </c>
      <c r="T10" s="155">
        <v>0</v>
      </c>
      <c r="U10" s="155"/>
      <c r="V10" s="94">
        <f t="shared" si="0"/>
        <v>0</v>
      </c>
    </row>
    <row r="11" spans="1:22" s="80" customFormat="1">
      <c r="A11" s="91">
        <v>5</v>
      </c>
      <c r="B11" s="1" t="s">
        <v>54</v>
      </c>
      <c r="C11" s="92">
        <v>0</v>
      </c>
      <c r="D11" s="79">
        <v>0</v>
      </c>
      <c r="E11" s="79">
        <v>0</v>
      </c>
      <c r="F11" s="79">
        <v>0</v>
      </c>
      <c r="G11" s="79">
        <v>0</v>
      </c>
      <c r="H11" s="79">
        <v>0</v>
      </c>
      <c r="I11" s="79">
        <v>0</v>
      </c>
      <c r="J11" s="79">
        <v>0</v>
      </c>
      <c r="K11" s="79">
        <v>0</v>
      </c>
      <c r="L11" s="93">
        <v>0</v>
      </c>
      <c r="M11" s="92">
        <v>0</v>
      </c>
      <c r="N11" s="79">
        <v>0</v>
      </c>
      <c r="O11" s="79">
        <v>0</v>
      </c>
      <c r="P11" s="79">
        <v>0</v>
      </c>
      <c r="Q11" s="79">
        <v>0</v>
      </c>
      <c r="R11" s="79">
        <v>0</v>
      </c>
      <c r="S11" s="93">
        <v>0</v>
      </c>
      <c r="T11" s="155">
        <v>0</v>
      </c>
      <c r="U11" s="155"/>
      <c r="V11" s="94">
        <f t="shared" si="0"/>
        <v>0</v>
      </c>
    </row>
    <row r="12" spans="1:22" s="80" customFormat="1">
      <c r="A12" s="91">
        <v>6</v>
      </c>
      <c r="B12" s="1" t="s">
        <v>55</v>
      </c>
      <c r="C12" s="92">
        <v>0</v>
      </c>
      <c r="D12" s="79">
        <v>0</v>
      </c>
      <c r="E12" s="79">
        <v>0</v>
      </c>
      <c r="F12" s="79">
        <v>0</v>
      </c>
      <c r="G12" s="79">
        <v>0</v>
      </c>
      <c r="H12" s="79">
        <v>0</v>
      </c>
      <c r="I12" s="79">
        <v>0</v>
      </c>
      <c r="J12" s="79">
        <v>0</v>
      </c>
      <c r="K12" s="79">
        <v>0</v>
      </c>
      <c r="L12" s="93">
        <v>0</v>
      </c>
      <c r="M12" s="92">
        <v>0</v>
      </c>
      <c r="N12" s="79">
        <v>0</v>
      </c>
      <c r="O12" s="79">
        <v>0</v>
      </c>
      <c r="P12" s="79">
        <v>0</v>
      </c>
      <c r="Q12" s="79">
        <v>0</v>
      </c>
      <c r="R12" s="79">
        <v>0</v>
      </c>
      <c r="S12" s="93">
        <v>0</v>
      </c>
      <c r="T12" s="155">
        <v>0</v>
      </c>
      <c r="U12" s="155"/>
      <c r="V12" s="94">
        <f t="shared" si="0"/>
        <v>0</v>
      </c>
    </row>
    <row r="13" spans="1:22" s="80" customFormat="1">
      <c r="A13" s="91">
        <v>7</v>
      </c>
      <c r="B13" s="1" t="s">
        <v>56</v>
      </c>
      <c r="C13" s="92">
        <v>0</v>
      </c>
      <c r="D13" s="79">
        <v>26151892.405400004</v>
      </c>
      <c r="E13" s="79">
        <v>0</v>
      </c>
      <c r="F13" s="79">
        <v>0</v>
      </c>
      <c r="G13" s="79">
        <v>0</v>
      </c>
      <c r="H13" s="79">
        <v>0</v>
      </c>
      <c r="I13" s="79">
        <v>0</v>
      </c>
      <c r="J13" s="79">
        <v>0</v>
      </c>
      <c r="K13" s="79">
        <v>0</v>
      </c>
      <c r="L13" s="93">
        <v>0</v>
      </c>
      <c r="M13" s="92">
        <v>0</v>
      </c>
      <c r="N13" s="79">
        <v>0</v>
      </c>
      <c r="O13" s="79">
        <v>0</v>
      </c>
      <c r="P13" s="79">
        <v>0</v>
      </c>
      <c r="Q13" s="79">
        <v>0</v>
      </c>
      <c r="R13" s="79">
        <v>0</v>
      </c>
      <c r="S13" s="93">
        <v>0</v>
      </c>
      <c r="T13" s="155">
        <v>26151892.405400004</v>
      </c>
      <c r="U13" s="155"/>
      <c r="V13" s="94">
        <f t="shared" si="0"/>
        <v>26151892.405400004</v>
      </c>
    </row>
    <row r="14" spans="1:22" s="80" customFormat="1">
      <c r="A14" s="91">
        <v>8</v>
      </c>
      <c r="B14" s="1" t="s">
        <v>57</v>
      </c>
      <c r="C14" s="92">
        <v>0</v>
      </c>
      <c r="D14" s="79">
        <v>27499765.155500002</v>
      </c>
      <c r="E14" s="79">
        <v>0</v>
      </c>
      <c r="F14" s="79">
        <v>0</v>
      </c>
      <c r="G14" s="79">
        <v>0</v>
      </c>
      <c r="H14" s="79">
        <v>0</v>
      </c>
      <c r="I14" s="79">
        <v>0</v>
      </c>
      <c r="J14" s="79">
        <v>0</v>
      </c>
      <c r="K14" s="79">
        <v>0</v>
      </c>
      <c r="L14" s="93">
        <v>0</v>
      </c>
      <c r="M14" s="92">
        <v>0</v>
      </c>
      <c r="N14" s="79">
        <v>0</v>
      </c>
      <c r="O14" s="79">
        <v>0</v>
      </c>
      <c r="P14" s="79">
        <v>0</v>
      </c>
      <c r="Q14" s="79">
        <v>0</v>
      </c>
      <c r="R14" s="79">
        <v>0</v>
      </c>
      <c r="S14" s="93">
        <v>0</v>
      </c>
      <c r="T14" s="155">
        <v>27499765.155500002</v>
      </c>
      <c r="U14" s="155"/>
      <c r="V14" s="94">
        <f t="shared" si="0"/>
        <v>27499765.155500002</v>
      </c>
    </row>
    <row r="15" spans="1:22" s="80" customFormat="1">
      <c r="A15" s="91">
        <v>9</v>
      </c>
      <c r="B15" s="1" t="s">
        <v>58</v>
      </c>
      <c r="C15" s="92">
        <v>0</v>
      </c>
      <c r="D15" s="79">
        <v>1323671.5336</v>
      </c>
      <c r="E15" s="79">
        <v>0</v>
      </c>
      <c r="F15" s="79">
        <v>0</v>
      </c>
      <c r="G15" s="79">
        <v>0</v>
      </c>
      <c r="H15" s="79">
        <v>0</v>
      </c>
      <c r="I15" s="79">
        <v>0</v>
      </c>
      <c r="J15" s="79">
        <v>0</v>
      </c>
      <c r="K15" s="79">
        <v>0</v>
      </c>
      <c r="L15" s="93">
        <v>0</v>
      </c>
      <c r="M15" s="92">
        <v>0</v>
      </c>
      <c r="N15" s="79">
        <v>0</v>
      </c>
      <c r="O15" s="79">
        <v>0</v>
      </c>
      <c r="P15" s="79">
        <v>0</v>
      </c>
      <c r="Q15" s="79">
        <v>0</v>
      </c>
      <c r="R15" s="79">
        <v>0</v>
      </c>
      <c r="S15" s="93">
        <v>0</v>
      </c>
      <c r="T15" s="155">
        <v>1323671.5336</v>
      </c>
      <c r="U15" s="155"/>
      <c r="V15" s="94">
        <f t="shared" si="0"/>
        <v>1323671.5336</v>
      </c>
    </row>
    <row r="16" spans="1:22" s="80" customFormat="1">
      <c r="A16" s="91">
        <v>10</v>
      </c>
      <c r="B16" s="1" t="s">
        <v>59</v>
      </c>
      <c r="C16" s="92">
        <v>0</v>
      </c>
      <c r="D16" s="79">
        <v>353534.6887</v>
      </c>
      <c r="E16" s="79">
        <v>0</v>
      </c>
      <c r="F16" s="79">
        <v>0</v>
      </c>
      <c r="G16" s="79">
        <v>0</v>
      </c>
      <c r="H16" s="79">
        <v>0</v>
      </c>
      <c r="I16" s="79">
        <v>0</v>
      </c>
      <c r="J16" s="79">
        <v>0</v>
      </c>
      <c r="K16" s="79">
        <v>0</v>
      </c>
      <c r="L16" s="93">
        <v>0</v>
      </c>
      <c r="M16" s="92">
        <v>0</v>
      </c>
      <c r="N16" s="79">
        <v>0</v>
      </c>
      <c r="O16" s="79">
        <v>0</v>
      </c>
      <c r="P16" s="79">
        <v>0</v>
      </c>
      <c r="Q16" s="79">
        <v>0</v>
      </c>
      <c r="R16" s="79">
        <v>0</v>
      </c>
      <c r="S16" s="93">
        <v>0</v>
      </c>
      <c r="T16" s="155">
        <v>353534.6887</v>
      </c>
      <c r="U16" s="155"/>
      <c r="V16" s="94">
        <f t="shared" si="0"/>
        <v>353534.6887</v>
      </c>
    </row>
    <row r="17" spans="1:22" s="80" customFormat="1">
      <c r="A17" s="91">
        <v>11</v>
      </c>
      <c r="B17" s="1" t="s">
        <v>60</v>
      </c>
      <c r="C17" s="92">
        <v>0</v>
      </c>
      <c r="D17" s="79">
        <v>0</v>
      </c>
      <c r="E17" s="79">
        <v>0</v>
      </c>
      <c r="F17" s="79">
        <v>0</v>
      </c>
      <c r="G17" s="79">
        <v>0</v>
      </c>
      <c r="H17" s="79">
        <v>0</v>
      </c>
      <c r="I17" s="79">
        <v>0</v>
      </c>
      <c r="J17" s="79">
        <v>0</v>
      </c>
      <c r="K17" s="79">
        <v>0</v>
      </c>
      <c r="L17" s="93">
        <v>0</v>
      </c>
      <c r="M17" s="92">
        <v>0</v>
      </c>
      <c r="N17" s="79">
        <v>0</v>
      </c>
      <c r="O17" s="79">
        <v>0</v>
      </c>
      <c r="P17" s="79">
        <v>0</v>
      </c>
      <c r="Q17" s="79">
        <v>0</v>
      </c>
      <c r="R17" s="79">
        <v>0</v>
      </c>
      <c r="S17" s="93">
        <v>0</v>
      </c>
      <c r="T17" s="155">
        <v>0</v>
      </c>
      <c r="U17" s="155"/>
      <c r="V17" s="94">
        <f t="shared" si="0"/>
        <v>0</v>
      </c>
    </row>
    <row r="18" spans="1:22" s="80" customFormat="1">
      <c r="A18" s="91">
        <v>12</v>
      </c>
      <c r="B18" s="1" t="s">
        <v>61</v>
      </c>
      <c r="C18" s="92">
        <v>0</v>
      </c>
      <c r="D18" s="79">
        <v>0</v>
      </c>
      <c r="E18" s="79">
        <v>0</v>
      </c>
      <c r="F18" s="79">
        <v>0</v>
      </c>
      <c r="G18" s="79">
        <v>0</v>
      </c>
      <c r="H18" s="79">
        <v>0</v>
      </c>
      <c r="I18" s="79">
        <v>0</v>
      </c>
      <c r="J18" s="79">
        <v>0</v>
      </c>
      <c r="K18" s="79">
        <v>0</v>
      </c>
      <c r="L18" s="93">
        <v>0</v>
      </c>
      <c r="M18" s="92">
        <v>0</v>
      </c>
      <c r="N18" s="79">
        <v>0</v>
      </c>
      <c r="O18" s="79">
        <v>0</v>
      </c>
      <c r="P18" s="79">
        <v>0</v>
      </c>
      <c r="Q18" s="79">
        <v>0</v>
      </c>
      <c r="R18" s="79">
        <v>0</v>
      </c>
      <c r="S18" s="93">
        <v>0</v>
      </c>
      <c r="T18" s="155">
        <v>0</v>
      </c>
      <c r="U18" s="155"/>
      <c r="V18" s="94">
        <f t="shared" si="0"/>
        <v>0</v>
      </c>
    </row>
    <row r="19" spans="1:22" s="80" customFormat="1">
      <c r="A19" s="91">
        <v>13</v>
      </c>
      <c r="B19" s="1" t="s">
        <v>62</v>
      </c>
      <c r="C19" s="92">
        <v>0</v>
      </c>
      <c r="D19" s="79">
        <v>0</v>
      </c>
      <c r="E19" s="79">
        <v>0</v>
      </c>
      <c r="F19" s="79">
        <v>0</v>
      </c>
      <c r="G19" s="79">
        <v>0</v>
      </c>
      <c r="H19" s="79">
        <v>0</v>
      </c>
      <c r="I19" s="79">
        <v>0</v>
      </c>
      <c r="J19" s="79">
        <v>0</v>
      </c>
      <c r="K19" s="79">
        <v>0</v>
      </c>
      <c r="L19" s="93">
        <v>0</v>
      </c>
      <c r="M19" s="92">
        <v>0</v>
      </c>
      <c r="N19" s="79">
        <v>0</v>
      </c>
      <c r="O19" s="79">
        <v>0</v>
      </c>
      <c r="P19" s="79">
        <v>0</v>
      </c>
      <c r="Q19" s="79">
        <v>0</v>
      </c>
      <c r="R19" s="79">
        <v>0</v>
      </c>
      <c r="S19" s="93">
        <v>0</v>
      </c>
      <c r="T19" s="155">
        <v>0</v>
      </c>
      <c r="U19" s="155"/>
      <c r="V19" s="94">
        <f t="shared" si="0"/>
        <v>0</v>
      </c>
    </row>
    <row r="20" spans="1:22" s="80" customFormat="1">
      <c r="A20" s="91">
        <v>14</v>
      </c>
      <c r="B20" s="1" t="s">
        <v>63</v>
      </c>
      <c r="C20" s="92">
        <v>0</v>
      </c>
      <c r="D20" s="79">
        <v>0</v>
      </c>
      <c r="E20" s="79">
        <v>0</v>
      </c>
      <c r="F20" s="79">
        <v>0</v>
      </c>
      <c r="G20" s="79">
        <v>0</v>
      </c>
      <c r="H20" s="79">
        <v>0</v>
      </c>
      <c r="I20" s="79">
        <v>0</v>
      </c>
      <c r="J20" s="79">
        <v>0</v>
      </c>
      <c r="K20" s="79">
        <v>0</v>
      </c>
      <c r="L20" s="93">
        <v>0</v>
      </c>
      <c r="M20" s="92">
        <v>0</v>
      </c>
      <c r="N20" s="79">
        <v>0</v>
      </c>
      <c r="O20" s="79">
        <v>0</v>
      </c>
      <c r="P20" s="79">
        <v>0</v>
      </c>
      <c r="Q20" s="79">
        <v>0</v>
      </c>
      <c r="R20" s="79">
        <v>0</v>
      </c>
      <c r="S20" s="93">
        <v>0</v>
      </c>
      <c r="T20" s="155">
        <v>0</v>
      </c>
      <c r="U20" s="155"/>
      <c r="V20" s="94">
        <f t="shared" si="0"/>
        <v>0</v>
      </c>
    </row>
    <row r="21" spans="1:22" ht="13.8" thickBot="1">
      <c r="A21" s="81"/>
      <c r="B21" s="95" t="s">
        <v>64</v>
      </c>
      <c r="C21" s="96">
        <f>SUM(C7:C20)</f>
        <v>0</v>
      </c>
      <c r="D21" s="83">
        <f t="shared" ref="D21:V21" si="1">SUM(D7:D20)</f>
        <v>58256438.977300011</v>
      </c>
      <c r="E21" s="83">
        <f t="shared" si="1"/>
        <v>0</v>
      </c>
      <c r="F21" s="83">
        <f t="shared" si="1"/>
        <v>0</v>
      </c>
      <c r="G21" s="83">
        <f t="shared" si="1"/>
        <v>0</v>
      </c>
      <c r="H21" s="83">
        <f t="shared" si="1"/>
        <v>0</v>
      </c>
      <c r="I21" s="83">
        <f t="shared" si="1"/>
        <v>0</v>
      </c>
      <c r="J21" s="83">
        <f t="shared" si="1"/>
        <v>0</v>
      </c>
      <c r="K21" s="83">
        <f t="shared" si="1"/>
        <v>0</v>
      </c>
      <c r="L21" s="97">
        <f t="shared" si="1"/>
        <v>0</v>
      </c>
      <c r="M21" s="96">
        <f t="shared" si="1"/>
        <v>0</v>
      </c>
      <c r="N21" s="83">
        <f t="shared" si="1"/>
        <v>0</v>
      </c>
      <c r="O21" s="83">
        <f t="shared" si="1"/>
        <v>0</v>
      </c>
      <c r="P21" s="83">
        <f t="shared" si="1"/>
        <v>0</v>
      </c>
      <c r="Q21" s="83">
        <f t="shared" si="1"/>
        <v>0</v>
      </c>
      <c r="R21" s="83">
        <f t="shared" si="1"/>
        <v>0</v>
      </c>
      <c r="S21" s="97">
        <f>SUM(S7:S20)</f>
        <v>0</v>
      </c>
      <c r="T21" s="97">
        <f>SUM(T7:T20)</f>
        <v>55328863.783200003</v>
      </c>
      <c r="U21" s="97">
        <f t="shared" ref="U21" si="2">SUM(U7:U20)</f>
        <v>2927575.1941</v>
      </c>
      <c r="V21" s="98">
        <f t="shared" si="1"/>
        <v>58256438.977300011</v>
      </c>
    </row>
    <row r="24" spans="1:22">
      <c r="A24" s="7"/>
      <c r="B24" s="7"/>
      <c r="C24" s="25"/>
      <c r="D24" s="25"/>
      <c r="E24" s="25"/>
    </row>
    <row r="25" spans="1:22">
      <c r="A25" s="99"/>
      <c r="B25" s="99"/>
      <c r="C25" s="7"/>
      <c r="D25" s="25"/>
      <c r="E25" s="25"/>
    </row>
    <row r="26" spans="1:22">
      <c r="A26" s="99"/>
      <c r="B26" s="26"/>
      <c r="C26" s="7"/>
      <c r="D26" s="25"/>
      <c r="E26" s="25"/>
    </row>
    <row r="27" spans="1:22">
      <c r="A27" s="99"/>
      <c r="B27" s="99"/>
      <c r="C27" s="7"/>
      <c r="D27" s="25"/>
      <c r="E27" s="25"/>
    </row>
    <row r="28" spans="1:22">
      <c r="A28" s="99"/>
      <c r="B28" s="26"/>
      <c r="C28" s="7"/>
      <c r="D28" s="25"/>
      <c r="E28" s="25"/>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D39" sqref="D39"/>
      <selection pane="topRight" activeCell="D39" sqref="D39"/>
      <selection pane="bottomLeft" activeCell="D39" sqref="D39"/>
      <selection pane="bottomRight" activeCell="D26" sqref="D25:D26"/>
    </sheetView>
  </sheetViews>
  <sheetFormatPr defaultColWidth="9.33203125" defaultRowHeight="13.8"/>
  <cols>
    <col min="1" max="1" width="10.5546875" style="4" bestFit="1" customWidth="1"/>
    <col min="2" max="2" width="77.5546875" style="4" customWidth="1"/>
    <col min="3" max="3" width="14.33203125" style="156" bestFit="1" customWidth="1"/>
    <col min="4" max="4" width="14.6640625" style="156" bestFit="1" customWidth="1"/>
    <col min="5" max="5" width="17.6640625" style="156" customWidth="1"/>
    <col min="6" max="6" width="15.6640625" style="156" customWidth="1"/>
    <col min="7" max="7" width="17.44140625" style="156" customWidth="1"/>
    <col min="8" max="8" width="15.33203125" style="156" customWidth="1"/>
    <col min="9" max="16384" width="9.33203125" style="17"/>
  </cols>
  <sheetData>
    <row r="1" spans="1:9">
      <c r="A1" s="2" t="s">
        <v>30</v>
      </c>
      <c r="B1" s="4" t="str">
        <f>'Info '!C2</f>
        <v>JSC "Liberty Bank"</v>
      </c>
      <c r="C1" s="3"/>
    </row>
    <row r="2" spans="1:9">
      <c r="A2" s="2" t="s">
        <v>31</v>
      </c>
      <c r="B2" s="530">
        <f>'1. key ratios '!B2</f>
        <v>46022</v>
      </c>
      <c r="C2" s="229"/>
    </row>
    <row r="4" spans="1:9" ht="14.4" thickBot="1">
      <c r="A4" s="2" t="s">
        <v>150</v>
      </c>
      <c r="B4" s="84" t="s">
        <v>239</v>
      </c>
    </row>
    <row r="5" spans="1:9">
      <c r="A5" s="85"/>
      <c r="B5" s="100"/>
      <c r="C5" s="157" t="s">
        <v>0</v>
      </c>
      <c r="D5" s="157" t="s">
        <v>1</v>
      </c>
      <c r="E5" s="157" t="s">
        <v>2</v>
      </c>
      <c r="F5" s="157" t="s">
        <v>3</v>
      </c>
      <c r="G5" s="158" t="s">
        <v>4</v>
      </c>
      <c r="H5" s="159" t="s">
        <v>5</v>
      </c>
      <c r="I5" s="101"/>
    </row>
    <row r="6" spans="1:9" s="101" customFormat="1" ht="12.75" customHeight="1">
      <c r="A6" s="102"/>
      <c r="B6" s="842" t="s">
        <v>149</v>
      </c>
      <c r="C6" s="844" t="s">
        <v>232</v>
      </c>
      <c r="D6" s="846" t="s">
        <v>231</v>
      </c>
      <c r="E6" s="847"/>
      <c r="F6" s="844" t="s">
        <v>236</v>
      </c>
      <c r="G6" s="844" t="s">
        <v>237</v>
      </c>
      <c r="H6" s="840" t="s">
        <v>235</v>
      </c>
    </row>
    <row r="7" spans="1:9" ht="41.4">
      <c r="A7" s="104"/>
      <c r="B7" s="843"/>
      <c r="C7" s="845"/>
      <c r="D7" s="160" t="s">
        <v>234</v>
      </c>
      <c r="E7" s="160" t="s">
        <v>233</v>
      </c>
      <c r="F7" s="845"/>
      <c r="G7" s="845"/>
      <c r="H7" s="841"/>
      <c r="I7" s="101"/>
    </row>
    <row r="8" spans="1:9">
      <c r="A8" s="102">
        <v>1</v>
      </c>
      <c r="B8" s="1" t="s">
        <v>51</v>
      </c>
      <c r="C8" s="161">
        <v>873067702.81169999</v>
      </c>
      <c r="D8" s="162">
        <v>9589291.8632999994</v>
      </c>
      <c r="E8" s="161">
        <v>9589291.8632999994</v>
      </c>
      <c r="F8" s="161">
        <v>125602656.39999999</v>
      </c>
      <c r="G8" s="163">
        <v>125338010.36949998</v>
      </c>
      <c r="H8" s="699">
        <f>IFERROR(G8/(C8+E8),0)</f>
        <v>0.14200081246243368</v>
      </c>
    </row>
    <row r="9" spans="1:9" ht="15" customHeight="1">
      <c r="A9" s="102">
        <v>2</v>
      </c>
      <c r="B9" s="1" t="s">
        <v>52</v>
      </c>
      <c r="C9" s="161">
        <v>0</v>
      </c>
      <c r="D9" s="162">
        <v>145318875.46240002</v>
      </c>
      <c r="E9" s="161">
        <v>72659437.731399998</v>
      </c>
      <c r="F9" s="161">
        <v>71496937.082499996</v>
      </c>
      <c r="G9" s="163">
        <v>68834007.919</v>
      </c>
      <c r="H9" s="699">
        <f t="shared" ref="H9:H21" si="0">IFERROR(G9/(C9+E9),0)</f>
        <v>0.94735123293216972</v>
      </c>
    </row>
    <row r="10" spans="1:9">
      <c r="A10" s="102">
        <v>3</v>
      </c>
      <c r="B10" s="1" t="s">
        <v>153</v>
      </c>
      <c r="C10" s="161">
        <v>0</v>
      </c>
      <c r="D10" s="162">
        <v>15200445.1939</v>
      </c>
      <c r="E10" s="161">
        <v>3040089.0388000007</v>
      </c>
      <c r="F10" s="161">
        <v>3034688.0342999999</v>
      </c>
      <c r="G10" s="163">
        <v>3034688.0342999999</v>
      </c>
      <c r="H10" s="699">
        <f t="shared" si="0"/>
        <v>0.99822340581770175</v>
      </c>
    </row>
    <row r="11" spans="1:9">
      <c r="A11" s="102">
        <v>4</v>
      </c>
      <c r="B11" s="1" t="s">
        <v>53</v>
      </c>
      <c r="C11" s="161">
        <v>0</v>
      </c>
      <c r="D11" s="162">
        <v>290279589.24949992</v>
      </c>
      <c r="E11" s="161">
        <v>0</v>
      </c>
      <c r="F11" s="161">
        <v>0</v>
      </c>
      <c r="G11" s="163">
        <v>0</v>
      </c>
      <c r="H11" s="699">
        <f t="shared" si="0"/>
        <v>0</v>
      </c>
    </row>
    <row r="12" spans="1:9">
      <c r="A12" s="102">
        <v>5</v>
      </c>
      <c r="B12" s="1" t="s">
        <v>54</v>
      </c>
      <c r="C12" s="161">
        <v>5407264.3289999999</v>
      </c>
      <c r="D12" s="162">
        <v>0</v>
      </c>
      <c r="E12" s="161">
        <v>0</v>
      </c>
      <c r="F12" s="161">
        <v>5407264.3289999999</v>
      </c>
      <c r="G12" s="163">
        <v>5407264.3289999999</v>
      </c>
      <c r="H12" s="699">
        <f t="shared" si="0"/>
        <v>1</v>
      </c>
    </row>
    <row r="13" spans="1:9">
      <c r="A13" s="102">
        <v>6</v>
      </c>
      <c r="B13" s="1" t="s">
        <v>55</v>
      </c>
      <c r="C13" s="161">
        <v>114053565.74729995</v>
      </c>
      <c r="D13" s="162">
        <v>0</v>
      </c>
      <c r="E13" s="161">
        <v>0</v>
      </c>
      <c r="F13" s="161">
        <v>34720946.888000011</v>
      </c>
      <c r="G13" s="163">
        <v>34720946.888000011</v>
      </c>
      <c r="H13" s="699">
        <f t="shared" si="0"/>
        <v>0.30442666707088006</v>
      </c>
    </row>
    <row r="14" spans="1:9">
      <c r="A14" s="102">
        <v>7</v>
      </c>
      <c r="B14" s="1" t="s">
        <v>56</v>
      </c>
      <c r="C14" s="161">
        <v>976464403.38440013</v>
      </c>
      <c r="D14" s="162">
        <v>0</v>
      </c>
      <c r="E14" s="161">
        <v>0</v>
      </c>
      <c r="F14" s="161">
        <v>976464403.38440013</v>
      </c>
      <c r="G14" s="163">
        <v>950312510.97900009</v>
      </c>
      <c r="H14" s="699">
        <f t="shared" si="0"/>
        <v>0.97321777187703074</v>
      </c>
    </row>
    <row r="15" spans="1:9">
      <c r="A15" s="102">
        <v>8</v>
      </c>
      <c r="B15" s="1" t="s">
        <v>57</v>
      </c>
      <c r="C15" s="161">
        <v>2652435894.2249012</v>
      </c>
      <c r="D15" s="162">
        <v>0</v>
      </c>
      <c r="E15" s="161">
        <v>0</v>
      </c>
      <c r="F15" s="161">
        <v>1866371020.4380009</v>
      </c>
      <c r="G15" s="163">
        <v>1838871255.2827005</v>
      </c>
      <c r="H15" s="699">
        <f t="shared" si="0"/>
        <v>0.69327641783405225</v>
      </c>
    </row>
    <row r="16" spans="1:9">
      <c r="A16" s="102">
        <v>9</v>
      </c>
      <c r="B16" s="1" t="s">
        <v>58</v>
      </c>
      <c r="C16" s="161">
        <v>662649961.52610028</v>
      </c>
      <c r="D16" s="162">
        <v>0</v>
      </c>
      <c r="E16" s="161">
        <v>0</v>
      </c>
      <c r="F16" s="161">
        <v>231927486.53430009</v>
      </c>
      <c r="G16" s="163">
        <v>230603815.00070012</v>
      </c>
      <c r="H16" s="699">
        <f t="shared" si="0"/>
        <v>0.34800245739034447</v>
      </c>
    </row>
    <row r="17" spans="1:8">
      <c r="A17" s="102">
        <v>10</v>
      </c>
      <c r="B17" s="1" t="s">
        <v>59</v>
      </c>
      <c r="C17" s="161">
        <v>58980063.950499989</v>
      </c>
      <c r="D17" s="162">
        <v>0</v>
      </c>
      <c r="E17" s="161">
        <v>0</v>
      </c>
      <c r="F17" s="161">
        <v>67663829.422899976</v>
      </c>
      <c r="G17" s="163">
        <v>67310294.733899966</v>
      </c>
      <c r="H17" s="699">
        <f t="shared" si="0"/>
        <v>1.1412380764861711</v>
      </c>
    </row>
    <row r="18" spans="1:8">
      <c r="A18" s="102">
        <v>11</v>
      </c>
      <c r="B18" s="1" t="s">
        <v>60</v>
      </c>
      <c r="C18" s="161">
        <v>2445722.83</v>
      </c>
      <c r="D18" s="162">
        <v>0</v>
      </c>
      <c r="E18" s="161">
        <v>0</v>
      </c>
      <c r="F18" s="161">
        <v>6114307.0750000002</v>
      </c>
      <c r="G18" s="163">
        <v>6114307.0750000002</v>
      </c>
      <c r="H18" s="699">
        <f t="shared" si="0"/>
        <v>2.5</v>
      </c>
    </row>
    <row r="19" spans="1:8">
      <c r="A19" s="102">
        <v>12</v>
      </c>
      <c r="B19" s="1" t="s">
        <v>61</v>
      </c>
      <c r="C19" s="161">
        <v>0</v>
      </c>
      <c r="D19" s="162">
        <v>0</v>
      </c>
      <c r="E19" s="161">
        <v>0</v>
      </c>
      <c r="F19" s="161">
        <v>0</v>
      </c>
      <c r="G19" s="163">
        <v>0</v>
      </c>
      <c r="H19" s="699">
        <f t="shared" si="0"/>
        <v>0</v>
      </c>
    </row>
    <row r="20" spans="1:8">
      <c r="A20" s="102">
        <v>13</v>
      </c>
      <c r="B20" s="1" t="s">
        <v>144</v>
      </c>
      <c r="C20" s="161">
        <v>0</v>
      </c>
      <c r="D20" s="162">
        <v>0</v>
      </c>
      <c r="E20" s="161">
        <v>0</v>
      </c>
      <c r="F20" s="161">
        <v>0</v>
      </c>
      <c r="G20" s="163">
        <v>0</v>
      </c>
      <c r="H20" s="699">
        <f t="shared" si="0"/>
        <v>0</v>
      </c>
    </row>
    <row r="21" spans="1:8">
      <c r="A21" s="102">
        <v>14</v>
      </c>
      <c r="B21" s="1" t="s">
        <v>63</v>
      </c>
      <c r="C21" s="161">
        <v>588988892.32700002</v>
      </c>
      <c r="D21" s="162">
        <v>0</v>
      </c>
      <c r="E21" s="161">
        <v>0</v>
      </c>
      <c r="F21" s="161">
        <v>196506914.54700002</v>
      </c>
      <c r="G21" s="163">
        <v>196506914.54700002</v>
      </c>
      <c r="H21" s="699">
        <f t="shared" si="0"/>
        <v>0.33363433013249694</v>
      </c>
    </row>
    <row r="22" spans="1:8" ht="14.4" thickBot="1">
      <c r="A22" s="105"/>
      <c r="B22" s="106" t="s">
        <v>64</v>
      </c>
      <c r="C22" s="164">
        <f>SUM(C8:C21)</f>
        <v>5934493471.1309004</v>
      </c>
      <c r="D22" s="164">
        <f>SUM(D8:D21)</f>
        <v>460388201.76909995</v>
      </c>
      <c r="E22" s="164">
        <f>SUM(E8:E21)</f>
        <v>85288818.633499995</v>
      </c>
      <c r="F22" s="164">
        <f>SUM(F8:F21)</f>
        <v>3585310454.1354008</v>
      </c>
      <c r="G22" s="164">
        <f>SUM(G8:G21)</f>
        <v>3527054015.1581001</v>
      </c>
      <c r="H22" s="700">
        <f>G22/(C22+E22)</f>
        <v>0.58591056044588952</v>
      </c>
    </row>
  </sheetData>
  <mergeCells count="6">
    <mergeCell ref="H6:H7"/>
    <mergeCell ref="B6:B7"/>
    <mergeCell ref="C6:C7"/>
    <mergeCell ref="D6:E6"/>
    <mergeCell ref="F6:F7"/>
    <mergeCell ref="G6:G7"/>
  </mergeCells>
  <pageMargins left="0.7" right="0.7" top="0.75" bottom="0.75" header="0.3" footer="0.3"/>
  <pageSetup scale="4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D39" sqref="D39"/>
      <selection pane="topRight" activeCell="D39" sqref="D39"/>
      <selection pane="bottomLeft" activeCell="D39" sqref="D39"/>
      <selection pane="bottomRight" activeCell="O21" sqref="O21"/>
    </sheetView>
  </sheetViews>
  <sheetFormatPr defaultColWidth="9.33203125" defaultRowHeight="13.8"/>
  <cols>
    <col min="1" max="1" width="10.5546875" style="156" bestFit="1" customWidth="1"/>
    <col min="2" max="2" width="82.44140625" style="156" customWidth="1"/>
    <col min="3" max="4" width="13.6640625" style="156" bestFit="1" customWidth="1"/>
    <col min="5" max="5" width="14" style="156" bestFit="1" customWidth="1"/>
    <col min="6" max="6" width="12.33203125" style="156" bestFit="1" customWidth="1"/>
    <col min="7" max="7" width="12" style="156" bestFit="1" customWidth="1"/>
    <col min="8" max="8" width="13.6640625" style="156" bestFit="1" customWidth="1"/>
    <col min="9" max="10" width="12.33203125" style="156" bestFit="1" customWidth="1"/>
    <col min="11" max="11" width="13.6640625" style="156" bestFit="1" customWidth="1"/>
    <col min="12" max="16384" width="9.33203125" style="156"/>
  </cols>
  <sheetData>
    <row r="1" spans="1:11">
      <c r="A1" s="156" t="s">
        <v>30</v>
      </c>
      <c r="B1" s="3" t="str">
        <f>'Info '!C2</f>
        <v>JSC "Liberty Bank"</v>
      </c>
    </row>
    <row r="2" spans="1:11">
      <c r="A2" s="156" t="s">
        <v>31</v>
      </c>
      <c r="B2" s="530">
        <f>'1. key ratios '!B2</f>
        <v>46022</v>
      </c>
      <c r="C2" s="175"/>
      <c r="D2" s="175"/>
    </row>
    <row r="3" spans="1:11">
      <c r="B3" s="175"/>
      <c r="C3" s="175"/>
      <c r="D3" s="175"/>
    </row>
    <row r="4" spans="1:11" ht="14.4" thickBot="1">
      <c r="A4" s="156" t="s">
        <v>146</v>
      </c>
      <c r="B4" s="201" t="s">
        <v>240</v>
      </c>
      <c r="C4" s="175"/>
      <c r="D4" s="175"/>
    </row>
    <row r="5" spans="1:11" ht="30" customHeight="1">
      <c r="A5" s="848"/>
      <c r="B5" s="849"/>
      <c r="C5" s="850" t="s">
        <v>292</v>
      </c>
      <c r="D5" s="850"/>
      <c r="E5" s="850"/>
      <c r="F5" s="850" t="s">
        <v>293</v>
      </c>
      <c r="G5" s="850"/>
      <c r="H5" s="850"/>
      <c r="I5" s="850" t="s">
        <v>294</v>
      </c>
      <c r="J5" s="850"/>
      <c r="K5" s="851"/>
    </row>
    <row r="6" spans="1:11">
      <c r="A6" s="176"/>
      <c r="B6" s="177"/>
      <c r="C6" s="19" t="s">
        <v>32</v>
      </c>
      <c r="D6" s="19" t="s">
        <v>33</v>
      </c>
      <c r="E6" s="19" t="s">
        <v>34</v>
      </c>
      <c r="F6" s="19" t="s">
        <v>32</v>
      </c>
      <c r="G6" s="19" t="s">
        <v>33</v>
      </c>
      <c r="H6" s="19" t="s">
        <v>34</v>
      </c>
      <c r="I6" s="19" t="s">
        <v>32</v>
      </c>
      <c r="J6" s="19" t="s">
        <v>33</v>
      </c>
      <c r="K6" s="19" t="s">
        <v>34</v>
      </c>
    </row>
    <row r="7" spans="1:11">
      <c r="A7" s="178" t="s">
        <v>243</v>
      </c>
      <c r="B7" s="179"/>
      <c r="C7" s="179"/>
      <c r="D7" s="179"/>
      <c r="E7" s="179"/>
      <c r="F7" s="179"/>
      <c r="G7" s="179"/>
      <c r="H7" s="179"/>
      <c r="I7" s="179"/>
      <c r="J7" s="179"/>
      <c r="K7" s="180"/>
    </row>
    <row r="8" spans="1:11">
      <c r="A8" s="181">
        <v>1</v>
      </c>
      <c r="B8" s="182" t="s">
        <v>241</v>
      </c>
      <c r="C8" s="539"/>
      <c r="D8" s="539"/>
      <c r="E8" s="539"/>
      <c r="F8" s="540">
        <v>768456942.32665217</v>
      </c>
      <c r="G8" s="540">
        <v>496181334.07087302</v>
      </c>
      <c r="H8" s="540">
        <v>1264638276.3975253</v>
      </c>
      <c r="I8" s="540">
        <v>760094524.84513021</v>
      </c>
      <c r="J8" s="540">
        <v>305195842.94051069</v>
      </c>
      <c r="K8" s="541">
        <v>1065290367.7856416</v>
      </c>
    </row>
    <row r="9" spans="1:11">
      <c r="A9" s="178" t="s">
        <v>244</v>
      </c>
      <c r="B9" s="179"/>
      <c r="C9" s="542"/>
      <c r="D9" s="542"/>
      <c r="E9" s="542"/>
      <c r="F9" s="542"/>
      <c r="G9" s="542"/>
      <c r="H9" s="542"/>
      <c r="I9" s="542"/>
      <c r="J9" s="542"/>
      <c r="K9" s="543"/>
    </row>
    <row r="10" spans="1:11">
      <c r="A10" s="183">
        <v>2</v>
      </c>
      <c r="B10" s="184" t="s">
        <v>252</v>
      </c>
      <c r="C10" s="544">
        <v>1359319931.7145524</v>
      </c>
      <c r="D10" s="545">
        <v>620381302.32558048</v>
      </c>
      <c r="E10" s="545">
        <v>1979701234.040132</v>
      </c>
      <c r="F10" s="545">
        <v>219132902.90843987</v>
      </c>
      <c r="G10" s="545">
        <v>107275136.4610492</v>
      </c>
      <c r="H10" s="545">
        <v>326408039.36948878</v>
      </c>
      <c r="I10" s="545">
        <v>55667475.288611442</v>
      </c>
      <c r="J10" s="545">
        <v>26705411.201749656</v>
      </c>
      <c r="K10" s="546">
        <v>82372886.490361124</v>
      </c>
    </row>
    <row r="11" spans="1:11">
      <c r="A11" s="183">
        <v>3</v>
      </c>
      <c r="B11" s="184" t="s">
        <v>246</v>
      </c>
      <c r="C11" s="544">
        <v>1515104079.6172612</v>
      </c>
      <c r="D11" s="545">
        <v>630410046.34722507</v>
      </c>
      <c r="E11" s="545">
        <v>2145514125.9644866</v>
      </c>
      <c r="F11" s="545">
        <v>407849398.89083272</v>
      </c>
      <c r="G11" s="545">
        <v>179574575.65269569</v>
      </c>
      <c r="H11" s="545">
        <v>587423974.54352832</v>
      </c>
      <c r="I11" s="545">
        <v>336924788.13634014</v>
      </c>
      <c r="J11" s="545">
        <v>153622823.51875398</v>
      </c>
      <c r="K11" s="546">
        <v>490547611.65509415</v>
      </c>
    </row>
    <row r="12" spans="1:11">
      <c r="A12" s="183">
        <v>4</v>
      </c>
      <c r="B12" s="184" t="s">
        <v>247</v>
      </c>
      <c r="C12" s="544"/>
      <c r="D12" s="545"/>
      <c r="E12" s="545">
        <v>0</v>
      </c>
      <c r="F12" s="545"/>
      <c r="G12" s="545"/>
      <c r="H12" s="545"/>
      <c r="I12" s="545"/>
      <c r="J12" s="545"/>
      <c r="K12" s="546"/>
    </row>
    <row r="13" spans="1:11">
      <c r="A13" s="183">
        <v>5</v>
      </c>
      <c r="B13" s="184" t="s">
        <v>255</v>
      </c>
      <c r="C13" s="544">
        <v>-913942.62880434748</v>
      </c>
      <c r="D13" s="545">
        <v>0</v>
      </c>
      <c r="E13" s="545">
        <v>-913942.62880434748</v>
      </c>
      <c r="F13" s="545">
        <v>-913942.62880434748</v>
      </c>
      <c r="G13" s="545">
        <v>0</v>
      </c>
      <c r="H13" s="545">
        <v>-913942.62880434748</v>
      </c>
      <c r="I13" s="545">
        <v>-913942.62880434748</v>
      </c>
      <c r="J13" s="545">
        <v>0</v>
      </c>
      <c r="K13" s="546">
        <v>-913942.62880434748</v>
      </c>
    </row>
    <row r="14" spans="1:11">
      <c r="A14" s="183">
        <v>6</v>
      </c>
      <c r="B14" s="184" t="s">
        <v>287</v>
      </c>
      <c r="C14" s="544">
        <v>39279908.762282602</v>
      </c>
      <c r="D14" s="545">
        <v>10024476.835177381</v>
      </c>
      <c r="E14" s="545">
        <v>49304385.597460002</v>
      </c>
      <c r="F14" s="545">
        <v>34502583.308556758</v>
      </c>
      <c r="G14" s="545">
        <v>36379128.603306577</v>
      </c>
      <c r="H14" s="545">
        <v>70881711.911863342</v>
      </c>
      <c r="I14" s="545">
        <v>11603853.013861304</v>
      </c>
      <c r="J14" s="545">
        <v>11940423.192742757</v>
      </c>
      <c r="K14" s="546">
        <v>23544276.20660406</v>
      </c>
    </row>
    <row r="15" spans="1:11">
      <c r="A15" s="183">
        <v>7</v>
      </c>
      <c r="B15" s="184" t="s">
        <v>288</v>
      </c>
      <c r="C15" s="544">
        <v>193321074.59703267</v>
      </c>
      <c r="D15" s="545">
        <v>117615147.67670198</v>
      </c>
      <c r="E15" s="545">
        <v>310936222.27373469</v>
      </c>
      <c r="F15" s="545">
        <v>67524759.049771771</v>
      </c>
      <c r="G15" s="545">
        <v>9442763.5758804381</v>
      </c>
      <c r="H15" s="545">
        <v>76967522.625652179</v>
      </c>
      <c r="I15" s="545">
        <v>63038151.171619594</v>
      </c>
      <c r="J15" s="545">
        <v>12318027.886148136</v>
      </c>
      <c r="K15" s="546">
        <v>75356179.057767674</v>
      </c>
    </row>
    <row r="16" spans="1:11">
      <c r="A16" s="183">
        <v>8</v>
      </c>
      <c r="B16" s="185" t="s">
        <v>248</v>
      </c>
      <c r="C16" s="544">
        <v>3106111052.0623245</v>
      </c>
      <c r="D16" s="545">
        <v>1378430973.184685</v>
      </c>
      <c r="E16" s="545">
        <v>4484542025.2470093</v>
      </c>
      <c r="F16" s="545">
        <v>728095701.52879679</v>
      </c>
      <c r="G16" s="545">
        <v>332671604.29293191</v>
      </c>
      <c r="H16" s="545">
        <v>1060767305.8217282</v>
      </c>
      <c r="I16" s="545">
        <v>466320324.98162812</v>
      </c>
      <c r="J16" s="545">
        <v>204586685.79939452</v>
      </c>
      <c r="K16" s="546">
        <v>670907010.78102267</v>
      </c>
    </row>
    <row r="17" spans="1:11">
      <c r="A17" s="178" t="s">
        <v>245</v>
      </c>
      <c r="B17" s="179"/>
      <c r="C17" s="542"/>
      <c r="D17" s="542"/>
      <c r="E17" s="542"/>
      <c r="F17" s="542"/>
      <c r="G17" s="542"/>
      <c r="H17" s="542"/>
      <c r="I17" s="542"/>
      <c r="J17" s="542"/>
      <c r="K17" s="543"/>
    </row>
    <row r="18" spans="1:11">
      <c r="A18" s="183">
        <v>9</v>
      </c>
      <c r="B18" s="184" t="s">
        <v>251</v>
      </c>
      <c r="C18" s="544">
        <v>0</v>
      </c>
      <c r="D18" s="545">
        <v>0</v>
      </c>
      <c r="E18" s="545">
        <v>0</v>
      </c>
      <c r="F18" s="545">
        <v>0</v>
      </c>
      <c r="G18" s="545">
        <v>0</v>
      </c>
      <c r="H18" s="545">
        <v>0</v>
      </c>
      <c r="I18" s="545">
        <v>0</v>
      </c>
      <c r="J18" s="545">
        <v>0</v>
      </c>
      <c r="K18" s="546">
        <v>0</v>
      </c>
    </row>
    <row r="19" spans="1:11">
      <c r="A19" s="183">
        <v>10</v>
      </c>
      <c r="B19" s="184" t="s">
        <v>289</v>
      </c>
      <c r="C19" s="544">
        <v>2614478175.5350924</v>
      </c>
      <c r="D19" s="545">
        <v>1003264169.0716714</v>
      </c>
      <c r="E19" s="545">
        <v>3617742344.6067638</v>
      </c>
      <c r="F19" s="545">
        <v>139684366.06383047</v>
      </c>
      <c r="G19" s="545">
        <v>27914185.672291305</v>
      </c>
      <c r="H19" s="545">
        <v>167598551.73612174</v>
      </c>
      <c r="I19" s="545">
        <v>148047044.41491738</v>
      </c>
      <c r="J19" s="545">
        <v>220323665.87930128</v>
      </c>
      <c r="K19" s="546">
        <v>368370710.29421866</v>
      </c>
    </row>
    <row r="20" spans="1:11">
      <c r="A20" s="183">
        <v>11</v>
      </c>
      <c r="B20" s="184" t="s">
        <v>250</v>
      </c>
      <c r="C20" s="544">
        <v>66033898.47164017</v>
      </c>
      <c r="D20" s="545">
        <v>12609429.714596178</v>
      </c>
      <c r="E20" s="545">
        <v>78643328.186236367</v>
      </c>
      <c r="F20" s="545">
        <v>3772626.5124572362</v>
      </c>
      <c r="G20" s="545">
        <v>-5342.5068767719767</v>
      </c>
      <c r="H20" s="545">
        <v>3767284.005580463</v>
      </c>
      <c r="I20" s="545">
        <v>3772626.5124572362</v>
      </c>
      <c r="J20" s="545">
        <v>-5342.5068767719767</v>
      </c>
      <c r="K20" s="546">
        <v>3767284.005580463</v>
      </c>
    </row>
    <row r="21" spans="1:11" ht="14.4" thickBot="1">
      <c r="A21" s="186">
        <v>12</v>
      </c>
      <c r="B21" s="187" t="s">
        <v>249</v>
      </c>
      <c r="C21" s="547">
        <v>2680512074.0067325</v>
      </c>
      <c r="D21" s="548">
        <v>1015873598.7862675</v>
      </c>
      <c r="E21" s="547">
        <v>3696385672.7930002</v>
      </c>
      <c r="F21" s="548">
        <v>143456992.57628769</v>
      </c>
      <c r="G21" s="548">
        <v>27908843.165414535</v>
      </c>
      <c r="H21" s="548">
        <v>171365835.7417022</v>
      </c>
      <c r="I21" s="548">
        <v>151819670.9273746</v>
      </c>
      <c r="J21" s="548">
        <v>220318323.37242451</v>
      </c>
      <c r="K21" s="549">
        <v>372137994.29979908</v>
      </c>
    </row>
    <row r="22" spans="1:11" ht="38.25" customHeight="1" thickBot="1">
      <c r="A22" s="188"/>
      <c r="B22" s="189"/>
      <c r="C22" s="189"/>
      <c r="D22" s="189"/>
      <c r="E22" s="189"/>
      <c r="F22" s="852" t="s">
        <v>291</v>
      </c>
      <c r="G22" s="850"/>
      <c r="H22" s="850"/>
      <c r="I22" s="852" t="s">
        <v>256</v>
      </c>
      <c r="J22" s="850"/>
      <c r="K22" s="851"/>
    </row>
    <row r="23" spans="1:11">
      <c r="A23" s="190">
        <v>13</v>
      </c>
      <c r="B23" s="191" t="s">
        <v>241</v>
      </c>
      <c r="C23" s="192"/>
      <c r="D23" s="192"/>
      <c r="E23" s="192"/>
      <c r="F23" s="550">
        <v>768456942.32665217</v>
      </c>
      <c r="G23" s="550">
        <v>496181334.07087302</v>
      </c>
      <c r="H23" s="550">
        <v>1264638276.3975253</v>
      </c>
      <c r="I23" s="550">
        <v>760094524.84513021</v>
      </c>
      <c r="J23" s="550">
        <v>305195842.94051069</v>
      </c>
      <c r="K23" s="551">
        <v>1065290367.785641</v>
      </c>
    </row>
    <row r="24" spans="1:11" ht="14.4" thickBot="1">
      <c r="A24" s="193">
        <v>14</v>
      </c>
      <c r="B24" s="194" t="s">
        <v>253</v>
      </c>
      <c r="C24" s="195"/>
      <c r="D24" s="196"/>
      <c r="E24" s="197"/>
      <c r="F24" s="552">
        <v>584638708.95250916</v>
      </c>
      <c r="G24" s="552">
        <v>304762761.1275174</v>
      </c>
      <c r="H24" s="552">
        <v>889401470.08002603</v>
      </c>
      <c r="I24" s="552">
        <v>314500654.05425352</v>
      </c>
      <c r="J24" s="552">
        <v>51146671.44984863</v>
      </c>
      <c r="K24" s="553">
        <v>298769016.48122358</v>
      </c>
    </row>
    <row r="25" spans="1:11" ht="14.4" thickBot="1">
      <c r="A25" s="198">
        <v>15</v>
      </c>
      <c r="B25" s="199" t="s">
        <v>254</v>
      </c>
      <c r="C25" s="200"/>
      <c r="D25" s="200"/>
      <c r="E25" s="200"/>
      <c r="F25" s="554">
        <v>1.3144133813915404</v>
      </c>
      <c r="G25" s="554">
        <v>1.6280904275678982</v>
      </c>
      <c r="H25" s="554">
        <v>1.4218981179373771</v>
      </c>
      <c r="I25" s="554">
        <v>2.4168297109932517</v>
      </c>
      <c r="J25" s="554">
        <v>5.9670714494054122</v>
      </c>
      <c r="K25" s="555">
        <v>3.5655985360603486</v>
      </c>
    </row>
    <row r="27" spans="1:11" ht="40.200000000000003">
      <c r="B27" s="174" t="s">
        <v>290</v>
      </c>
    </row>
  </sheetData>
  <mergeCells count="6">
    <mergeCell ref="A5:B5"/>
    <mergeCell ref="C5:E5"/>
    <mergeCell ref="F5:H5"/>
    <mergeCell ref="I5:K5"/>
    <mergeCell ref="F22:H22"/>
    <mergeCell ref="I22:K22"/>
  </mergeCells>
  <pageMargins left="0.7" right="0.7" top="0.75" bottom="0.75" header="0.3" footer="0.3"/>
  <pageSetup paperSize="9" scale="3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43"/>
  <sheetViews>
    <sheetView zoomScale="80" zoomScaleNormal="80" workbookViewId="0">
      <pane xSplit="1" ySplit="3" topLeftCell="C4" activePane="bottomRight" state="frozen"/>
      <selection activeCell="D39" sqref="D39"/>
      <selection pane="topRight" activeCell="D39" sqref="D39"/>
      <selection pane="bottomLeft" activeCell="D39" sqref="D39"/>
      <selection pane="bottomRight" activeCell="Q19" sqref="Q19"/>
    </sheetView>
  </sheetViews>
  <sheetFormatPr defaultColWidth="9.33203125" defaultRowHeight="13.2"/>
  <cols>
    <col min="1" max="1" width="10.5546875" style="4" bestFit="1" customWidth="1"/>
    <col min="2" max="2" width="81" style="4" customWidth="1"/>
    <col min="3" max="3" width="14" style="4" bestFit="1" customWidth="1"/>
    <col min="4" max="4" width="11.44140625" style="4" customWidth="1"/>
    <col min="5" max="5" width="13.77734375" style="4" customWidth="1"/>
    <col min="6" max="13" width="12.6640625" style="4" customWidth="1"/>
    <col min="14" max="14" width="13.33203125" style="4" customWidth="1"/>
    <col min="15" max="15" width="11.44140625" style="17" customWidth="1"/>
    <col min="16" max="16" width="9.33203125" style="17"/>
    <col min="17" max="17" width="27.109375" style="17" customWidth="1"/>
    <col min="18" max="16384" width="9.33203125" style="17"/>
  </cols>
  <sheetData>
    <row r="1" spans="1:17" ht="13.8">
      <c r="A1" s="477" t="s">
        <v>716</v>
      </c>
      <c r="B1" s="435" t="str">
        <f>'Info '!C2</f>
        <v>JSC "Liberty Bank"</v>
      </c>
      <c r="C1" s="435"/>
      <c r="D1" s="435"/>
      <c r="E1" s="435"/>
      <c r="F1" s="435"/>
      <c r="G1" s="435"/>
      <c r="H1" s="435"/>
      <c r="I1" s="435"/>
      <c r="J1" s="435"/>
      <c r="K1" s="435"/>
      <c r="L1" s="435"/>
      <c r="M1" s="435"/>
      <c r="N1" s="435"/>
      <c r="O1" s="153"/>
      <c r="P1" s="153"/>
      <c r="Q1" s="153"/>
    </row>
    <row r="2" spans="1:17" ht="14.25" customHeight="1">
      <c r="A2" s="435" t="s">
        <v>717</v>
      </c>
      <c r="B2" s="533">
        <f>'1. key ratios '!B2</f>
        <v>46022</v>
      </c>
      <c r="C2" s="435"/>
      <c r="D2" s="435"/>
      <c r="E2" s="435"/>
      <c r="F2" s="435"/>
      <c r="G2" s="435"/>
      <c r="H2" s="435"/>
      <c r="I2" s="435"/>
      <c r="J2" s="435"/>
      <c r="K2" s="435"/>
      <c r="L2" s="435"/>
      <c r="M2" s="435"/>
      <c r="N2" s="435"/>
      <c r="O2" s="153"/>
      <c r="P2" s="153"/>
      <c r="Q2" s="153"/>
    </row>
    <row r="3" spans="1:17" ht="14.25" customHeight="1">
      <c r="A3" s="435"/>
      <c r="B3" s="153"/>
      <c r="C3" s="153"/>
      <c r="D3" s="153"/>
      <c r="E3" s="153"/>
      <c r="F3" s="153"/>
      <c r="G3" s="153"/>
      <c r="H3" s="153"/>
      <c r="I3" s="153"/>
      <c r="J3" s="153"/>
      <c r="K3" s="153"/>
      <c r="L3" s="153"/>
      <c r="M3" s="153"/>
      <c r="N3" s="153"/>
      <c r="O3" s="153"/>
      <c r="P3" s="153"/>
      <c r="Q3" s="153"/>
    </row>
    <row r="4" spans="1:17" ht="14.4">
      <c r="A4" s="435"/>
      <c r="B4" s="478" t="s">
        <v>718</v>
      </c>
      <c r="C4" s="153"/>
      <c r="D4" s="153"/>
      <c r="E4" s="153"/>
      <c r="F4" s="153"/>
      <c r="G4" s="153"/>
      <c r="H4" s="153"/>
      <c r="I4" s="153"/>
      <c r="J4" s="153"/>
      <c r="K4" s="153"/>
      <c r="L4" s="153"/>
      <c r="M4" s="153"/>
      <c r="N4" s="153"/>
      <c r="O4" s="153"/>
      <c r="P4" s="153"/>
      <c r="Q4" s="153"/>
    </row>
    <row r="5" spans="1:17" ht="57.6">
      <c r="A5" s="435"/>
      <c r="B5" s="479" t="s">
        <v>719</v>
      </c>
      <c r="C5" s="480" t="s">
        <v>720</v>
      </c>
      <c r="D5" s="480" t="s">
        <v>721</v>
      </c>
      <c r="E5" s="480" t="s">
        <v>722</v>
      </c>
      <c r="F5" s="480" t="s">
        <v>723</v>
      </c>
      <c r="G5" s="480" t="s">
        <v>724</v>
      </c>
      <c r="H5" s="480" t="s">
        <v>725</v>
      </c>
      <c r="I5" s="481" t="s">
        <v>726</v>
      </c>
      <c r="J5" s="482">
        <v>0.02</v>
      </c>
      <c r="K5" s="482">
        <v>0.2</v>
      </c>
      <c r="L5" s="482">
        <v>0.35</v>
      </c>
      <c r="M5" s="482">
        <v>0.5</v>
      </c>
      <c r="N5" s="482">
        <v>0.75</v>
      </c>
      <c r="O5" s="482">
        <v>1</v>
      </c>
      <c r="P5" s="482">
        <v>1.5</v>
      </c>
      <c r="Q5" s="483" t="s">
        <v>727</v>
      </c>
    </row>
    <row r="6" spans="1:17" ht="14.4">
      <c r="A6" s="435"/>
      <c r="B6" s="484"/>
      <c r="C6" s="485">
        <f>IF(C7&gt;0,C7,IF(C8&gt;0,C8,IF(C9&gt;0,C9)))</f>
        <v>143091202.5</v>
      </c>
      <c r="D6" s="485" t="b">
        <f t="shared" ref="D6:Q6" si="0">IF(D7&gt;0,D7,IF(D8&gt;0,D8,IF(D9&gt;0,D9)))</f>
        <v>0</v>
      </c>
      <c r="E6" s="485" t="b">
        <f>IF(E7&gt;0,E7,IF(E8&gt;0,E8,IF(E9&gt;0,E9)))</f>
        <v>0</v>
      </c>
      <c r="F6" s="485">
        <f>IF(F7&gt;0,F7,IF(F8&gt;0,F8,IF(F9&gt;0,F9)))</f>
        <v>14408.333150684834</v>
      </c>
      <c r="G6" s="485">
        <f t="shared" si="0"/>
        <v>407255.22153426742</v>
      </c>
      <c r="H6" s="485"/>
      <c r="I6" s="485">
        <f t="shared" si="0"/>
        <v>570157.31014797429</v>
      </c>
      <c r="J6" s="485" t="b">
        <f t="shared" si="0"/>
        <v>0</v>
      </c>
      <c r="K6" s="485" t="b">
        <f t="shared" si="0"/>
        <v>0</v>
      </c>
      <c r="L6" s="485" t="b">
        <f t="shared" si="0"/>
        <v>0</v>
      </c>
      <c r="M6" s="485">
        <f t="shared" si="0"/>
        <v>418637.91869681003</v>
      </c>
      <c r="N6" s="485" t="b">
        <f t="shared" si="0"/>
        <v>0</v>
      </c>
      <c r="O6" s="485" t="b">
        <f t="shared" si="0"/>
        <v>0</v>
      </c>
      <c r="P6" s="485" t="b">
        <f t="shared" si="0"/>
        <v>0</v>
      </c>
      <c r="Q6" s="485">
        <f t="shared" si="0"/>
        <v>209318.95934840501</v>
      </c>
    </row>
    <row r="7" spans="1:17" ht="14.4">
      <c r="A7" s="435"/>
      <c r="B7" s="486" t="s">
        <v>728</v>
      </c>
      <c r="C7" s="485">
        <v>143091202.5</v>
      </c>
      <c r="D7" s="485"/>
      <c r="E7" s="485"/>
      <c r="F7" s="485">
        <v>0</v>
      </c>
      <c r="G7" s="485">
        <v>407255.22153426742</v>
      </c>
      <c r="H7" s="487">
        <v>1.4</v>
      </c>
      <c r="I7" s="488">
        <v>570157.31014797429</v>
      </c>
      <c r="J7" s="485">
        <v>0</v>
      </c>
      <c r="K7" s="485">
        <v>0</v>
      </c>
      <c r="L7" s="485">
        <v>0</v>
      </c>
      <c r="M7" s="485">
        <v>418637.91869681003</v>
      </c>
      <c r="N7" s="485">
        <v>0</v>
      </c>
      <c r="O7" s="485">
        <v>0</v>
      </c>
      <c r="P7" s="485">
        <v>0</v>
      </c>
      <c r="Q7" s="485">
        <f>Q11+Q15+Q19+Q23+Q27+Q31</f>
        <v>209318.95934840501</v>
      </c>
    </row>
    <row r="8" spans="1:17" ht="14.4">
      <c r="A8" s="435"/>
      <c r="B8" s="486" t="s">
        <v>729</v>
      </c>
      <c r="C8" s="485">
        <v>143091202.5</v>
      </c>
      <c r="D8" s="485"/>
      <c r="E8" s="485"/>
      <c r="F8" s="485">
        <v>0</v>
      </c>
      <c r="G8" s="485">
        <v>1781697.5</v>
      </c>
      <c r="H8" s="487">
        <v>1.4</v>
      </c>
      <c r="I8" s="488">
        <v>2494376.5</v>
      </c>
      <c r="J8" s="485">
        <v>0</v>
      </c>
      <c r="K8" s="485">
        <v>0</v>
      </c>
      <c r="L8" s="485">
        <v>0</v>
      </c>
      <c r="M8" s="485">
        <v>2494376.5</v>
      </c>
      <c r="N8" s="485">
        <v>0</v>
      </c>
      <c r="O8" s="485">
        <v>0</v>
      </c>
      <c r="P8" s="485">
        <v>0</v>
      </c>
      <c r="Q8" s="485">
        <f>Q12+Q16+Q20+Q24+Q28+Q32</f>
        <v>1247188.25</v>
      </c>
    </row>
    <row r="9" spans="1:17" ht="14.4">
      <c r="A9" s="435"/>
      <c r="B9" s="486" t="s">
        <v>736</v>
      </c>
      <c r="C9" s="485">
        <v>143091202.5</v>
      </c>
      <c r="D9" s="485"/>
      <c r="E9" s="485"/>
      <c r="F9" s="485">
        <v>14408.333150684834</v>
      </c>
      <c r="G9" s="485">
        <v>5723648.0999999996</v>
      </c>
      <c r="H9" s="487">
        <v>1.4</v>
      </c>
      <c r="I9" s="488">
        <v>8033279.0064109573</v>
      </c>
      <c r="J9" s="485">
        <v>0</v>
      </c>
      <c r="K9" s="485">
        <v>0</v>
      </c>
      <c r="L9" s="485">
        <v>0</v>
      </c>
      <c r="M9" s="485">
        <v>8033279.0064109582</v>
      </c>
      <c r="N9" s="485">
        <v>0</v>
      </c>
      <c r="O9" s="485">
        <v>0</v>
      </c>
      <c r="P9" s="485">
        <v>0</v>
      </c>
      <c r="Q9" s="485">
        <f t="shared" ref="Q9" si="1">Q13+Q17+Q21+Q25+Q29+Q33</f>
        <v>4016639.5032054791</v>
      </c>
    </row>
    <row r="10" spans="1:17" ht="14.4">
      <c r="A10" s="435"/>
      <c r="B10" s="489" t="s">
        <v>730</v>
      </c>
      <c r="C10" s="490">
        <v>0</v>
      </c>
      <c r="D10" s="490">
        <v>0</v>
      </c>
      <c r="E10" s="490">
        <v>0</v>
      </c>
      <c r="F10" s="490">
        <v>0</v>
      </c>
      <c r="G10" s="490">
        <v>0</v>
      </c>
      <c r="H10" s="487">
        <v>1.4</v>
      </c>
      <c r="I10" s="488">
        <v>0</v>
      </c>
      <c r="J10" s="491">
        <v>0</v>
      </c>
      <c r="K10" s="491">
        <v>0</v>
      </c>
      <c r="L10" s="491"/>
      <c r="M10" s="491">
        <v>0</v>
      </c>
      <c r="N10" s="491"/>
      <c r="O10" s="491">
        <v>0</v>
      </c>
      <c r="P10" s="491">
        <v>0</v>
      </c>
      <c r="Q10" s="485">
        <f>SUM(Q11:Q13)</f>
        <v>0</v>
      </c>
    </row>
    <row r="11" spans="1:17" ht="14.4">
      <c r="A11" s="435"/>
      <c r="B11" s="492" t="s">
        <v>728</v>
      </c>
      <c r="C11" s="490">
        <v>0</v>
      </c>
      <c r="D11" s="490">
        <v>0</v>
      </c>
      <c r="E11" s="490">
        <v>0</v>
      </c>
      <c r="F11" s="490">
        <v>0</v>
      </c>
      <c r="G11" s="490">
        <v>0</v>
      </c>
      <c r="H11" s="487">
        <v>1.4</v>
      </c>
      <c r="I11" s="488">
        <v>0</v>
      </c>
      <c r="J11" s="491">
        <v>0</v>
      </c>
      <c r="K11" s="491">
        <v>0</v>
      </c>
      <c r="L11" s="491"/>
      <c r="M11" s="491">
        <v>0</v>
      </c>
      <c r="N11" s="491"/>
      <c r="O11" s="491">
        <v>0</v>
      </c>
      <c r="P11" s="491">
        <v>0</v>
      </c>
      <c r="Q11" s="485">
        <f>SUMPRODUCT($J$5:$P$5,J11:P11)</f>
        <v>0</v>
      </c>
    </row>
    <row r="12" spans="1:17" ht="14.4">
      <c r="A12" s="435"/>
      <c r="B12" s="492" t="s">
        <v>729</v>
      </c>
      <c r="C12" s="490">
        <v>0</v>
      </c>
      <c r="D12" s="490">
        <v>0</v>
      </c>
      <c r="E12" s="490">
        <v>0</v>
      </c>
      <c r="F12" s="490">
        <v>0</v>
      </c>
      <c r="G12" s="490">
        <v>0</v>
      </c>
      <c r="H12" s="487">
        <v>1.4</v>
      </c>
      <c r="I12" s="488">
        <v>0</v>
      </c>
      <c r="J12" s="491">
        <v>0</v>
      </c>
      <c r="K12" s="491">
        <v>0</v>
      </c>
      <c r="L12" s="491"/>
      <c r="M12" s="491">
        <v>0</v>
      </c>
      <c r="N12" s="491"/>
      <c r="O12" s="491">
        <v>0</v>
      </c>
      <c r="P12" s="491">
        <v>0</v>
      </c>
      <c r="Q12" s="485">
        <f t="shared" ref="Q12:Q13" si="2">SUMPRODUCT($J$5:$P$5,J12:P12)</f>
        <v>0</v>
      </c>
    </row>
    <row r="13" spans="1:17" ht="14.4">
      <c r="A13" s="435"/>
      <c r="B13" s="492" t="s">
        <v>736</v>
      </c>
      <c r="C13" s="490">
        <v>0</v>
      </c>
      <c r="D13" s="490">
        <v>0</v>
      </c>
      <c r="E13" s="490">
        <v>0</v>
      </c>
      <c r="F13" s="490">
        <v>0</v>
      </c>
      <c r="G13" s="490">
        <v>0</v>
      </c>
      <c r="H13" s="487">
        <v>1.4</v>
      </c>
      <c r="I13" s="488">
        <v>0</v>
      </c>
      <c r="J13" s="491">
        <v>0</v>
      </c>
      <c r="K13" s="491">
        <v>0</v>
      </c>
      <c r="L13" s="491"/>
      <c r="M13" s="491">
        <v>0</v>
      </c>
      <c r="N13" s="491"/>
      <c r="O13" s="491">
        <v>0</v>
      </c>
      <c r="P13" s="491">
        <v>0</v>
      </c>
      <c r="Q13" s="485">
        <f t="shared" si="2"/>
        <v>0</v>
      </c>
    </row>
    <row r="14" spans="1:17" ht="14.4">
      <c r="A14" s="435"/>
      <c r="B14" s="489" t="s">
        <v>731</v>
      </c>
      <c r="C14" s="490">
        <v>0</v>
      </c>
      <c r="D14" s="490">
        <v>0</v>
      </c>
      <c r="E14" s="490">
        <v>0</v>
      </c>
      <c r="F14" s="490">
        <v>0</v>
      </c>
      <c r="G14" s="490">
        <v>0</v>
      </c>
      <c r="H14" s="487">
        <v>1.4</v>
      </c>
      <c r="I14" s="488">
        <v>0</v>
      </c>
      <c r="J14" s="491">
        <v>0</v>
      </c>
      <c r="K14" s="491">
        <v>0</v>
      </c>
      <c r="L14" s="491"/>
      <c r="M14" s="491">
        <v>0</v>
      </c>
      <c r="N14" s="491"/>
      <c r="O14" s="491">
        <v>0</v>
      </c>
      <c r="P14" s="491">
        <v>0</v>
      </c>
      <c r="Q14" s="485">
        <f>SUM(Q15:Q17)</f>
        <v>0</v>
      </c>
    </row>
    <row r="15" spans="1:17" ht="14.4">
      <c r="A15" s="435"/>
      <c r="B15" s="492" t="s">
        <v>728</v>
      </c>
      <c r="C15" s="490">
        <v>0</v>
      </c>
      <c r="D15" s="490">
        <v>0</v>
      </c>
      <c r="E15" s="490">
        <v>0</v>
      </c>
      <c r="F15" s="490">
        <v>0</v>
      </c>
      <c r="G15" s="490">
        <v>0</v>
      </c>
      <c r="H15" s="487">
        <v>1.4</v>
      </c>
      <c r="I15" s="488">
        <v>0</v>
      </c>
      <c r="J15" s="491">
        <v>0</v>
      </c>
      <c r="K15" s="491">
        <v>0</v>
      </c>
      <c r="L15" s="491"/>
      <c r="M15" s="491">
        <v>0</v>
      </c>
      <c r="N15" s="491"/>
      <c r="O15" s="491">
        <v>0</v>
      </c>
      <c r="P15" s="491">
        <v>0</v>
      </c>
      <c r="Q15" s="485">
        <f>SUMPRODUCT($J$5:$P$5,J15:P15)</f>
        <v>0</v>
      </c>
    </row>
    <row r="16" spans="1:17" ht="14.4">
      <c r="A16" s="435"/>
      <c r="B16" s="492" t="s">
        <v>729</v>
      </c>
      <c r="C16" s="490">
        <v>0</v>
      </c>
      <c r="D16" s="490">
        <v>0</v>
      </c>
      <c r="E16" s="490">
        <v>0</v>
      </c>
      <c r="F16" s="490">
        <v>0</v>
      </c>
      <c r="G16" s="490">
        <v>0</v>
      </c>
      <c r="H16" s="487">
        <v>1.4</v>
      </c>
      <c r="I16" s="488">
        <v>0</v>
      </c>
      <c r="J16" s="491">
        <v>0</v>
      </c>
      <c r="K16" s="491">
        <v>0</v>
      </c>
      <c r="L16" s="491"/>
      <c r="M16" s="491">
        <v>0</v>
      </c>
      <c r="N16" s="491"/>
      <c r="O16" s="491">
        <v>0</v>
      </c>
      <c r="P16" s="491">
        <v>0</v>
      </c>
      <c r="Q16" s="485">
        <f t="shared" ref="Q16:Q17" si="3">SUMPRODUCT($J$5:$P$5,J16:P16)</f>
        <v>0</v>
      </c>
    </row>
    <row r="17" spans="1:17" ht="14.4">
      <c r="A17" s="435"/>
      <c r="B17" s="492" t="s">
        <v>736</v>
      </c>
      <c r="C17" s="490">
        <v>0</v>
      </c>
      <c r="D17" s="490">
        <v>0</v>
      </c>
      <c r="E17" s="490">
        <v>0</v>
      </c>
      <c r="F17" s="490">
        <v>0</v>
      </c>
      <c r="G17" s="490">
        <v>0</v>
      </c>
      <c r="H17" s="487">
        <v>1.4</v>
      </c>
      <c r="I17" s="488">
        <v>0</v>
      </c>
      <c r="J17" s="491">
        <v>0</v>
      </c>
      <c r="K17" s="491">
        <v>0</v>
      </c>
      <c r="L17" s="491"/>
      <c r="M17" s="491">
        <v>0</v>
      </c>
      <c r="N17" s="491"/>
      <c r="O17" s="491">
        <v>0</v>
      </c>
      <c r="P17" s="491">
        <v>0</v>
      </c>
      <c r="Q17" s="485">
        <f t="shared" si="3"/>
        <v>0</v>
      </c>
    </row>
    <row r="18" spans="1:17" ht="14.4">
      <c r="A18" s="435"/>
      <c r="B18" s="489" t="s">
        <v>732</v>
      </c>
      <c r="C18" s="490">
        <v>143091202.5</v>
      </c>
      <c r="D18" s="490">
        <v>0</v>
      </c>
      <c r="E18" s="490">
        <v>0</v>
      </c>
      <c r="F18" s="490">
        <v>14408.333150684834</v>
      </c>
      <c r="G18" s="490">
        <v>407255.22153426742</v>
      </c>
      <c r="H18" s="487">
        <v>1.4</v>
      </c>
      <c r="I18" s="488">
        <v>590328.97655893315</v>
      </c>
      <c r="J18" s="491">
        <v>0</v>
      </c>
      <c r="K18" s="491">
        <v>0</v>
      </c>
      <c r="L18" s="491"/>
      <c r="M18" s="491">
        <v>0</v>
      </c>
      <c r="N18" s="491"/>
      <c r="O18" s="491">
        <v>0</v>
      </c>
      <c r="P18" s="491">
        <v>0</v>
      </c>
      <c r="Q18" s="485">
        <f>SUM(Q19:Q21)</f>
        <v>5473146.7125538839</v>
      </c>
    </row>
    <row r="19" spans="1:17" ht="14.4">
      <c r="A19" s="435"/>
      <c r="B19" s="492" t="s">
        <v>728</v>
      </c>
      <c r="C19" s="490">
        <v>143091202.5</v>
      </c>
      <c r="D19" s="490">
        <v>-256128.46082191914</v>
      </c>
      <c r="E19" s="490">
        <v>0</v>
      </c>
      <c r="F19" s="490">
        <v>0</v>
      </c>
      <c r="G19" s="490">
        <v>407255.22153426742</v>
      </c>
      <c r="H19" s="487">
        <v>1.4</v>
      </c>
      <c r="I19" s="488">
        <v>570157.31014797429</v>
      </c>
      <c r="J19" s="491">
        <v>0</v>
      </c>
      <c r="K19" s="491">
        <v>0</v>
      </c>
      <c r="L19" s="491"/>
      <c r="M19" s="491">
        <v>418637.91869681003</v>
      </c>
      <c r="N19" s="491"/>
      <c r="O19" s="491">
        <v>0</v>
      </c>
      <c r="P19" s="491">
        <v>0</v>
      </c>
      <c r="Q19" s="485">
        <f>SUMPRODUCT($J$5:$P$5,J19:P19)</f>
        <v>209318.95934840501</v>
      </c>
    </row>
    <row r="20" spans="1:17" ht="14.4">
      <c r="A20" s="435"/>
      <c r="B20" s="492" t="s">
        <v>729</v>
      </c>
      <c r="C20" s="490">
        <v>143091202.5</v>
      </c>
      <c r="D20" s="490">
        <v>-256128.46082191914</v>
      </c>
      <c r="E20" s="490">
        <v>0</v>
      </c>
      <c r="F20" s="490">
        <v>0</v>
      </c>
      <c r="G20" s="490">
        <v>1781697.5</v>
      </c>
      <c r="H20" s="487">
        <v>1.4</v>
      </c>
      <c r="I20" s="488">
        <v>2494376.5</v>
      </c>
      <c r="J20" s="491">
        <v>0</v>
      </c>
      <c r="K20" s="491">
        <v>0</v>
      </c>
      <c r="L20" s="491"/>
      <c r="M20" s="491">
        <v>2494376.5</v>
      </c>
      <c r="N20" s="491"/>
      <c r="O20" s="491">
        <v>0</v>
      </c>
      <c r="P20" s="491">
        <v>0</v>
      </c>
      <c r="Q20" s="485">
        <f t="shared" ref="Q20:Q21" si="4">SUMPRODUCT($J$5:$P$5,J20:P20)</f>
        <v>1247188.25</v>
      </c>
    </row>
    <row r="21" spans="1:17" ht="14.4">
      <c r="A21" s="435"/>
      <c r="B21" s="492" t="s">
        <v>736</v>
      </c>
      <c r="C21" s="490">
        <v>143091202.5</v>
      </c>
      <c r="D21" s="490">
        <v>-256128.46082191914</v>
      </c>
      <c r="E21" s="490">
        <v>0</v>
      </c>
      <c r="F21" s="490">
        <v>14408.333150684834</v>
      </c>
      <c r="G21" s="490">
        <v>5723648.0999999996</v>
      </c>
      <c r="H21" s="487">
        <v>1.4</v>
      </c>
      <c r="I21" s="488">
        <v>8033279.0064109573</v>
      </c>
      <c r="J21" s="491">
        <v>0</v>
      </c>
      <c r="K21" s="491">
        <v>0</v>
      </c>
      <c r="L21" s="491"/>
      <c r="M21" s="491">
        <v>8033279.0064109582</v>
      </c>
      <c r="N21" s="491"/>
      <c r="O21" s="491">
        <v>0</v>
      </c>
      <c r="P21" s="491">
        <v>0</v>
      </c>
      <c r="Q21" s="485">
        <f t="shared" si="4"/>
        <v>4016639.5032054791</v>
      </c>
    </row>
    <row r="22" spans="1:17" ht="14.4">
      <c r="A22" s="435"/>
      <c r="B22" s="489" t="s">
        <v>733</v>
      </c>
      <c r="C22" s="490">
        <v>0</v>
      </c>
      <c r="D22" s="490">
        <v>0</v>
      </c>
      <c r="E22" s="490">
        <v>0</v>
      </c>
      <c r="F22" s="490">
        <v>0</v>
      </c>
      <c r="G22" s="490">
        <v>0</v>
      </c>
      <c r="H22" s="487">
        <v>1.4</v>
      </c>
      <c r="I22" s="488">
        <v>0</v>
      </c>
      <c r="J22" s="491">
        <v>0</v>
      </c>
      <c r="K22" s="491">
        <v>0</v>
      </c>
      <c r="L22" s="491"/>
      <c r="M22" s="491">
        <v>0</v>
      </c>
      <c r="N22" s="491"/>
      <c r="O22" s="491">
        <v>0</v>
      </c>
      <c r="P22" s="491">
        <v>0</v>
      </c>
      <c r="Q22" s="485">
        <f>SUM(Q23:Q25)</f>
        <v>0</v>
      </c>
    </row>
    <row r="23" spans="1:17" ht="14.4">
      <c r="A23" s="435"/>
      <c r="B23" s="492" t="s">
        <v>728</v>
      </c>
      <c r="C23" s="490">
        <v>0</v>
      </c>
      <c r="D23" s="490">
        <v>0</v>
      </c>
      <c r="E23" s="490">
        <v>0</v>
      </c>
      <c r="F23" s="490">
        <v>0</v>
      </c>
      <c r="G23" s="490">
        <v>0</v>
      </c>
      <c r="H23" s="487">
        <v>1.4</v>
      </c>
      <c r="I23" s="488">
        <v>0</v>
      </c>
      <c r="J23" s="491">
        <v>0</v>
      </c>
      <c r="K23" s="491">
        <v>0</v>
      </c>
      <c r="L23" s="491"/>
      <c r="M23" s="491">
        <v>0</v>
      </c>
      <c r="N23" s="491"/>
      <c r="O23" s="491">
        <v>0</v>
      </c>
      <c r="P23" s="491">
        <v>0</v>
      </c>
      <c r="Q23" s="485">
        <f>SUMPRODUCT($J$5:$P$5,J23:P23)</f>
        <v>0</v>
      </c>
    </row>
    <row r="24" spans="1:17" ht="14.4">
      <c r="A24" s="435"/>
      <c r="B24" s="492" t="s">
        <v>729</v>
      </c>
      <c r="C24" s="490">
        <v>0</v>
      </c>
      <c r="D24" s="490">
        <v>0</v>
      </c>
      <c r="E24" s="490">
        <v>0</v>
      </c>
      <c r="F24" s="490">
        <v>0</v>
      </c>
      <c r="G24" s="490">
        <v>0</v>
      </c>
      <c r="H24" s="487">
        <v>1.4</v>
      </c>
      <c r="I24" s="488">
        <v>0</v>
      </c>
      <c r="J24" s="491">
        <v>0</v>
      </c>
      <c r="K24" s="491">
        <v>0</v>
      </c>
      <c r="L24" s="491"/>
      <c r="M24" s="491">
        <v>0</v>
      </c>
      <c r="N24" s="491"/>
      <c r="O24" s="491">
        <v>0</v>
      </c>
      <c r="P24" s="491">
        <v>0</v>
      </c>
      <c r="Q24" s="485">
        <f t="shared" ref="Q24:Q25" si="5">SUMPRODUCT($J$5:$P$5,J24:P24)</f>
        <v>0</v>
      </c>
    </row>
    <row r="25" spans="1:17" ht="14.4">
      <c r="A25" s="435"/>
      <c r="B25" s="492" t="s">
        <v>736</v>
      </c>
      <c r="C25" s="490">
        <v>0</v>
      </c>
      <c r="D25" s="490">
        <v>0</v>
      </c>
      <c r="E25" s="490">
        <v>0</v>
      </c>
      <c r="F25" s="490">
        <v>0</v>
      </c>
      <c r="G25" s="490">
        <v>0</v>
      </c>
      <c r="H25" s="487">
        <v>1.4</v>
      </c>
      <c r="I25" s="488">
        <v>0</v>
      </c>
      <c r="J25" s="491">
        <v>0</v>
      </c>
      <c r="K25" s="491">
        <v>0</v>
      </c>
      <c r="L25" s="491"/>
      <c r="M25" s="491">
        <v>0</v>
      </c>
      <c r="N25" s="491"/>
      <c r="O25" s="491">
        <v>0</v>
      </c>
      <c r="P25" s="491">
        <v>0</v>
      </c>
      <c r="Q25" s="485">
        <f t="shared" si="5"/>
        <v>0</v>
      </c>
    </row>
    <row r="26" spans="1:17" ht="14.4">
      <c r="A26" s="435"/>
      <c r="B26" s="489" t="s">
        <v>734</v>
      </c>
      <c r="C26" s="490">
        <v>0</v>
      </c>
      <c r="D26" s="490">
        <v>0</v>
      </c>
      <c r="E26" s="490">
        <v>0</v>
      </c>
      <c r="F26" s="490">
        <v>0</v>
      </c>
      <c r="G26" s="490">
        <v>0</v>
      </c>
      <c r="H26" s="487">
        <v>1.4</v>
      </c>
      <c r="I26" s="488">
        <v>0</v>
      </c>
      <c r="J26" s="491">
        <v>0</v>
      </c>
      <c r="K26" s="491">
        <v>0</v>
      </c>
      <c r="L26" s="491"/>
      <c r="M26" s="491">
        <v>0</v>
      </c>
      <c r="N26" s="491"/>
      <c r="O26" s="491">
        <v>0</v>
      </c>
      <c r="P26" s="491">
        <v>0</v>
      </c>
      <c r="Q26" s="485">
        <f>SUM(Q27:Q29)</f>
        <v>0</v>
      </c>
    </row>
    <row r="27" spans="1:17" ht="14.4">
      <c r="A27" s="435"/>
      <c r="B27" s="492" t="s">
        <v>728</v>
      </c>
      <c r="C27" s="490">
        <v>0</v>
      </c>
      <c r="D27" s="490">
        <v>0</v>
      </c>
      <c r="E27" s="490">
        <v>0</v>
      </c>
      <c r="F27" s="490">
        <v>0</v>
      </c>
      <c r="G27" s="490">
        <v>0</v>
      </c>
      <c r="H27" s="487">
        <v>1.4</v>
      </c>
      <c r="I27" s="488">
        <v>0</v>
      </c>
      <c r="J27" s="491">
        <v>0</v>
      </c>
      <c r="K27" s="491">
        <v>0</v>
      </c>
      <c r="L27" s="491"/>
      <c r="M27" s="491">
        <v>0</v>
      </c>
      <c r="N27" s="491"/>
      <c r="O27" s="491">
        <v>0</v>
      </c>
      <c r="P27" s="491">
        <v>0</v>
      </c>
      <c r="Q27" s="485">
        <f>SUMPRODUCT($J$5:$P$5,J27:P27)</f>
        <v>0</v>
      </c>
    </row>
    <row r="28" spans="1:17" ht="14.4">
      <c r="A28" s="435"/>
      <c r="B28" s="492" t="s">
        <v>729</v>
      </c>
      <c r="C28" s="490">
        <v>0</v>
      </c>
      <c r="D28" s="490">
        <v>0</v>
      </c>
      <c r="E28" s="490">
        <v>0</v>
      </c>
      <c r="F28" s="490">
        <v>0</v>
      </c>
      <c r="G28" s="490">
        <v>0</v>
      </c>
      <c r="H28" s="487">
        <v>1.4</v>
      </c>
      <c r="I28" s="488">
        <v>0</v>
      </c>
      <c r="J28" s="491">
        <v>0</v>
      </c>
      <c r="K28" s="491">
        <v>0</v>
      </c>
      <c r="L28" s="491"/>
      <c r="M28" s="491">
        <v>0</v>
      </c>
      <c r="N28" s="491"/>
      <c r="O28" s="491">
        <v>0</v>
      </c>
      <c r="P28" s="491">
        <v>0</v>
      </c>
      <c r="Q28" s="485">
        <f t="shared" ref="Q28:Q29" si="6">SUMPRODUCT($J$5:$P$5,J28:P28)</f>
        <v>0</v>
      </c>
    </row>
    <row r="29" spans="1:17" ht="14.4">
      <c r="A29" s="435"/>
      <c r="B29" s="492" t="s">
        <v>736</v>
      </c>
      <c r="C29" s="490">
        <v>0</v>
      </c>
      <c r="D29" s="490">
        <v>0</v>
      </c>
      <c r="E29" s="490">
        <v>0</v>
      </c>
      <c r="F29" s="490">
        <v>0</v>
      </c>
      <c r="G29" s="490">
        <v>0</v>
      </c>
      <c r="H29" s="487">
        <v>1.4</v>
      </c>
      <c r="I29" s="488">
        <v>0</v>
      </c>
      <c r="J29" s="491">
        <v>0</v>
      </c>
      <c r="K29" s="491">
        <v>0</v>
      </c>
      <c r="L29" s="491"/>
      <c r="M29" s="491">
        <v>0</v>
      </c>
      <c r="N29" s="491"/>
      <c r="O29" s="491">
        <v>0</v>
      </c>
      <c r="P29" s="491">
        <v>0</v>
      </c>
      <c r="Q29" s="485">
        <f t="shared" si="6"/>
        <v>0</v>
      </c>
    </row>
    <row r="30" spans="1:17" ht="14.4">
      <c r="A30" s="435"/>
      <c r="B30" s="493" t="s">
        <v>735</v>
      </c>
      <c r="C30" s="490">
        <v>0</v>
      </c>
      <c r="D30" s="490">
        <v>0</v>
      </c>
      <c r="E30" s="490">
        <v>0</v>
      </c>
      <c r="F30" s="490">
        <v>0</v>
      </c>
      <c r="G30" s="490">
        <v>0</v>
      </c>
      <c r="H30" s="487">
        <v>1.4</v>
      </c>
      <c r="I30" s="488">
        <v>0</v>
      </c>
      <c r="J30" s="491">
        <v>0</v>
      </c>
      <c r="K30" s="491">
        <v>0</v>
      </c>
      <c r="L30" s="491"/>
      <c r="M30" s="491">
        <v>0</v>
      </c>
      <c r="N30" s="491"/>
      <c r="O30" s="491">
        <v>0</v>
      </c>
      <c r="P30" s="491">
        <v>0</v>
      </c>
      <c r="Q30" s="485">
        <f>SUM(Q31:Q33)</f>
        <v>0</v>
      </c>
    </row>
    <row r="31" spans="1:17" ht="14.4">
      <c r="A31" s="435"/>
      <c r="B31" s="492" t="s">
        <v>728</v>
      </c>
      <c r="C31" s="490">
        <v>0</v>
      </c>
      <c r="D31" s="490">
        <v>0</v>
      </c>
      <c r="E31" s="490">
        <v>0</v>
      </c>
      <c r="F31" s="490">
        <v>0</v>
      </c>
      <c r="G31" s="490">
        <v>0</v>
      </c>
      <c r="H31" s="487">
        <v>1.4</v>
      </c>
      <c r="I31" s="488">
        <v>0</v>
      </c>
      <c r="J31" s="491">
        <v>0</v>
      </c>
      <c r="K31" s="491">
        <v>0</v>
      </c>
      <c r="L31" s="491"/>
      <c r="M31" s="491">
        <v>0</v>
      </c>
      <c r="N31" s="491"/>
      <c r="O31" s="491">
        <v>0</v>
      </c>
      <c r="P31" s="491">
        <v>0</v>
      </c>
      <c r="Q31" s="485">
        <f>SUMPRODUCT($J$5:$P$5,J31:P31)</f>
        <v>0</v>
      </c>
    </row>
    <row r="32" spans="1:17" ht="14.4">
      <c r="A32" s="435"/>
      <c r="B32" s="492" t="s">
        <v>729</v>
      </c>
      <c r="C32" s="490">
        <v>0</v>
      </c>
      <c r="D32" s="490">
        <v>0</v>
      </c>
      <c r="E32" s="490">
        <v>0</v>
      </c>
      <c r="F32" s="490">
        <v>0</v>
      </c>
      <c r="G32" s="490">
        <v>0</v>
      </c>
      <c r="H32" s="487">
        <v>1.4</v>
      </c>
      <c r="I32" s="488">
        <v>0</v>
      </c>
      <c r="J32" s="491">
        <v>0</v>
      </c>
      <c r="K32" s="491">
        <v>0</v>
      </c>
      <c r="L32" s="491"/>
      <c r="M32" s="491">
        <v>0</v>
      </c>
      <c r="N32" s="491"/>
      <c r="O32" s="491">
        <v>0</v>
      </c>
      <c r="P32" s="491">
        <v>0</v>
      </c>
      <c r="Q32" s="485">
        <f t="shared" ref="Q32:Q33" si="7">SUMPRODUCT($J$5:$P$5,J32:P32)</f>
        <v>0</v>
      </c>
    </row>
    <row r="33" spans="1:17" ht="14.4">
      <c r="A33" s="435"/>
      <c r="B33" s="492" t="s">
        <v>736</v>
      </c>
      <c r="C33" s="490">
        <v>0</v>
      </c>
      <c r="D33" s="490">
        <v>0</v>
      </c>
      <c r="E33" s="490">
        <v>0</v>
      </c>
      <c r="F33" s="490">
        <v>0</v>
      </c>
      <c r="G33" s="490">
        <v>0</v>
      </c>
      <c r="H33" s="487">
        <v>1.4</v>
      </c>
      <c r="I33" s="488">
        <v>0</v>
      </c>
      <c r="J33" s="491">
        <v>0</v>
      </c>
      <c r="K33" s="491">
        <v>0</v>
      </c>
      <c r="L33" s="491"/>
      <c r="M33" s="491">
        <v>0</v>
      </c>
      <c r="N33" s="491"/>
      <c r="O33" s="491">
        <v>0</v>
      </c>
      <c r="P33" s="491">
        <v>0</v>
      </c>
      <c r="Q33" s="485">
        <f t="shared" si="7"/>
        <v>0</v>
      </c>
    </row>
    <row r="34" spans="1:17" ht="14.4">
      <c r="A34" s="435"/>
      <c r="B34" s="494" t="s">
        <v>64</v>
      </c>
      <c r="C34" s="495">
        <f>C6</f>
        <v>143091202.5</v>
      </c>
      <c r="D34" s="495" t="b">
        <f t="shared" ref="D34:G34" si="8">D6</f>
        <v>0</v>
      </c>
      <c r="E34" s="495" t="b">
        <f t="shared" si="8"/>
        <v>0</v>
      </c>
      <c r="F34" s="495">
        <f t="shared" si="8"/>
        <v>14408.333150684834</v>
      </c>
      <c r="G34" s="495">
        <f t="shared" si="8"/>
        <v>407255.22153426742</v>
      </c>
      <c r="H34" s="487">
        <v>1.4</v>
      </c>
      <c r="I34" s="488">
        <f>(F34+G34)*H34</f>
        <v>590328.97655893315</v>
      </c>
      <c r="J34" s="495" t="b">
        <f t="shared" ref="J34:Q34" si="9">J6</f>
        <v>0</v>
      </c>
      <c r="K34" s="495" t="b">
        <f t="shared" si="9"/>
        <v>0</v>
      </c>
      <c r="L34" s="495" t="b">
        <f t="shared" si="9"/>
        <v>0</v>
      </c>
      <c r="M34" s="495">
        <f t="shared" si="9"/>
        <v>418637.91869681003</v>
      </c>
      <c r="N34" s="495" t="b">
        <f t="shared" si="9"/>
        <v>0</v>
      </c>
      <c r="O34" s="495" t="b">
        <f t="shared" si="9"/>
        <v>0</v>
      </c>
      <c r="P34" s="495" t="b">
        <f t="shared" si="9"/>
        <v>0</v>
      </c>
      <c r="Q34" s="495">
        <f t="shared" si="9"/>
        <v>209318.95934840501</v>
      </c>
    </row>
    <row r="43" spans="1:17">
      <c r="O43" s="4"/>
      <c r="P43" s="4"/>
      <c r="Q43" s="4"/>
    </row>
  </sheetData>
  <conditionalFormatting sqref="I7:I34">
    <cfRule type="expression" dxfId="18" priority="1">
      <formula>(C7*#REF!)&lt;&gt;SUM(#REF!)</formula>
    </cfRule>
  </conditionalFormatting>
  <pageMargins left="0.7" right="0.7" top="0.75" bottom="0.75" header="0.3" footer="0.3"/>
  <pageSetup paperSize="9" scale="2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J17" sqref="J17"/>
      <selection pane="topRight" activeCell="J17" sqref="J17"/>
      <selection pane="bottomLeft" activeCell="J17" sqref="J17"/>
      <selection pane="bottomRight" activeCell="J18" sqref="J18"/>
    </sheetView>
  </sheetViews>
  <sheetFormatPr defaultColWidth="9.33203125" defaultRowHeight="13.8"/>
  <cols>
    <col min="1" max="1" width="9.5546875" style="3" bestFit="1" customWidth="1"/>
    <col min="2" max="2" width="86" style="3" customWidth="1"/>
    <col min="3" max="3" width="14.33203125" style="3" bestFit="1" customWidth="1"/>
    <col min="4" max="7" width="14.33203125" style="4" bestFit="1" customWidth="1"/>
    <col min="8" max="8" width="9.33203125" style="5" customWidth="1"/>
    <col min="9" max="12" width="9.33203125" style="5"/>
    <col min="13" max="13" width="6.6640625" style="5" customWidth="1"/>
    <col min="14" max="16384" width="9.33203125" style="5"/>
  </cols>
  <sheetData>
    <row r="1" spans="1:8">
      <c r="A1" s="2" t="s">
        <v>30</v>
      </c>
      <c r="B1" s="3" t="str">
        <f>'Info '!C2</f>
        <v>JSC "Liberty Bank"</v>
      </c>
    </row>
    <row r="2" spans="1:8">
      <c r="A2" s="2" t="s">
        <v>31</v>
      </c>
      <c r="B2" s="530">
        <v>46022</v>
      </c>
      <c r="C2" s="6"/>
      <c r="D2" s="7"/>
      <c r="E2" s="7"/>
      <c r="F2" s="7"/>
      <c r="G2" s="7"/>
      <c r="H2" s="8"/>
    </row>
    <row r="3" spans="1:8" ht="14.4" thickBot="1">
      <c r="A3" s="2"/>
      <c r="B3" s="6"/>
      <c r="C3" s="6"/>
      <c r="D3" s="7"/>
      <c r="E3" s="7"/>
      <c r="F3" s="7"/>
      <c r="G3" s="7"/>
      <c r="H3" s="8"/>
    </row>
    <row r="4" spans="1:8" ht="15" customHeight="1" thickBot="1">
      <c r="A4" s="9" t="s">
        <v>93</v>
      </c>
      <c r="B4" s="10" t="s">
        <v>92</v>
      </c>
      <c r="C4" s="10"/>
      <c r="D4" s="788" t="s">
        <v>664</v>
      </c>
      <c r="E4" s="789"/>
      <c r="F4" s="789"/>
      <c r="G4" s="790"/>
      <c r="H4" s="8"/>
    </row>
    <row r="5" spans="1:8">
      <c r="A5" s="11" t="s">
        <v>6</v>
      </c>
      <c r="B5" s="12"/>
      <c r="C5" s="227" t="str">
        <f>INT((MONTH($B$2))/3)&amp;"Q"&amp;"-"&amp;YEAR($B$2)</f>
        <v>4Q-2025</v>
      </c>
      <c r="D5" s="227" t="str">
        <f>IF(INT(MONTH($B$2))=3, "4"&amp;"Q"&amp;"-"&amp;YEAR($B$2)-1, IF(INT(MONTH($B$2))=6, "1"&amp;"Q"&amp;"-"&amp;YEAR($B$2), IF(INT(MONTH($B$2))=9, "2"&amp;"Q"&amp;"-"&amp;YEAR($B$2),IF(INT(MONTH($B$2))=12, "3"&amp;"Q"&amp;"-"&amp;YEAR($B$2), 0))))</f>
        <v>3Q-2025</v>
      </c>
      <c r="E5" s="227" t="str">
        <f>IF(INT(MONTH($B$2))=3, "3"&amp;"Q"&amp;"-"&amp;YEAR($B$2)-1, IF(INT(MONTH($B$2))=6, "4"&amp;"Q"&amp;"-"&amp;YEAR($B$2)-1, IF(INT(MONTH($B$2))=9, "1"&amp;"Q"&amp;"-"&amp;YEAR($B$2),IF(INT(MONTH($B$2))=12, "2"&amp;"Q"&amp;"-"&amp;YEAR($B$2), 0))))</f>
        <v>2Q-2025</v>
      </c>
      <c r="F5" s="227" t="str">
        <f>IF(INT(MONTH($B$2))=3, "2"&amp;"Q"&amp;"-"&amp;YEAR($B$2)-1, IF(INT(MONTH($B$2))=6, "3"&amp;"Q"&amp;"-"&amp;YEAR($B$2)-1, IF(INT(MONTH($B$2))=9, "4"&amp;"Q"&amp;"-"&amp;YEAR($B$2)-1,IF(INT(MONTH($B$2))=12, "1"&amp;"Q"&amp;"-"&amp;YEAR($B$2), 0))))</f>
        <v>1Q-2025</v>
      </c>
      <c r="G5" s="228" t="str">
        <f>IF(INT(MONTH($B$2))=3, "1"&amp;"Q"&amp;"-"&amp;YEAR($B$2)-1, IF(INT(MONTH($B$2))=6, "2"&amp;"Q"&amp;"-"&amp;YEAR($B$2)-1, IF(INT(MONTH($B$2))=9, "3"&amp;"Q"&amp;"-"&amp;YEAR($B$2)-1,IF(INT(MONTH($B$2))=12, "4"&amp;"Q"&amp;"-"&amp;YEAR($B$2)-1, 0))))</f>
        <v>4Q-2024</v>
      </c>
    </row>
    <row r="6" spans="1:8">
      <c r="B6" s="113" t="s">
        <v>91</v>
      </c>
      <c r="C6" s="230"/>
      <c r="D6" s="230"/>
      <c r="E6" s="230"/>
      <c r="F6" s="230"/>
      <c r="G6" s="231"/>
    </row>
    <row r="7" spans="1:8">
      <c r="A7" s="13"/>
      <c r="B7" s="114" t="s">
        <v>89</v>
      </c>
      <c r="C7" s="230"/>
      <c r="D7" s="230"/>
      <c r="E7" s="230"/>
      <c r="F7" s="230"/>
      <c r="G7" s="231"/>
    </row>
    <row r="8" spans="1:8">
      <c r="A8" s="232">
        <v>1</v>
      </c>
      <c r="B8" s="14" t="s">
        <v>327</v>
      </c>
      <c r="C8" s="556">
        <v>607993591</v>
      </c>
      <c r="D8" s="557">
        <v>580489555</v>
      </c>
      <c r="E8" s="557">
        <v>552245890</v>
      </c>
      <c r="F8" s="557">
        <v>525336628</v>
      </c>
      <c r="G8" s="558">
        <v>494557061.01626861</v>
      </c>
    </row>
    <row r="9" spans="1:8">
      <c r="A9" s="232">
        <v>2</v>
      </c>
      <c r="B9" s="14" t="s">
        <v>328</v>
      </c>
      <c r="C9" s="556">
        <v>623376490.62989998</v>
      </c>
      <c r="D9" s="557">
        <v>587477568.34689999</v>
      </c>
      <c r="E9" s="557">
        <v>557970331.55499995</v>
      </c>
      <c r="F9" s="557">
        <v>530968494.38999999</v>
      </c>
      <c r="G9" s="558">
        <v>499122445.01626861</v>
      </c>
    </row>
    <row r="10" spans="1:8">
      <c r="A10" s="232">
        <v>3</v>
      </c>
      <c r="B10" s="14" t="s">
        <v>142</v>
      </c>
      <c r="C10" s="556">
        <v>742614719.39804006</v>
      </c>
      <c r="D10" s="557">
        <v>699486527.02942002</v>
      </c>
      <c r="E10" s="557">
        <v>672934382.07807994</v>
      </c>
      <c r="F10" s="557">
        <v>636735176.87199998</v>
      </c>
      <c r="G10" s="558">
        <v>597044234.29626858</v>
      </c>
    </row>
    <row r="11" spans="1:8">
      <c r="A11" s="232">
        <v>4</v>
      </c>
      <c r="B11" s="14" t="s">
        <v>330</v>
      </c>
      <c r="C11" s="556">
        <v>493810527.55338305</v>
      </c>
      <c r="D11" s="557">
        <v>456888909.26723593</v>
      </c>
      <c r="E11" s="557">
        <v>441488902.26237458</v>
      </c>
      <c r="F11" s="557">
        <v>425777728.86678213</v>
      </c>
      <c r="G11" s="558">
        <v>389236302.9916597</v>
      </c>
    </row>
    <row r="12" spans="1:8">
      <c r="A12" s="232">
        <v>5</v>
      </c>
      <c r="B12" s="14" t="s">
        <v>331</v>
      </c>
      <c r="C12" s="556">
        <v>590291173.3582871</v>
      </c>
      <c r="D12" s="557">
        <v>546609174.17968357</v>
      </c>
      <c r="E12" s="557">
        <v>528585929.79793251</v>
      </c>
      <c r="F12" s="557">
        <v>511799321.7346729</v>
      </c>
      <c r="G12" s="558">
        <v>470223053.12787247</v>
      </c>
    </row>
    <row r="13" spans="1:8">
      <c r="A13" s="232">
        <v>6</v>
      </c>
      <c r="B13" s="14" t="s">
        <v>329</v>
      </c>
      <c r="C13" s="556">
        <v>718363904.45716631</v>
      </c>
      <c r="D13" s="557">
        <v>665711420.81390071</v>
      </c>
      <c r="E13" s="557">
        <v>644204846.62828577</v>
      </c>
      <c r="F13" s="557">
        <v>625984079.57518649</v>
      </c>
      <c r="G13" s="558">
        <v>577724799.6767478</v>
      </c>
    </row>
    <row r="14" spans="1:8">
      <c r="A14" s="13"/>
      <c r="B14" s="113" t="s">
        <v>333</v>
      </c>
      <c r="C14" s="559"/>
      <c r="D14" s="559"/>
      <c r="E14" s="559"/>
      <c r="F14" s="559"/>
      <c r="G14" s="231"/>
    </row>
    <row r="15" spans="1:8" ht="15" customHeight="1">
      <c r="A15" s="232">
        <v>7</v>
      </c>
      <c r="B15" s="14" t="s">
        <v>332</v>
      </c>
      <c r="C15" s="560">
        <v>4273149151.2210965</v>
      </c>
      <c r="D15" s="557">
        <v>3987212647.7865734</v>
      </c>
      <c r="E15" s="557">
        <v>3866746277.552371</v>
      </c>
      <c r="F15" s="557">
        <v>3794115454.49717</v>
      </c>
      <c r="G15" s="558">
        <v>3572886204.6625586</v>
      </c>
    </row>
    <row r="16" spans="1:8">
      <c r="A16" s="13"/>
      <c r="B16" s="113" t="s">
        <v>334</v>
      </c>
      <c r="C16" s="559"/>
      <c r="D16" s="559"/>
      <c r="E16" s="559"/>
      <c r="F16" s="559"/>
      <c r="G16" s="231"/>
    </row>
    <row r="17" spans="1:8" s="15" customFormat="1">
      <c r="A17" s="232"/>
      <c r="B17" s="114" t="s">
        <v>714</v>
      </c>
      <c r="C17" s="559"/>
      <c r="D17" s="559"/>
      <c r="E17" s="559"/>
      <c r="F17" s="559"/>
      <c r="G17" s="231"/>
    </row>
    <row r="18" spans="1:8">
      <c r="A18" s="11">
        <v>8</v>
      </c>
      <c r="B18" s="14" t="s">
        <v>327</v>
      </c>
      <c r="C18" s="561">
        <v>0.14228232375793845</v>
      </c>
      <c r="D18" s="562">
        <v>0.14558780939919216</v>
      </c>
      <c r="E18" s="562">
        <v>0.14281927242186901</v>
      </c>
      <c r="F18" s="562">
        <v>0.13846089669657199</v>
      </c>
      <c r="G18" s="563">
        <v>0.13841948292976128</v>
      </c>
    </row>
    <row r="19" spans="1:8" ht="15" customHeight="1">
      <c r="A19" s="11">
        <v>9</v>
      </c>
      <c r="B19" s="14" t="s">
        <v>328</v>
      </c>
      <c r="C19" s="561">
        <v>0.14588222141784207</v>
      </c>
      <c r="D19" s="562">
        <v>0.14734041553390115</v>
      </c>
      <c r="E19" s="562">
        <v>0.14429970096413774</v>
      </c>
      <c r="F19" s="562">
        <v>0.13994526544010208</v>
      </c>
      <c r="G19" s="563">
        <v>0.13969726893762302</v>
      </c>
    </row>
    <row r="20" spans="1:8">
      <c r="A20" s="11">
        <v>10</v>
      </c>
      <c r="B20" s="14" t="s">
        <v>142</v>
      </c>
      <c r="C20" s="561">
        <v>0.17378628573866425</v>
      </c>
      <c r="D20" s="562">
        <v>0.17543246092423159</v>
      </c>
      <c r="E20" s="562">
        <v>0.17403117085407624</v>
      </c>
      <c r="F20" s="562">
        <v>0.16782177150599806</v>
      </c>
      <c r="G20" s="563">
        <v>0.16710418415149508</v>
      </c>
    </row>
    <row r="21" spans="1:8">
      <c r="A21" s="11">
        <v>11</v>
      </c>
      <c r="B21" s="14" t="s">
        <v>330</v>
      </c>
      <c r="C21" s="561">
        <v>0.11556126642859438</v>
      </c>
      <c r="D21" s="562">
        <v>0.11458854834864884</v>
      </c>
      <c r="E21" s="562">
        <v>0.1141758136098432</v>
      </c>
      <c r="F21" s="562">
        <v>0.1122205515285802</v>
      </c>
      <c r="G21" s="563">
        <v>0.10894170166508876</v>
      </c>
    </row>
    <row r="22" spans="1:8">
      <c r="A22" s="11">
        <v>12</v>
      </c>
      <c r="B22" s="14" t="s">
        <v>331</v>
      </c>
      <c r="C22" s="561">
        <v>0.13813961377631886</v>
      </c>
      <c r="D22" s="562">
        <v>0.13709054983137742</v>
      </c>
      <c r="E22" s="562">
        <v>0.1367004431779073</v>
      </c>
      <c r="F22" s="562">
        <v>0.13489292244073292</v>
      </c>
      <c r="G22" s="563">
        <v>0.13160874043909906</v>
      </c>
    </row>
    <row r="23" spans="1:8">
      <c r="A23" s="11">
        <v>13</v>
      </c>
      <c r="B23" s="14" t="s">
        <v>329</v>
      </c>
      <c r="C23" s="561">
        <v>0.16811112344437742</v>
      </c>
      <c r="D23" s="562">
        <v>0.16696160441391505</v>
      </c>
      <c r="E23" s="562">
        <v>0.16660127155693905</v>
      </c>
      <c r="F23" s="562">
        <v>0.16498814732514444</v>
      </c>
      <c r="G23" s="563">
        <v>0.16169694935227052</v>
      </c>
    </row>
    <row r="24" spans="1:8">
      <c r="A24" s="564"/>
      <c r="B24" s="113" t="s">
        <v>699</v>
      </c>
      <c r="C24" s="559"/>
      <c r="D24" s="559"/>
      <c r="E24" s="559"/>
      <c r="F24" s="559"/>
      <c r="G24" s="231"/>
    </row>
    <row r="25" spans="1:8" ht="26.4">
      <c r="A25" s="11">
        <v>14</v>
      </c>
      <c r="B25" s="14" t="s">
        <v>700</v>
      </c>
      <c r="C25" s="562">
        <v>0.12975812572027617</v>
      </c>
      <c r="D25" s="562">
        <v>0.12816935703310947</v>
      </c>
      <c r="E25" s="562">
        <v>0.12811070917179923</v>
      </c>
      <c r="F25" s="562">
        <v>0.1228790473713131</v>
      </c>
      <c r="G25" s="563">
        <v>0.12717541588370704</v>
      </c>
      <c r="H25" s="431"/>
    </row>
    <row r="26" spans="1:8">
      <c r="A26" s="13"/>
      <c r="B26" s="113" t="s">
        <v>88</v>
      </c>
      <c r="C26" s="559"/>
      <c r="D26" s="559"/>
      <c r="E26" s="559"/>
      <c r="F26" s="559"/>
      <c r="G26" s="231"/>
    </row>
    <row r="27" spans="1:8" ht="15" customHeight="1">
      <c r="A27" s="233">
        <v>15</v>
      </c>
      <c r="B27" s="14" t="s">
        <v>87</v>
      </c>
      <c r="C27" s="565">
        <v>0.13083464446086202</v>
      </c>
      <c r="D27" s="565">
        <v>0.13066964242676918</v>
      </c>
      <c r="E27" s="565">
        <v>0.12964355251866436</v>
      </c>
      <c r="F27" s="565">
        <v>0.12757999267309761</v>
      </c>
      <c r="G27" s="566">
        <v>0.13352588531777046</v>
      </c>
    </row>
    <row r="28" spans="1:8">
      <c r="A28" s="233">
        <v>16</v>
      </c>
      <c r="B28" s="14" t="s">
        <v>86</v>
      </c>
      <c r="C28" s="565">
        <v>6.2412182782394958E-2</v>
      </c>
      <c r="D28" s="565">
        <v>6.1700656706101073E-2</v>
      </c>
      <c r="E28" s="565">
        <v>6.0881534060544008E-2</v>
      </c>
      <c r="F28" s="565">
        <v>5.995030532207319E-2</v>
      </c>
      <c r="G28" s="566">
        <v>6.1812917122402701E-2</v>
      </c>
    </row>
    <row r="29" spans="1:8">
      <c r="A29" s="233">
        <v>17</v>
      </c>
      <c r="B29" s="14" t="s">
        <v>85</v>
      </c>
      <c r="C29" s="565">
        <v>3.1332966700984483E-2</v>
      </c>
      <c r="D29" s="565">
        <v>3.1105237176993844E-2</v>
      </c>
      <c r="E29" s="565">
        <v>2.8846153348282846E-2</v>
      </c>
      <c r="F29" s="565">
        <v>3.0671249042890224E-2</v>
      </c>
      <c r="G29" s="566">
        <v>3.3661146627301693E-2</v>
      </c>
    </row>
    <row r="30" spans="1:8">
      <c r="A30" s="233">
        <v>18</v>
      </c>
      <c r="B30" s="14" t="s">
        <v>84</v>
      </c>
      <c r="C30" s="565">
        <v>6.8422461678467064E-2</v>
      </c>
      <c r="D30" s="565">
        <v>6.8968985720668091E-2</v>
      </c>
      <c r="E30" s="565">
        <v>6.8762018458120355E-2</v>
      </c>
      <c r="F30" s="565">
        <v>6.7629687351024426E-2</v>
      </c>
      <c r="G30" s="566">
        <v>7.1712968195367752E-2</v>
      </c>
    </row>
    <row r="31" spans="1:8">
      <c r="A31" s="233">
        <v>19</v>
      </c>
      <c r="B31" s="14" t="s">
        <v>154</v>
      </c>
      <c r="C31" s="565">
        <v>2.2809517176501603E-2</v>
      </c>
      <c r="D31" s="565">
        <v>2.3297070082208552E-2</v>
      </c>
      <c r="E31" s="565">
        <v>2.3267151824740148E-2</v>
      </c>
      <c r="F31" s="565">
        <v>2.3024092846881498E-2</v>
      </c>
      <c r="G31" s="566">
        <v>2.2849459205870466E-2</v>
      </c>
    </row>
    <row r="32" spans="1:8">
      <c r="A32" s="233">
        <v>20</v>
      </c>
      <c r="B32" s="14" t="s">
        <v>155</v>
      </c>
      <c r="C32" s="565">
        <v>0.1884832222167919</v>
      </c>
      <c r="D32" s="565">
        <v>0.19329373488312776</v>
      </c>
      <c r="E32" s="565">
        <v>0.19445886041702257</v>
      </c>
      <c r="F32" s="565">
        <v>0.19352832777294401</v>
      </c>
      <c r="G32" s="566">
        <v>0.18910827785737916</v>
      </c>
    </row>
    <row r="33" spans="1:7">
      <c r="A33" s="13"/>
      <c r="B33" s="113" t="s">
        <v>216</v>
      </c>
      <c r="C33" s="559"/>
      <c r="D33" s="559"/>
      <c r="E33" s="559"/>
      <c r="F33" s="559"/>
      <c r="G33" s="231"/>
    </row>
    <row r="34" spans="1:7">
      <c r="A34" s="233">
        <v>21</v>
      </c>
      <c r="B34" s="14" t="s">
        <v>83</v>
      </c>
      <c r="C34" s="567">
        <v>3.7695537347191464E-2</v>
      </c>
      <c r="D34" s="567">
        <v>3.4782611184218035E-2</v>
      </c>
      <c r="E34" s="567">
        <v>3.3464911132688298E-2</v>
      </c>
      <c r="F34" s="567">
        <v>3.4770391236871104E-2</v>
      </c>
      <c r="G34" s="568">
        <v>3.6295698069211492E-2</v>
      </c>
    </row>
    <row r="35" spans="1:7" ht="15" customHeight="1">
      <c r="A35" s="233">
        <v>22</v>
      </c>
      <c r="B35" s="14" t="s">
        <v>673</v>
      </c>
      <c r="C35" s="567">
        <v>3.2594894267234671E-2</v>
      </c>
      <c r="D35" s="567">
        <v>3.3513799906182848E-2</v>
      </c>
      <c r="E35" s="567">
        <v>3.3311101083553035E-2</v>
      </c>
      <c r="F35" s="567">
        <v>3.573067919028846E-2</v>
      </c>
      <c r="G35" s="568">
        <v>3.8723350761791203E-2</v>
      </c>
    </row>
    <row r="36" spans="1:7">
      <c r="A36" s="233">
        <v>23</v>
      </c>
      <c r="B36" s="14" t="s">
        <v>82</v>
      </c>
      <c r="C36" s="567">
        <v>0.23769930757769347</v>
      </c>
      <c r="D36" s="567">
        <v>0.22106966975836223</v>
      </c>
      <c r="E36" s="567">
        <v>0.22398822652038747</v>
      </c>
      <c r="F36" s="567">
        <v>0.23228513557706831</v>
      </c>
      <c r="G36" s="568">
        <v>0.23318541703763818</v>
      </c>
    </row>
    <row r="37" spans="1:7" ht="15" customHeight="1">
      <c r="A37" s="233">
        <v>24</v>
      </c>
      <c r="B37" s="14" t="s">
        <v>81</v>
      </c>
      <c r="C37" s="567">
        <v>0.25146825560266256</v>
      </c>
      <c r="D37" s="567">
        <v>0.23431405202419037</v>
      </c>
      <c r="E37" s="567">
        <v>0.22931428577836915</v>
      </c>
      <c r="F37" s="567">
        <v>0.24055205812451469</v>
      </c>
      <c r="G37" s="568">
        <v>0.25006070075037845</v>
      </c>
    </row>
    <row r="38" spans="1:7">
      <c r="A38" s="233">
        <v>25</v>
      </c>
      <c r="B38" s="14" t="s">
        <v>80</v>
      </c>
      <c r="C38" s="567">
        <v>0.17428968547057289</v>
      </c>
      <c r="D38" s="567">
        <v>0.11785277748632383</v>
      </c>
      <c r="E38" s="567">
        <v>9.2614735246826063E-2</v>
      </c>
      <c r="F38" s="567">
        <v>5.7639232345230829E-2</v>
      </c>
      <c r="G38" s="568">
        <v>0.18718191691155472</v>
      </c>
    </row>
    <row r="39" spans="1:7" ht="15" customHeight="1">
      <c r="A39" s="13"/>
      <c r="B39" s="113" t="s">
        <v>217</v>
      </c>
      <c r="C39" s="559"/>
      <c r="D39" s="559"/>
      <c r="E39" s="559"/>
      <c r="F39" s="559"/>
      <c r="G39" s="231"/>
    </row>
    <row r="40" spans="1:7" ht="15" customHeight="1">
      <c r="A40" s="233">
        <v>26</v>
      </c>
      <c r="B40" s="14" t="s">
        <v>79</v>
      </c>
      <c r="C40" s="569">
        <v>0.21222876911877014</v>
      </c>
      <c r="D40" s="569">
        <v>0.18590031825436296</v>
      </c>
      <c r="E40" s="569">
        <v>0.16420566255758853</v>
      </c>
      <c r="F40" s="569">
        <v>0.16518727212948106</v>
      </c>
      <c r="G40" s="566">
        <v>0.17963852729656912</v>
      </c>
    </row>
    <row r="41" spans="1:7" ht="15" customHeight="1">
      <c r="A41" s="233">
        <v>27</v>
      </c>
      <c r="B41" s="14" t="s">
        <v>78</v>
      </c>
      <c r="C41" s="565">
        <v>0.2580595275242511</v>
      </c>
      <c r="D41" s="565">
        <v>0.26217979396061991</v>
      </c>
      <c r="E41" s="565">
        <v>0.26026724430039955</v>
      </c>
      <c r="F41" s="565">
        <v>0.27113045648302808</v>
      </c>
      <c r="G41" s="566">
        <v>0.28814971838997666</v>
      </c>
    </row>
    <row r="42" spans="1:7" ht="15" customHeight="1">
      <c r="A42" s="233">
        <v>28</v>
      </c>
      <c r="B42" s="14" t="s">
        <v>77</v>
      </c>
      <c r="C42" s="565">
        <v>0.2763785760347256</v>
      </c>
      <c r="D42" s="565">
        <v>0.31191896157704324</v>
      </c>
      <c r="E42" s="565">
        <v>0.29805514396576177</v>
      </c>
      <c r="F42" s="565">
        <v>0.28640147179563308</v>
      </c>
      <c r="G42" s="566">
        <v>0.27356444959215231</v>
      </c>
    </row>
    <row r="43" spans="1:7" ht="15" customHeight="1">
      <c r="A43" s="234"/>
      <c r="B43" s="113" t="s">
        <v>258</v>
      </c>
      <c r="C43" s="559"/>
      <c r="D43" s="559"/>
      <c r="E43" s="559"/>
      <c r="F43" s="559"/>
      <c r="G43" s="231"/>
    </row>
    <row r="44" spans="1:7">
      <c r="A44" s="233">
        <v>29</v>
      </c>
      <c r="B44" s="14" t="s">
        <v>241</v>
      </c>
      <c r="C44" s="570">
        <v>1264638276.3975253</v>
      </c>
      <c r="D44" s="570">
        <v>1047917054.8462193</v>
      </c>
      <c r="E44" s="570">
        <v>893791799.91219151</v>
      </c>
      <c r="F44" s="570">
        <v>862517993.9046886</v>
      </c>
      <c r="G44" s="571">
        <v>922068910.69472909</v>
      </c>
    </row>
    <row r="45" spans="1:7" ht="15" customHeight="1">
      <c r="A45" s="233">
        <v>30</v>
      </c>
      <c r="B45" s="14" t="s">
        <v>253</v>
      </c>
      <c r="C45" s="570">
        <v>889401470.08002603</v>
      </c>
      <c r="D45" s="570">
        <v>868194227.21130311</v>
      </c>
      <c r="E45" s="570">
        <v>761463798.61786175</v>
      </c>
      <c r="F45" s="570">
        <v>754121465.74082541</v>
      </c>
      <c r="G45" s="571">
        <v>753183737.11671567</v>
      </c>
    </row>
    <row r="46" spans="1:7" ht="15" customHeight="1">
      <c r="A46" s="265">
        <v>31</v>
      </c>
      <c r="B46" s="266" t="s">
        <v>242</v>
      </c>
      <c r="C46" s="565">
        <v>1.4218981179373771</v>
      </c>
      <c r="D46" s="565">
        <v>1.2070076280191331</v>
      </c>
      <c r="E46" s="565">
        <v>1.1737810799863622</v>
      </c>
      <c r="F46" s="565">
        <v>1.1437388180661028</v>
      </c>
      <c r="G46" s="566">
        <v>1.2242283857913974</v>
      </c>
    </row>
    <row r="47" spans="1:7" ht="15" customHeight="1">
      <c r="A47" s="265"/>
      <c r="B47" s="113" t="s">
        <v>337</v>
      </c>
      <c r="C47" s="559"/>
      <c r="D47" s="559"/>
      <c r="E47" s="559"/>
      <c r="F47" s="559"/>
      <c r="G47" s="231"/>
    </row>
    <row r="48" spans="1:7" ht="15" customHeight="1">
      <c r="A48" s="265">
        <v>32</v>
      </c>
      <c r="B48" s="266" t="s">
        <v>344</v>
      </c>
      <c r="C48" s="572">
        <v>3834794235.1737132</v>
      </c>
      <c r="D48" s="572">
        <v>3711002078.3266864</v>
      </c>
      <c r="E48" s="572">
        <v>3452702090.6997008</v>
      </c>
      <c r="F48" s="572">
        <v>3298595646.9869256</v>
      </c>
      <c r="G48" s="573">
        <v>3021819016.6099038</v>
      </c>
    </row>
    <row r="49" spans="1:7" ht="15" customHeight="1">
      <c r="A49" s="265">
        <v>33</v>
      </c>
      <c r="B49" s="266" t="s">
        <v>359</v>
      </c>
      <c r="C49" s="572">
        <v>2914780090.25072</v>
      </c>
      <c r="D49" s="572">
        <v>2790988700.6849918</v>
      </c>
      <c r="E49" s="572">
        <v>2733154312.3369546</v>
      </c>
      <c r="F49" s="572">
        <v>2590825369.1802034</v>
      </c>
      <c r="G49" s="573">
        <v>2388056306.4039626</v>
      </c>
    </row>
    <row r="50" spans="1:7" ht="14.4" thickBot="1">
      <c r="A50" s="235">
        <v>34</v>
      </c>
      <c r="B50" s="115" t="s">
        <v>377</v>
      </c>
      <c r="C50" s="574">
        <v>1.3156375837752674</v>
      </c>
      <c r="D50" s="574">
        <v>1.3296370843120562</v>
      </c>
      <c r="E50" s="574">
        <v>1.2632664299687875</v>
      </c>
      <c r="F50" s="574">
        <v>1.2731833207387022</v>
      </c>
      <c r="G50" s="575">
        <v>1.2653885121998183</v>
      </c>
    </row>
    <row r="51" spans="1:7">
      <c r="A51" s="16"/>
    </row>
    <row r="52" spans="1:7">
      <c r="B52" s="174"/>
    </row>
    <row r="53" spans="1:7" ht="52.8">
      <c r="B53" s="174" t="s">
        <v>257</v>
      </c>
    </row>
    <row r="55" spans="1:7">
      <c r="B55" s="174"/>
    </row>
  </sheetData>
  <mergeCells count="1">
    <mergeCell ref="D4:G4"/>
  </mergeCells>
  <pageMargins left="0.7" right="0.7" top="0.75" bottom="0.75" header="0.3" footer="0.3"/>
  <pageSetup paperSize="9" scale="4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4" zoomScale="80" zoomScaleNormal="80" workbookViewId="0">
      <selection activeCell="H30" sqref="H30"/>
    </sheetView>
  </sheetViews>
  <sheetFormatPr defaultColWidth="8.6640625" defaultRowHeight="13.8"/>
  <cols>
    <col min="1" max="1" width="11.44140625" style="435" customWidth="1"/>
    <col min="2" max="2" width="76.6640625" style="518" customWidth="1"/>
    <col min="3" max="3" width="22.6640625" style="435" customWidth="1"/>
    <col min="4" max="16384" width="8.6640625" style="435"/>
  </cols>
  <sheetData>
    <row r="1" spans="1:3">
      <c r="A1" s="204" t="s">
        <v>30</v>
      </c>
      <c r="B1" s="434" t="str">
        <f>'Info '!C2</f>
        <v>JSC "Liberty Bank"</v>
      </c>
    </row>
    <row r="2" spans="1:3">
      <c r="A2" s="204" t="s">
        <v>31</v>
      </c>
      <c r="B2" s="532">
        <f>'1. key ratios '!B2</f>
        <v>46022</v>
      </c>
    </row>
    <row r="3" spans="1:3">
      <c r="B3" s="435"/>
    </row>
    <row r="4" spans="1:3">
      <c r="A4" s="435" t="s">
        <v>295</v>
      </c>
      <c r="B4" s="435" t="s">
        <v>296</v>
      </c>
    </row>
    <row r="5" spans="1:3">
      <c r="A5" s="501" t="s">
        <v>297</v>
      </c>
      <c r="B5" s="502"/>
      <c r="C5" s="503"/>
    </row>
    <row r="6" spans="1:3" ht="27.6">
      <c r="A6" s="507">
        <v>1</v>
      </c>
      <c r="B6" s="508" t="s">
        <v>750</v>
      </c>
      <c r="C6" s="509">
        <v>6053045136.9958</v>
      </c>
    </row>
    <row r="7" spans="1:3">
      <c r="A7" s="507">
        <v>2</v>
      </c>
      <c r="B7" s="508" t="s">
        <v>298</v>
      </c>
      <c r="C7" s="509">
        <v>-120997527</v>
      </c>
    </row>
    <row r="8" spans="1:3" ht="27.6">
      <c r="A8" s="510">
        <v>3</v>
      </c>
      <c r="B8" s="511" t="s">
        <v>299</v>
      </c>
      <c r="C8" s="509">
        <v>5932047609.9958</v>
      </c>
    </row>
    <row r="9" spans="1:3">
      <c r="A9" s="501" t="s">
        <v>300</v>
      </c>
      <c r="B9" s="502"/>
      <c r="C9" s="504"/>
    </row>
    <row r="10" spans="1:3" ht="25.95" customHeight="1">
      <c r="A10" s="507">
        <v>4</v>
      </c>
      <c r="B10" s="512" t="s">
        <v>748</v>
      </c>
      <c r="C10" s="509">
        <f>'15. CCR '!F34</f>
        <v>14408.333150684834</v>
      </c>
    </row>
    <row r="11" spans="1:3" ht="25.95" customHeight="1">
      <c r="A11" s="507">
        <v>5</v>
      </c>
      <c r="B11" s="513" t="s">
        <v>749</v>
      </c>
      <c r="C11" s="509">
        <f>'15. CCR '!G34</f>
        <v>407255.22153426742</v>
      </c>
    </row>
    <row r="12" spans="1:3" ht="25.95" customHeight="1">
      <c r="A12" s="507">
        <v>6</v>
      </c>
      <c r="B12" s="513" t="s">
        <v>742</v>
      </c>
      <c r="C12" s="509">
        <f>'15. CCR '!I34</f>
        <v>590328.97655893315</v>
      </c>
    </row>
    <row r="13" spans="1:3" ht="25.95" customHeight="1">
      <c r="A13" s="514">
        <v>7</v>
      </c>
      <c r="B13" s="512" t="s">
        <v>743</v>
      </c>
      <c r="C13" s="509" t="b">
        <f>'15. CCR '!E34</f>
        <v>0</v>
      </c>
    </row>
    <row r="14" spans="1:3" ht="25.95" customHeight="1">
      <c r="A14" s="510">
        <v>8</v>
      </c>
      <c r="B14" s="505" t="s">
        <v>301</v>
      </c>
      <c r="C14" s="515">
        <f>C12</f>
        <v>590328.97655893315</v>
      </c>
    </row>
    <row r="15" spans="1:3">
      <c r="A15" s="501" t="s">
        <v>302</v>
      </c>
      <c r="B15" s="502"/>
      <c r="C15" s="504"/>
    </row>
    <row r="16" spans="1:3" ht="27.6">
      <c r="A16" s="514">
        <v>9</v>
      </c>
      <c r="B16" s="512" t="s">
        <v>303</v>
      </c>
      <c r="C16" s="509"/>
    </row>
    <row r="17" spans="1:3">
      <c r="A17" s="514">
        <v>10</v>
      </c>
      <c r="B17" s="512" t="s">
        <v>304</v>
      </c>
      <c r="C17" s="509"/>
    </row>
    <row r="18" spans="1:3">
      <c r="A18" s="514">
        <v>11</v>
      </c>
      <c r="B18" s="512" t="s">
        <v>305</v>
      </c>
      <c r="C18" s="509"/>
    </row>
    <row r="19" spans="1:3" ht="27.6">
      <c r="A19" s="514">
        <v>12</v>
      </c>
      <c r="B19" s="512" t="s">
        <v>306</v>
      </c>
      <c r="C19" s="509"/>
    </row>
    <row r="20" spans="1:3">
      <c r="A20" s="514">
        <v>14</v>
      </c>
      <c r="B20" s="512" t="s">
        <v>307</v>
      </c>
      <c r="C20" s="509"/>
    </row>
    <row r="21" spans="1:3">
      <c r="A21" s="514">
        <v>14</v>
      </c>
      <c r="B21" s="512" t="s">
        <v>308</v>
      </c>
      <c r="C21" s="509"/>
    </row>
    <row r="22" spans="1:3">
      <c r="A22" s="510">
        <v>15</v>
      </c>
      <c r="B22" s="505" t="s">
        <v>309</v>
      </c>
      <c r="C22" s="515">
        <f>SUM(C16:C21)</f>
        <v>0</v>
      </c>
    </row>
    <row r="23" spans="1:3">
      <c r="A23" s="501" t="s">
        <v>310</v>
      </c>
      <c r="B23" s="502"/>
      <c r="C23" s="504"/>
    </row>
    <row r="24" spans="1:3">
      <c r="A24" s="519">
        <v>16</v>
      </c>
      <c r="B24" s="513" t="s">
        <v>311</v>
      </c>
      <c r="C24" s="509">
        <v>460388201.76930004</v>
      </c>
    </row>
    <row r="25" spans="1:3">
      <c r="A25" s="519">
        <v>17</v>
      </c>
      <c r="B25" s="513" t="s">
        <v>312</v>
      </c>
      <c r="C25" s="509">
        <v>-347188349.44382006</v>
      </c>
    </row>
    <row r="26" spans="1:3">
      <c r="A26" s="520">
        <v>18</v>
      </c>
      <c r="B26" s="505" t="s">
        <v>313</v>
      </c>
      <c r="C26" s="515">
        <v>113199852.32547998</v>
      </c>
    </row>
    <row r="27" spans="1:3">
      <c r="A27" s="501" t="s">
        <v>314</v>
      </c>
      <c r="B27" s="502"/>
      <c r="C27" s="504">
        <v>0</v>
      </c>
    </row>
    <row r="28" spans="1:3" ht="27.6">
      <c r="A28" s="519">
        <v>19</v>
      </c>
      <c r="B28" s="512" t="s">
        <v>315</v>
      </c>
      <c r="C28" s="516">
        <v>0</v>
      </c>
    </row>
    <row r="29" spans="1:3">
      <c r="A29" s="519">
        <v>20</v>
      </c>
      <c r="B29" s="513" t="s">
        <v>316</v>
      </c>
      <c r="C29" s="516">
        <v>0</v>
      </c>
    </row>
    <row r="30" spans="1:3">
      <c r="A30" s="501" t="s">
        <v>747</v>
      </c>
      <c r="B30" s="502"/>
      <c r="C30" s="504"/>
    </row>
    <row r="31" spans="1:3">
      <c r="A31" s="520">
        <v>21</v>
      </c>
      <c r="B31" s="506" t="s">
        <v>317</v>
      </c>
      <c r="C31" s="515">
        <v>623376490.62989998</v>
      </c>
    </row>
    <row r="32" spans="1:3">
      <c r="A32" s="520">
        <v>22</v>
      </c>
      <c r="B32" s="505" t="s">
        <v>318</v>
      </c>
      <c r="C32" s="515">
        <v>6045817619.6314278</v>
      </c>
    </row>
    <row r="33" spans="1:3">
      <c r="A33" s="501" t="s">
        <v>319</v>
      </c>
      <c r="B33" s="502"/>
      <c r="C33" s="504"/>
    </row>
    <row r="34" spans="1:3">
      <c r="A34" s="510">
        <v>23</v>
      </c>
      <c r="B34" s="505" t="s">
        <v>319</v>
      </c>
      <c r="C34" s="637">
        <f>IFERROR(C31/C32,0)</f>
        <v>0.1031087157848971</v>
      </c>
    </row>
    <row r="35" spans="1:3">
      <c r="A35" s="501" t="s">
        <v>320</v>
      </c>
      <c r="B35" s="502"/>
      <c r="C35" s="504"/>
    </row>
    <row r="36" spans="1:3">
      <c r="A36" s="517" t="s">
        <v>321</v>
      </c>
      <c r="B36" s="512" t="s">
        <v>322</v>
      </c>
      <c r="C36" s="516"/>
    </row>
    <row r="37" spans="1:3" ht="27.6">
      <c r="A37" s="517" t="s">
        <v>323</v>
      </c>
      <c r="B37" s="508" t="s">
        <v>324</v>
      </c>
      <c r="C37" s="516"/>
    </row>
  </sheetData>
  <pageMargins left="0.7" right="0.7" top="0.75" bottom="0.75" header="0.3" footer="0.3"/>
  <pageSetup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B15" sqref="B15"/>
    </sheetView>
  </sheetViews>
  <sheetFormatPr defaultColWidth="8.88671875" defaultRowHeight="14.4"/>
  <cols>
    <col min="1" max="1" width="11.44140625" style="433" customWidth="1"/>
    <col min="2" max="2" width="74.44140625" style="216" customWidth="1"/>
    <col min="3" max="6" width="25.33203125" style="433" customWidth="1"/>
    <col min="7" max="16384" width="8.88671875" style="433"/>
  </cols>
  <sheetData>
    <row r="1" spans="1:6">
      <c r="A1" s="2" t="s">
        <v>30</v>
      </c>
      <c r="B1" s="3" t="str">
        <f>'Info '!C2</f>
        <v>JSC "Liberty Bank"</v>
      </c>
    </row>
    <row r="2" spans="1:6">
      <c r="A2" s="2" t="s">
        <v>31</v>
      </c>
      <c r="B2" s="530">
        <f>'1. key ratios '!B2</f>
        <v>46022</v>
      </c>
    </row>
    <row r="3" spans="1:6">
      <c r="A3" s="4"/>
      <c r="B3" s="433"/>
    </row>
    <row r="4" spans="1:6">
      <c r="A4" s="496" t="s">
        <v>737</v>
      </c>
    </row>
    <row r="5" spans="1:6" ht="43.2">
      <c r="B5" s="497"/>
      <c r="C5" s="498" t="s">
        <v>738</v>
      </c>
      <c r="D5" s="498" t="s">
        <v>740</v>
      </c>
      <c r="E5" s="498" t="s">
        <v>739</v>
      </c>
      <c r="F5" s="498" t="s">
        <v>741</v>
      </c>
    </row>
    <row r="6" spans="1:6">
      <c r="B6" s="499" t="s">
        <v>715</v>
      </c>
      <c r="C6" s="485">
        <f>IF(C7&gt;0,C7,IF(C8&gt;0,C8,IF(C9&gt;0,C9)))</f>
        <v>418042.25381480996</v>
      </c>
      <c r="D6" s="485">
        <f>IF(D7&gt;0,D7,IF(D8&gt;0,D8,IF(D9&gt;0,D9)))</f>
        <v>932.12259263064675</v>
      </c>
      <c r="E6" s="485" t="b">
        <f>IF(E7&gt;0,E7,IF(E8&gt;0,E8,IF(E9&gt;0,E9)))</f>
        <v>0</v>
      </c>
      <c r="F6" s="485">
        <f>IF(F7&gt;0,F7,IF(F8&gt;0,F8,IF(F9&gt;0,F9)))</f>
        <v>11651.532407883084</v>
      </c>
    </row>
    <row r="7" spans="1:6">
      <c r="B7" s="486" t="s">
        <v>728</v>
      </c>
      <c r="C7" s="500">
        <v>418042.25381480996</v>
      </c>
      <c r="D7" s="500">
        <v>932.12259263064675</v>
      </c>
      <c r="E7" s="500">
        <v>0</v>
      </c>
      <c r="F7" s="500">
        <v>11651.532407883084</v>
      </c>
    </row>
    <row r="8" spans="1:6">
      <c r="B8" s="486" t="s">
        <v>729</v>
      </c>
      <c r="C8" s="500">
        <v>2491037.4273391869</v>
      </c>
      <c r="D8" s="500">
        <v>5740.2696291273496</v>
      </c>
      <c r="E8" s="500">
        <v>0</v>
      </c>
      <c r="F8" s="500">
        <v>71753.370364091868</v>
      </c>
    </row>
    <row r="9" spans="1:6">
      <c r="B9" s="486" t="s">
        <v>736</v>
      </c>
      <c r="C9" s="500">
        <v>8020488.0431811092</v>
      </c>
      <c r="D9" s="500">
        <v>18864.040483941313</v>
      </c>
      <c r="E9" s="500">
        <v>0</v>
      </c>
      <c r="F9" s="500">
        <v>235800.50604926641</v>
      </c>
    </row>
  </sheetData>
  <pageMargins left="0.7" right="0.7" top="0.75" bottom="0.75" header="0.3" footer="0.3"/>
  <pageSetup scale="4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M42"/>
  <sheetViews>
    <sheetView zoomScale="80" zoomScaleNormal="80" workbookViewId="0">
      <pane xSplit="2" ySplit="6" topLeftCell="C7" activePane="bottomRight" state="frozen"/>
      <selection activeCell="D39" sqref="D39"/>
      <selection pane="topRight" activeCell="D39" sqref="D39"/>
      <selection pane="bottomLeft" activeCell="D39" sqref="D39"/>
      <selection pane="bottomRight" activeCell="L12" sqref="L12"/>
    </sheetView>
  </sheetViews>
  <sheetFormatPr defaultRowHeight="14.4"/>
  <cols>
    <col min="1" max="1" width="8.6640625" style="156"/>
    <col min="2" max="2" width="82.6640625" style="236" customWidth="1"/>
    <col min="3" max="6" width="17.5546875" style="156" customWidth="1"/>
    <col min="7" max="7" width="18.44140625" style="156" bestFit="1" customWidth="1"/>
  </cols>
  <sheetData>
    <row r="1" spans="1:13">
      <c r="A1" s="156" t="s">
        <v>30</v>
      </c>
      <c r="B1" s="3" t="str">
        <f>'Info '!C2</f>
        <v>JSC "Liberty Bank"</v>
      </c>
    </row>
    <row r="2" spans="1:13">
      <c r="A2" s="156" t="s">
        <v>31</v>
      </c>
      <c r="B2" s="530">
        <f>'1. key ratios '!B2</f>
        <v>46022</v>
      </c>
    </row>
    <row r="4" spans="1:13" ht="15" thickBot="1">
      <c r="A4" s="156" t="s">
        <v>376</v>
      </c>
      <c r="B4" s="237" t="s">
        <v>337</v>
      </c>
    </row>
    <row r="5" spans="1:13">
      <c r="A5" s="238"/>
      <c r="B5" s="239"/>
      <c r="C5" s="853" t="s">
        <v>338</v>
      </c>
      <c r="D5" s="853"/>
      <c r="E5" s="853"/>
      <c r="F5" s="853"/>
      <c r="G5" s="854" t="s">
        <v>339</v>
      </c>
    </row>
    <row r="6" spans="1:13">
      <c r="A6" s="240"/>
      <c r="B6" s="241"/>
      <c r="C6" s="242" t="s">
        <v>340</v>
      </c>
      <c r="D6" s="243" t="s">
        <v>341</v>
      </c>
      <c r="E6" s="243" t="s">
        <v>342</v>
      </c>
      <c r="F6" s="243" t="s">
        <v>343</v>
      </c>
      <c r="G6" s="855"/>
    </row>
    <row r="7" spans="1:13">
      <c r="A7" s="244"/>
      <c r="B7" s="245" t="s">
        <v>344</v>
      </c>
      <c r="C7" s="246"/>
      <c r="D7" s="246"/>
      <c r="E7" s="246"/>
      <c r="F7" s="246"/>
      <c r="G7" s="247"/>
    </row>
    <row r="8" spans="1:13">
      <c r="A8" s="248">
        <v>1</v>
      </c>
      <c r="B8" s="249" t="s">
        <v>345</v>
      </c>
      <c r="C8" s="638">
        <v>623376490.62989998</v>
      </c>
      <c r="D8" s="638">
        <v>0</v>
      </c>
      <c r="E8" s="638">
        <v>0</v>
      </c>
      <c r="F8" s="638">
        <v>617391285.83531618</v>
      </c>
      <c r="G8" s="694">
        <v>1240767776.4652162</v>
      </c>
      <c r="J8" s="433"/>
      <c r="K8" s="433"/>
      <c r="L8" s="433"/>
      <c r="M8" s="433"/>
    </row>
    <row r="9" spans="1:13">
      <c r="A9" s="248">
        <v>2</v>
      </c>
      <c r="B9" s="250" t="s">
        <v>346</v>
      </c>
      <c r="C9" s="638">
        <v>623376490.62989998</v>
      </c>
      <c r="D9" s="638"/>
      <c r="E9" s="638"/>
      <c r="F9" s="638">
        <v>119238228.76814002</v>
      </c>
      <c r="G9" s="694">
        <v>742614719.39804006</v>
      </c>
      <c r="I9" s="433"/>
      <c r="J9" s="433"/>
      <c r="K9" s="433"/>
      <c r="L9" s="433"/>
      <c r="M9" s="433"/>
    </row>
    <row r="10" spans="1:13" ht="27.6">
      <c r="A10" s="248">
        <v>3</v>
      </c>
      <c r="B10" s="250" t="s">
        <v>347</v>
      </c>
      <c r="C10" s="639"/>
      <c r="D10" s="639"/>
      <c r="E10" s="639"/>
      <c r="F10" s="638">
        <v>498153057.06717616</v>
      </c>
      <c r="G10" s="695">
        <v>498153057.06717616</v>
      </c>
      <c r="I10" s="433"/>
      <c r="J10" s="433"/>
      <c r="K10" s="433"/>
      <c r="L10" s="433"/>
      <c r="M10" s="433"/>
    </row>
    <row r="11" spans="1:13" ht="14.7" customHeight="1">
      <c r="A11" s="248">
        <v>4</v>
      </c>
      <c r="B11" s="249" t="s">
        <v>348</v>
      </c>
      <c r="C11" s="638">
        <v>782502431.81248295</v>
      </c>
      <c r="D11" s="638">
        <v>737902720.99302852</v>
      </c>
      <c r="E11" s="638">
        <v>468145659.27439791</v>
      </c>
      <c r="F11" s="638">
        <v>18624236.380543701</v>
      </c>
      <c r="G11" s="694">
        <v>1811450032.4348073</v>
      </c>
      <c r="I11" s="433"/>
      <c r="J11" s="433"/>
      <c r="K11" s="433"/>
      <c r="L11" s="433"/>
      <c r="M11" s="433"/>
    </row>
    <row r="12" spans="1:13">
      <c r="A12" s="248">
        <v>5</v>
      </c>
      <c r="B12" s="250" t="s">
        <v>349</v>
      </c>
      <c r="C12" s="638">
        <v>675921552.31191802</v>
      </c>
      <c r="D12" s="617">
        <v>667000768.21053052</v>
      </c>
      <c r="E12" s="638">
        <v>436144080.87898391</v>
      </c>
      <c r="F12" s="638">
        <v>16183616.8309692</v>
      </c>
      <c r="G12" s="694">
        <v>1705487517.3207815</v>
      </c>
      <c r="I12" s="433"/>
      <c r="J12" s="433"/>
      <c r="K12" s="433"/>
      <c r="L12" s="433"/>
      <c r="M12" s="433"/>
    </row>
    <row r="13" spans="1:13">
      <c r="A13" s="248">
        <v>6</v>
      </c>
      <c r="B13" s="250" t="s">
        <v>350</v>
      </c>
      <c r="C13" s="638">
        <v>106580879.50056498</v>
      </c>
      <c r="D13" s="617">
        <v>70901952.782498017</v>
      </c>
      <c r="E13" s="638">
        <v>32001578.395414002</v>
      </c>
      <c r="F13" s="638">
        <v>2440619.5495745004</v>
      </c>
      <c r="G13" s="694">
        <v>105962515.11402574</v>
      </c>
      <c r="I13" s="433"/>
      <c r="J13" s="433"/>
      <c r="K13" s="433"/>
      <c r="L13" s="433"/>
      <c r="M13" s="433"/>
    </row>
    <row r="14" spans="1:13">
      <c r="A14" s="248">
        <v>7</v>
      </c>
      <c r="B14" s="249" t="s">
        <v>351</v>
      </c>
      <c r="C14" s="638">
        <v>940041312.30585849</v>
      </c>
      <c r="D14" s="638">
        <v>1379899645.9728322</v>
      </c>
      <c r="E14" s="638">
        <v>251850689.9432717</v>
      </c>
      <c r="F14" s="638">
        <v>15127071.554813271</v>
      </c>
      <c r="G14" s="694">
        <v>782576426.27369022</v>
      </c>
      <c r="I14" s="433"/>
      <c r="J14" s="433"/>
      <c r="K14" s="433"/>
      <c r="L14" s="433"/>
      <c r="M14" s="433"/>
    </row>
    <row r="15" spans="1:13" ht="41.4">
      <c r="A15" s="248">
        <v>8</v>
      </c>
      <c r="B15" s="250" t="s">
        <v>352</v>
      </c>
      <c r="C15" s="638">
        <v>863072183.36200047</v>
      </c>
      <c r="D15" s="617">
        <v>435102907.68729508</v>
      </c>
      <c r="E15" s="638">
        <v>182975952.1894007</v>
      </c>
      <c r="F15" s="638">
        <v>15127071.554813271</v>
      </c>
      <c r="G15" s="694">
        <v>748139057.39675474</v>
      </c>
      <c r="I15" s="433"/>
      <c r="J15" s="433"/>
      <c r="K15" s="433"/>
      <c r="L15" s="433"/>
      <c r="M15" s="433"/>
    </row>
    <row r="16" spans="1:13" ht="27.6">
      <c r="A16" s="248">
        <v>9</v>
      </c>
      <c r="B16" s="250" t="s">
        <v>353</v>
      </c>
      <c r="C16" s="638">
        <v>76969128.943857998</v>
      </c>
      <c r="D16" s="617">
        <v>944796738.285537</v>
      </c>
      <c r="E16" s="638">
        <v>68874737.753870994</v>
      </c>
      <c r="F16" s="638">
        <v>0</v>
      </c>
      <c r="G16" s="694">
        <v>34437368.876935497</v>
      </c>
      <c r="I16" s="433"/>
      <c r="J16" s="433"/>
      <c r="K16" s="433"/>
      <c r="L16" s="433"/>
      <c r="M16" s="433"/>
    </row>
    <row r="17" spans="1:13">
      <c r="A17" s="248">
        <v>10</v>
      </c>
      <c r="B17" s="249" t="s">
        <v>354</v>
      </c>
      <c r="C17" s="638"/>
      <c r="D17" s="617"/>
      <c r="E17" s="638"/>
      <c r="F17" s="638"/>
      <c r="G17" s="694"/>
      <c r="I17" s="433"/>
      <c r="J17" s="433"/>
      <c r="K17" s="433"/>
      <c r="L17" s="433"/>
      <c r="M17" s="433"/>
    </row>
    <row r="18" spans="1:13">
      <c r="A18" s="248">
        <v>11</v>
      </c>
      <c r="B18" s="249" t="s">
        <v>355</v>
      </c>
      <c r="C18" s="638">
        <v>0</v>
      </c>
      <c r="D18" s="617">
        <v>80193274.298910975</v>
      </c>
      <c r="E18" s="638">
        <v>0</v>
      </c>
      <c r="F18" s="638">
        <v>16992787.307</v>
      </c>
      <c r="G18" s="694">
        <v>0</v>
      </c>
      <c r="I18" s="433"/>
      <c r="J18" s="433"/>
      <c r="K18" s="433"/>
      <c r="L18" s="433"/>
      <c r="M18" s="433"/>
    </row>
    <row r="19" spans="1:13">
      <c r="A19" s="248">
        <v>12</v>
      </c>
      <c r="B19" s="250" t="s">
        <v>356</v>
      </c>
      <c r="C19" s="639"/>
      <c r="D19" s="617">
        <v>0</v>
      </c>
      <c r="E19" s="638">
        <v>0</v>
      </c>
      <c r="F19" s="638">
        <v>0</v>
      </c>
      <c r="G19" s="694">
        <v>0</v>
      </c>
      <c r="I19" s="433"/>
      <c r="J19" s="433"/>
      <c r="K19" s="433"/>
      <c r="L19" s="433"/>
      <c r="M19" s="433"/>
    </row>
    <row r="20" spans="1:13">
      <c r="A20" s="248">
        <v>13</v>
      </c>
      <c r="B20" s="250" t="s">
        <v>357</v>
      </c>
      <c r="C20" s="638">
        <v>0</v>
      </c>
      <c r="D20" s="638">
        <v>80193274.298910975</v>
      </c>
      <c r="E20" s="638">
        <v>0</v>
      </c>
      <c r="F20" s="638">
        <v>16992787.307</v>
      </c>
      <c r="G20" s="694">
        <v>0</v>
      </c>
      <c r="I20" s="433"/>
      <c r="J20" s="433"/>
      <c r="K20" s="433"/>
      <c r="L20" s="433"/>
      <c r="M20" s="433"/>
    </row>
    <row r="21" spans="1:13">
      <c r="A21" s="251">
        <v>14</v>
      </c>
      <c r="B21" s="252" t="s">
        <v>358</v>
      </c>
      <c r="C21" s="639"/>
      <c r="D21" s="639"/>
      <c r="E21" s="639"/>
      <c r="F21" s="639"/>
      <c r="G21" s="696">
        <v>3834794235.1737137</v>
      </c>
      <c r="I21" s="433"/>
      <c r="J21" s="433"/>
      <c r="K21" s="433"/>
      <c r="L21" s="433"/>
      <c r="M21" s="433"/>
    </row>
    <row r="22" spans="1:13">
      <c r="A22" s="253"/>
      <c r="B22" s="254" t="s">
        <v>359</v>
      </c>
      <c r="C22" s="255"/>
      <c r="D22" s="256"/>
      <c r="E22" s="255"/>
      <c r="F22" s="255"/>
      <c r="G22" s="257"/>
      <c r="I22" s="433"/>
      <c r="J22" s="433"/>
      <c r="K22" s="433"/>
      <c r="L22" s="433"/>
      <c r="M22" s="433"/>
    </row>
    <row r="23" spans="1:13">
      <c r="A23" s="248">
        <v>15</v>
      </c>
      <c r="B23" s="249" t="s">
        <v>360</v>
      </c>
      <c r="C23" s="640">
        <v>1058198011.9652169</v>
      </c>
      <c r="D23" s="641">
        <v>882875950</v>
      </c>
      <c r="E23" s="640">
        <v>0</v>
      </c>
      <c r="F23" s="640">
        <v>0</v>
      </c>
      <c r="G23" s="697">
        <v>56529304.895740896</v>
      </c>
      <c r="I23" s="433"/>
      <c r="J23" s="433"/>
      <c r="K23" s="433"/>
      <c r="L23" s="433"/>
      <c r="M23" s="433"/>
    </row>
    <row r="24" spans="1:13">
      <c r="A24" s="248">
        <v>16</v>
      </c>
      <c r="B24" s="249" t="s">
        <v>361</v>
      </c>
      <c r="C24" s="638">
        <v>706310.59398693568</v>
      </c>
      <c r="D24" s="617">
        <v>839130785.72718847</v>
      </c>
      <c r="E24" s="638">
        <v>443596139.88057864</v>
      </c>
      <c r="F24" s="638">
        <v>2178707363.9601636</v>
      </c>
      <c r="G24" s="697">
        <v>2479521004.4140768</v>
      </c>
      <c r="I24" s="433"/>
      <c r="J24" s="433"/>
      <c r="K24" s="433"/>
      <c r="L24" s="433"/>
      <c r="M24" s="433"/>
    </row>
    <row r="25" spans="1:13">
      <c r="A25" s="248">
        <v>17</v>
      </c>
      <c r="B25" s="250" t="s">
        <v>362</v>
      </c>
      <c r="C25" s="638">
        <v>0</v>
      </c>
      <c r="D25" s="617">
        <v>0</v>
      </c>
      <c r="E25" s="638">
        <v>0</v>
      </c>
      <c r="F25" s="638">
        <v>0</v>
      </c>
      <c r="G25" s="694"/>
      <c r="I25" s="433"/>
      <c r="J25" s="433"/>
      <c r="K25" s="433"/>
      <c r="L25" s="433"/>
      <c r="M25" s="433"/>
    </row>
    <row r="26" spans="1:13" ht="27.6">
      <c r="A26" s="248">
        <v>18</v>
      </c>
      <c r="B26" s="250" t="s">
        <v>363</v>
      </c>
      <c r="C26" s="638">
        <v>706310.59398693568</v>
      </c>
      <c r="D26" s="617">
        <v>30542279.095048003</v>
      </c>
      <c r="E26" s="638">
        <v>10412.960200000001</v>
      </c>
      <c r="F26" s="638">
        <v>4724569.2536999993</v>
      </c>
      <c r="G26" s="694">
        <v>9417064.1871552393</v>
      </c>
      <c r="I26" s="433"/>
      <c r="J26" s="433"/>
      <c r="K26" s="433"/>
      <c r="L26" s="433"/>
      <c r="M26" s="433"/>
    </row>
    <row r="27" spans="1:13">
      <c r="A27" s="248">
        <v>19</v>
      </c>
      <c r="B27" s="250" t="s">
        <v>364</v>
      </c>
      <c r="C27" s="638"/>
      <c r="D27" s="617">
        <v>749431715.31826377</v>
      </c>
      <c r="E27" s="638">
        <v>393295923.0011856</v>
      </c>
      <c r="F27" s="638">
        <v>1697445107.3773484</v>
      </c>
      <c r="G27" s="694">
        <v>2014192160.4304709</v>
      </c>
      <c r="I27" s="433"/>
      <c r="J27" s="433"/>
      <c r="K27" s="433"/>
      <c r="L27" s="433"/>
      <c r="M27" s="433"/>
    </row>
    <row r="28" spans="1:13">
      <c r="A28" s="248">
        <v>20</v>
      </c>
      <c r="B28" s="258" t="s">
        <v>365</v>
      </c>
      <c r="C28" s="638"/>
      <c r="D28" s="617">
        <v>28802125.242024805</v>
      </c>
      <c r="E28" s="638">
        <v>26573788.300324447</v>
      </c>
      <c r="F28" s="638">
        <v>80013747.50510484</v>
      </c>
      <c r="G28" s="694">
        <v>79696892.64949277</v>
      </c>
      <c r="I28" s="433"/>
      <c r="J28" s="433"/>
      <c r="K28" s="433"/>
      <c r="L28" s="433"/>
      <c r="M28" s="433"/>
    </row>
    <row r="29" spans="1:13">
      <c r="A29" s="248">
        <v>21</v>
      </c>
      <c r="B29" s="250" t="s">
        <v>366</v>
      </c>
      <c r="C29" s="638"/>
      <c r="D29" s="617">
        <v>50075644.745869637</v>
      </c>
      <c r="E29" s="638">
        <v>47012965.649447046</v>
      </c>
      <c r="F29" s="638">
        <v>417827223.49662405</v>
      </c>
      <c r="G29" s="697">
        <v>320132000.47046399</v>
      </c>
      <c r="I29" s="433"/>
      <c r="J29" s="433"/>
      <c r="K29" s="433"/>
      <c r="L29" s="433"/>
      <c r="M29" s="433"/>
    </row>
    <row r="30" spans="1:13">
      <c r="A30" s="248">
        <v>22</v>
      </c>
      <c r="B30" s="258" t="s">
        <v>365</v>
      </c>
      <c r="C30" s="638"/>
      <c r="D30" s="617">
        <v>50075644.745869637</v>
      </c>
      <c r="E30" s="638">
        <v>47012965.649447046</v>
      </c>
      <c r="F30" s="638">
        <v>417827223.49662405</v>
      </c>
      <c r="G30" s="694">
        <v>320132000.47046399</v>
      </c>
      <c r="I30" s="433"/>
      <c r="J30" s="433"/>
      <c r="K30" s="433"/>
      <c r="L30" s="433"/>
      <c r="M30" s="433"/>
    </row>
    <row r="31" spans="1:13">
      <c r="A31" s="248">
        <v>23</v>
      </c>
      <c r="B31" s="250" t="s">
        <v>367</v>
      </c>
      <c r="C31" s="638"/>
      <c r="D31" s="617">
        <v>9081146.5680071265</v>
      </c>
      <c r="E31" s="638">
        <v>3276838.2697460102</v>
      </c>
      <c r="F31" s="638">
        <v>58710463.832491055</v>
      </c>
      <c r="G31" s="694">
        <v>56082886.676493965</v>
      </c>
      <c r="I31" s="433"/>
      <c r="J31" s="433"/>
      <c r="K31" s="433"/>
      <c r="L31" s="433"/>
      <c r="M31" s="433"/>
    </row>
    <row r="32" spans="1:13">
      <c r="A32" s="248">
        <v>24</v>
      </c>
      <c r="B32" s="249" t="s">
        <v>368</v>
      </c>
      <c r="C32" s="638">
        <v>0</v>
      </c>
      <c r="D32" s="617">
        <v>0</v>
      </c>
      <c r="E32" s="638">
        <v>0</v>
      </c>
      <c r="F32" s="638">
        <v>0</v>
      </c>
      <c r="G32" s="694"/>
      <c r="I32" s="433"/>
      <c r="J32" s="433"/>
      <c r="K32" s="433"/>
      <c r="L32" s="433"/>
      <c r="M32" s="433"/>
    </row>
    <row r="33" spans="1:13">
      <c r="A33" s="248">
        <v>25</v>
      </c>
      <c r="B33" s="249" t="s">
        <v>369</v>
      </c>
      <c r="C33" s="638">
        <v>178930522.68000004</v>
      </c>
      <c r="D33" s="638">
        <v>55638568.616249979</v>
      </c>
      <c r="E33" s="638">
        <v>2446429.88</v>
      </c>
      <c r="F33" s="638">
        <v>154434718.68248501</v>
      </c>
      <c r="G33" s="697">
        <v>362407740.61061001</v>
      </c>
      <c r="I33" s="433"/>
      <c r="J33" s="433"/>
      <c r="K33" s="433"/>
      <c r="L33" s="433"/>
      <c r="M33" s="433"/>
    </row>
    <row r="34" spans="1:13">
      <c r="A34" s="248">
        <v>26</v>
      </c>
      <c r="B34" s="250" t="s">
        <v>370</v>
      </c>
      <c r="C34" s="639"/>
      <c r="D34" s="617">
        <v>0</v>
      </c>
      <c r="E34" s="638">
        <v>0</v>
      </c>
      <c r="F34" s="638">
        <v>0</v>
      </c>
      <c r="G34" s="698">
        <v>0</v>
      </c>
      <c r="I34" s="433"/>
      <c r="J34" s="433"/>
      <c r="K34" s="433"/>
      <c r="L34" s="433"/>
      <c r="M34" s="433"/>
    </row>
    <row r="35" spans="1:13">
      <c r="A35" s="248">
        <v>27</v>
      </c>
      <c r="B35" s="250" t="s">
        <v>371</v>
      </c>
      <c r="C35" s="638">
        <v>178930522.68000004</v>
      </c>
      <c r="D35" s="617">
        <v>55638568.616249979</v>
      </c>
      <c r="E35" s="638">
        <v>2446429.88</v>
      </c>
      <c r="F35" s="638">
        <v>154434718.68248501</v>
      </c>
      <c r="G35" s="698">
        <v>362407740.61061001</v>
      </c>
      <c r="I35" s="433"/>
      <c r="J35" s="433"/>
      <c r="K35" s="433"/>
      <c r="L35" s="433"/>
      <c r="M35" s="433"/>
    </row>
    <row r="36" spans="1:13">
      <c r="A36" s="248">
        <v>28</v>
      </c>
      <c r="B36" s="249" t="s">
        <v>372</v>
      </c>
      <c r="C36" s="638">
        <v>326440806.60583991</v>
      </c>
      <c r="D36" s="617">
        <v>0</v>
      </c>
      <c r="E36" s="638">
        <v>0</v>
      </c>
      <c r="F36" s="638">
        <v>0</v>
      </c>
      <c r="G36" s="698">
        <v>16322040.330291996</v>
      </c>
      <c r="I36" s="433"/>
      <c r="J36" s="433"/>
      <c r="K36" s="433"/>
      <c r="L36" s="433"/>
      <c r="M36" s="433"/>
    </row>
    <row r="37" spans="1:13">
      <c r="A37" s="251">
        <v>29</v>
      </c>
      <c r="B37" s="252" t="s">
        <v>373</v>
      </c>
      <c r="C37" s="639"/>
      <c r="D37" s="639"/>
      <c r="E37" s="639"/>
      <c r="F37" s="639"/>
      <c r="G37" s="696">
        <v>2914780090.25072</v>
      </c>
      <c r="I37" s="433"/>
      <c r="J37" s="433"/>
      <c r="K37" s="433"/>
      <c r="L37" s="433"/>
      <c r="M37" s="433"/>
    </row>
    <row r="38" spans="1:13">
      <c r="A38" s="244"/>
      <c r="B38" s="259"/>
      <c r="C38" s="260"/>
      <c r="D38" s="260"/>
      <c r="E38" s="260"/>
      <c r="F38" s="260"/>
      <c r="G38" s="261"/>
      <c r="I38" s="433"/>
      <c r="J38" s="433"/>
      <c r="K38" s="433"/>
      <c r="L38" s="433"/>
      <c r="M38" s="433"/>
    </row>
    <row r="39" spans="1:13" ht="15" thickBot="1">
      <c r="A39" s="262">
        <v>30</v>
      </c>
      <c r="B39" s="263" t="s">
        <v>374</v>
      </c>
      <c r="C39" s="195"/>
      <c r="D39" s="196"/>
      <c r="E39" s="196"/>
      <c r="F39" s="197"/>
      <c r="G39" s="264">
        <f>IFERROR(G21/G37,0)</f>
        <v>1.3156375837752676</v>
      </c>
      <c r="I39" s="433"/>
      <c r="J39" s="433"/>
      <c r="K39" s="433"/>
      <c r="L39" s="433"/>
      <c r="M39" s="433"/>
    </row>
    <row r="42" spans="1:13" ht="41.4">
      <c r="B42" s="236" t="s">
        <v>375</v>
      </c>
    </row>
  </sheetData>
  <mergeCells count="2">
    <mergeCell ref="C5:F5"/>
    <mergeCell ref="G5:G6"/>
  </mergeCells>
  <pageMargins left="0.7" right="0.7" top="0.75" bottom="0.75" header="0.3" footer="0.3"/>
  <pageSetup scale="5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M29" sqref="M29"/>
    </sheetView>
  </sheetViews>
  <sheetFormatPr defaultColWidth="9.33203125" defaultRowHeight="12"/>
  <cols>
    <col min="1" max="1" width="11.6640625" style="305" bestFit="1" customWidth="1"/>
    <col min="2" max="2" width="93.109375" style="305" customWidth="1"/>
    <col min="3" max="3" width="18" style="642" customWidth="1"/>
    <col min="4" max="4" width="15.33203125" style="642" bestFit="1" customWidth="1"/>
    <col min="5" max="5" width="15.5546875" style="642" bestFit="1" customWidth="1"/>
    <col min="6" max="6" width="14.88671875" style="642" bestFit="1" customWidth="1"/>
    <col min="7" max="7" width="16.88671875" style="642" bestFit="1" customWidth="1"/>
    <col min="8" max="8" width="17.5546875" style="642" customWidth="1"/>
    <col min="9" max="16384" width="9.33203125" style="305"/>
  </cols>
  <sheetData>
    <row r="1" spans="1:8" ht="13.8">
      <c r="A1" s="267" t="s">
        <v>30</v>
      </c>
      <c r="B1" s="313" t="str">
        <f>'Info '!C2</f>
        <v>JSC "Liberty Bank"</v>
      </c>
    </row>
    <row r="2" spans="1:8">
      <c r="A2" s="268" t="s">
        <v>31</v>
      </c>
      <c r="B2" s="531">
        <f>'1. key ratios '!B2</f>
        <v>46022</v>
      </c>
    </row>
    <row r="3" spans="1:8">
      <c r="A3" s="269" t="s">
        <v>380</v>
      </c>
    </row>
    <row r="5" spans="1:8" ht="12" customHeight="1">
      <c r="A5" s="856" t="s">
        <v>381</v>
      </c>
      <c r="B5" s="857"/>
      <c r="C5" s="862" t="s">
        <v>382</v>
      </c>
      <c r="D5" s="863"/>
      <c r="E5" s="863"/>
      <c r="F5" s="863"/>
      <c r="G5" s="863"/>
      <c r="H5" s="864"/>
    </row>
    <row r="6" spans="1:8">
      <c r="A6" s="858"/>
      <c r="B6" s="859"/>
      <c r="C6" s="865"/>
      <c r="D6" s="866"/>
      <c r="E6" s="866"/>
      <c r="F6" s="866"/>
      <c r="G6" s="866"/>
      <c r="H6" s="867"/>
    </row>
    <row r="7" spans="1:8">
      <c r="A7" s="860"/>
      <c r="B7" s="861"/>
      <c r="C7" s="643" t="s">
        <v>383</v>
      </c>
      <c r="D7" s="643" t="s">
        <v>384</v>
      </c>
      <c r="E7" s="643" t="s">
        <v>385</v>
      </c>
      <c r="F7" s="643" t="s">
        <v>386</v>
      </c>
      <c r="G7" s="643" t="s">
        <v>387</v>
      </c>
      <c r="H7" s="643" t="s">
        <v>64</v>
      </c>
    </row>
    <row r="8" spans="1:8">
      <c r="A8" s="309">
        <v>1</v>
      </c>
      <c r="B8" s="308" t="s">
        <v>51</v>
      </c>
      <c r="C8" s="644">
        <v>140981198.55409998</v>
      </c>
      <c r="D8" s="644">
        <v>732086504.25759995</v>
      </c>
      <c r="E8" s="644">
        <v>0</v>
      </c>
      <c r="F8" s="644">
        <v>0</v>
      </c>
      <c r="G8" s="644">
        <v>0</v>
      </c>
      <c r="H8" s="644">
        <f t="shared" ref="H8:H21" si="0">SUM(C8:G8)</f>
        <v>873067702.81169987</v>
      </c>
    </row>
    <row r="9" spans="1:8">
      <c r="A9" s="309">
        <v>2</v>
      </c>
      <c r="B9" s="308" t="s">
        <v>52</v>
      </c>
      <c r="C9" s="644">
        <v>0</v>
      </c>
      <c r="D9" s="644">
        <v>0</v>
      </c>
      <c r="E9" s="644">
        <v>0</v>
      </c>
      <c r="F9" s="644">
        <v>0</v>
      </c>
      <c r="G9" s="644">
        <v>0</v>
      </c>
      <c r="H9" s="644">
        <f t="shared" si="0"/>
        <v>0</v>
      </c>
    </row>
    <row r="10" spans="1:8">
      <c r="A10" s="309">
        <v>3</v>
      </c>
      <c r="B10" s="308" t="s">
        <v>152</v>
      </c>
      <c r="C10" s="644">
        <v>0</v>
      </c>
      <c r="D10" s="644">
        <v>0</v>
      </c>
      <c r="E10" s="644">
        <v>0</v>
      </c>
      <c r="F10" s="644">
        <v>0</v>
      </c>
      <c r="G10" s="644">
        <v>0</v>
      </c>
      <c r="H10" s="644">
        <f t="shared" si="0"/>
        <v>0</v>
      </c>
    </row>
    <row r="11" spans="1:8">
      <c r="A11" s="309">
        <v>4</v>
      </c>
      <c r="B11" s="308" t="s">
        <v>53</v>
      </c>
      <c r="C11" s="644">
        <v>0</v>
      </c>
      <c r="D11" s="644">
        <v>0</v>
      </c>
      <c r="E11" s="644">
        <v>0</v>
      </c>
      <c r="F11" s="644">
        <v>0</v>
      </c>
      <c r="G11" s="644">
        <v>0</v>
      </c>
      <c r="H11" s="644">
        <f t="shared" si="0"/>
        <v>0</v>
      </c>
    </row>
    <row r="12" spans="1:8">
      <c r="A12" s="309">
        <v>5</v>
      </c>
      <c r="B12" s="308" t="s">
        <v>54</v>
      </c>
      <c r="C12" s="644">
        <v>5407264.3289999999</v>
      </c>
      <c r="D12" s="644">
        <v>0</v>
      </c>
      <c r="E12" s="644">
        <v>0</v>
      </c>
      <c r="F12" s="644">
        <v>0</v>
      </c>
      <c r="G12" s="644">
        <v>0</v>
      </c>
      <c r="H12" s="644">
        <f t="shared" si="0"/>
        <v>5407264.3289999999</v>
      </c>
    </row>
    <row r="13" spans="1:8">
      <c r="A13" s="309">
        <v>6</v>
      </c>
      <c r="B13" s="308" t="s">
        <v>55</v>
      </c>
      <c r="C13" s="644">
        <v>36391583.787700005</v>
      </c>
      <c r="D13" s="644">
        <v>77661981.959599987</v>
      </c>
      <c r="E13" s="644">
        <v>0</v>
      </c>
      <c r="F13" s="644">
        <v>0</v>
      </c>
      <c r="G13" s="644">
        <v>0</v>
      </c>
      <c r="H13" s="644">
        <f t="shared" si="0"/>
        <v>114053565.7473</v>
      </c>
    </row>
    <row r="14" spans="1:8">
      <c r="A14" s="309">
        <v>7</v>
      </c>
      <c r="B14" s="308" t="s">
        <v>56</v>
      </c>
      <c r="C14" s="644">
        <v>35402354.310400002</v>
      </c>
      <c r="D14" s="644">
        <v>390164387.96500009</v>
      </c>
      <c r="E14" s="644">
        <v>215097157.40810004</v>
      </c>
      <c r="F14" s="644">
        <v>353297167.52590007</v>
      </c>
      <c r="G14" s="644">
        <v>0</v>
      </c>
      <c r="H14" s="644">
        <f t="shared" si="0"/>
        <v>993961067.20940018</v>
      </c>
    </row>
    <row r="15" spans="1:8">
      <c r="A15" s="309">
        <v>8</v>
      </c>
      <c r="B15" s="310" t="s">
        <v>57</v>
      </c>
      <c r="C15" s="644">
        <v>20146815.212099999</v>
      </c>
      <c r="D15" s="644">
        <v>429559277.046</v>
      </c>
      <c r="E15" s="644">
        <v>1687366962.6808999</v>
      </c>
      <c r="F15" s="644">
        <v>546851415.07580006</v>
      </c>
      <c r="G15" s="644">
        <v>0</v>
      </c>
      <c r="H15" s="644">
        <f t="shared" si="0"/>
        <v>2683924470.0148001</v>
      </c>
    </row>
    <row r="16" spans="1:8">
      <c r="A16" s="309">
        <v>9</v>
      </c>
      <c r="B16" s="308" t="s">
        <v>58</v>
      </c>
      <c r="C16" s="644">
        <v>3808677.4125999999</v>
      </c>
      <c r="D16" s="644">
        <v>32687764.573000003</v>
      </c>
      <c r="E16" s="644">
        <v>153112590.75719994</v>
      </c>
      <c r="F16" s="644">
        <v>483035753.1189</v>
      </c>
      <c r="G16" s="644">
        <v>0</v>
      </c>
      <c r="H16" s="644">
        <f t="shared" si="0"/>
        <v>672644785.86169994</v>
      </c>
    </row>
    <row r="17" spans="1:8">
      <c r="A17" s="309">
        <v>10</v>
      </c>
      <c r="B17" s="312" t="s">
        <v>395</v>
      </c>
      <c r="C17" s="644">
        <v>15355498.586199997</v>
      </c>
      <c r="D17" s="644">
        <v>9107789.3934999965</v>
      </c>
      <c r="E17" s="644">
        <v>27362460.4991</v>
      </c>
      <c r="F17" s="644">
        <v>7154315.4717000006</v>
      </c>
      <c r="G17" s="644">
        <v>0</v>
      </c>
      <c r="H17" s="644">
        <f t="shared" si="0"/>
        <v>58980063.950499989</v>
      </c>
    </row>
    <row r="18" spans="1:8">
      <c r="A18" s="309">
        <v>11</v>
      </c>
      <c r="B18" s="308" t="s">
        <v>60</v>
      </c>
      <c r="C18" s="644">
        <v>2445722.83</v>
      </c>
      <c r="D18" s="644">
        <v>0</v>
      </c>
      <c r="E18" s="644">
        <v>0</v>
      </c>
      <c r="F18" s="644">
        <v>0</v>
      </c>
      <c r="G18" s="644">
        <v>0</v>
      </c>
      <c r="H18" s="644">
        <f t="shared" si="0"/>
        <v>2445722.83</v>
      </c>
    </row>
    <row r="19" spans="1:8">
      <c r="A19" s="309">
        <v>12</v>
      </c>
      <c r="B19" s="308" t="s">
        <v>61</v>
      </c>
      <c r="C19" s="644">
        <v>0</v>
      </c>
      <c r="D19" s="644">
        <v>0</v>
      </c>
      <c r="E19" s="644">
        <v>0</v>
      </c>
      <c r="F19" s="644">
        <v>0</v>
      </c>
      <c r="G19" s="644">
        <v>0</v>
      </c>
      <c r="H19" s="644">
        <f t="shared" si="0"/>
        <v>0</v>
      </c>
    </row>
    <row r="20" spans="1:8">
      <c r="A20" s="311">
        <v>13</v>
      </c>
      <c r="B20" s="310" t="s">
        <v>144</v>
      </c>
      <c r="C20" s="644">
        <v>0</v>
      </c>
      <c r="D20" s="644">
        <v>0</v>
      </c>
      <c r="E20" s="644">
        <v>0</v>
      </c>
      <c r="F20" s="644">
        <v>0</v>
      </c>
      <c r="G20" s="644">
        <v>0</v>
      </c>
      <c r="H20" s="644">
        <f t="shared" si="0"/>
        <v>0</v>
      </c>
    </row>
    <row r="21" spans="1:8">
      <c r="A21" s="309">
        <v>14</v>
      </c>
      <c r="B21" s="308" t="s">
        <v>63</v>
      </c>
      <c r="C21" s="644">
        <v>398997588.60500014</v>
      </c>
      <c r="D21" s="644">
        <v>71813.332000000009</v>
      </c>
      <c r="E21" s="644">
        <v>0</v>
      </c>
      <c r="F21" s="644">
        <v>2978.6</v>
      </c>
      <c r="G21" s="644">
        <v>189916511.79000008</v>
      </c>
      <c r="H21" s="644">
        <f t="shared" si="0"/>
        <v>588988892.32700026</v>
      </c>
    </row>
    <row r="22" spans="1:8">
      <c r="A22" s="307">
        <v>15</v>
      </c>
      <c r="B22" s="306" t="s">
        <v>64</v>
      </c>
      <c r="C22" s="644">
        <f>SUM(C18:C21)+SUM(C8:C16)</f>
        <v>643581205.04090011</v>
      </c>
      <c r="D22" s="644">
        <f t="shared" ref="D22:H22" si="1">SUM(D18:D21)+SUM(D8:D16)</f>
        <v>1662231729.1331999</v>
      </c>
      <c r="E22" s="644">
        <f t="shared" si="1"/>
        <v>2055576710.8462</v>
      </c>
      <c r="F22" s="644">
        <f t="shared" si="1"/>
        <v>1383187314.3206</v>
      </c>
      <c r="G22" s="644">
        <f t="shared" si="1"/>
        <v>189916511.79000008</v>
      </c>
      <c r="H22" s="644">
        <f t="shared" si="1"/>
        <v>5934493471.1309004</v>
      </c>
    </row>
    <row r="26" spans="1:8" ht="36">
      <c r="B26" s="271"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H28" sqref="H28"/>
    </sheetView>
  </sheetViews>
  <sheetFormatPr defaultColWidth="9.33203125" defaultRowHeight="12"/>
  <cols>
    <col min="1" max="1" width="11.6640625" style="314" bestFit="1" customWidth="1"/>
    <col min="2" max="2" width="82.109375" style="305" customWidth="1"/>
    <col min="3" max="3" width="25.88671875" style="642" customWidth="1"/>
    <col min="4" max="4" width="27.109375" style="642" customWidth="1"/>
    <col min="5" max="5" width="15.109375" style="653" bestFit="1" customWidth="1"/>
    <col min="6" max="6" width="13.109375" style="653" customWidth="1"/>
    <col min="7" max="7" width="21.5546875" style="642" bestFit="1" customWidth="1"/>
    <col min="8" max="8" width="20.21875" style="642" customWidth="1"/>
    <col min="9" max="16384" width="9.33203125" style="305"/>
  </cols>
  <sheetData>
    <row r="1" spans="1:8" ht="13.8">
      <c r="A1" s="267" t="s">
        <v>30</v>
      </c>
      <c r="B1" s="313" t="str">
        <f>'Info '!C2</f>
        <v>JSC "Liberty Bank"</v>
      </c>
      <c r="C1" s="645"/>
      <c r="D1" s="645"/>
      <c r="E1" s="645"/>
      <c r="F1" s="645"/>
      <c r="G1" s="645"/>
      <c r="H1" s="645"/>
    </row>
    <row r="2" spans="1:8">
      <c r="A2" s="268" t="s">
        <v>31</v>
      </c>
      <c r="B2" s="531">
        <f>'1. key ratios '!B2</f>
        <v>46022</v>
      </c>
      <c r="C2" s="645"/>
      <c r="D2" s="645"/>
      <c r="E2" s="645"/>
      <c r="F2" s="645"/>
      <c r="G2" s="645"/>
      <c r="H2" s="645"/>
    </row>
    <row r="3" spans="1:8">
      <c r="A3" s="269" t="s">
        <v>388</v>
      </c>
      <c r="B3" s="327"/>
      <c r="C3" s="645"/>
      <c r="D3" s="645"/>
      <c r="E3" s="645"/>
      <c r="F3" s="645"/>
      <c r="G3" s="645"/>
      <c r="H3" s="645"/>
    </row>
    <row r="4" spans="1:8">
      <c r="A4" s="328"/>
      <c r="B4" s="327"/>
      <c r="C4" s="646" t="s">
        <v>0</v>
      </c>
      <c r="D4" s="646" t="s">
        <v>1</v>
      </c>
      <c r="E4" s="646" t="s">
        <v>2</v>
      </c>
      <c r="F4" s="646" t="s">
        <v>3</v>
      </c>
      <c r="G4" s="646" t="s">
        <v>4</v>
      </c>
      <c r="H4" s="646" t="s">
        <v>5</v>
      </c>
    </row>
    <row r="5" spans="1:8" ht="34.200000000000003" customHeight="1">
      <c r="A5" s="856" t="s">
        <v>389</v>
      </c>
      <c r="B5" s="857"/>
      <c r="C5" s="870" t="s">
        <v>390</v>
      </c>
      <c r="D5" s="870"/>
      <c r="E5" s="870" t="s">
        <v>627</v>
      </c>
      <c r="F5" s="868" t="s">
        <v>391</v>
      </c>
      <c r="G5" s="868" t="s">
        <v>392</v>
      </c>
      <c r="H5" s="647" t="s">
        <v>626</v>
      </c>
    </row>
    <row r="6" spans="1:8" ht="24">
      <c r="A6" s="860"/>
      <c r="B6" s="861"/>
      <c r="C6" s="648" t="s">
        <v>393</v>
      </c>
      <c r="D6" s="648" t="s">
        <v>394</v>
      </c>
      <c r="E6" s="870"/>
      <c r="F6" s="869"/>
      <c r="G6" s="869"/>
      <c r="H6" s="647" t="s">
        <v>625</v>
      </c>
    </row>
    <row r="7" spans="1:8">
      <c r="A7" s="322">
        <v>1</v>
      </c>
      <c r="B7" s="308" t="s">
        <v>51</v>
      </c>
      <c r="C7" s="649">
        <v>0</v>
      </c>
      <c r="D7" s="649">
        <v>874214002.36119998</v>
      </c>
      <c r="E7" s="650">
        <v>1146290.3789000954</v>
      </c>
      <c r="F7" s="650"/>
      <c r="G7" s="649">
        <v>0</v>
      </c>
      <c r="H7" s="651">
        <f>C7+D7-E7-F7</f>
        <v>873067711.98229992</v>
      </c>
    </row>
    <row r="8" spans="1:8">
      <c r="A8" s="322">
        <v>2</v>
      </c>
      <c r="B8" s="308" t="s">
        <v>52</v>
      </c>
      <c r="C8" s="649">
        <v>0</v>
      </c>
      <c r="D8" s="649">
        <v>0</v>
      </c>
      <c r="E8" s="650">
        <v>0</v>
      </c>
      <c r="F8" s="650"/>
      <c r="G8" s="649">
        <v>0</v>
      </c>
      <c r="H8" s="651">
        <f t="shared" ref="H8:H20" si="0">C8+D8-E8-F8</f>
        <v>0</v>
      </c>
    </row>
    <row r="9" spans="1:8">
      <c r="A9" s="322">
        <v>3</v>
      </c>
      <c r="B9" s="308" t="s">
        <v>152</v>
      </c>
      <c r="C9" s="649">
        <v>0</v>
      </c>
      <c r="D9" s="649">
        <v>0</v>
      </c>
      <c r="E9" s="650">
        <v>0</v>
      </c>
      <c r="F9" s="650"/>
      <c r="G9" s="649">
        <v>0</v>
      </c>
      <c r="H9" s="651">
        <f t="shared" si="0"/>
        <v>0</v>
      </c>
    </row>
    <row r="10" spans="1:8">
      <c r="A10" s="322">
        <v>4</v>
      </c>
      <c r="B10" s="308" t="s">
        <v>53</v>
      </c>
      <c r="C10" s="649">
        <v>0</v>
      </c>
      <c r="D10" s="649">
        <v>0</v>
      </c>
      <c r="E10" s="650">
        <v>0</v>
      </c>
      <c r="F10" s="650"/>
      <c r="G10" s="649">
        <v>0</v>
      </c>
      <c r="H10" s="651">
        <f t="shared" si="0"/>
        <v>0</v>
      </c>
    </row>
    <row r="11" spans="1:8">
      <c r="A11" s="322">
        <v>5</v>
      </c>
      <c r="B11" s="308" t="s">
        <v>54</v>
      </c>
      <c r="C11" s="649">
        <v>0</v>
      </c>
      <c r="D11" s="649">
        <v>5407264.3289999999</v>
      </c>
      <c r="E11" s="650">
        <v>0</v>
      </c>
      <c r="F11" s="650"/>
      <c r="G11" s="649">
        <v>0</v>
      </c>
      <c r="H11" s="651">
        <f t="shared" si="0"/>
        <v>5407264.3289999999</v>
      </c>
    </row>
    <row r="12" spans="1:8">
      <c r="A12" s="322">
        <v>6</v>
      </c>
      <c r="B12" s="308" t="s">
        <v>55</v>
      </c>
      <c r="C12" s="649"/>
      <c r="D12" s="649">
        <v>114281333.69829999</v>
      </c>
      <c r="E12" s="650">
        <v>227767.95050000001</v>
      </c>
      <c r="F12" s="650"/>
      <c r="G12" s="649">
        <v>0</v>
      </c>
      <c r="H12" s="651">
        <f t="shared" si="0"/>
        <v>114053565.74779999</v>
      </c>
    </row>
    <row r="13" spans="1:8">
      <c r="A13" s="322">
        <v>7</v>
      </c>
      <c r="B13" s="308" t="s">
        <v>56</v>
      </c>
      <c r="C13" s="649">
        <v>35805784.2848</v>
      </c>
      <c r="D13" s="649">
        <v>974680324.30940175</v>
      </c>
      <c r="E13" s="650">
        <v>16525051.115300003</v>
      </c>
      <c r="F13" s="650"/>
      <c r="G13" s="649">
        <v>227057.09806300001</v>
      </c>
      <c r="H13" s="651">
        <f t="shared" si="0"/>
        <v>993961057.47890174</v>
      </c>
    </row>
    <row r="14" spans="1:8">
      <c r="A14" s="322">
        <v>8</v>
      </c>
      <c r="B14" s="310" t="s">
        <v>57</v>
      </c>
      <c r="C14" s="649">
        <v>110750011.14350007</v>
      </c>
      <c r="D14" s="649">
        <v>2689522849.0565987</v>
      </c>
      <c r="E14" s="650">
        <v>116348390.18459998</v>
      </c>
      <c r="F14" s="650"/>
      <c r="G14" s="649">
        <v>9974843.7839679979</v>
      </c>
      <c r="H14" s="651">
        <f t="shared" si="0"/>
        <v>2683924470.0154986</v>
      </c>
    </row>
    <row r="15" spans="1:8">
      <c r="A15" s="322">
        <v>9</v>
      </c>
      <c r="B15" s="308" t="s">
        <v>58</v>
      </c>
      <c r="C15" s="649">
        <v>16814783.823000003</v>
      </c>
      <c r="D15" s="649">
        <v>665061901.28780007</v>
      </c>
      <c r="E15" s="650">
        <v>9231899.2487999927</v>
      </c>
      <c r="F15" s="650"/>
      <c r="G15" s="649">
        <v>289587.48268000002</v>
      </c>
      <c r="H15" s="651">
        <f t="shared" si="0"/>
        <v>672644785.86199999</v>
      </c>
    </row>
    <row r="16" spans="1:8">
      <c r="A16" s="322">
        <v>10</v>
      </c>
      <c r="B16" s="312" t="s">
        <v>395</v>
      </c>
      <c r="C16" s="649">
        <v>127455966.29200004</v>
      </c>
      <c r="D16" s="649">
        <v>592024.89930000016</v>
      </c>
      <c r="E16" s="650">
        <v>69067927.240699947</v>
      </c>
      <c r="F16" s="650"/>
      <c r="G16" s="649">
        <v>10491488.364711002</v>
      </c>
      <c r="H16" s="651">
        <f t="shared" si="0"/>
        <v>58980063.950600088</v>
      </c>
    </row>
    <row r="17" spans="1:8">
      <c r="A17" s="322">
        <v>11</v>
      </c>
      <c r="B17" s="308" t="s">
        <v>60</v>
      </c>
      <c r="C17" s="649">
        <v>0</v>
      </c>
      <c r="D17" s="649">
        <v>2445722.83</v>
      </c>
      <c r="E17" s="650">
        <v>0</v>
      </c>
      <c r="F17" s="650"/>
      <c r="G17" s="649">
        <v>0</v>
      </c>
      <c r="H17" s="651">
        <f t="shared" si="0"/>
        <v>2445722.83</v>
      </c>
    </row>
    <row r="18" spans="1:8">
      <c r="A18" s="322">
        <v>12</v>
      </c>
      <c r="B18" s="308" t="s">
        <v>61</v>
      </c>
      <c r="C18" s="649">
        <v>0</v>
      </c>
      <c r="D18" s="649">
        <v>0</v>
      </c>
      <c r="E18" s="650">
        <v>0</v>
      </c>
      <c r="F18" s="650"/>
      <c r="G18" s="649">
        <v>0</v>
      </c>
      <c r="H18" s="651">
        <f t="shared" si="0"/>
        <v>0</v>
      </c>
    </row>
    <row r="19" spans="1:8">
      <c r="A19" s="323">
        <v>13</v>
      </c>
      <c r="B19" s="310" t="s">
        <v>144</v>
      </c>
      <c r="C19" s="649">
        <v>0</v>
      </c>
      <c r="D19" s="649">
        <v>0</v>
      </c>
      <c r="E19" s="650">
        <v>0</v>
      </c>
      <c r="F19" s="650"/>
      <c r="G19" s="649">
        <v>0</v>
      </c>
      <c r="H19" s="651">
        <f t="shared" si="0"/>
        <v>0</v>
      </c>
    </row>
    <row r="20" spans="1:8">
      <c r="A20" s="322">
        <v>14</v>
      </c>
      <c r="B20" s="308" t="s">
        <v>63</v>
      </c>
      <c r="C20" s="649">
        <v>0</v>
      </c>
      <c r="D20" s="649">
        <v>708424808.33500004</v>
      </c>
      <c r="E20" s="650">
        <v>884249.90800000005</v>
      </c>
      <c r="F20" s="650"/>
      <c r="G20" s="649">
        <v>0</v>
      </c>
      <c r="H20" s="651">
        <f t="shared" si="0"/>
        <v>707540558.42700005</v>
      </c>
    </row>
    <row r="21" spans="1:8" s="319" customFormat="1">
      <c r="A21" s="321">
        <v>15</v>
      </c>
      <c r="B21" s="320" t="s">
        <v>64</v>
      </c>
      <c r="C21" s="652">
        <f t="shared" ref="C21:H21" si="1">SUM(C7:C15)+SUM(C17:C20)</f>
        <v>163370579.2513001</v>
      </c>
      <c r="D21" s="652">
        <f t="shared" si="1"/>
        <v>6034038206.2073002</v>
      </c>
      <c r="E21" s="652">
        <f t="shared" si="1"/>
        <v>144363648.78610006</v>
      </c>
      <c r="F21" s="652">
        <f t="shared" si="1"/>
        <v>0</v>
      </c>
      <c r="G21" s="652">
        <f t="shared" si="1"/>
        <v>10491488.364710998</v>
      </c>
      <c r="H21" s="651">
        <f t="shared" si="1"/>
        <v>6053045136.6725006</v>
      </c>
    </row>
    <row r="22" spans="1:8">
      <c r="A22" s="318">
        <v>16</v>
      </c>
      <c r="B22" s="317" t="s">
        <v>396</v>
      </c>
      <c r="C22" s="649">
        <v>163370579.25129998</v>
      </c>
      <c r="D22" s="649">
        <v>4170579557.7765017</v>
      </c>
      <c r="E22" s="650">
        <v>141264646.47580004</v>
      </c>
      <c r="F22" s="650"/>
      <c r="G22" s="649">
        <v>10491488.364711002</v>
      </c>
      <c r="H22" s="651">
        <f>C22+D22-E22-F22</f>
        <v>4192685490.5520015</v>
      </c>
    </row>
    <row r="23" spans="1:8">
      <c r="A23" s="318">
        <v>17</v>
      </c>
      <c r="B23" s="317" t="s">
        <v>397</v>
      </c>
      <c r="C23" s="649"/>
      <c r="D23" s="649">
        <v>876310770.6226747</v>
      </c>
      <c r="E23" s="650">
        <v>1031499.7094306276</v>
      </c>
      <c r="F23" s="650"/>
      <c r="G23" s="649"/>
      <c r="H23" s="651">
        <f>C23+D23-E23-F23</f>
        <v>875279270.91324413</v>
      </c>
    </row>
    <row r="25" spans="1:8">
      <c r="E25" s="642"/>
      <c r="F25" s="642"/>
    </row>
    <row r="26" spans="1:8" ht="42.45" customHeight="1">
      <c r="B26" s="271"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40"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K33" sqref="K33"/>
    </sheetView>
  </sheetViews>
  <sheetFormatPr defaultColWidth="9.33203125" defaultRowHeight="12"/>
  <cols>
    <col min="1" max="1" width="11" style="305" bestFit="1" customWidth="1"/>
    <col min="2" max="2" width="57.44140625" style="305" customWidth="1"/>
    <col min="3" max="3" width="27.77734375" style="642" customWidth="1"/>
    <col min="4" max="4" width="27.33203125" style="642" customWidth="1"/>
    <col min="5" max="5" width="15.109375" style="642" bestFit="1" customWidth="1"/>
    <col min="6" max="6" width="14" style="642" customWidth="1"/>
    <col min="7" max="7" width="22" style="642" customWidth="1"/>
    <col min="8" max="8" width="19.88671875" style="642" customWidth="1"/>
    <col min="9" max="16384" width="9.33203125" style="305"/>
  </cols>
  <sheetData>
    <row r="1" spans="1:8" ht="13.8">
      <c r="A1" s="267" t="s">
        <v>30</v>
      </c>
      <c r="B1" s="313" t="str">
        <f>'Info '!C2</f>
        <v>JSC "Liberty Bank"</v>
      </c>
      <c r="C1" s="645"/>
      <c r="D1" s="645"/>
      <c r="E1" s="645"/>
      <c r="F1" s="645"/>
      <c r="G1" s="645"/>
      <c r="H1" s="645"/>
    </row>
    <row r="2" spans="1:8">
      <c r="A2" s="268" t="s">
        <v>31</v>
      </c>
      <c r="B2" s="531">
        <f>'1. key ratios '!B2</f>
        <v>46022</v>
      </c>
      <c r="C2" s="645"/>
      <c r="D2" s="645"/>
      <c r="E2" s="645"/>
      <c r="F2" s="645"/>
      <c r="G2" s="645"/>
      <c r="H2" s="645"/>
    </row>
    <row r="3" spans="1:8">
      <c r="A3" s="269" t="s">
        <v>398</v>
      </c>
      <c r="B3" s="327"/>
      <c r="C3" s="645"/>
      <c r="D3" s="645"/>
      <c r="E3" s="645"/>
      <c r="F3" s="645"/>
      <c r="G3" s="645"/>
      <c r="H3" s="645"/>
    </row>
    <row r="4" spans="1:8">
      <c r="A4" s="328"/>
      <c r="B4" s="327"/>
      <c r="C4" s="646" t="s">
        <v>0</v>
      </c>
      <c r="D4" s="646" t="s">
        <v>1</v>
      </c>
      <c r="E4" s="646" t="s">
        <v>2</v>
      </c>
      <c r="F4" s="646" t="s">
        <v>3</v>
      </c>
      <c r="G4" s="646" t="s">
        <v>4</v>
      </c>
      <c r="H4" s="646" t="s">
        <v>5</v>
      </c>
    </row>
    <row r="5" spans="1:8" ht="41.7" customHeight="1">
      <c r="A5" s="856" t="s">
        <v>389</v>
      </c>
      <c r="B5" s="857"/>
      <c r="C5" s="870" t="s">
        <v>390</v>
      </c>
      <c r="D5" s="870"/>
      <c r="E5" s="870" t="s">
        <v>627</v>
      </c>
      <c r="F5" s="868" t="s">
        <v>391</v>
      </c>
      <c r="G5" s="868" t="s">
        <v>392</v>
      </c>
      <c r="H5" s="647" t="s">
        <v>626</v>
      </c>
    </row>
    <row r="6" spans="1:8" ht="24">
      <c r="A6" s="860"/>
      <c r="B6" s="861"/>
      <c r="C6" s="648" t="s">
        <v>393</v>
      </c>
      <c r="D6" s="648" t="s">
        <v>394</v>
      </c>
      <c r="E6" s="870"/>
      <c r="F6" s="869"/>
      <c r="G6" s="869"/>
      <c r="H6" s="647" t="s">
        <v>625</v>
      </c>
    </row>
    <row r="7" spans="1:8">
      <c r="A7" s="315">
        <v>1</v>
      </c>
      <c r="B7" s="333" t="s">
        <v>486</v>
      </c>
      <c r="C7" s="649">
        <v>20881362.627248004</v>
      </c>
      <c r="D7" s="649">
        <v>1920677976.3191476</v>
      </c>
      <c r="E7" s="649">
        <v>36811776.470832027</v>
      </c>
      <c r="F7" s="649"/>
      <c r="G7" s="649">
        <v>64657.439999999988</v>
      </c>
      <c r="H7" s="651">
        <f t="shared" ref="H7:H34" si="0">C7+D7-E7-F7</f>
        <v>1904747562.4755635</v>
      </c>
    </row>
    <row r="8" spans="1:8">
      <c r="A8" s="315">
        <v>2</v>
      </c>
      <c r="B8" s="333" t="s">
        <v>399</v>
      </c>
      <c r="C8" s="649">
        <v>1107388.9192640001</v>
      </c>
      <c r="D8" s="649">
        <v>255623754.59703302</v>
      </c>
      <c r="E8" s="649">
        <v>1778342.3609553857</v>
      </c>
      <c r="F8" s="649"/>
      <c r="G8" s="649">
        <v>5178.93</v>
      </c>
      <c r="H8" s="651">
        <f t="shared" si="0"/>
        <v>254952801.15534163</v>
      </c>
    </row>
    <row r="9" spans="1:8">
      <c r="A9" s="315">
        <v>3</v>
      </c>
      <c r="B9" s="333" t="s">
        <v>400</v>
      </c>
      <c r="C9" s="649">
        <v>382.03</v>
      </c>
      <c r="D9" s="649">
        <v>29208505.865410995</v>
      </c>
      <c r="E9" s="649">
        <v>430462.11006177479</v>
      </c>
      <c r="F9" s="649"/>
      <c r="G9" s="649">
        <v>0</v>
      </c>
      <c r="H9" s="651">
        <f t="shared" si="0"/>
        <v>28778425.78534922</v>
      </c>
    </row>
    <row r="10" spans="1:8">
      <c r="A10" s="315">
        <v>4</v>
      </c>
      <c r="B10" s="333" t="s">
        <v>487</v>
      </c>
      <c r="C10" s="649">
        <v>13598620.975835999</v>
      </c>
      <c r="D10" s="649">
        <v>104408678.05738801</v>
      </c>
      <c r="E10" s="649">
        <v>2049038.8251435841</v>
      </c>
      <c r="F10" s="649"/>
      <c r="G10" s="649">
        <v>86197.37268</v>
      </c>
      <c r="H10" s="651">
        <f t="shared" si="0"/>
        <v>115958260.20808041</v>
      </c>
    </row>
    <row r="11" spans="1:8">
      <c r="A11" s="315">
        <v>5</v>
      </c>
      <c r="B11" s="333" t="s">
        <v>401</v>
      </c>
      <c r="C11" s="649">
        <v>5292996.4538599998</v>
      </c>
      <c r="D11" s="649">
        <v>208362220.50386897</v>
      </c>
      <c r="E11" s="649">
        <v>4102385.645173653</v>
      </c>
      <c r="F11" s="649"/>
      <c r="G11" s="649">
        <v>0</v>
      </c>
      <c r="H11" s="651">
        <f t="shared" si="0"/>
        <v>209552831.31255534</v>
      </c>
    </row>
    <row r="12" spans="1:8">
      <c r="A12" s="315">
        <v>6</v>
      </c>
      <c r="B12" s="333" t="s">
        <v>402</v>
      </c>
      <c r="C12" s="649">
        <v>1177793.1600000001</v>
      </c>
      <c r="D12" s="649">
        <v>25552569.519782007</v>
      </c>
      <c r="E12" s="649">
        <v>430222.93787312164</v>
      </c>
      <c r="F12" s="649"/>
      <c r="G12" s="649">
        <v>0</v>
      </c>
      <c r="H12" s="651">
        <f t="shared" si="0"/>
        <v>26300139.741908886</v>
      </c>
    </row>
    <row r="13" spans="1:8">
      <c r="A13" s="315">
        <v>7</v>
      </c>
      <c r="B13" s="333" t="s">
        <v>403</v>
      </c>
      <c r="C13" s="649">
        <v>60698.679999999993</v>
      </c>
      <c r="D13" s="649">
        <v>42890436.996509999</v>
      </c>
      <c r="E13" s="649">
        <v>668478.28731941397</v>
      </c>
      <c r="F13" s="649"/>
      <c r="G13" s="649">
        <v>0</v>
      </c>
      <c r="H13" s="651">
        <f t="shared" si="0"/>
        <v>42282657.389190584</v>
      </c>
    </row>
    <row r="14" spans="1:8">
      <c r="A14" s="315">
        <v>8</v>
      </c>
      <c r="B14" s="333" t="s">
        <v>404</v>
      </c>
      <c r="C14" s="649">
        <v>101095.34999999999</v>
      </c>
      <c r="D14" s="649">
        <v>27672922.912656002</v>
      </c>
      <c r="E14" s="649">
        <v>208457.15996833227</v>
      </c>
      <c r="F14" s="649"/>
      <c r="G14" s="649">
        <v>0</v>
      </c>
      <c r="H14" s="651">
        <f t="shared" si="0"/>
        <v>27565561.102687672</v>
      </c>
    </row>
    <row r="15" spans="1:8">
      <c r="A15" s="315">
        <v>9</v>
      </c>
      <c r="B15" s="333" t="s">
        <v>405</v>
      </c>
      <c r="C15" s="649">
        <v>60170.8</v>
      </c>
      <c r="D15" s="649">
        <v>13178079.968336001</v>
      </c>
      <c r="E15" s="649">
        <v>67021.478236599141</v>
      </c>
      <c r="F15" s="649"/>
      <c r="G15" s="649">
        <v>0</v>
      </c>
      <c r="H15" s="651">
        <f t="shared" si="0"/>
        <v>13171229.290099403</v>
      </c>
    </row>
    <row r="16" spans="1:8">
      <c r="A16" s="315">
        <v>10</v>
      </c>
      <c r="B16" s="333" t="s">
        <v>406</v>
      </c>
      <c r="C16" s="649">
        <v>204.25</v>
      </c>
      <c r="D16" s="649">
        <v>20347653.118342001</v>
      </c>
      <c r="E16" s="649">
        <v>197438.11320340922</v>
      </c>
      <c r="F16" s="649"/>
      <c r="G16" s="649">
        <v>145.88</v>
      </c>
      <c r="H16" s="651">
        <f t="shared" si="0"/>
        <v>20150419.255138591</v>
      </c>
    </row>
    <row r="17" spans="1:9">
      <c r="A17" s="315">
        <v>11</v>
      </c>
      <c r="B17" s="333" t="s">
        <v>407</v>
      </c>
      <c r="C17" s="649">
        <v>48068.479999999996</v>
      </c>
      <c r="D17" s="649">
        <v>4367556.8970149998</v>
      </c>
      <c r="E17" s="649">
        <v>63592.201068668597</v>
      </c>
      <c r="F17" s="649"/>
      <c r="G17" s="649">
        <v>0</v>
      </c>
      <c r="H17" s="651">
        <f t="shared" si="0"/>
        <v>4352033.1759463316</v>
      </c>
    </row>
    <row r="18" spans="1:9">
      <c r="A18" s="315">
        <v>12</v>
      </c>
      <c r="B18" s="333" t="s">
        <v>408</v>
      </c>
      <c r="C18" s="649">
        <v>10610318.396784998</v>
      </c>
      <c r="D18" s="649">
        <v>301222680.79604793</v>
      </c>
      <c r="E18" s="649">
        <v>9469525.9210506231</v>
      </c>
      <c r="F18" s="649"/>
      <c r="G18" s="649">
        <v>257070.15</v>
      </c>
      <c r="H18" s="651">
        <f t="shared" si="0"/>
        <v>302363473.27178234</v>
      </c>
    </row>
    <row r="19" spans="1:9">
      <c r="A19" s="315">
        <v>13</v>
      </c>
      <c r="B19" s="333" t="s">
        <v>409</v>
      </c>
      <c r="C19" s="649">
        <v>3082104.6799810003</v>
      </c>
      <c r="D19" s="649">
        <v>83319970.511688024</v>
      </c>
      <c r="E19" s="649">
        <v>2646585.4721388435</v>
      </c>
      <c r="F19" s="649"/>
      <c r="G19" s="649">
        <v>53689.45</v>
      </c>
      <c r="H19" s="651">
        <f t="shared" si="0"/>
        <v>83755489.71953018</v>
      </c>
    </row>
    <row r="20" spans="1:9">
      <c r="A20" s="315">
        <v>14</v>
      </c>
      <c r="B20" s="333" t="s">
        <v>410</v>
      </c>
      <c r="C20" s="649">
        <v>2562477.6629359997</v>
      </c>
      <c r="D20" s="649">
        <v>77453637.553025007</v>
      </c>
      <c r="E20" s="649">
        <v>1330801.3108953547</v>
      </c>
      <c r="F20" s="649"/>
      <c r="G20" s="649">
        <v>79552.51999999999</v>
      </c>
      <c r="H20" s="651">
        <f t="shared" si="0"/>
        <v>78685313.905065656</v>
      </c>
    </row>
    <row r="21" spans="1:9">
      <c r="A21" s="315">
        <v>15</v>
      </c>
      <c r="B21" s="333" t="s">
        <v>411</v>
      </c>
      <c r="C21" s="649">
        <v>4263249.4841249995</v>
      </c>
      <c r="D21" s="649">
        <v>36007130.986121006</v>
      </c>
      <c r="E21" s="649">
        <v>1262605.1264414841</v>
      </c>
      <c r="F21" s="649"/>
      <c r="G21" s="649">
        <v>0</v>
      </c>
      <c r="H21" s="651">
        <f t="shared" si="0"/>
        <v>39007775.343804516</v>
      </c>
    </row>
    <row r="22" spans="1:9">
      <c r="A22" s="315">
        <v>16</v>
      </c>
      <c r="B22" s="333" t="s">
        <v>412</v>
      </c>
      <c r="C22" s="649">
        <v>33874.329999999994</v>
      </c>
      <c r="D22" s="649">
        <v>73660860.458094999</v>
      </c>
      <c r="E22" s="649">
        <v>1986447.747096889</v>
      </c>
      <c r="F22" s="649"/>
      <c r="G22" s="649">
        <v>208663.97806299999</v>
      </c>
      <c r="H22" s="651">
        <f t="shared" si="0"/>
        <v>71708287.040998101</v>
      </c>
    </row>
    <row r="23" spans="1:9">
      <c r="A23" s="315">
        <v>17</v>
      </c>
      <c r="B23" s="333" t="s">
        <v>490</v>
      </c>
      <c r="C23" s="649">
        <v>5987830.2400000002</v>
      </c>
      <c r="D23" s="649">
        <v>9508220.1888800003</v>
      </c>
      <c r="E23" s="649">
        <v>852853.26814269181</v>
      </c>
      <c r="F23" s="649"/>
      <c r="G23" s="649">
        <v>0</v>
      </c>
      <c r="H23" s="651">
        <f t="shared" si="0"/>
        <v>14643197.16073731</v>
      </c>
    </row>
    <row r="24" spans="1:9">
      <c r="A24" s="315">
        <v>18</v>
      </c>
      <c r="B24" s="333" t="s">
        <v>413</v>
      </c>
      <c r="C24" s="649">
        <v>70942.069999999992</v>
      </c>
      <c r="D24" s="649">
        <v>88949731.706716001</v>
      </c>
      <c r="E24" s="649">
        <v>687393.3782831789</v>
      </c>
      <c r="F24" s="649"/>
      <c r="G24" s="649">
        <v>0</v>
      </c>
      <c r="H24" s="651">
        <f t="shared" si="0"/>
        <v>88333280.398432821</v>
      </c>
    </row>
    <row r="25" spans="1:9">
      <c r="A25" s="315">
        <v>19</v>
      </c>
      <c r="B25" s="333" t="s">
        <v>414</v>
      </c>
      <c r="C25" s="649">
        <v>0</v>
      </c>
      <c r="D25" s="649">
        <v>4635222.2358979993</v>
      </c>
      <c r="E25" s="649">
        <v>17764.367597925419</v>
      </c>
      <c r="F25" s="649"/>
      <c r="G25" s="649">
        <v>0</v>
      </c>
      <c r="H25" s="651">
        <f t="shared" si="0"/>
        <v>4617457.8683000738</v>
      </c>
    </row>
    <row r="26" spans="1:9">
      <c r="A26" s="315">
        <v>20</v>
      </c>
      <c r="B26" s="333" t="s">
        <v>489</v>
      </c>
      <c r="C26" s="649">
        <v>1849071.4799999997</v>
      </c>
      <c r="D26" s="649">
        <v>117664867.97552699</v>
      </c>
      <c r="E26" s="649">
        <v>1831904.5734712076</v>
      </c>
      <c r="F26" s="649"/>
      <c r="G26" s="649">
        <v>0.6</v>
      </c>
      <c r="H26" s="651">
        <f t="shared" si="0"/>
        <v>117682034.88205579</v>
      </c>
      <c r="I26" s="330"/>
    </row>
    <row r="27" spans="1:9">
      <c r="A27" s="315">
        <v>21</v>
      </c>
      <c r="B27" s="333" t="s">
        <v>415</v>
      </c>
      <c r="C27" s="649">
        <v>4108.04</v>
      </c>
      <c r="D27" s="649">
        <v>30833226.551294003</v>
      </c>
      <c r="E27" s="649">
        <v>43141.552423253153</v>
      </c>
      <c r="F27" s="649"/>
      <c r="G27" s="649">
        <v>0</v>
      </c>
      <c r="H27" s="651">
        <f t="shared" si="0"/>
        <v>30794193.038870748</v>
      </c>
      <c r="I27" s="330"/>
    </row>
    <row r="28" spans="1:9">
      <c r="A28" s="315">
        <v>22</v>
      </c>
      <c r="B28" s="333" t="s">
        <v>416</v>
      </c>
      <c r="C28" s="649">
        <v>165891.49</v>
      </c>
      <c r="D28" s="649">
        <v>18447965.866464</v>
      </c>
      <c r="E28" s="649">
        <v>243734.93650183576</v>
      </c>
      <c r="F28" s="649"/>
      <c r="G28" s="649">
        <v>0</v>
      </c>
      <c r="H28" s="651">
        <f t="shared" si="0"/>
        <v>18370122.419962164</v>
      </c>
      <c r="I28" s="330"/>
    </row>
    <row r="29" spans="1:9">
      <c r="A29" s="315">
        <v>23</v>
      </c>
      <c r="B29" s="333" t="s">
        <v>417</v>
      </c>
      <c r="C29" s="649">
        <v>20906899.696147002</v>
      </c>
      <c r="D29" s="649">
        <v>388508791.6957528</v>
      </c>
      <c r="E29" s="649">
        <v>13830725.54914652</v>
      </c>
      <c r="F29" s="649"/>
      <c r="G29" s="649">
        <v>590689.91</v>
      </c>
      <c r="H29" s="651">
        <f t="shared" si="0"/>
        <v>395584965.84275329</v>
      </c>
      <c r="I29" s="330"/>
    </row>
    <row r="30" spans="1:9">
      <c r="A30" s="315">
        <v>24</v>
      </c>
      <c r="B30" s="333" t="s">
        <v>488</v>
      </c>
      <c r="C30" s="649">
        <v>42418897.221083008</v>
      </c>
      <c r="D30" s="649">
        <v>601947199.87024391</v>
      </c>
      <c r="E30" s="649">
        <v>33555838.868339777</v>
      </c>
      <c r="F30" s="649"/>
      <c r="G30" s="649">
        <v>1088580.68</v>
      </c>
      <c r="H30" s="651">
        <f t="shared" si="0"/>
        <v>610810258.22298717</v>
      </c>
      <c r="I30" s="330"/>
    </row>
    <row r="31" spans="1:9">
      <c r="A31" s="315">
        <v>25</v>
      </c>
      <c r="B31" s="333" t="s">
        <v>418</v>
      </c>
      <c r="C31" s="649">
        <v>12587886.464238001</v>
      </c>
      <c r="D31" s="649">
        <v>323748888.563568</v>
      </c>
      <c r="E31" s="649">
        <v>13300529.728718529</v>
      </c>
      <c r="F31" s="649"/>
      <c r="G31" s="649">
        <v>91430.74</v>
      </c>
      <c r="H31" s="651">
        <f t="shared" si="0"/>
        <v>323036245.29908746</v>
      </c>
      <c r="I31" s="330"/>
    </row>
    <row r="32" spans="1:9">
      <c r="A32" s="315">
        <v>26</v>
      </c>
      <c r="B32" s="333" t="s">
        <v>485</v>
      </c>
      <c r="C32" s="649">
        <v>16498246.269631</v>
      </c>
      <c r="D32" s="649">
        <v>350876144.25090462</v>
      </c>
      <c r="E32" s="649">
        <v>14771637.415190175</v>
      </c>
      <c r="F32" s="649"/>
      <c r="G32" s="649">
        <v>7965630.7139679994</v>
      </c>
      <c r="H32" s="651">
        <f t="shared" si="0"/>
        <v>352602753.10534549</v>
      </c>
      <c r="I32" s="330"/>
    </row>
    <row r="33" spans="1:9">
      <c r="A33" s="315">
        <v>27</v>
      </c>
      <c r="B33" s="316" t="s">
        <v>419</v>
      </c>
      <c r="C33" s="649">
        <v>0</v>
      </c>
      <c r="D33" s="649">
        <v>874963312.37129855</v>
      </c>
      <c r="E33" s="649">
        <v>1724943.980899927</v>
      </c>
      <c r="F33" s="649"/>
      <c r="G33" s="649"/>
      <c r="H33" s="651">
        <f t="shared" si="0"/>
        <v>873238368.39039862</v>
      </c>
      <c r="I33" s="330"/>
    </row>
    <row r="34" spans="1:9">
      <c r="A34" s="315">
        <v>28</v>
      </c>
      <c r="B34" s="332" t="s">
        <v>64</v>
      </c>
      <c r="C34" s="652">
        <f>SUM(C7:C33)</f>
        <v>163370579.25113398</v>
      </c>
      <c r="D34" s="652">
        <f>SUM(D7:D33)</f>
        <v>6034038206.3370142</v>
      </c>
      <c r="E34" s="652">
        <f>SUM(E7:E33)</f>
        <v>144363648.78617418</v>
      </c>
      <c r="F34" s="652">
        <f>SUM(F7:F33)</f>
        <v>0</v>
      </c>
      <c r="G34" s="652">
        <f>SUM(G7:G33)</f>
        <v>10491488.364711</v>
      </c>
      <c r="H34" s="651">
        <f t="shared" si="0"/>
        <v>6053045136.8019743</v>
      </c>
      <c r="I34" s="330"/>
    </row>
    <row r="35" spans="1:9">
      <c r="A35" s="330"/>
      <c r="B35" s="330"/>
      <c r="C35" s="654"/>
      <c r="D35" s="654"/>
      <c r="E35" s="654"/>
      <c r="F35" s="654"/>
      <c r="G35" s="654"/>
      <c r="H35" s="654"/>
      <c r="I35" s="330"/>
    </row>
    <row r="36" spans="1:9">
      <c r="A36" s="330"/>
      <c r="B36" s="331"/>
      <c r="C36" s="654"/>
      <c r="D36" s="654"/>
      <c r="E36" s="654"/>
      <c r="F36" s="654"/>
      <c r="G36" s="654"/>
      <c r="H36" s="654"/>
      <c r="I36" s="330"/>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4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J30" sqref="J30"/>
    </sheetView>
  </sheetViews>
  <sheetFormatPr defaultColWidth="9.33203125" defaultRowHeight="12"/>
  <cols>
    <col min="1" max="1" width="11.6640625" style="305" bestFit="1" customWidth="1"/>
    <col min="2" max="2" width="81.44140625" style="305" customWidth="1"/>
    <col min="3" max="3" width="23.21875" style="642" customWidth="1"/>
    <col min="4" max="4" width="29.5546875" style="653" customWidth="1"/>
    <col min="5" max="16384" width="9.33203125" style="305"/>
  </cols>
  <sheetData>
    <row r="1" spans="1:4" ht="13.8">
      <c r="A1" s="267" t="s">
        <v>30</v>
      </c>
      <c r="B1" s="313" t="str">
        <f>'Info '!C2</f>
        <v>JSC "Liberty Bank"</v>
      </c>
      <c r="D1" s="642"/>
    </row>
    <row r="2" spans="1:4">
      <c r="A2" s="268" t="s">
        <v>31</v>
      </c>
      <c r="B2" s="531">
        <f>'1. key ratios '!B2</f>
        <v>46022</v>
      </c>
      <c r="D2" s="642"/>
    </row>
    <row r="3" spans="1:4">
      <c r="A3" s="269" t="s">
        <v>420</v>
      </c>
      <c r="D3" s="642"/>
    </row>
    <row r="5" spans="1:4">
      <c r="A5" s="871" t="s">
        <v>634</v>
      </c>
      <c r="B5" s="871"/>
      <c r="C5" s="643" t="s">
        <v>437</v>
      </c>
      <c r="D5" s="643" t="s">
        <v>478</v>
      </c>
    </row>
    <row r="6" spans="1:4">
      <c r="A6" s="340">
        <v>1</v>
      </c>
      <c r="B6" s="334" t="s">
        <v>633</v>
      </c>
      <c r="C6" s="655">
        <v>138266492.76070407</v>
      </c>
      <c r="D6" s="655">
        <v>177620</v>
      </c>
    </row>
    <row r="7" spans="1:4">
      <c r="A7" s="337">
        <v>2</v>
      </c>
      <c r="B7" s="334" t="s">
        <v>632</v>
      </c>
      <c r="C7" s="655">
        <v>35454017.965359837</v>
      </c>
      <c r="D7" s="655">
        <f>SUM(D8:D9)</f>
        <v>740100</v>
      </c>
    </row>
    <row r="8" spans="1:4">
      <c r="A8" s="339">
        <v>2.1</v>
      </c>
      <c r="B8" s="338" t="s">
        <v>493</v>
      </c>
      <c r="C8" s="655">
        <v>15282871.260734821</v>
      </c>
      <c r="D8" s="655">
        <v>740100</v>
      </c>
    </row>
    <row r="9" spans="1:4">
      <c r="A9" s="339">
        <v>2.2000000000000002</v>
      </c>
      <c r="B9" s="338" t="s">
        <v>491</v>
      </c>
      <c r="C9" s="655">
        <v>20171146.704625014</v>
      </c>
      <c r="D9" s="655"/>
    </row>
    <row r="10" spans="1:4">
      <c r="A10" s="340">
        <v>3</v>
      </c>
      <c r="B10" s="334" t="s">
        <v>631</v>
      </c>
      <c r="C10" s="655">
        <v>32522597.652956687</v>
      </c>
      <c r="D10" s="655">
        <v>0</v>
      </c>
    </row>
    <row r="11" spans="1:4">
      <c r="A11" s="339">
        <v>3.1</v>
      </c>
      <c r="B11" s="338" t="s">
        <v>422</v>
      </c>
      <c r="C11" s="655">
        <v>10491488.364711</v>
      </c>
      <c r="D11" s="655"/>
    </row>
    <row r="12" spans="1:4">
      <c r="A12" s="339">
        <v>3.2</v>
      </c>
      <c r="B12" s="338" t="s">
        <v>630</v>
      </c>
      <c r="C12" s="655">
        <v>5616775.854892049</v>
      </c>
      <c r="D12" s="655">
        <v>0</v>
      </c>
    </row>
    <row r="13" spans="1:4">
      <c r="A13" s="339">
        <v>3.3</v>
      </c>
      <c r="B13" s="338" t="s">
        <v>492</v>
      </c>
      <c r="C13" s="655">
        <v>16414333.43335364</v>
      </c>
      <c r="D13" s="655"/>
    </row>
    <row r="14" spans="1:4">
      <c r="A14" s="337">
        <v>4</v>
      </c>
      <c r="B14" s="336" t="s">
        <v>629</v>
      </c>
      <c r="C14" s="655">
        <v>66733.404440692611</v>
      </c>
      <c r="D14" s="655"/>
    </row>
    <row r="15" spans="1:4">
      <c r="A15" s="335">
        <v>5</v>
      </c>
      <c r="B15" s="334" t="s">
        <v>628</v>
      </c>
      <c r="C15" s="644">
        <f>C6+C7-C10+C14</f>
        <v>141264646.47754791</v>
      </c>
      <c r="D15" s="644">
        <f>D6+D7-D10+D14</f>
        <v>917720</v>
      </c>
    </row>
  </sheetData>
  <mergeCells count="1">
    <mergeCell ref="A5:B5"/>
  </mergeCells>
  <pageMargins left="0.7" right="0.7" top="0.75" bottom="0.75" header="0.3" footer="0.3"/>
  <pageSetup scale="58" orientation="portrait" horizont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E35" sqref="E35"/>
    </sheetView>
  </sheetViews>
  <sheetFormatPr defaultColWidth="9.33203125" defaultRowHeight="12"/>
  <cols>
    <col min="1" max="1" width="11.6640625" style="305" bestFit="1" customWidth="1"/>
    <col min="2" max="2" width="84.88671875" style="305" customWidth="1"/>
    <col min="3" max="3" width="27.109375" style="642" customWidth="1"/>
    <col min="4" max="4" width="37.88671875" style="305" customWidth="1"/>
    <col min="5" max="16384" width="9.33203125" style="305"/>
  </cols>
  <sheetData>
    <row r="1" spans="1:4" ht="13.8">
      <c r="A1" s="267" t="s">
        <v>30</v>
      </c>
      <c r="B1" s="313" t="str">
        <f>'Info '!C2</f>
        <v>JSC "Liberty Bank"</v>
      </c>
    </row>
    <row r="2" spans="1:4">
      <c r="A2" s="268" t="s">
        <v>31</v>
      </c>
      <c r="B2" s="531">
        <f>'1. key ratios '!B2</f>
        <v>46022</v>
      </c>
    </row>
    <row r="3" spans="1:4">
      <c r="A3" s="269" t="s">
        <v>424</v>
      </c>
    </row>
    <row r="4" spans="1:4">
      <c r="A4" s="269"/>
    </row>
    <row r="5" spans="1:4" ht="15" customHeight="1">
      <c r="A5" s="872" t="s">
        <v>494</v>
      </c>
      <c r="B5" s="873"/>
      <c r="C5" s="876" t="s">
        <v>425</v>
      </c>
      <c r="D5" s="877" t="s">
        <v>426</v>
      </c>
    </row>
    <row r="6" spans="1:4">
      <c r="A6" s="874"/>
      <c r="B6" s="875"/>
      <c r="C6" s="876"/>
      <c r="D6" s="877"/>
    </row>
    <row r="7" spans="1:4">
      <c r="A7" s="343">
        <v>1</v>
      </c>
      <c r="B7" s="306" t="s">
        <v>421</v>
      </c>
      <c r="C7" s="655">
        <v>143501174.7686449</v>
      </c>
      <c r="D7" s="341"/>
    </row>
    <row r="8" spans="1:4">
      <c r="A8" s="345">
        <v>2</v>
      </c>
      <c r="B8" s="345" t="s">
        <v>427</v>
      </c>
      <c r="C8" s="655">
        <v>45784483.550867029</v>
      </c>
      <c r="D8" s="341"/>
    </row>
    <row r="9" spans="1:4">
      <c r="A9" s="345">
        <v>3</v>
      </c>
      <c r="B9" s="346" t="s">
        <v>637</v>
      </c>
      <c r="C9" s="655">
        <v>5.04E-2</v>
      </c>
      <c r="D9" s="341"/>
    </row>
    <row r="10" spans="1:4">
      <c r="A10" s="345">
        <v>4</v>
      </c>
      <c r="B10" s="345" t="s">
        <v>428</v>
      </c>
      <c r="C10" s="655">
        <v>25915079.118731897</v>
      </c>
      <c r="D10" s="341"/>
    </row>
    <row r="11" spans="1:4">
      <c r="A11" s="345">
        <v>5</v>
      </c>
      <c r="B11" s="344" t="s">
        <v>636</v>
      </c>
      <c r="C11" s="655">
        <v>3288518.2433899986</v>
      </c>
      <c r="D11" s="341"/>
    </row>
    <row r="12" spans="1:4">
      <c r="A12" s="345">
        <v>6</v>
      </c>
      <c r="B12" s="344" t="s">
        <v>429</v>
      </c>
      <c r="C12" s="655">
        <v>10778034.814476263</v>
      </c>
      <c r="D12" s="341"/>
    </row>
    <row r="13" spans="1:4">
      <c r="A13" s="345">
        <v>7</v>
      </c>
      <c r="B13" s="344" t="s">
        <v>432</v>
      </c>
      <c r="C13" s="655">
        <v>10491488.364710994</v>
      </c>
      <c r="D13" s="341"/>
    </row>
    <row r="14" spans="1:4">
      <c r="A14" s="345">
        <v>8</v>
      </c>
      <c r="B14" s="344" t="s">
        <v>430</v>
      </c>
      <c r="C14" s="655">
        <v>1355285.3770999999</v>
      </c>
      <c r="D14" s="345"/>
    </row>
    <row r="15" spans="1:4">
      <c r="A15" s="345">
        <v>9</v>
      </c>
      <c r="B15" s="344" t="s">
        <v>431</v>
      </c>
      <c r="C15" s="655"/>
      <c r="D15" s="345"/>
    </row>
    <row r="16" spans="1:4">
      <c r="A16" s="345">
        <v>10</v>
      </c>
      <c r="B16" s="344" t="s">
        <v>433</v>
      </c>
      <c r="C16" s="655"/>
      <c r="D16" s="345"/>
    </row>
    <row r="17" spans="1:4">
      <c r="A17" s="345">
        <v>11</v>
      </c>
      <c r="B17" s="344" t="s">
        <v>635</v>
      </c>
      <c r="C17" s="655">
        <v>1752.3190546434616</v>
      </c>
      <c r="D17" s="341"/>
    </row>
    <row r="18" spans="1:4">
      <c r="A18" s="343">
        <v>12</v>
      </c>
      <c r="B18" s="342" t="s">
        <v>423</v>
      </c>
      <c r="C18" s="644">
        <f>C7+C8+C9-C10</f>
        <v>163370579.25118002</v>
      </c>
      <c r="D18" s="341"/>
    </row>
    <row r="21" spans="1:4">
      <c r="B21" s="267"/>
    </row>
    <row r="22" spans="1:4">
      <c r="B22" s="268"/>
    </row>
    <row r="23" spans="1:4">
      <c r="B23" s="269"/>
    </row>
  </sheetData>
  <mergeCells count="3">
    <mergeCell ref="A5:B6"/>
    <mergeCell ref="C5:C6"/>
    <mergeCell ref="D5:D6"/>
  </mergeCells>
  <pageMargins left="0.7" right="0.7" top="0.75" bottom="0.75" header="0.3" footer="0.3"/>
  <pageSetup paperSize="9" scale="5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E12" sqref="E12"/>
    </sheetView>
  </sheetViews>
  <sheetFormatPr defaultColWidth="9.33203125" defaultRowHeight="12"/>
  <cols>
    <col min="1" max="1" width="11.6640625" style="327" bestFit="1" customWidth="1"/>
    <col min="2" max="2" width="63.88671875" style="327" customWidth="1"/>
    <col min="3" max="3" width="22" style="327" customWidth="1"/>
    <col min="4" max="18" width="22.33203125" style="327" customWidth="1"/>
    <col min="19" max="19" width="23.33203125" style="327" bestFit="1" customWidth="1"/>
    <col min="20" max="26" width="22.33203125" style="327" customWidth="1"/>
    <col min="27" max="27" width="23.33203125" style="327" bestFit="1" customWidth="1"/>
    <col min="28" max="28" width="20" style="327" customWidth="1"/>
    <col min="29" max="16384" width="9.33203125" style="327"/>
  </cols>
  <sheetData>
    <row r="1" spans="1:28" ht="13.8">
      <c r="A1" s="267" t="s">
        <v>30</v>
      </c>
      <c r="B1" s="313" t="str">
        <f>'Info '!C2</f>
        <v>JSC "Liberty Bank"</v>
      </c>
    </row>
    <row r="2" spans="1:28">
      <c r="A2" s="268" t="s">
        <v>31</v>
      </c>
      <c r="B2" s="531">
        <f>'1. key ratios '!B2</f>
        <v>46022</v>
      </c>
      <c r="C2" s="328"/>
    </row>
    <row r="3" spans="1:28">
      <c r="A3" s="269" t="s">
        <v>434</v>
      </c>
    </row>
    <row r="5" spans="1:28" ht="15" customHeight="1">
      <c r="A5" s="880" t="s">
        <v>649</v>
      </c>
      <c r="B5" s="881"/>
      <c r="C5" s="886" t="s">
        <v>435</v>
      </c>
      <c r="D5" s="887"/>
      <c r="E5" s="887"/>
      <c r="F5" s="887"/>
      <c r="G5" s="887"/>
      <c r="H5" s="887"/>
      <c r="I5" s="887"/>
      <c r="J5" s="887"/>
      <c r="K5" s="887"/>
      <c r="L5" s="887"/>
      <c r="M5" s="887"/>
      <c r="N5" s="887"/>
      <c r="O5" s="887"/>
      <c r="P5" s="887"/>
      <c r="Q5" s="887"/>
      <c r="R5" s="887"/>
      <c r="S5" s="887"/>
      <c r="T5" s="358"/>
      <c r="U5" s="358"/>
      <c r="V5" s="358"/>
      <c r="W5" s="358"/>
      <c r="X5" s="358"/>
      <c r="Y5" s="358"/>
      <c r="Z5" s="358"/>
      <c r="AA5" s="357"/>
      <c r="AB5" s="350"/>
    </row>
    <row r="6" spans="1:28" ht="12" customHeight="1">
      <c r="A6" s="882"/>
      <c r="B6" s="883"/>
      <c r="C6" s="888" t="s">
        <v>64</v>
      </c>
      <c r="D6" s="890" t="s">
        <v>648</v>
      </c>
      <c r="E6" s="890"/>
      <c r="F6" s="890"/>
      <c r="G6" s="890"/>
      <c r="H6" s="890" t="s">
        <v>647</v>
      </c>
      <c r="I6" s="890"/>
      <c r="J6" s="890"/>
      <c r="K6" s="890"/>
      <c r="L6" s="356"/>
      <c r="M6" s="891" t="s">
        <v>646</v>
      </c>
      <c r="N6" s="891"/>
      <c r="O6" s="891"/>
      <c r="P6" s="891"/>
      <c r="Q6" s="891"/>
      <c r="R6" s="891"/>
      <c r="S6" s="892"/>
      <c r="T6" s="355"/>
      <c r="U6" s="878" t="s">
        <v>645</v>
      </c>
      <c r="V6" s="878"/>
      <c r="W6" s="878"/>
      <c r="X6" s="878"/>
      <c r="Y6" s="878"/>
      <c r="Z6" s="878"/>
      <c r="AA6" s="879"/>
      <c r="AB6" s="354"/>
    </row>
    <row r="7" spans="1:28" ht="24">
      <c r="A7" s="884"/>
      <c r="B7" s="885"/>
      <c r="C7" s="889"/>
      <c r="D7" s="353"/>
      <c r="E7" s="351" t="s">
        <v>436</v>
      </c>
      <c r="F7" s="324" t="s">
        <v>643</v>
      </c>
      <c r="G7" s="326" t="s">
        <v>644</v>
      </c>
      <c r="H7" s="328"/>
      <c r="I7" s="351" t="s">
        <v>436</v>
      </c>
      <c r="J7" s="324" t="s">
        <v>643</v>
      </c>
      <c r="K7" s="326" t="s">
        <v>644</v>
      </c>
      <c r="L7" s="352"/>
      <c r="M7" s="351" t="s">
        <v>436</v>
      </c>
      <c r="N7" s="351" t="s">
        <v>643</v>
      </c>
      <c r="O7" s="351" t="s">
        <v>642</v>
      </c>
      <c r="P7" s="351" t="s">
        <v>641</v>
      </c>
      <c r="Q7" s="351" t="s">
        <v>640</v>
      </c>
      <c r="R7" s="324" t="s">
        <v>639</v>
      </c>
      <c r="S7" s="351" t="s">
        <v>638</v>
      </c>
      <c r="T7" s="352"/>
      <c r="U7" s="351" t="s">
        <v>436</v>
      </c>
      <c r="V7" s="351" t="s">
        <v>643</v>
      </c>
      <c r="W7" s="351" t="s">
        <v>642</v>
      </c>
      <c r="X7" s="351" t="s">
        <v>641</v>
      </c>
      <c r="Y7" s="351" t="s">
        <v>640</v>
      </c>
      <c r="Z7" s="324" t="s">
        <v>639</v>
      </c>
      <c r="AA7" s="351" t="s">
        <v>638</v>
      </c>
      <c r="AB7" s="350"/>
    </row>
    <row r="8" spans="1:28">
      <c r="A8" s="349">
        <v>1</v>
      </c>
      <c r="B8" s="320" t="s">
        <v>437</v>
      </c>
      <c r="C8" s="652">
        <v>4333950137.0273523</v>
      </c>
      <c r="D8" s="649">
        <v>4008675876.745028</v>
      </c>
      <c r="E8" s="649">
        <v>24349006.450805999</v>
      </c>
      <c r="F8" s="649">
        <v>0</v>
      </c>
      <c r="G8" s="649">
        <v>698957.90763000003</v>
      </c>
      <c r="H8" s="649">
        <v>161903681.031187</v>
      </c>
      <c r="I8" s="649">
        <v>43882678.085354</v>
      </c>
      <c r="J8" s="649">
        <v>15045571.119685993</v>
      </c>
      <c r="K8" s="649">
        <v>0</v>
      </c>
      <c r="L8" s="649">
        <v>161558992.30141091</v>
      </c>
      <c r="M8" s="649">
        <v>10088416.301839</v>
      </c>
      <c r="N8" s="649">
        <v>11211457.981884001</v>
      </c>
      <c r="O8" s="649">
        <v>30397313.821546994</v>
      </c>
      <c r="P8" s="649">
        <v>29314919.064624004</v>
      </c>
      <c r="Q8" s="649">
        <v>30788289.797908999</v>
      </c>
      <c r="R8" s="649">
        <v>33880225.197430998</v>
      </c>
      <c r="S8" s="649">
        <v>17047.009999999998</v>
      </c>
      <c r="T8" s="649">
        <v>1811586.9497229997</v>
      </c>
      <c r="U8" s="649">
        <v>66900.820000000007</v>
      </c>
      <c r="V8" s="649">
        <v>3655.92</v>
      </c>
      <c r="W8" s="649">
        <v>2590.6299999999997</v>
      </c>
      <c r="X8" s="649">
        <v>8400.35</v>
      </c>
      <c r="Y8" s="649">
        <v>236217.45</v>
      </c>
      <c r="Z8" s="649">
        <v>1277067.125825</v>
      </c>
      <c r="AA8" s="649">
        <v>0</v>
      </c>
      <c r="AB8" s="347"/>
    </row>
    <row r="9" spans="1:28">
      <c r="A9" s="315">
        <v>1.1000000000000001</v>
      </c>
      <c r="B9" s="348" t="s">
        <v>438</v>
      </c>
      <c r="C9" s="656">
        <v>0</v>
      </c>
      <c r="D9" s="649">
        <v>0</v>
      </c>
      <c r="E9" s="649">
        <v>0</v>
      </c>
      <c r="F9" s="649">
        <v>0</v>
      </c>
      <c r="G9" s="649">
        <v>0</v>
      </c>
      <c r="H9" s="649">
        <v>0</v>
      </c>
      <c r="I9" s="649">
        <v>0</v>
      </c>
      <c r="J9" s="649">
        <v>0</v>
      </c>
      <c r="K9" s="649">
        <v>0</v>
      </c>
      <c r="L9" s="649">
        <v>0</v>
      </c>
      <c r="M9" s="649">
        <v>0</v>
      </c>
      <c r="N9" s="649">
        <v>0</v>
      </c>
      <c r="O9" s="649">
        <v>0</v>
      </c>
      <c r="P9" s="649">
        <v>0</v>
      </c>
      <c r="Q9" s="649">
        <v>0</v>
      </c>
      <c r="R9" s="649">
        <v>0</v>
      </c>
      <c r="S9" s="649">
        <v>0</v>
      </c>
      <c r="T9" s="649">
        <v>0</v>
      </c>
      <c r="U9" s="649">
        <v>0</v>
      </c>
      <c r="V9" s="649">
        <v>0</v>
      </c>
      <c r="W9" s="649">
        <v>0</v>
      </c>
      <c r="X9" s="649">
        <v>0</v>
      </c>
      <c r="Y9" s="649">
        <v>0</v>
      </c>
      <c r="Z9" s="649">
        <v>0</v>
      </c>
      <c r="AA9" s="649">
        <v>0</v>
      </c>
      <c r="AB9" s="347"/>
    </row>
    <row r="10" spans="1:28">
      <c r="A10" s="315">
        <v>1.2</v>
      </c>
      <c r="B10" s="348" t="s">
        <v>439</v>
      </c>
      <c r="C10" s="656">
        <v>0</v>
      </c>
      <c r="D10" s="649">
        <v>0</v>
      </c>
      <c r="E10" s="649">
        <v>0</v>
      </c>
      <c r="F10" s="649">
        <v>0</v>
      </c>
      <c r="G10" s="649">
        <v>0</v>
      </c>
      <c r="H10" s="649">
        <v>0</v>
      </c>
      <c r="I10" s="649">
        <v>0</v>
      </c>
      <c r="J10" s="649">
        <v>0</v>
      </c>
      <c r="K10" s="649">
        <v>0</v>
      </c>
      <c r="L10" s="649">
        <v>0</v>
      </c>
      <c r="M10" s="649">
        <v>0</v>
      </c>
      <c r="N10" s="649">
        <v>0</v>
      </c>
      <c r="O10" s="649">
        <v>0</v>
      </c>
      <c r="P10" s="649">
        <v>0</v>
      </c>
      <c r="Q10" s="649">
        <v>0</v>
      </c>
      <c r="R10" s="649">
        <v>0</v>
      </c>
      <c r="S10" s="649">
        <v>0</v>
      </c>
      <c r="T10" s="649">
        <v>0</v>
      </c>
      <c r="U10" s="649">
        <v>0</v>
      </c>
      <c r="V10" s="649">
        <v>0</v>
      </c>
      <c r="W10" s="649">
        <v>0</v>
      </c>
      <c r="X10" s="649">
        <v>0</v>
      </c>
      <c r="Y10" s="649">
        <v>0</v>
      </c>
      <c r="Z10" s="649">
        <v>0</v>
      </c>
      <c r="AA10" s="649">
        <v>0</v>
      </c>
      <c r="AB10" s="347"/>
    </row>
    <row r="11" spans="1:28">
      <c r="A11" s="315">
        <v>1.3</v>
      </c>
      <c r="B11" s="348" t="s">
        <v>440</v>
      </c>
      <c r="C11" s="656">
        <v>0</v>
      </c>
      <c r="D11" s="649">
        <v>0</v>
      </c>
      <c r="E11" s="649">
        <v>0</v>
      </c>
      <c r="F11" s="649">
        <v>0</v>
      </c>
      <c r="G11" s="649">
        <v>0</v>
      </c>
      <c r="H11" s="649">
        <v>0</v>
      </c>
      <c r="I11" s="649">
        <v>0</v>
      </c>
      <c r="J11" s="649">
        <v>0</v>
      </c>
      <c r="K11" s="649">
        <v>0</v>
      </c>
      <c r="L11" s="649">
        <v>0</v>
      </c>
      <c r="M11" s="649">
        <v>0</v>
      </c>
      <c r="N11" s="649">
        <v>0</v>
      </c>
      <c r="O11" s="649">
        <v>0</v>
      </c>
      <c r="P11" s="649">
        <v>0</v>
      </c>
      <c r="Q11" s="649">
        <v>0</v>
      </c>
      <c r="R11" s="649">
        <v>0</v>
      </c>
      <c r="S11" s="649">
        <v>0</v>
      </c>
      <c r="T11" s="649">
        <v>0</v>
      </c>
      <c r="U11" s="649">
        <v>0</v>
      </c>
      <c r="V11" s="649">
        <v>0</v>
      </c>
      <c r="W11" s="649">
        <v>0</v>
      </c>
      <c r="X11" s="649">
        <v>0</v>
      </c>
      <c r="Y11" s="649">
        <v>0</v>
      </c>
      <c r="Z11" s="649">
        <v>0</v>
      </c>
      <c r="AA11" s="649">
        <v>0</v>
      </c>
      <c r="AB11" s="347"/>
    </row>
    <row r="12" spans="1:28">
      <c r="A12" s="315">
        <v>1.4</v>
      </c>
      <c r="B12" s="348" t="s">
        <v>441</v>
      </c>
      <c r="C12" s="656">
        <v>49138197.350791998</v>
      </c>
      <c r="D12" s="649">
        <v>47225495.250791997</v>
      </c>
      <c r="E12" s="649">
        <v>648.49</v>
      </c>
      <c r="F12" s="649">
        <v>0</v>
      </c>
      <c r="G12" s="649">
        <v>0</v>
      </c>
      <c r="H12" s="649">
        <v>1445138.36</v>
      </c>
      <c r="I12" s="649">
        <v>0</v>
      </c>
      <c r="J12" s="649">
        <v>0</v>
      </c>
      <c r="K12" s="649">
        <v>0</v>
      </c>
      <c r="L12" s="649">
        <v>467563.74</v>
      </c>
      <c r="M12" s="649">
        <v>0</v>
      </c>
      <c r="N12" s="649">
        <v>0</v>
      </c>
      <c r="O12" s="649">
        <v>467563.74</v>
      </c>
      <c r="P12" s="649">
        <v>0</v>
      </c>
      <c r="Q12" s="649">
        <v>0</v>
      </c>
      <c r="R12" s="649">
        <v>0</v>
      </c>
      <c r="S12" s="649">
        <v>0</v>
      </c>
      <c r="T12" s="649">
        <v>0</v>
      </c>
      <c r="U12" s="649">
        <v>0</v>
      </c>
      <c r="V12" s="649">
        <v>0</v>
      </c>
      <c r="W12" s="649">
        <v>0</v>
      </c>
      <c r="X12" s="649">
        <v>0</v>
      </c>
      <c r="Y12" s="649">
        <v>0</v>
      </c>
      <c r="Z12" s="649">
        <v>0</v>
      </c>
      <c r="AA12" s="649">
        <v>0</v>
      </c>
      <c r="AB12" s="347"/>
    </row>
    <row r="13" spans="1:28">
      <c r="A13" s="315">
        <v>1.5</v>
      </c>
      <c r="B13" s="348" t="s">
        <v>442</v>
      </c>
      <c r="C13" s="656">
        <v>977114655.66132045</v>
      </c>
      <c r="D13" s="649">
        <v>837069454.68322337</v>
      </c>
      <c r="E13" s="649">
        <v>403602.93999999994</v>
      </c>
      <c r="F13" s="649">
        <v>0</v>
      </c>
      <c r="G13" s="649">
        <v>0</v>
      </c>
      <c r="H13" s="649">
        <v>89637012.596602023</v>
      </c>
      <c r="I13" s="649">
        <v>33279716.585144002</v>
      </c>
      <c r="J13" s="649">
        <v>4638142.1048570005</v>
      </c>
      <c r="K13" s="649">
        <v>0</v>
      </c>
      <c r="L13" s="649">
        <v>49565585.015670002</v>
      </c>
      <c r="M13" s="649">
        <v>6649646.5797279999</v>
      </c>
      <c r="N13" s="649">
        <v>6159684.2042549998</v>
      </c>
      <c r="O13" s="649">
        <v>16917284.396095</v>
      </c>
      <c r="P13" s="649">
        <v>10842826.097682999</v>
      </c>
      <c r="Q13" s="649">
        <v>1419984.9183269998</v>
      </c>
      <c r="R13" s="649">
        <v>4529957.9831790002</v>
      </c>
      <c r="S13" s="649">
        <v>0</v>
      </c>
      <c r="T13" s="649">
        <v>842603.36582499999</v>
      </c>
      <c r="U13" s="649">
        <v>0</v>
      </c>
      <c r="V13" s="649">
        <v>0</v>
      </c>
      <c r="W13" s="649">
        <v>0</v>
      </c>
      <c r="X13" s="649">
        <v>0</v>
      </c>
      <c r="Y13" s="649">
        <v>20898.82</v>
      </c>
      <c r="Z13" s="649">
        <v>821704.54582500004</v>
      </c>
      <c r="AA13" s="649">
        <v>0</v>
      </c>
      <c r="AB13" s="347"/>
    </row>
    <row r="14" spans="1:28">
      <c r="A14" s="315">
        <v>1.6</v>
      </c>
      <c r="B14" s="348" t="s">
        <v>443</v>
      </c>
      <c r="C14" s="656">
        <v>3307697284.0152397</v>
      </c>
      <c r="D14" s="649">
        <v>3124380926.8110127</v>
      </c>
      <c r="E14" s="649">
        <v>23944755.020806</v>
      </c>
      <c r="F14" s="649">
        <v>0</v>
      </c>
      <c r="G14" s="649">
        <v>698957.90763000003</v>
      </c>
      <c r="H14" s="649">
        <v>70821530.074584976</v>
      </c>
      <c r="I14" s="649">
        <v>10602961.50021</v>
      </c>
      <c r="J14" s="649">
        <v>10407429.014828993</v>
      </c>
      <c r="K14" s="649">
        <v>0</v>
      </c>
      <c r="L14" s="649">
        <v>111525843.54574092</v>
      </c>
      <c r="M14" s="649">
        <v>3438769.7221110002</v>
      </c>
      <c r="N14" s="649">
        <v>5051773.7776290011</v>
      </c>
      <c r="O14" s="649">
        <v>13012465.685451996</v>
      </c>
      <c r="P14" s="649">
        <v>18472092.966941003</v>
      </c>
      <c r="Q14" s="649">
        <v>29368304.879581999</v>
      </c>
      <c r="R14" s="649">
        <v>29350267.214251995</v>
      </c>
      <c r="S14" s="649">
        <v>17047.009999999998</v>
      </c>
      <c r="T14" s="649">
        <v>968983.58389799984</v>
      </c>
      <c r="U14" s="649">
        <v>66900.820000000007</v>
      </c>
      <c r="V14" s="649">
        <v>3655.92</v>
      </c>
      <c r="W14" s="649">
        <v>2590.6299999999997</v>
      </c>
      <c r="X14" s="649">
        <v>8400.35</v>
      </c>
      <c r="Y14" s="649">
        <v>215318.63</v>
      </c>
      <c r="Z14" s="649">
        <v>455362.58</v>
      </c>
      <c r="AA14" s="649">
        <v>0</v>
      </c>
      <c r="AB14" s="347"/>
    </row>
    <row r="15" spans="1:28">
      <c r="A15" s="349">
        <v>2</v>
      </c>
      <c r="B15" s="332" t="s">
        <v>444</v>
      </c>
      <c r="C15" s="652">
        <v>876677883.71094489</v>
      </c>
      <c r="D15" s="649">
        <v>876677883.71094489</v>
      </c>
      <c r="E15" s="649">
        <v>0</v>
      </c>
      <c r="F15" s="649">
        <v>0</v>
      </c>
      <c r="G15" s="649">
        <v>0</v>
      </c>
      <c r="H15" s="649">
        <v>0</v>
      </c>
      <c r="I15" s="649">
        <v>0</v>
      </c>
      <c r="J15" s="649">
        <v>0</v>
      </c>
      <c r="K15" s="649">
        <v>0</v>
      </c>
      <c r="L15" s="649">
        <v>0</v>
      </c>
      <c r="M15" s="649">
        <v>0</v>
      </c>
      <c r="N15" s="649">
        <v>0</v>
      </c>
      <c r="O15" s="649">
        <v>0</v>
      </c>
      <c r="P15" s="649">
        <v>0</v>
      </c>
      <c r="Q15" s="649">
        <v>0</v>
      </c>
      <c r="R15" s="649">
        <v>0</v>
      </c>
      <c r="S15" s="649">
        <v>0</v>
      </c>
      <c r="T15" s="649">
        <v>0</v>
      </c>
      <c r="U15" s="649">
        <v>0</v>
      </c>
      <c r="V15" s="649">
        <v>0</v>
      </c>
      <c r="W15" s="649">
        <v>0</v>
      </c>
      <c r="X15" s="649">
        <v>0</v>
      </c>
      <c r="Y15" s="649">
        <v>0</v>
      </c>
      <c r="Z15" s="649">
        <v>0</v>
      </c>
      <c r="AA15" s="649">
        <v>0</v>
      </c>
      <c r="AB15" s="347"/>
    </row>
    <row r="16" spans="1:28">
      <c r="A16" s="315">
        <v>2.1</v>
      </c>
      <c r="B16" s="348" t="s">
        <v>438</v>
      </c>
      <c r="C16" s="656">
        <v>0</v>
      </c>
      <c r="D16" s="649">
        <v>0</v>
      </c>
      <c r="E16" s="649">
        <v>0</v>
      </c>
      <c r="F16" s="649">
        <v>0</v>
      </c>
      <c r="G16" s="649">
        <v>0</v>
      </c>
      <c r="H16" s="649">
        <v>0</v>
      </c>
      <c r="I16" s="649">
        <v>0</v>
      </c>
      <c r="J16" s="649">
        <v>0</v>
      </c>
      <c r="K16" s="649">
        <v>0</v>
      </c>
      <c r="L16" s="649">
        <v>0</v>
      </c>
      <c r="M16" s="649">
        <v>0</v>
      </c>
      <c r="N16" s="649">
        <v>0</v>
      </c>
      <c r="O16" s="649">
        <v>0</v>
      </c>
      <c r="P16" s="649">
        <v>0</v>
      </c>
      <c r="Q16" s="649">
        <v>0</v>
      </c>
      <c r="R16" s="649">
        <v>0</v>
      </c>
      <c r="S16" s="649">
        <v>0</v>
      </c>
      <c r="T16" s="649">
        <v>0</v>
      </c>
      <c r="U16" s="649">
        <v>0</v>
      </c>
      <c r="V16" s="649">
        <v>0</v>
      </c>
      <c r="W16" s="649">
        <v>0</v>
      </c>
      <c r="X16" s="649">
        <v>0</v>
      </c>
      <c r="Y16" s="649">
        <v>0</v>
      </c>
      <c r="Z16" s="649">
        <v>0</v>
      </c>
      <c r="AA16" s="649">
        <v>0</v>
      </c>
      <c r="AB16" s="347"/>
    </row>
    <row r="17" spans="1:28">
      <c r="A17" s="315">
        <v>2.2000000000000002</v>
      </c>
      <c r="B17" s="348" t="s">
        <v>439</v>
      </c>
      <c r="C17" s="656">
        <v>732248215.25094485</v>
      </c>
      <c r="D17" s="649">
        <v>732248215.25094485</v>
      </c>
      <c r="E17" s="649">
        <v>0</v>
      </c>
      <c r="F17" s="649">
        <v>0</v>
      </c>
      <c r="G17" s="649">
        <v>0</v>
      </c>
      <c r="H17" s="649">
        <v>0</v>
      </c>
      <c r="I17" s="649">
        <v>0</v>
      </c>
      <c r="J17" s="649">
        <v>0</v>
      </c>
      <c r="K17" s="649">
        <v>0</v>
      </c>
      <c r="L17" s="649">
        <v>0</v>
      </c>
      <c r="M17" s="649">
        <v>0</v>
      </c>
      <c r="N17" s="649">
        <v>0</v>
      </c>
      <c r="O17" s="649">
        <v>0</v>
      </c>
      <c r="P17" s="649">
        <v>0</v>
      </c>
      <c r="Q17" s="649">
        <v>0</v>
      </c>
      <c r="R17" s="649">
        <v>0</v>
      </c>
      <c r="S17" s="649">
        <v>0</v>
      </c>
      <c r="T17" s="649">
        <v>0</v>
      </c>
      <c r="U17" s="649">
        <v>0</v>
      </c>
      <c r="V17" s="649">
        <v>0</v>
      </c>
      <c r="W17" s="649">
        <v>0</v>
      </c>
      <c r="X17" s="649">
        <v>0</v>
      </c>
      <c r="Y17" s="649">
        <v>0</v>
      </c>
      <c r="Z17" s="649">
        <v>0</v>
      </c>
      <c r="AA17" s="649">
        <v>0</v>
      </c>
      <c r="AB17" s="347"/>
    </row>
    <row r="18" spans="1:28">
      <c r="A18" s="315">
        <v>2.2999999999999998</v>
      </c>
      <c r="B18" s="348" t="s">
        <v>440</v>
      </c>
      <c r="C18" s="656">
        <v>0</v>
      </c>
      <c r="D18" s="649">
        <v>0</v>
      </c>
      <c r="E18" s="649">
        <v>0</v>
      </c>
      <c r="F18" s="649">
        <v>0</v>
      </c>
      <c r="G18" s="649">
        <v>0</v>
      </c>
      <c r="H18" s="649">
        <v>0</v>
      </c>
      <c r="I18" s="649">
        <v>0</v>
      </c>
      <c r="J18" s="649">
        <v>0</v>
      </c>
      <c r="K18" s="649">
        <v>0</v>
      </c>
      <c r="L18" s="649">
        <v>0</v>
      </c>
      <c r="M18" s="649">
        <v>0</v>
      </c>
      <c r="N18" s="649">
        <v>0</v>
      </c>
      <c r="O18" s="649">
        <v>0</v>
      </c>
      <c r="P18" s="649">
        <v>0</v>
      </c>
      <c r="Q18" s="649">
        <v>0</v>
      </c>
      <c r="R18" s="649">
        <v>0</v>
      </c>
      <c r="S18" s="649">
        <v>0</v>
      </c>
      <c r="T18" s="649">
        <v>0</v>
      </c>
      <c r="U18" s="649">
        <v>0</v>
      </c>
      <c r="V18" s="649">
        <v>0</v>
      </c>
      <c r="W18" s="649">
        <v>0</v>
      </c>
      <c r="X18" s="649">
        <v>0</v>
      </c>
      <c r="Y18" s="649">
        <v>0</v>
      </c>
      <c r="Z18" s="649">
        <v>0</v>
      </c>
      <c r="AA18" s="649">
        <v>0</v>
      </c>
      <c r="AB18" s="347"/>
    </row>
    <row r="19" spans="1:28">
      <c r="A19" s="315">
        <v>2.4</v>
      </c>
      <c r="B19" s="348" t="s">
        <v>441</v>
      </c>
      <c r="C19" s="656">
        <v>48315436.109999999</v>
      </c>
      <c r="D19" s="649">
        <v>48315436.109999999</v>
      </c>
      <c r="E19" s="649">
        <v>0</v>
      </c>
      <c r="F19" s="649">
        <v>0</v>
      </c>
      <c r="G19" s="649">
        <v>0</v>
      </c>
      <c r="H19" s="649">
        <v>0</v>
      </c>
      <c r="I19" s="649">
        <v>0</v>
      </c>
      <c r="J19" s="649">
        <v>0</v>
      </c>
      <c r="K19" s="649">
        <v>0</v>
      </c>
      <c r="L19" s="649">
        <v>0</v>
      </c>
      <c r="M19" s="649">
        <v>0</v>
      </c>
      <c r="N19" s="649">
        <v>0</v>
      </c>
      <c r="O19" s="649">
        <v>0</v>
      </c>
      <c r="P19" s="649">
        <v>0</v>
      </c>
      <c r="Q19" s="649">
        <v>0</v>
      </c>
      <c r="R19" s="649">
        <v>0</v>
      </c>
      <c r="S19" s="649">
        <v>0</v>
      </c>
      <c r="T19" s="649">
        <v>0</v>
      </c>
      <c r="U19" s="649">
        <v>0</v>
      </c>
      <c r="V19" s="649">
        <v>0</v>
      </c>
      <c r="W19" s="649">
        <v>0</v>
      </c>
      <c r="X19" s="649">
        <v>0</v>
      </c>
      <c r="Y19" s="649">
        <v>0</v>
      </c>
      <c r="Z19" s="649">
        <v>0</v>
      </c>
      <c r="AA19" s="649">
        <v>0</v>
      </c>
      <c r="AB19" s="347"/>
    </row>
    <row r="20" spans="1:28">
      <c r="A20" s="315">
        <v>2.5</v>
      </c>
      <c r="B20" s="348" t="s">
        <v>442</v>
      </c>
      <c r="C20" s="656">
        <v>96114232.349999994</v>
      </c>
      <c r="D20" s="649">
        <v>96114232.349999994</v>
      </c>
      <c r="E20" s="649">
        <v>0</v>
      </c>
      <c r="F20" s="649">
        <v>0</v>
      </c>
      <c r="G20" s="649">
        <v>0</v>
      </c>
      <c r="H20" s="649">
        <v>0</v>
      </c>
      <c r="I20" s="649">
        <v>0</v>
      </c>
      <c r="J20" s="649">
        <v>0</v>
      </c>
      <c r="K20" s="649">
        <v>0</v>
      </c>
      <c r="L20" s="649">
        <v>0</v>
      </c>
      <c r="M20" s="649">
        <v>0</v>
      </c>
      <c r="N20" s="649">
        <v>0</v>
      </c>
      <c r="O20" s="649">
        <v>0</v>
      </c>
      <c r="P20" s="649">
        <v>0</v>
      </c>
      <c r="Q20" s="649">
        <v>0</v>
      </c>
      <c r="R20" s="649">
        <v>0</v>
      </c>
      <c r="S20" s="649">
        <v>0</v>
      </c>
      <c r="T20" s="649">
        <v>0</v>
      </c>
      <c r="U20" s="649">
        <v>0</v>
      </c>
      <c r="V20" s="649">
        <v>0</v>
      </c>
      <c r="W20" s="649">
        <v>0</v>
      </c>
      <c r="X20" s="649">
        <v>0</v>
      </c>
      <c r="Y20" s="649">
        <v>0</v>
      </c>
      <c r="Z20" s="649">
        <v>0</v>
      </c>
      <c r="AA20" s="649">
        <v>0</v>
      </c>
      <c r="AB20" s="347"/>
    </row>
    <row r="21" spans="1:28">
      <c r="A21" s="315">
        <v>2.6</v>
      </c>
      <c r="B21" s="348" t="s">
        <v>443</v>
      </c>
      <c r="C21" s="656">
        <v>0</v>
      </c>
      <c r="D21" s="649">
        <v>0</v>
      </c>
      <c r="E21" s="649">
        <v>0</v>
      </c>
      <c r="F21" s="649">
        <v>0</v>
      </c>
      <c r="G21" s="649">
        <v>0</v>
      </c>
      <c r="H21" s="649">
        <v>0</v>
      </c>
      <c r="I21" s="649">
        <v>0</v>
      </c>
      <c r="J21" s="649">
        <v>0</v>
      </c>
      <c r="K21" s="649">
        <v>0</v>
      </c>
      <c r="L21" s="649">
        <v>0</v>
      </c>
      <c r="M21" s="649">
        <v>0</v>
      </c>
      <c r="N21" s="649">
        <v>0</v>
      </c>
      <c r="O21" s="649">
        <v>0</v>
      </c>
      <c r="P21" s="649">
        <v>0</v>
      </c>
      <c r="Q21" s="649">
        <v>0</v>
      </c>
      <c r="R21" s="649">
        <v>0</v>
      </c>
      <c r="S21" s="649">
        <v>0</v>
      </c>
      <c r="T21" s="649">
        <v>0</v>
      </c>
      <c r="U21" s="649">
        <v>0</v>
      </c>
      <c r="V21" s="649">
        <v>0</v>
      </c>
      <c r="W21" s="649">
        <v>0</v>
      </c>
      <c r="X21" s="649">
        <v>0</v>
      </c>
      <c r="Y21" s="649">
        <v>0</v>
      </c>
      <c r="Z21" s="649">
        <v>0</v>
      </c>
      <c r="AA21" s="649">
        <v>0</v>
      </c>
      <c r="AB21" s="347"/>
    </row>
    <row r="22" spans="1:28">
      <c r="A22" s="349">
        <v>3</v>
      </c>
      <c r="B22" s="320" t="s">
        <v>484</v>
      </c>
      <c r="C22" s="652">
        <v>463835615.63313997</v>
      </c>
      <c r="D22" s="652">
        <v>426468738.84843999</v>
      </c>
      <c r="E22" s="657">
        <v>0</v>
      </c>
      <c r="F22" s="657">
        <v>0</v>
      </c>
      <c r="G22" s="657">
        <v>0</v>
      </c>
      <c r="H22" s="652">
        <v>1022083</v>
      </c>
      <c r="I22" s="657">
        <v>0</v>
      </c>
      <c r="J22" s="657">
        <v>0</v>
      </c>
      <c r="K22" s="657">
        <v>0</v>
      </c>
      <c r="L22" s="652">
        <v>36294373.784700006</v>
      </c>
      <c r="M22" s="657">
        <v>0</v>
      </c>
      <c r="N22" s="657">
        <v>0</v>
      </c>
      <c r="O22" s="657">
        <v>0</v>
      </c>
      <c r="P22" s="657">
        <v>0</v>
      </c>
      <c r="Q22" s="657">
        <v>0</v>
      </c>
      <c r="R22" s="657">
        <v>0</v>
      </c>
      <c r="S22" s="657">
        <v>0</v>
      </c>
      <c r="T22" s="652">
        <v>50420</v>
      </c>
      <c r="U22" s="657">
        <v>0</v>
      </c>
      <c r="V22" s="657">
        <v>0</v>
      </c>
      <c r="W22" s="657">
        <v>0</v>
      </c>
      <c r="X22" s="657">
        <v>0</v>
      </c>
      <c r="Y22" s="657">
        <v>0</v>
      </c>
      <c r="Z22" s="657">
        <v>0</v>
      </c>
      <c r="AA22" s="657">
        <v>0</v>
      </c>
      <c r="AB22" s="347"/>
    </row>
    <row r="23" spans="1:28">
      <c r="A23" s="315">
        <v>3.1</v>
      </c>
      <c r="B23" s="348" t="s">
        <v>438</v>
      </c>
      <c r="C23" s="656">
        <v>0</v>
      </c>
      <c r="D23" s="652">
        <v>0</v>
      </c>
      <c r="E23" s="657">
        <v>0</v>
      </c>
      <c r="F23" s="657">
        <v>0</v>
      </c>
      <c r="G23" s="657">
        <v>0</v>
      </c>
      <c r="H23" s="652">
        <v>0</v>
      </c>
      <c r="I23" s="657">
        <v>0</v>
      </c>
      <c r="J23" s="657">
        <v>0</v>
      </c>
      <c r="K23" s="657">
        <v>0</v>
      </c>
      <c r="L23" s="652">
        <v>0</v>
      </c>
      <c r="M23" s="657">
        <v>0</v>
      </c>
      <c r="N23" s="657">
        <v>0</v>
      </c>
      <c r="O23" s="657">
        <v>0</v>
      </c>
      <c r="P23" s="657">
        <v>0</v>
      </c>
      <c r="Q23" s="657">
        <v>0</v>
      </c>
      <c r="R23" s="657">
        <v>0</v>
      </c>
      <c r="S23" s="657">
        <v>0</v>
      </c>
      <c r="T23" s="652">
        <v>0</v>
      </c>
      <c r="U23" s="657">
        <v>0</v>
      </c>
      <c r="V23" s="657">
        <v>0</v>
      </c>
      <c r="W23" s="657">
        <v>0</v>
      </c>
      <c r="X23" s="657">
        <v>0</v>
      </c>
      <c r="Y23" s="657">
        <v>0</v>
      </c>
      <c r="Z23" s="657">
        <v>0</v>
      </c>
      <c r="AA23" s="657">
        <v>0</v>
      </c>
      <c r="AB23" s="347"/>
    </row>
    <row r="24" spans="1:28">
      <c r="A24" s="315">
        <v>3.2</v>
      </c>
      <c r="B24" s="348" t="s">
        <v>439</v>
      </c>
      <c r="C24" s="656">
        <v>0</v>
      </c>
      <c r="D24" s="652">
        <v>0</v>
      </c>
      <c r="E24" s="657">
        <v>0</v>
      </c>
      <c r="F24" s="657">
        <v>0</v>
      </c>
      <c r="G24" s="657">
        <v>0</v>
      </c>
      <c r="H24" s="652">
        <v>0</v>
      </c>
      <c r="I24" s="657">
        <v>0</v>
      </c>
      <c r="J24" s="657">
        <v>0</v>
      </c>
      <c r="K24" s="657">
        <v>0</v>
      </c>
      <c r="L24" s="652">
        <v>0</v>
      </c>
      <c r="M24" s="657">
        <v>0</v>
      </c>
      <c r="N24" s="657">
        <v>0</v>
      </c>
      <c r="O24" s="657">
        <v>0</v>
      </c>
      <c r="P24" s="657">
        <v>0</v>
      </c>
      <c r="Q24" s="657">
        <v>0</v>
      </c>
      <c r="R24" s="657">
        <v>0</v>
      </c>
      <c r="S24" s="657">
        <v>0</v>
      </c>
      <c r="T24" s="652">
        <v>0</v>
      </c>
      <c r="U24" s="657">
        <v>0</v>
      </c>
      <c r="V24" s="657">
        <v>0</v>
      </c>
      <c r="W24" s="657">
        <v>0</v>
      </c>
      <c r="X24" s="657">
        <v>0</v>
      </c>
      <c r="Y24" s="657">
        <v>0</v>
      </c>
      <c r="Z24" s="657">
        <v>0</v>
      </c>
      <c r="AA24" s="657">
        <v>0</v>
      </c>
      <c r="AB24" s="347"/>
    </row>
    <row r="25" spans="1:28">
      <c r="A25" s="315">
        <v>3.3</v>
      </c>
      <c r="B25" s="348" t="s">
        <v>440</v>
      </c>
      <c r="C25" s="656">
        <v>11169252.329</v>
      </c>
      <c r="D25" s="652">
        <v>11169252.329</v>
      </c>
      <c r="E25" s="657">
        <v>0</v>
      </c>
      <c r="F25" s="657">
        <v>0</v>
      </c>
      <c r="G25" s="657">
        <v>0</v>
      </c>
      <c r="H25" s="652">
        <v>0</v>
      </c>
      <c r="I25" s="657">
        <v>0</v>
      </c>
      <c r="J25" s="657">
        <v>0</v>
      </c>
      <c r="K25" s="657">
        <v>0</v>
      </c>
      <c r="L25" s="652">
        <v>0</v>
      </c>
      <c r="M25" s="657">
        <v>0</v>
      </c>
      <c r="N25" s="657">
        <v>0</v>
      </c>
      <c r="O25" s="657">
        <v>0</v>
      </c>
      <c r="P25" s="657">
        <v>0</v>
      </c>
      <c r="Q25" s="657">
        <v>0</v>
      </c>
      <c r="R25" s="657">
        <v>0</v>
      </c>
      <c r="S25" s="657">
        <v>0</v>
      </c>
      <c r="T25" s="652">
        <v>0</v>
      </c>
      <c r="U25" s="657">
        <v>0</v>
      </c>
      <c r="V25" s="657">
        <v>0</v>
      </c>
      <c r="W25" s="657">
        <v>0</v>
      </c>
      <c r="X25" s="657">
        <v>0</v>
      </c>
      <c r="Y25" s="657">
        <v>0</v>
      </c>
      <c r="Z25" s="657">
        <v>0</v>
      </c>
      <c r="AA25" s="657">
        <v>0</v>
      </c>
      <c r="AB25" s="347"/>
    </row>
    <row r="26" spans="1:28">
      <c r="A26" s="315">
        <v>3.4</v>
      </c>
      <c r="B26" s="348" t="s">
        <v>441</v>
      </c>
      <c r="C26" s="656">
        <v>57887001.316</v>
      </c>
      <c r="D26" s="652">
        <v>57887001.316</v>
      </c>
      <c r="E26" s="657">
        <v>0</v>
      </c>
      <c r="F26" s="657">
        <v>0</v>
      </c>
      <c r="G26" s="657">
        <v>0</v>
      </c>
      <c r="H26" s="652">
        <v>0</v>
      </c>
      <c r="I26" s="657">
        <v>0</v>
      </c>
      <c r="J26" s="657">
        <v>0</v>
      </c>
      <c r="K26" s="657">
        <v>0</v>
      </c>
      <c r="L26" s="652">
        <v>0</v>
      </c>
      <c r="M26" s="657">
        <v>0</v>
      </c>
      <c r="N26" s="657">
        <v>0</v>
      </c>
      <c r="O26" s="657">
        <v>0</v>
      </c>
      <c r="P26" s="657">
        <v>0</v>
      </c>
      <c r="Q26" s="657">
        <v>0</v>
      </c>
      <c r="R26" s="657">
        <v>0</v>
      </c>
      <c r="S26" s="657">
        <v>0</v>
      </c>
      <c r="T26" s="652">
        <v>0</v>
      </c>
      <c r="U26" s="657">
        <v>0</v>
      </c>
      <c r="V26" s="657">
        <v>0</v>
      </c>
      <c r="W26" s="657">
        <v>0</v>
      </c>
      <c r="X26" s="657">
        <v>0</v>
      </c>
      <c r="Y26" s="657">
        <v>0</v>
      </c>
      <c r="Z26" s="657">
        <v>0</v>
      </c>
      <c r="AA26" s="657">
        <v>0</v>
      </c>
      <c r="AB26" s="347"/>
    </row>
    <row r="27" spans="1:28">
      <c r="A27" s="315">
        <v>3.5</v>
      </c>
      <c r="B27" s="348" t="s">
        <v>442</v>
      </c>
      <c r="C27" s="656">
        <v>241463771.03097898</v>
      </c>
      <c r="D27" s="652">
        <v>204307524.24627897</v>
      </c>
      <c r="E27" s="657">
        <v>0</v>
      </c>
      <c r="F27" s="657">
        <v>0</v>
      </c>
      <c r="G27" s="657">
        <v>0</v>
      </c>
      <c r="H27" s="652">
        <v>928776</v>
      </c>
      <c r="I27" s="657">
        <v>0</v>
      </c>
      <c r="J27" s="657">
        <v>0</v>
      </c>
      <c r="K27" s="657">
        <v>0</v>
      </c>
      <c r="L27" s="652">
        <v>36227470.784700006</v>
      </c>
      <c r="M27" s="657">
        <v>0</v>
      </c>
      <c r="N27" s="657">
        <v>0</v>
      </c>
      <c r="O27" s="657">
        <v>0</v>
      </c>
      <c r="P27" s="657">
        <v>0</v>
      </c>
      <c r="Q27" s="657">
        <v>0</v>
      </c>
      <c r="R27" s="657">
        <v>0</v>
      </c>
      <c r="S27" s="657">
        <v>0</v>
      </c>
      <c r="T27" s="652">
        <v>0</v>
      </c>
      <c r="U27" s="657">
        <v>0</v>
      </c>
      <c r="V27" s="657">
        <v>0</v>
      </c>
      <c r="W27" s="657">
        <v>0</v>
      </c>
      <c r="X27" s="657">
        <v>0</v>
      </c>
      <c r="Y27" s="657">
        <v>0</v>
      </c>
      <c r="Z27" s="657">
        <v>0</v>
      </c>
      <c r="AA27" s="657">
        <v>0</v>
      </c>
      <c r="AB27" s="347"/>
    </row>
    <row r="28" spans="1:28">
      <c r="A28" s="315">
        <v>3.6</v>
      </c>
      <c r="B28" s="348" t="s">
        <v>443</v>
      </c>
      <c r="C28" s="656">
        <v>153315590.95716104</v>
      </c>
      <c r="D28" s="652">
        <v>153104960.95716101</v>
      </c>
      <c r="E28" s="657">
        <v>0</v>
      </c>
      <c r="F28" s="657">
        <v>0</v>
      </c>
      <c r="G28" s="657">
        <v>0</v>
      </c>
      <c r="H28" s="652">
        <v>93307</v>
      </c>
      <c r="I28" s="657">
        <v>0</v>
      </c>
      <c r="J28" s="657">
        <v>0</v>
      </c>
      <c r="K28" s="657">
        <v>0</v>
      </c>
      <c r="L28" s="652">
        <v>66903</v>
      </c>
      <c r="M28" s="657">
        <v>0</v>
      </c>
      <c r="N28" s="657">
        <v>0</v>
      </c>
      <c r="O28" s="657">
        <v>0</v>
      </c>
      <c r="P28" s="657">
        <v>0</v>
      </c>
      <c r="Q28" s="657">
        <v>0</v>
      </c>
      <c r="R28" s="657">
        <v>0</v>
      </c>
      <c r="S28" s="657">
        <v>0</v>
      </c>
      <c r="T28" s="652">
        <v>50420</v>
      </c>
      <c r="U28" s="657">
        <v>0</v>
      </c>
      <c r="V28" s="657">
        <v>0</v>
      </c>
      <c r="W28" s="657">
        <v>0</v>
      </c>
      <c r="X28" s="657">
        <v>0</v>
      </c>
      <c r="Y28" s="657">
        <v>0</v>
      </c>
      <c r="Z28" s="657">
        <v>0</v>
      </c>
      <c r="AA28" s="657">
        <v>0</v>
      </c>
      <c r="AB28" s="347"/>
    </row>
  </sheetData>
  <mergeCells count="7">
    <mergeCell ref="U6:AA6"/>
    <mergeCell ref="A5:B7"/>
    <mergeCell ref="C5:S5"/>
    <mergeCell ref="C6:C7"/>
    <mergeCell ref="D6:G6"/>
    <mergeCell ref="H6:K6"/>
    <mergeCell ref="M6:S6"/>
  </mergeCells>
  <pageMargins left="0.7" right="0.7" top="0.75" bottom="0.75" header="0.3" footer="0.3"/>
  <pageSetup scale="1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E1" sqref="D1:E1"/>
    </sheetView>
  </sheetViews>
  <sheetFormatPr defaultColWidth="9.33203125" defaultRowHeight="12"/>
  <cols>
    <col min="1" max="1" width="11.6640625" style="327" bestFit="1" customWidth="1"/>
    <col min="2" max="2" width="85.33203125" style="327" customWidth="1"/>
    <col min="3" max="3" width="20.33203125" style="327" customWidth="1"/>
    <col min="4" max="4" width="19" style="327" customWidth="1"/>
    <col min="5" max="7" width="17.109375" style="327" customWidth="1"/>
    <col min="8" max="8" width="17.21875" style="327" customWidth="1"/>
    <col min="9" max="10" width="17.109375" style="327" customWidth="1"/>
    <col min="11" max="11" width="16.5546875" style="327" customWidth="1"/>
    <col min="12" max="12" width="19.21875" style="327" customWidth="1"/>
    <col min="13" max="18" width="22.33203125" style="327" customWidth="1"/>
    <col min="19" max="19" width="17.109375" style="327" customWidth="1"/>
    <col min="20" max="20" width="17.6640625" style="327" customWidth="1"/>
    <col min="21" max="26" width="22.33203125" style="327" customWidth="1"/>
    <col min="27" max="27" width="18.44140625" style="327" customWidth="1"/>
    <col min="28" max="16384" width="9.33203125" style="327"/>
  </cols>
  <sheetData>
    <row r="1" spans="1:27" ht="13.8">
      <c r="A1" s="267" t="s">
        <v>30</v>
      </c>
      <c r="B1" s="313" t="str">
        <f>'Info '!C2</f>
        <v>JSC "Liberty Bank"</v>
      </c>
    </row>
    <row r="2" spans="1:27">
      <c r="A2" s="268" t="s">
        <v>31</v>
      </c>
      <c r="B2" s="531">
        <f>'1. key ratios '!B2</f>
        <v>46022</v>
      </c>
    </row>
    <row r="3" spans="1:27">
      <c r="A3" s="269" t="s">
        <v>446</v>
      </c>
      <c r="C3" s="329"/>
    </row>
    <row r="4" spans="1:27" ht="12.6" thickBot="1">
      <c r="A4" s="269"/>
      <c r="B4" s="383"/>
      <c r="C4" s="329"/>
    </row>
    <row r="5" spans="1:27" s="359" customFormat="1" ht="13.5" customHeight="1">
      <c r="A5" s="893" t="s">
        <v>652</v>
      </c>
      <c r="B5" s="894"/>
      <c r="C5" s="902" t="s">
        <v>651</v>
      </c>
      <c r="D5" s="903"/>
      <c r="E5" s="903"/>
      <c r="F5" s="903"/>
      <c r="G5" s="903"/>
      <c r="H5" s="903"/>
      <c r="I5" s="903"/>
      <c r="J5" s="903"/>
      <c r="K5" s="903"/>
      <c r="L5" s="903"/>
      <c r="M5" s="903"/>
      <c r="N5" s="903"/>
      <c r="O5" s="903"/>
      <c r="P5" s="903"/>
      <c r="Q5" s="903"/>
      <c r="R5" s="903"/>
      <c r="S5" s="904"/>
      <c r="T5" s="358"/>
      <c r="U5" s="358"/>
      <c r="V5" s="358"/>
      <c r="W5" s="358"/>
      <c r="X5" s="358"/>
      <c r="Y5" s="358"/>
      <c r="Z5" s="358"/>
      <c r="AA5" s="357"/>
    </row>
    <row r="6" spans="1:27" s="359" customFormat="1" ht="12" customHeight="1">
      <c r="A6" s="895"/>
      <c r="B6" s="896"/>
      <c r="C6" s="899" t="s">
        <v>64</v>
      </c>
      <c r="D6" s="890" t="s">
        <v>648</v>
      </c>
      <c r="E6" s="890"/>
      <c r="F6" s="890"/>
      <c r="G6" s="890"/>
      <c r="H6" s="890" t="s">
        <v>647</v>
      </c>
      <c r="I6" s="890"/>
      <c r="J6" s="890"/>
      <c r="K6" s="890"/>
      <c r="L6" s="356"/>
      <c r="M6" s="891" t="s">
        <v>646</v>
      </c>
      <c r="N6" s="891"/>
      <c r="O6" s="891"/>
      <c r="P6" s="891"/>
      <c r="Q6" s="891"/>
      <c r="R6" s="891"/>
      <c r="S6" s="901"/>
      <c r="T6" s="358"/>
      <c r="U6" s="878" t="s">
        <v>645</v>
      </c>
      <c r="V6" s="878"/>
      <c r="W6" s="878"/>
      <c r="X6" s="878"/>
      <c r="Y6" s="878"/>
      <c r="Z6" s="878"/>
      <c r="AA6" s="879"/>
    </row>
    <row r="7" spans="1:27" s="359" customFormat="1" ht="24">
      <c r="A7" s="897"/>
      <c r="B7" s="898"/>
      <c r="C7" s="900"/>
      <c r="D7" s="353"/>
      <c r="E7" s="351" t="s">
        <v>436</v>
      </c>
      <c r="F7" s="324" t="s">
        <v>643</v>
      </c>
      <c r="G7" s="326" t="s">
        <v>644</v>
      </c>
      <c r="H7" s="382"/>
      <c r="I7" s="351" t="s">
        <v>436</v>
      </c>
      <c r="J7" s="324" t="s">
        <v>643</v>
      </c>
      <c r="K7" s="326" t="s">
        <v>644</v>
      </c>
      <c r="L7" s="352"/>
      <c r="M7" s="351" t="s">
        <v>436</v>
      </c>
      <c r="N7" s="324" t="s">
        <v>643</v>
      </c>
      <c r="O7" s="324" t="s">
        <v>642</v>
      </c>
      <c r="P7" s="324" t="s">
        <v>641</v>
      </c>
      <c r="Q7" s="324" t="s">
        <v>640</v>
      </c>
      <c r="R7" s="324" t="s">
        <v>639</v>
      </c>
      <c r="S7" s="381" t="s">
        <v>638</v>
      </c>
      <c r="T7" s="380"/>
      <c r="U7" s="351" t="s">
        <v>436</v>
      </c>
      <c r="V7" s="351" t="s">
        <v>643</v>
      </c>
      <c r="W7" s="351" t="s">
        <v>642</v>
      </c>
      <c r="X7" s="351" t="s">
        <v>641</v>
      </c>
      <c r="Y7" s="351" t="s">
        <v>640</v>
      </c>
      <c r="Z7" s="324" t="s">
        <v>639</v>
      </c>
      <c r="AA7" s="351" t="s">
        <v>638</v>
      </c>
    </row>
    <row r="8" spans="1:27">
      <c r="A8" s="379">
        <v>1</v>
      </c>
      <c r="B8" s="378" t="s">
        <v>437</v>
      </c>
      <c r="C8" s="658">
        <v>4333950137.0273476</v>
      </c>
      <c r="D8" s="649">
        <v>4008675876.7450271</v>
      </c>
      <c r="E8" s="649">
        <v>24349006.450805999</v>
      </c>
      <c r="F8" s="649">
        <v>0</v>
      </c>
      <c r="G8" s="649">
        <v>698957.90763000003</v>
      </c>
      <c r="H8" s="649">
        <v>161903681.031187</v>
      </c>
      <c r="I8" s="649">
        <v>43882678.085354008</v>
      </c>
      <c r="J8" s="649">
        <v>15045571.119685994</v>
      </c>
      <c r="K8" s="649">
        <v>0</v>
      </c>
      <c r="L8" s="649">
        <v>161558992.30141091</v>
      </c>
      <c r="M8" s="649">
        <v>10088416.301839001</v>
      </c>
      <c r="N8" s="649">
        <v>11211457.981883999</v>
      </c>
      <c r="O8" s="649">
        <v>30397313.821546998</v>
      </c>
      <c r="P8" s="649">
        <v>29314919.064624004</v>
      </c>
      <c r="Q8" s="649">
        <v>30788289.797908995</v>
      </c>
      <c r="R8" s="649">
        <v>33880225.197430991</v>
      </c>
      <c r="S8" s="659">
        <v>17047.009999999998</v>
      </c>
      <c r="T8" s="660">
        <v>1811586.9497230002</v>
      </c>
      <c r="U8" s="649">
        <v>66900.820000000007</v>
      </c>
      <c r="V8" s="649">
        <v>3655.92</v>
      </c>
      <c r="W8" s="649">
        <v>2590.6299999999997</v>
      </c>
      <c r="X8" s="649">
        <v>8400.35</v>
      </c>
      <c r="Y8" s="649">
        <v>236217.45</v>
      </c>
      <c r="Z8" s="649">
        <v>1277067.1258249998</v>
      </c>
      <c r="AA8" s="659">
        <v>0</v>
      </c>
    </row>
    <row r="9" spans="1:27">
      <c r="A9" s="376">
        <v>1.1000000000000001</v>
      </c>
      <c r="B9" s="377" t="s">
        <v>447</v>
      </c>
      <c r="C9" s="661">
        <v>2808604863.9133744</v>
      </c>
      <c r="D9" s="649">
        <v>2580867844.0418754</v>
      </c>
      <c r="E9" s="649">
        <v>15934861.790805997</v>
      </c>
      <c r="F9" s="649">
        <v>0</v>
      </c>
      <c r="G9" s="649">
        <v>0</v>
      </c>
      <c r="H9" s="649">
        <v>137430577.56118706</v>
      </c>
      <c r="I9" s="649">
        <v>40701280.985353999</v>
      </c>
      <c r="J9" s="649">
        <v>9829974.4396860003</v>
      </c>
      <c r="K9" s="649">
        <v>0</v>
      </c>
      <c r="L9" s="649">
        <v>89571563.156414017</v>
      </c>
      <c r="M9" s="649">
        <v>8107679.2997280005</v>
      </c>
      <c r="N9" s="649">
        <v>8114310.3883310007</v>
      </c>
      <c r="O9" s="649">
        <v>22184679.421947997</v>
      </c>
      <c r="P9" s="649">
        <v>18003303.703745</v>
      </c>
      <c r="Q9" s="649">
        <v>10822307.525439002</v>
      </c>
      <c r="R9" s="649">
        <v>11088639.605816001</v>
      </c>
      <c r="S9" s="659">
        <v>17047.009999999998</v>
      </c>
      <c r="T9" s="660">
        <v>734879.15389800002</v>
      </c>
      <c r="U9" s="649">
        <v>58981.26</v>
      </c>
      <c r="V9" s="649">
        <v>0</v>
      </c>
      <c r="W9" s="649">
        <v>0</v>
      </c>
      <c r="X9" s="649">
        <v>0</v>
      </c>
      <c r="Y9" s="649">
        <v>20898.82</v>
      </c>
      <c r="Z9" s="649">
        <v>496903.31</v>
      </c>
      <c r="AA9" s="659">
        <v>0</v>
      </c>
    </row>
    <row r="10" spans="1:27">
      <c r="A10" s="374" t="s">
        <v>14</v>
      </c>
      <c r="B10" s="375" t="s">
        <v>448</v>
      </c>
      <c r="C10" s="662">
        <v>2408004933.1053882</v>
      </c>
      <c r="D10" s="649">
        <v>2199293196.9987197</v>
      </c>
      <c r="E10" s="649">
        <v>6945092.3637659987</v>
      </c>
      <c r="F10" s="649">
        <v>0</v>
      </c>
      <c r="G10" s="649">
        <v>0</v>
      </c>
      <c r="H10" s="649">
        <v>131447384.836358</v>
      </c>
      <c r="I10" s="649">
        <v>38721378.945354</v>
      </c>
      <c r="J10" s="649">
        <v>8297103.5948570007</v>
      </c>
      <c r="K10" s="649">
        <v>0</v>
      </c>
      <c r="L10" s="649">
        <v>76529472.116413996</v>
      </c>
      <c r="M10" s="649">
        <v>7877102.8397279996</v>
      </c>
      <c r="N10" s="649">
        <v>7616507.0983310007</v>
      </c>
      <c r="O10" s="649">
        <v>19908986.861947998</v>
      </c>
      <c r="P10" s="649">
        <v>14710602.823745001</v>
      </c>
      <c r="Q10" s="649">
        <v>7621993.4354389999</v>
      </c>
      <c r="R10" s="649">
        <v>7749013.1658160007</v>
      </c>
      <c r="S10" s="659">
        <v>0</v>
      </c>
      <c r="T10" s="660">
        <v>734879.15389800002</v>
      </c>
      <c r="U10" s="649">
        <v>58981.26</v>
      </c>
      <c r="V10" s="649">
        <v>0</v>
      </c>
      <c r="W10" s="649">
        <v>0</v>
      </c>
      <c r="X10" s="649">
        <v>0</v>
      </c>
      <c r="Y10" s="649">
        <v>20898.82</v>
      </c>
      <c r="Z10" s="649">
        <v>496903.31</v>
      </c>
      <c r="AA10" s="659">
        <v>0</v>
      </c>
    </row>
    <row r="11" spans="1:27">
      <c r="A11" s="373" t="s">
        <v>449</v>
      </c>
      <c r="B11" s="372" t="s">
        <v>450</v>
      </c>
      <c r="C11" s="663">
        <v>1490048008.6349723</v>
      </c>
      <c r="D11" s="649">
        <v>1383767557.3217087</v>
      </c>
      <c r="E11" s="649">
        <v>3722382.1137660001</v>
      </c>
      <c r="F11" s="649">
        <v>0</v>
      </c>
      <c r="G11" s="649">
        <v>0</v>
      </c>
      <c r="H11" s="649">
        <v>69916995.003142998</v>
      </c>
      <c r="I11" s="649">
        <v>21842376.062469006</v>
      </c>
      <c r="J11" s="649">
        <v>5798826.0061600003</v>
      </c>
      <c r="K11" s="649">
        <v>0</v>
      </c>
      <c r="L11" s="649">
        <v>35687558.416222982</v>
      </c>
      <c r="M11" s="649">
        <v>6351660.8900000006</v>
      </c>
      <c r="N11" s="649">
        <v>1059654.954076</v>
      </c>
      <c r="O11" s="649">
        <v>8208268.3855769997</v>
      </c>
      <c r="P11" s="649">
        <v>8745900.3035850003</v>
      </c>
      <c r="Q11" s="649">
        <v>2099319.9742689999</v>
      </c>
      <c r="R11" s="649">
        <v>3793901.9031790001</v>
      </c>
      <c r="S11" s="659">
        <v>0</v>
      </c>
      <c r="T11" s="660">
        <v>675897.89389800001</v>
      </c>
      <c r="U11" s="649">
        <v>0</v>
      </c>
      <c r="V11" s="649">
        <v>0</v>
      </c>
      <c r="W11" s="649">
        <v>0</v>
      </c>
      <c r="X11" s="649">
        <v>0</v>
      </c>
      <c r="Y11" s="649">
        <v>20898.82</v>
      </c>
      <c r="Z11" s="649">
        <v>496903.31</v>
      </c>
      <c r="AA11" s="659">
        <v>0</v>
      </c>
    </row>
    <row r="12" spans="1:27">
      <c r="A12" s="373" t="s">
        <v>451</v>
      </c>
      <c r="B12" s="372" t="s">
        <v>452</v>
      </c>
      <c r="C12" s="663">
        <v>494043793.48946381</v>
      </c>
      <c r="D12" s="649">
        <v>481544930.38818276</v>
      </c>
      <c r="E12" s="649">
        <v>2131707.75</v>
      </c>
      <c r="F12" s="649">
        <v>0</v>
      </c>
      <c r="G12" s="649">
        <v>0</v>
      </c>
      <c r="H12" s="649">
        <v>4049674.5855379994</v>
      </c>
      <c r="I12" s="649">
        <v>251901.83</v>
      </c>
      <c r="J12" s="649">
        <v>987330.71</v>
      </c>
      <c r="K12" s="649">
        <v>0</v>
      </c>
      <c r="L12" s="649">
        <v>8449188.5157429986</v>
      </c>
      <c r="M12" s="649">
        <v>403644.15999999997</v>
      </c>
      <c r="N12" s="649">
        <v>174516.77</v>
      </c>
      <c r="O12" s="649">
        <v>1580645.34</v>
      </c>
      <c r="P12" s="649">
        <v>1305268.8</v>
      </c>
      <c r="Q12" s="649">
        <v>1031508.9936289999</v>
      </c>
      <c r="R12" s="649">
        <v>215356.3</v>
      </c>
      <c r="S12" s="659">
        <v>0</v>
      </c>
      <c r="T12" s="660">
        <v>0</v>
      </c>
      <c r="U12" s="649">
        <v>0</v>
      </c>
      <c r="V12" s="649">
        <v>0</v>
      </c>
      <c r="W12" s="649">
        <v>0</v>
      </c>
      <c r="X12" s="649">
        <v>0</v>
      </c>
      <c r="Y12" s="649">
        <v>0</v>
      </c>
      <c r="Z12" s="649">
        <v>0</v>
      </c>
      <c r="AA12" s="659">
        <v>0</v>
      </c>
    </row>
    <row r="13" spans="1:27">
      <c r="A13" s="373" t="s">
        <v>453</v>
      </c>
      <c r="B13" s="372" t="s">
        <v>454</v>
      </c>
      <c r="C13" s="663">
        <v>203963004.00496811</v>
      </c>
      <c r="D13" s="649">
        <v>194225976.13994503</v>
      </c>
      <c r="E13" s="649">
        <v>573514.89</v>
      </c>
      <c r="F13" s="649">
        <v>0</v>
      </c>
      <c r="G13" s="649">
        <v>0</v>
      </c>
      <c r="H13" s="649">
        <v>3666640.113897</v>
      </c>
      <c r="I13" s="649">
        <v>259354.77</v>
      </c>
      <c r="J13" s="649">
        <v>1059375.2486970001</v>
      </c>
      <c r="K13" s="649">
        <v>0</v>
      </c>
      <c r="L13" s="649">
        <v>6011406.491125999</v>
      </c>
      <c r="M13" s="649">
        <v>81304.740000000005</v>
      </c>
      <c r="N13" s="649">
        <v>159879.29999999999</v>
      </c>
      <c r="O13" s="649">
        <v>246100.31</v>
      </c>
      <c r="P13" s="649">
        <v>2954357.83</v>
      </c>
      <c r="Q13" s="649">
        <v>523610.32</v>
      </c>
      <c r="R13" s="649">
        <v>767912.92263699987</v>
      </c>
      <c r="S13" s="659">
        <v>0</v>
      </c>
      <c r="T13" s="660">
        <v>58981.26</v>
      </c>
      <c r="U13" s="649">
        <v>58981.26</v>
      </c>
      <c r="V13" s="649">
        <v>0</v>
      </c>
      <c r="W13" s="649">
        <v>0</v>
      </c>
      <c r="X13" s="649">
        <v>0</v>
      </c>
      <c r="Y13" s="649">
        <v>0</v>
      </c>
      <c r="Z13" s="649">
        <v>0</v>
      </c>
      <c r="AA13" s="659">
        <v>0</v>
      </c>
    </row>
    <row r="14" spans="1:27">
      <c r="A14" s="373" t="s">
        <v>455</v>
      </c>
      <c r="B14" s="372" t="s">
        <v>456</v>
      </c>
      <c r="C14" s="663">
        <v>219950126.97598195</v>
      </c>
      <c r="D14" s="649">
        <v>139754733.14887998</v>
      </c>
      <c r="E14" s="649">
        <v>517487.61</v>
      </c>
      <c r="F14" s="649">
        <v>0</v>
      </c>
      <c r="G14" s="649">
        <v>0</v>
      </c>
      <c r="H14" s="649">
        <v>53814075.13378001</v>
      </c>
      <c r="I14" s="649">
        <v>16367746.282885</v>
      </c>
      <c r="J14" s="649">
        <v>451571.63</v>
      </c>
      <c r="K14" s="649">
        <v>0</v>
      </c>
      <c r="L14" s="649">
        <v>26381318.693321995</v>
      </c>
      <c r="M14" s="649">
        <v>1040493.0497280001</v>
      </c>
      <c r="N14" s="649">
        <v>6222456.0742549999</v>
      </c>
      <c r="O14" s="649">
        <v>9873972.8263709992</v>
      </c>
      <c r="P14" s="649">
        <v>1705075.8901599997</v>
      </c>
      <c r="Q14" s="649">
        <v>3967554.147541</v>
      </c>
      <c r="R14" s="649">
        <v>2971842.04</v>
      </c>
      <c r="S14" s="659">
        <v>0</v>
      </c>
      <c r="T14" s="660">
        <v>0</v>
      </c>
      <c r="U14" s="649">
        <v>0</v>
      </c>
      <c r="V14" s="649">
        <v>0</v>
      </c>
      <c r="W14" s="649">
        <v>0</v>
      </c>
      <c r="X14" s="649">
        <v>0</v>
      </c>
      <c r="Y14" s="649">
        <v>0</v>
      </c>
      <c r="Z14" s="649">
        <v>0</v>
      </c>
      <c r="AA14" s="659">
        <v>0</v>
      </c>
    </row>
    <row r="15" spans="1:27">
      <c r="A15" s="371">
        <v>1.2</v>
      </c>
      <c r="B15" s="369" t="s">
        <v>650</v>
      </c>
      <c r="C15" s="664">
        <v>58006936.483835436</v>
      </c>
      <c r="D15" s="649">
        <v>16183389.261611801</v>
      </c>
      <c r="E15" s="649">
        <v>103720.24137242169</v>
      </c>
      <c r="F15" s="649">
        <v>0</v>
      </c>
      <c r="G15" s="649">
        <v>0</v>
      </c>
      <c r="H15" s="649">
        <v>12720227.448121715</v>
      </c>
      <c r="I15" s="649">
        <v>1924206.2825639129</v>
      </c>
      <c r="J15" s="649">
        <v>1599464.4287487236</v>
      </c>
      <c r="K15" s="649">
        <v>0</v>
      </c>
      <c r="L15" s="649">
        <v>28790820.430222128</v>
      </c>
      <c r="M15" s="649">
        <v>1523426.7110117315</v>
      </c>
      <c r="N15" s="649">
        <v>1506745.0387549985</v>
      </c>
      <c r="O15" s="649">
        <v>3886103.4026419725</v>
      </c>
      <c r="P15" s="649">
        <v>5215420.6734598055</v>
      </c>
      <c r="Q15" s="649">
        <v>5809616.1524210013</v>
      </c>
      <c r="R15" s="649">
        <v>1523426.7110117315</v>
      </c>
      <c r="S15" s="659">
        <v>17047.009999999998</v>
      </c>
      <c r="T15" s="660">
        <v>312499.34387982282</v>
      </c>
      <c r="U15" s="649">
        <v>33640.96929519</v>
      </c>
      <c r="V15" s="649">
        <v>0</v>
      </c>
      <c r="W15" s="649">
        <v>0</v>
      </c>
      <c r="X15" s="649">
        <v>0</v>
      </c>
      <c r="Y15" s="649">
        <v>11012.57135695</v>
      </c>
      <c r="Z15" s="649">
        <v>261841.70627318</v>
      </c>
      <c r="AA15" s="659">
        <v>0</v>
      </c>
    </row>
    <row r="16" spans="1:27">
      <c r="A16" s="370">
        <v>1.3</v>
      </c>
      <c r="B16" s="369" t="s">
        <v>495</v>
      </c>
      <c r="C16" s="665"/>
      <c r="D16" s="666"/>
      <c r="E16" s="666"/>
      <c r="F16" s="666"/>
      <c r="G16" s="666"/>
      <c r="H16" s="666"/>
      <c r="I16" s="666"/>
      <c r="J16" s="666"/>
      <c r="K16" s="666"/>
      <c r="L16" s="666"/>
      <c r="M16" s="666"/>
      <c r="N16" s="666"/>
      <c r="O16" s="666"/>
      <c r="P16" s="666"/>
      <c r="Q16" s="666"/>
      <c r="R16" s="666"/>
      <c r="S16" s="667"/>
      <c r="T16" s="668"/>
      <c r="U16" s="666"/>
      <c r="V16" s="666"/>
      <c r="W16" s="666"/>
      <c r="X16" s="666"/>
      <c r="Y16" s="666"/>
      <c r="Z16" s="666"/>
      <c r="AA16" s="667"/>
    </row>
    <row r="17" spans="1:27" s="359" customFormat="1">
      <c r="A17" s="367" t="s">
        <v>457</v>
      </c>
      <c r="B17" s="368" t="s">
        <v>458</v>
      </c>
      <c r="C17" s="669">
        <v>2770118512.5187049</v>
      </c>
      <c r="D17" s="650">
        <v>2547544145.4004307</v>
      </c>
      <c r="E17" s="650">
        <v>15739878.588924734</v>
      </c>
      <c r="F17" s="650">
        <v>0</v>
      </c>
      <c r="G17" s="650">
        <v>0</v>
      </c>
      <c r="H17" s="650">
        <v>136832793.38809344</v>
      </c>
      <c r="I17" s="650">
        <v>40679090.512001134</v>
      </c>
      <c r="J17" s="650">
        <v>9686009.5183153786</v>
      </c>
      <c r="K17" s="650">
        <v>0</v>
      </c>
      <c r="L17" s="650">
        <v>85006694.576284543</v>
      </c>
      <c r="M17" s="650">
        <v>7943389.0742265396</v>
      </c>
      <c r="N17" s="650">
        <v>7837831.2343431879</v>
      </c>
      <c r="O17" s="650">
        <v>21681508.586945765</v>
      </c>
      <c r="P17" s="650">
        <v>17316251.433624532</v>
      </c>
      <c r="Q17" s="650">
        <v>9220462.4104488119</v>
      </c>
      <c r="R17" s="650">
        <v>9951383.5304424111</v>
      </c>
      <c r="S17" s="670">
        <v>17047.009999999998</v>
      </c>
      <c r="T17" s="671">
        <v>734879.15389800002</v>
      </c>
      <c r="U17" s="650">
        <v>58981.26</v>
      </c>
      <c r="V17" s="650">
        <v>0</v>
      </c>
      <c r="W17" s="650">
        <v>0</v>
      </c>
      <c r="X17" s="650">
        <v>0</v>
      </c>
      <c r="Y17" s="650">
        <v>20898.82</v>
      </c>
      <c r="Z17" s="650">
        <v>496903.31</v>
      </c>
      <c r="AA17" s="670">
        <v>0</v>
      </c>
    </row>
    <row r="18" spans="1:27" s="359" customFormat="1" hidden="1">
      <c r="A18" s="364" t="s">
        <v>459</v>
      </c>
      <c r="B18" s="365" t="s">
        <v>460</v>
      </c>
      <c r="C18" s="672">
        <v>2320137304.4211135</v>
      </c>
      <c r="D18" s="650">
        <v>2157295675.467164</v>
      </c>
      <c r="E18" s="650">
        <v>6833242.8629802866</v>
      </c>
      <c r="F18" s="650">
        <v>0</v>
      </c>
      <c r="G18" s="650">
        <v>0</v>
      </c>
      <c r="H18" s="650">
        <v>95425597.193720445</v>
      </c>
      <c r="I18" s="650">
        <v>28104098.652164843</v>
      </c>
      <c r="J18" s="650">
        <v>8178028.1382914409</v>
      </c>
      <c r="K18" s="650">
        <v>0</v>
      </c>
      <c r="L18" s="650">
        <v>66681152.60633219</v>
      </c>
      <c r="M18" s="650">
        <v>7470537.631940457</v>
      </c>
      <c r="N18" s="650">
        <v>5311480.5739072785</v>
      </c>
      <c r="O18" s="650">
        <v>16228422.515401365</v>
      </c>
      <c r="P18" s="650">
        <v>14142764.645589916</v>
      </c>
      <c r="Q18" s="650">
        <v>6109904.3917201087</v>
      </c>
      <c r="R18" s="650">
        <v>6585070.0115198242</v>
      </c>
      <c r="S18" s="670">
        <v>0</v>
      </c>
      <c r="T18" s="671">
        <v>734879.15389800002</v>
      </c>
      <c r="U18" s="650">
        <v>58981.26</v>
      </c>
      <c r="V18" s="650">
        <v>0</v>
      </c>
      <c r="W18" s="650">
        <v>0</v>
      </c>
      <c r="X18" s="650">
        <v>0</v>
      </c>
      <c r="Y18" s="650">
        <v>20898.82</v>
      </c>
      <c r="Z18" s="650">
        <v>496903.31</v>
      </c>
      <c r="AA18" s="670">
        <v>0</v>
      </c>
    </row>
    <row r="19" spans="1:27" s="359" customFormat="1">
      <c r="A19" s="367" t="s">
        <v>461</v>
      </c>
      <c r="B19" s="366" t="s">
        <v>462</v>
      </c>
      <c r="C19" s="673">
        <v>3917689435.864615</v>
      </c>
      <c r="D19" s="650">
        <v>3578314631.6067333</v>
      </c>
      <c r="E19" s="650">
        <v>14508001.175583458</v>
      </c>
      <c r="F19" s="650">
        <v>0</v>
      </c>
      <c r="G19" s="650">
        <v>0</v>
      </c>
      <c r="H19" s="650">
        <v>250100653.0302386</v>
      </c>
      <c r="I19" s="650">
        <v>30176283.031102221</v>
      </c>
      <c r="J19" s="650">
        <v>8222680.9852753347</v>
      </c>
      <c r="K19" s="650">
        <v>0</v>
      </c>
      <c r="L19" s="650">
        <v>87731517.998990089</v>
      </c>
      <c r="M19" s="650">
        <v>5874869.7974998644</v>
      </c>
      <c r="N19" s="650">
        <v>7675881.5375183672</v>
      </c>
      <c r="O19" s="650">
        <v>33410154.393768743</v>
      </c>
      <c r="P19" s="650">
        <v>12841125.555558909</v>
      </c>
      <c r="Q19" s="650">
        <v>5523658.2744606892</v>
      </c>
      <c r="R19" s="650">
        <v>5710762.1232281262</v>
      </c>
      <c r="S19" s="670">
        <v>21015.353193465875</v>
      </c>
      <c r="T19" s="671">
        <v>1542633.2286548009</v>
      </c>
      <c r="U19" s="650">
        <v>6779.18</v>
      </c>
      <c r="V19" s="650">
        <v>0</v>
      </c>
      <c r="W19" s="650">
        <v>0</v>
      </c>
      <c r="X19" s="650">
        <v>0</v>
      </c>
      <c r="Y19" s="650">
        <v>152701.0432360608</v>
      </c>
      <c r="Z19" s="650">
        <v>681522.72676393925</v>
      </c>
      <c r="AA19" s="670">
        <v>0</v>
      </c>
    </row>
    <row r="20" spans="1:27" s="359" customFormat="1">
      <c r="A20" s="364" t="s">
        <v>463</v>
      </c>
      <c r="B20" s="365" t="s">
        <v>460</v>
      </c>
      <c r="C20" s="672">
        <v>3242329107.9262967</v>
      </c>
      <c r="D20" s="650">
        <v>3032736112.4850507</v>
      </c>
      <c r="E20" s="650">
        <v>7166399.3651025435</v>
      </c>
      <c r="F20" s="650">
        <v>0</v>
      </c>
      <c r="G20" s="650">
        <v>0</v>
      </c>
      <c r="H20" s="650">
        <v>143714083.56374642</v>
      </c>
      <c r="I20" s="650">
        <v>7141680.6771079339</v>
      </c>
      <c r="J20" s="650">
        <v>7141680.6771079339</v>
      </c>
      <c r="K20" s="650">
        <v>0</v>
      </c>
      <c r="L20" s="650">
        <v>64699202.848844863</v>
      </c>
      <c r="M20" s="650">
        <v>5594396.237836428</v>
      </c>
      <c r="N20" s="650">
        <v>2363766.3790246132</v>
      </c>
      <c r="O20" s="650">
        <v>24259406.636587597</v>
      </c>
      <c r="P20" s="650">
        <v>10583402.243762959</v>
      </c>
      <c r="Q20" s="650">
        <v>2793306.1135846479</v>
      </c>
      <c r="R20" s="650">
        <v>2976667.5644127633</v>
      </c>
      <c r="S20" s="670">
        <v>0</v>
      </c>
      <c r="T20" s="671">
        <v>1179709.0286548007</v>
      </c>
      <c r="U20" s="650">
        <v>6779.18</v>
      </c>
      <c r="V20" s="650">
        <v>0</v>
      </c>
      <c r="W20" s="650">
        <v>0</v>
      </c>
      <c r="X20" s="650">
        <v>0</v>
      </c>
      <c r="Y20" s="650">
        <v>25975.525986131386</v>
      </c>
      <c r="Z20" s="650">
        <v>445324.04401386861</v>
      </c>
      <c r="AA20" s="670">
        <v>0</v>
      </c>
    </row>
    <row r="21" spans="1:27" s="359" customFormat="1">
      <c r="A21" s="363">
        <v>1.4</v>
      </c>
      <c r="B21" s="362" t="s">
        <v>464</v>
      </c>
      <c r="C21" s="674">
        <v>20660113.667999998</v>
      </c>
      <c r="D21" s="650">
        <v>20491054.669999998</v>
      </c>
      <c r="E21" s="650">
        <v>0</v>
      </c>
      <c r="F21" s="650">
        <v>0</v>
      </c>
      <c r="G21" s="650">
        <v>0</v>
      </c>
      <c r="H21" s="650">
        <v>40000</v>
      </c>
      <c r="I21" s="650">
        <v>0</v>
      </c>
      <c r="J21" s="650">
        <v>0</v>
      </c>
      <c r="K21" s="650">
        <v>0</v>
      </c>
      <c r="L21" s="650">
        <v>129059</v>
      </c>
      <c r="M21" s="650">
        <v>0</v>
      </c>
      <c r="N21" s="650">
        <v>0</v>
      </c>
      <c r="O21" s="650">
        <v>0</v>
      </c>
      <c r="P21" s="650">
        <v>0</v>
      </c>
      <c r="Q21" s="650">
        <v>0</v>
      </c>
      <c r="R21" s="650">
        <v>88109</v>
      </c>
      <c r="S21" s="670">
        <v>0</v>
      </c>
      <c r="T21" s="671">
        <v>0</v>
      </c>
      <c r="U21" s="650">
        <v>0</v>
      </c>
      <c r="V21" s="650">
        <v>0</v>
      </c>
      <c r="W21" s="650">
        <v>0</v>
      </c>
      <c r="X21" s="650">
        <v>0</v>
      </c>
      <c r="Y21" s="650">
        <v>0</v>
      </c>
      <c r="Z21" s="650">
        <v>0</v>
      </c>
      <c r="AA21" s="670">
        <v>0</v>
      </c>
    </row>
    <row r="22" spans="1:27" s="359" customFormat="1" ht="12.6" thickBot="1">
      <c r="A22" s="361">
        <v>1.5</v>
      </c>
      <c r="B22" s="360" t="s">
        <v>465</v>
      </c>
      <c r="C22" s="675"/>
      <c r="D22" s="676"/>
      <c r="E22" s="676"/>
      <c r="F22" s="676"/>
      <c r="G22" s="676"/>
      <c r="H22" s="676"/>
      <c r="I22" s="676"/>
      <c r="J22" s="676"/>
      <c r="K22" s="676"/>
      <c r="L22" s="676"/>
      <c r="M22" s="676"/>
      <c r="N22" s="676"/>
      <c r="O22" s="676"/>
      <c r="P22" s="676"/>
      <c r="Q22" s="676"/>
      <c r="R22" s="676"/>
      <c r="S22" s="677"/>
      <c r="T22" s="678"/>
      <c r="U22" s="676"/>
      <c r="V22" s="676"/>
      <c r="W22" s="676"/>
      <c r="X22" s="676"/>
      <c r="Y22" s="676"/>
      <c r="Z22" s="676"/>
      <c r="AA22" s="677"/>
    </row>
    <row r="23" spans="1:27">
      <c r="A23" s="34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0" zoomScale="80" zoomScaleNormal="80" workbookViewId="0">
      <selection activeCell="K70" sqref="K70"/>
    </sheetView>
  </sheetViews>
  <sheetFormatPr defaultColWidth="8.6640625" defaultRowHeight="13.8"/>
  <cols>
    <col min="1" max="1" width="8.6640625" style="469"/>
    <col min="2" max="2" width="69.33203125" style="470" customWidth="1"/>
    <col min="3" max="5" width="15.109375" style="435" customWidth="1"/>
    <col min="6" max="7" width="19.6640625" style="435" customWidth="1"/>
    <col min="8" max="8" width="17.6640625" style="435" customWidth="1"/>
    <col min="9" max="16384" width="8.6640625" style="435"/>
  </cols>
  <sheetData>
    <row r="1" spans="1:8">
      <c r="A1" s="204" t="s">
        <v>30</v>
      </c>
      <c r="B1" s="434" t="str">
        <f>'Info '!C2</f>
        <v>JSC "Liberty Bank"</v>
      </c>
      <c r="C1" s="434"/>
    </row>
    <row r="2" spans="1:8">
      <c r="A2" s="204" t="s">
        <v>31</v>
      </c>
      <c r="B2" s="532">
        <f>'1. key ratios '!B2</f>
        <v>46022</v>
      </c>
      <c r="C2" s="436"/>
      <c r="D2" s="437"/>
      <c r="E2" s="437"/>
      <c r="F2" s="437"/>
      <c r="G2" s="437"/>
      <c r="H2" s="437"/>
    </row>
    <row r="3" spans="1:8">
      <c r="A3" s="204"/>
      <c r="B3" s="436"/>
      <c r="C3" s="436"/>
      <c r="D3" s="437"/>
      <c r="E3" s="437"/>
      <c r="F3" s="437"/>
      <c r="G3" s="437"/>
      <c r="H3" s="437"/>
    </row>
    <row r="4" spans="1:8" ht="21" customHeight="1">
      <c r="A4" s="794" t="s">
        <v>6</v>
      </c>
      <c r="B4" s="795" t="s">
        <v>521</v>
      </c>
      <c r="C4" s="797" t="s">
        <v>522</v>
      </c>
      <c r="D4" s="797"/>
      <c r="E4" s="797"/>
      <c r="F4" s="797" t="s">
        <v>523</v>
      </c>
      <c r="G4" s="797"/>
      <c r="H4" s="798"/>
    </row>
    <row r="5" spans="1:8" ht="21" customHeight="1">
      <c r="A5" s="794"/>
      <c r="B5" s="796"/>
      <c r="C5" s="438" t="s">
        <v>32</v>
      </c>
      <c r="D5" s="438" t="s">
        <v>33</v>
      </c>
      <c r="E5" s="438" t="s">
        <v>34</v>
      </c>
      <c r="F5" s="438" t="s">
        <v>32</v>
      </c>
      <c r="G5" s="438" t="s">
        <v>33</v>
      </c>
      <c r="H5" s="438" t="s">
        <v>34</v>
      </c>
    </row>
    <row r="6" spans="1:8" ht="26.7" customHeight="1">
      <c r="A6" s="794"/>
      <c r="B6" s="439" t="s">
        <v>524</v>
      </c>
      <c r="C6" s="799"/>
      <c r="D6" s="800"/>
      <c r="E6" s="800"/>
      <c r="F6" s="800"/>
      <c r="G6" s="800"/>
      <c r="H6" s="801"/>
    </row>
    <row r="7" spans="1:8" ht="22.95" customHeight="1">
      <c r="A7" s="440">
        <v>1</v>
      </c>
      <c r="B7" s="441" t="s">
        <v>525</v>
      </c>
      <c r="C7" s="597">
        <f>SUM(C8:C10)</f>
        <v>324188069.50130486</v>
      </c>
      <c r="D7" s="597">
        <f>SUM(D8:D10)</f>
        <v>303753542.55127686</v>
      </c>
      <c r="E7" s="598">
        <f>C7+D7</f>
        <v>627941612.05258179</v>
      </c>
      <c r="F7" s="597">
        <f>SUM(F8:F10)</f>
        <v>257391989.31999999</v>
      </c>
      <c r="G7" s="597">
        <f>SUM(G8:G10)</f>
        <v>293655387.81</v>
      </c>
      <c r="H7" s="599">
        <f>F7+G7</f>
        <v>551047377.13</v>
      </c>
    </row>
    <row r="8" spans="1:8" ht="14.4">
      <c r="A8" s="440">
        <v>1.1000000000000001</v>
      </c>
      <c r="B8" s="442" t="s">
        <v>526</v>
      </c>
      <c r="C8" s="597">
        <v>307295663.23000002</v>
      </c>
      <c r="D8" s="597">
        <v>85183335.950000003</v>
      </c>
      <c r="E8" s="598">
        <f t="shared" ref="E8:E36" si="0">C8+D8</f>
        <v>392478999.18000001</v>
      </c>
      <c r="F8" s="597">
        <v>250559323.62</v>
      </c>
      <c r="G8" s="597">
        <v>74113297.170000002</v>
      </c>
      <c r="H8" s="599">
        <f t="shared" ref="H8:H36" si="1">F8+G8</f>
        <v>324672620.79000002</v>
      </c>
    </row>
    <row r="9" spans="1:8" ht="14.4">
      <c r="A9" s="440">
        <v>1.2</v>
      </c>
      <c r="B9" s="442" t="s">
        <v>527</v>
      </c>
      <c r="C9" s="597">
        <v>16302297.284667468</v>
      </c>
      <c r="D9" s="597">
        <v>116555302.35946003</v>
      </c>
      <c r="E9" s="598">
        <f t="shared" si="0"/>
        <v>132857599.64412749</v>
      </c>
      <c r="F9" s="597">
        <v>6269645.3200000003</v>
      </c>
      <c r="G9" s="597">
        <v>110578665.24000001</v>
      </c>
      <c r="H9" s="599">
        <f t="shared" si="1"/>
        <v>116848310.56</v>
      </c>
    </row>
    <row r="10" spans="1:8" ht="14.4">
      <c r="A10" s="440">
        <v>1.3</v>
      </c>
      <c r="B10" s="442" t="s">
        <v>528</v>
      </c>
      <c r="C10" s="597">
        <v>590108.98663736018</v>
      </c>
      <c r="D10" s="597">
        <v>102014904.2418168</v>
      </c>
      <c r="E10" s="598">
        <f t="shared" si="0"/>
        <v>102605013.22845416</v>
      </c>
      <c r="F10" s="597">
        <v>563020.38</v>
      </c>
      <c r="G10" s="597">
        <v>108963425.39999999</v>
      </c>
      <c r="H10" s="599">
        <f t="shared" si="1"/>
        <v>109526445.77999999</v>
      </c>
    </row>
    <row r="11" spans="1:8" ht="14.4">
      <c r="A11" s="440">
        <v>2</v>
      </c>
      <c r="B11" s="443" t="s">
        <v>529</v>
      </c>
      <c r="C11" s="597">
        <v>382661.89</v>
      </c>
      <c r="D11" s="597">
        <v>0</v>
      </c>
      <c r="E11" s="598">
        <f t="shared" si="0"/>
        <v>382661.89</v>
      </c>
      <c r="F11" s="597">
        <v>330647.54000000004</v>
      </c>
      <c r="G11" s="597">
        <v>0</v>
      </c>
      <c r="H11" s="599">
        <f t="shared" si="1"/>
        <v>330647.54000000004</v>
      </c>
    </row>
    <row r="12" spans="1:8" ht="14.4">
      <c r="A12" s="440">
        <v>2.1</v>
      </c>
      <c r="B12" s="444" t="s">
        <v>530</v>
      </c>
      <c r="C12" s="597">
        <v>15548.33</v>
      </c>
      <c r="D12" s="597">
        <v>0</v>
      </c>
      <c r="E12" s="598">
        <f t="shared" si="0"/>
        <v>15548.33</v>
      </c>
      <c r="F12" s="597">
        <v>102263.9</v>
      </c>
      <c r="G12" s="597">
        <v>0</v>
      </c>
      <c r="H12" s="599">
        <f t="shared" si="1"/>
        <v>102263.9</v>
      </c>
    </row>
    <row r="13" spans="1:8" ht="26.7" customHeight="1">
      <c r="A13" s="440">
        <v>3</v>
      </c>
      <c r="B13" s="445" t="s">
        <v>531</v>
      </c>
      <c r="C13" s="597"/>
      <c r="D13" s="597"/>
      <c r="E13" s="598">
        <f t="shared" si="0"/>
        <v>0</v>
      </c>
      <c r="F13" s="597"/>
      <c r="G13" s="597"/>
      <c r="H13" s="599">
        <f t="shared" si="1"/>
        <v>0</v>
      </c>
    </row>
    <row r="14" spans="1:8" ht="26.7" customHeight="1">
      <c r="A14" s="440">
        <v>4</v>
      </c>
      <c r="B14" s="446" t="s">
        <v>532</v>
      </c>
      <c r="C14" s="597"/>
      <c r="D14" s="597"/>
      <c r="E14" s="598">
        <f t="shared" si="0"/>
        <v>0</v>
      </c>
      <c r="F14" s="597"/>
      <c r="G14" s="597"/>
      <c r="H14" s="599">
        <f t="shared" si="1"/>
        <v>0</v>
      </c>
    </row>
    <row r="15" spans="1:8" ht="24.45" customHeight="1">
      <c r="A15" s="440">
        <v>5</v>
      </c>
      <c r="B15" s="447" t="s">
        <v>533</v>
      </c>
      <c r="C15" s="600">
        <v>271153478.58725756</v>
      </c>
      <c r="D15" s="600">
        <v>0</v>
      </c>
      <c r="E15" s="601">
        <f t="shared" si="0"/>
        <v>271153478.58725756</v>
      </c>
      <c r="F15" s="600">
        <v>135042027</v>
      </c>
      <c r="G15" s="600">
        <v>0</v>
      </c>
      <c r="H15" s="602">
        <f t="shared" si="1"/>
        <v>135042027</v>
      </c>
    </row>
    <row r="16" spans="1:8" ht="14.4">
      <c r="A16" s="440">
        <v>5.0999999999999996</v>
      </c>
      <c r="B16" s="448" t="s">
        <v>534</v>
      </c>
      <c r="C16" s="597"/>
      <c r="D16" s="597"/>
      <c r="E16" s="598">
        <f t="shared" si="0"/>
        <v>0</v>
      </c>
      <c r="F16" s="597"/>
      <c r="G16" s="597"/>
      <c r="H16" s="599">
        <f t="shared" si="1"/>
        <v>0</v>
      </c>
    </row>
    <row r="17" spans="1:8" ht="14.4">
      <c r="A17" s="440">
        <v>5.2</v>
      </c>
      <c r="B17" s="448" t="s">
        <v>535</v>
      </c>
      <c r="C17" s="597">
        <v>271153478.58725756</v>
      </c>
      <c r="D17" s="597">
        <v>0</v>
      </c>
      <c r="E17" s="598">
        <f t="shared" si="0"/>
        <v>271153478.58725756</v>
      </c>
      <c r="F17" s="597">
        <v>135042027</v>
      </c>
      <c r="G17" s="597">
        <v>0</v>
      </c>
      <c r="H17" s="599">
        <f t="shared" si="1"/>
        <v>135042027</v>
      </c>
    </row>
    <row r="18" spans="1:8" ht="14.4">
      <c r="A18" s="440">
        <v>5.3</v>
      </c>
      <c r="B18" s="449" t="s">
        <v>536</v>
      </c>
      <c r="C18" s="597"/>
      <c r="D18" s="597"/>
      <c r="E18" s="598">
        <f t="shared" si="0"/>
        <v>0</v>
      </c>
      <c r="F18" s="597"/>
      <c r="G18" s="597"/>
      <c r="H18" s="599">
        <f t="shared" si="1"/>
        <v>0</v>
      </c>
    </row>
    <row r="19" spans="1:8" ht="14.4">
      <c r="A19" s="440">
        <v>6</v>
      </c>
      <c r="B19" s="445" t="s">
        <v>537</v>
      </c>
      <c r="C19" s="597">
        <v>3593333936.937284</v>
      </c>
      <c r="D19" s="597">
        <v>1203477345.9401782</v>
      </c>
      <c r="E19" s="598">
        <f t="shared" si="0"/>
        <v>4796811282.8774624</v>
      </c>
      <c r="F19" s="597">
        <v>2986879882.9912691</v>
      </c>
      <c r="G19" s="597">
        <v>927947465.29749119</v>
      </c>
      <c r="H19" s="599">
        <f t="shared" si="1"/>
        <v>3914827348.2887602</v>
      </c>
    </row>
    <row r="20" spans="1:8" ht="14.4">
      <c r="A20" s="440">
        <v>6.1</v>
      </c>
      <c r="B20" s="448" t="s">
        <v>535</v>
      </c>
      <c r="C20" s="597">
        <v>411930570.31883395</v>
      </c>
      <c r="D20" s="597">
        <v>192195222.00715265</v>
      </c>
      <c r="E20" s="598">
        <f t="shared" si="0"/>
        <v>604125792.32598662</v>
      </c>
      <c r="F20" s="597">
        <v>282843123.9941358</v>
      </c>
      <c r="G20" s="597">
        <v>84201154.039999992</v>
      </c>
      <c r="H20" s="599">
        <f t="shared" si="1"/>
        <v>367044278.03413582</v>
      </c>
    </row>
    <row r="21" spans="1:8" ht="14.4">
      <c r="A21" s="440">
        <v>6.2</v>
      </c>
      <c r="B21" s="449" t="s">
        <v>536</v>
      </c>
      <c r="C21" s="597">
        <v>3181403366.6184502</v>
      </c>
      <c r="D21" s="597">
        <v>1011282123.9330255</v>
      </c>
      <c r="E21" s="598">
        <f t="shared" si="0"/>
        <v>4192685490.5514755</v>
      </c>
      <c r="F21" s="597">
        <v>2704036758.9971333</v>
      </c>
      <c r="G21" s="597">
        <v>843746311.25749123</v>
      </c>
      <c r="H21" s="599">
        <f t="shared" si="1"/>
        <v>3547783070.2546244</v>
      </c>
    </row>
    <row r="22" spans="1:8" ht="14.4">
      <c r="A22" s="440">
        <v>7</v>
      </c>
      <c r="B22" s="443" t="s">
        <v>538</v>
      </c>
      <c r="C22" s="597">
        <v>0</v>
      </c>
      <c r="D22" s="597">
        <v>0</v>
      </c>
      <c r="E22" s="598">
        <f t="shared" si="0"/>
        <v>0</v>
      </c>
      <c r="F22" s="597">
        <v>0</v>
      </c>
      <c r="G22" s="597">
        <v>0</v>
      </c>
      <c r="H22" s="599">
        <f t="shared" si="1"/>
        <v>0</v>
      </c>
    </row>
    <row r="23" spans="1:8" ht="14.4">
      <c r="A23" s="440">
        <v>8</v>
      </c>
      <c r="B23" s="450" t="s">
        <v>539</v>
      </c>
      <c r="C23" s="597">
        <v>0</v>
      </c>
      <c r="D23" s="597">
        <v>0</v>
      </c>
      <c r="E23" s="598">
        <f t="shared" si="0"/>
        <v>0</v>
      </c>
      <c r="F23" s="597">
        <v>0</v>
      </c>
      <c r="G23" s="597">
        <v>0</v>
      </c>
      <c r="H23" s="599">
        <f t="shared" si="1"/>
        <v>0</v>
      </c>
    </row>
    <row r="24" spans="1:8" ht="14.4">
      <c r="A24" s="440">
        <v>9</v>
      </c>
      <c r="B24" s="446" t="s">
        <v>540</v>
      </c>
      <c r="C24" s="597">
        <v>214947231.65000004</v>
      </c>
      <c r="D24" s="597">
        <v>0</v>
      </c>
      <c r="E24" s="598">
        <f t="shared" si="0"/>
        <v>214947231.65000004</v>
      </c>
      <c r="F24" s="597">
        <v>198290376.61000001</v>
      </c>
      <c r="G24" s="597">
        <v>0</v>
      </c>
      <c r="H24" s="599">
        <f t="shared" si="1"/>
        <v>198290376.61000001</v>
      </c>
    </row>
    <row r="25" spans="1:8" ht="14.4">
      <c r="A25" s="440">
        <v>9.1</v>
      </c>
      <c r="B25" s="448" t="s">
        <v>541</v>
      </c>
      <c r="C25" s="597">
        <v>212501508.82000002</v>
      </c>
      <c r="D25" s="597">
        <v>0</v>
      </c>
      <c r="E25" s="598">
        <f t="shared" si="0"/>
        <v>212501508.82000002</v>
      </c>
      <c r="F25" s="597">
        <v>196245657.57000002</v>
      </c>
      <c r="G25" s="597">
        <v>0</v>
      </c>
      <c r="H25" s="599">
        <f t="shared" si="1"/>
        <v>196245657.57000002</v>
      </c>
    </row>
    <row r="26" spans="1:8" ht="14.4">
      <c r="A26" s="440">
        <v>9.1999999999999993</v>
      </c>
      <c r="B26" s="448" t="s">
        <v>542</v>
      </c>
      <c r="C26" s="597">
        <v>2445722.83</v>
      </c>
      <c r="D26" s="597">
        <v>0</v>
      </c>
      <c r="E26" s="598">
        <f t="shared" si="0"/>
        <v>2445722.83</v>
      </c>
      <c r="F26" s="597">
        <v>2044719.04</v>
      </c>
      <c r="G26" s="597">
        <v>0</v>
      </c>
      <c r="H26" s="599">
        <f t="shared" si="1"/>
        <v>2044719.04</v>
      </c>
    </row>
    <row r="27" spans="1:8" ht="14.4">
      <c r="A27" s="440">
        <v>10</v>
      </c>
      <c r="B27" s="446" t="s">
        <v>543</v>
      </c>
      <c r="C27" s="597">
        <v>87426540.860000014</v>
      </c>
      <c r="D27" s="597">
        <v>0</v>
      </c>
      <c r="E27" s="598">
        <f t="shared" si="0"/>
        <v>87426540.860000014</v>
      </c>
      <c r="F27" s="597">
        <v>71952385.169999987</v>
      </c>
      <c r="G27" s="597">
        <v>0</v>
      </c>
      <c r="H27" s="599">
        <f t="shared" si="1"/>
        <v>71952385.169999987</v>
      </c>
    </row>
    <row r="28" spans="1:8" ht="14.4">
      <c r="A28" s="440">
        <v>10.1</v>
      </c>
      <c r="B28" s="448" t="s">
        <v>544</v>
      </c>
      <c r="C28" s="597"/>
      <c r="D28" s="597"/>
      <c r="E28" s="598">
        <f t="shared" si="0"/>
        <v>0</v>
      </c>
      <c r="F28" s="597"/>
      <c r="G28" s="597"/>
      <c r="H28" s="599">
        <f t="shared" si="1"/>
        <v>0</v>
      </c>
    </row>
    <row r="29" spans="1:8" ht="14.4">
      <c r="A29" s="440">
        <v>10.199999999999999</v>
      </c>
      <c r="B29" s="448" t="s">
        <v>545</v>
      </c>
      <c r="C29" s="597">
        <v>87426540.860000014</v>
      </c>
      <c r="D29" s="597">
        <v>0</v>
      </c>
      <c r="E29" s="598">
        <f t="shared" si="0"/>
        <v>87426540.860000014</v>
      </c>
      <c r="F29" s="597">
        <v>71952385.169999987</v>
      </c>
      <c r="G29" s="597">
        <v>0</v>
      </c>
      <c r="H29" s="599">
        <f t="shared" si="1"/>
        <v>71952385.169999987</v>
      </c>
    </row>
    <row r="30" spans="1:8" ht="14.4">
      <c r="A30" s="440">
        <v>11</v>
      </c>
      <c r="B30" s="446" t="s">
        <v>546</v>
      </c>
      <c r="C30" s="597">
        <v>0</v>
      </c>
      <c r="D30" s="597">
        <v>0</v>
      </c>
      <c r="E30" s="598">
        <f t="shared" si="0"/>
        <v>0</v>
      </c>
      <c r="F30" s="597">
        <v>0</v>
      </c>
      <c r="G30" s="597">
        <v>0</v>
      </c>
      <c r="H30" s="599">
        <f t="shared" si="1"/>
        <v>0</v>
      </c>
    </row>
    <row r="31" spans="1:8" ht="14.4">
      <c r="A31" s="440">
        <v>11.1</v>
      </c>
      <c r="B31" s="448" t="s">
        <v>547</v>
      </c>
      <c r="C31" s="597">
        <v>0</v>
      </c>
      <c r="D31" s="597">
        <v>0</v>
      </c>
      <c r="E31" s="598">
        <f t="shared" si="0"/>
        <v>0</v>
      </c>
      <c r="F31" s="597">
        <v>0</v>
      </c>
      <c r="G31" s="597">
        <v>0</v>
      </c>
      <c r="H31" s="599">
        <f t="shared" si="1"/>
        <v>0</v>
      </c>
    </row>
    <row r="32" spans="1:8" ht="14.4">
      <c r="A32" s="440">
        <v>11.2</v>
      </c>
      <c r="B32" s="448" t="s">
        <v>548</v>
      </c>
      <c r="C32" s="597">
        <v>0</v>
      </c>
      <c r="D32" s="597">
        <v>0</v>
      </c>
      <c r="E32" s="598">
        <f t="shared" si="0"/>
        <v>0</v>
      </c>
      <c r="F32" s="597">
        <v>0</v>
      </c>
      <c r="G32" s="597">
        <v>0</v>
      </c>
      <c r="H32" s="599">
        <f t="shared" si="1"/>
        <v>0</v>
      </c>
    </row>
    <row r="33" spans="1:8" ht="14.4">
      <c r="A33" s="440">
        <v>13</v>
      </c>
      <c r="B33" s="446" t="s">
        <v>549</v>
      </c>
      <c r="C33" s="597">
        <v>39464514.899999999</v>
      </c>
      <c r="D33" s="597">
        <v>14917812.861999996</v>
      </c>
      <c r="E33" s="598">
        <f t="shared" si="0"/>
        <v>54382327.761999995</v>
      </c>
      <c r="F33" s="597">
        <v>33581176.149999999</v>
      </c>
      <c r="G33" s="597">
        <v>6617499.4170000004</v>
      </c>
      <c r="H33" s="599">
        <f t="shared" si="1"/>
        <v>40198675.567000002</v>
      </c>
    </row>
    <row r="34" spans="1:8" ht="14.4">
      <c r="A34" s="440">
        <v>13.1</v>
      </c>
      <c r="B34" s="451" t="s">
        <v>550</v>
      </c>
      <c r="C34" s="597">
        <v>8540128.209999999</v>
      </c>
      <c r="D34" s="597">
        <v>0</v>
      </c>
      <c r="E34" s="598">
        <f t="shared" si="0"/>
        <v>8540128.209999999</v>
      </c>
      <c r="F34" s="597">
        <v>4482035.76</v>
      </c>
      <c r="G34" s="597">
        <v>0</v>
      </c>
      <c r="H34" s="599">
        <f t="shared" si="1"/>
        <v>4482035.76</v>
      </c>
    </row>
    <row r="35" spans="1:8" ht="14.4">
      <c r="A35" s="440">
        <v>13.2</v>
      </c>
      <c r="B35" s="451" t="s">
        <v>551</v>
      </c>
      <c r="C35" s="597">
        <v>0</v>
      </c>
      <c r="D35" s="597">
        <v>0</v>
      </c>
      <c r="E35" s="598">
        <f t="shared" si="0"/>
        <v>0</v>
      </c>
      <c r="F35" s="597">
        <v>0</v>
      </c>
      <c r="G35" s="597">
        <v>0</v>
      </c>
      <c r="H35" s="599">
        <f t="shared" si="1"/>
        <v>0</v>
      </c>
    </row>
    <row r="36" spans="1:8" ht="14.4">
      <c r="A36" s="440">
        <v>14</v>
      </c>
      <c r="B36" s="452" t="s">
        <v>552</v>
      </c>
      <c r="C36" s="597">
        <v>4530896434.3258457</v>
      </c>
      <c r="D36" s="597">
        <v>1522148701.3534551</v>
      </c>
      <c r="E36" s="598">
        <f t="shared" si="0"/>
        <v>6053045135.6793003</v>
      </c>
      <c r="F36" s="597">
        <v>3683468484.7812696</v>
      </c>
      <c r="G36" s="597">
        <v>1228220352.5244913</v>
      </c>
      <c r="H36" s="599">
        <f t="shared" si="1"/>
        <v>4911688837.3057613</v>
      </c>
    </row>
    <row r="37" spans="1:8" ht="22.5" customHeight="1">
      <c r="A37" s="440"/>
      <c r="B37" s="453" t="s">
        <v>553</v>
      </c>
      <c r="C37" s="799"/>
      <c r="D37" s="800"/>
      <c r="E37" s="800"/>
      <c r="F37" s="800"/>
      <c r="G37" s="800"/>
      <c r="H37" s="801"/>
    </row>
    <row r="38" spans="1:8" ht="14.4">
      <c r="A38" s="440">
        <v>15</v>
      </c>
      <c r="B38" s="454" t="s">
        <v>554</v>
      </c>
      <c r="C38" s="597">
        <v>286724.49</v>
      </c>
      <c r="D38" s="597">
        <v>0</v>
      </c>
      <c r="E38" s="598">
        <f>C38+D38</f>
        <v>286724.49</v>
      </c>
      <c r="F38" s="597">
        <v>449375.96</v>
      </c>
      <c r="G38" s="597">
        <v>0</v>
      </c>
      <c r="H38" s="599">
        <f>F38+G38</f>
        <v>449375.96</v>
      </c>
    </row>
    <row r="39" spans="1:8" ht="14.4">
      <c r="A39" s="455">
        <v>15.1</v>
      </c>
      <c r="B39" s="456" t="s">
        <v>530</v>
      </c>
      <c r="C39" s="597">
        <v>286724.49</v>
      </c>
      <c r="D39" s="597"/>
      <c r="E39" s="598">
        <f t="shared" ref="E39:E53" si="2">C39+D39</f>
        <v>286724.49</v>
      </c>
      <c r="F39" s="597">
        <v>449375.96</v>
      </c>
      <c r="G39" s="597"/>
      <c r="H39" s="599">
        <f t="shared" ref="H39:H53" si="3">F39+G39</f>
        <v>449375.96</v>
      </c>
    </row>
    <row r="40" spans="1:8" ht="24" customHeight="1">
      <c r="A40" s="455">
        <v>16</v>
      </c>
      <c r="B40" s="443" t="s">
        <v>555</v>
      </c>
      <c r="C40" s="597"/>
      <c r="D40" s="597"/>
      <c r="E40" s="598">
        <f t="shared" si="2"/>
        <v>0</v>
      </c>
      <c r="F40" s="597"/>
      <c r="G40" s="597"/>
      <c r="H40" s="599">
        <f t="shared" si="3"/>
        <v>0</v>
      </c>
    </row>
    <row r="41" spans="1:8" ht="14.4">
      <c r="A41" s="455">
        <v>17</v>
      </c>
      <c r="B41" s="443" t="s">
        <v>556</v>
      </c>
      <c r="C41" s="597">
        <v>3879521003.1500001</v>
      </c>
      <c r="D41" s="597">
        <v>1227179508.5839179</v>
      </c>
      <c r="E41" s="598">
        <f t="shared" si="2"/>
        <v>5106700511.7339182</v>
      </c>
      <c r="F41" s="597">
        <v>3014767251.7199998</v>
      </c>
      <c r="G41" s="597">
        <v>1099090390.6637576</v>
      </c>
      <c r="H41" s="599">
        <f t="shared" si="3"/>
        <v>4113857642.3837576</v>
      </c>
    </row>
    <row r="42" spans="1:8" ht="14.4">
      <c r="A42" s="455">
        <v>17.100000000000001</v>
      </c>
      <c r="B42" s="457" t="s">
        <v>557</v>
      </c>
      <c r="C42" s="597">
        <v>2996762354.1399999</v>
      </c>
      <c r="D42" s="597">
        <v>1159801060.125572</v>
      </c>
      <c r="E42" s="598">
        <f t="shared" si="2"/>
        <v>4156563414.2655716</v>
      </c>
      <c r="F42" s="597">
        <v>2215159989.9400001</v>
      </c>
      <c r="G42" s="597">
        <v>1017363442.4537575</v>
      </c>
      <c r="H42" s="599">
        <f t="shared" si="3"/>
        <v>3232523432.3937578</v>
      </c>
    </row>
    <row r="43" spans="1:8" ht="14.4">
      <c r="A43" s="455">
        <v>17.2</v>
      </c>
      <c r="B43" s="458" t="s">
        <v>558</v>
      </c>
      <c r="C43" s="597">
        <v>880859602.74000001</v>
      </c>
      <c r="D43" s="597">
        <v>27824133.598346099</v>
      </c>
      <c r="E43" s="598">
        <f t="shared" si="2"/>
        <v>908683736.33834612</v>
      </c>
      <c r="F43" s="597">
        <v>796961436.03999996</v>
      </c>
      <c r="G43" s="597">
        <v>44452891.160000004</v>
      </c>
      <c r="H43" s="599">
        <f t="shared" si="3"/>
        <v>841414327.19999993</v>
      </c>
    </row>
    <row r="44" spans="1:8" ht="14.4">
      <c r="A44" s="455">
        <v>17.3</v>
      </c>
      <c r="B44" s="457" t="s">
        <v>559</v>
      </c>
      <c r="C44" s="597">
        <v>0</v>
      </c>
      <c r="D44" s="597">
        <v>0</v>
      </c>
      <c r="E44" s="598">
        <f t="shared" si="2"/>
        <v>0</v>
      </c>
      <c r="F44" s="597">
        <v>0</v>
      </c>
      <c r="G44" s="597">
        <v>0</v>
      </c>
      <c r="H44" s="599">
        <f t="shared" si="3"/>
        <v>0</v>
      </c>
    </row>
    <row r="45" spans="1:8" ht="14.4">
      <c r="A45" s="455">
        <v>17.399999999999999</v>
      </c>
      <c r="B45" s="457" t="s">
        <v>560</v>
      </c>
      <c r="C45" s="597">
        <v>1899046.27</v>
      </c>
      <c r="D45" s="597">
        <v>39554314.860000007</v>
      </c>
      <c r="E45" s="598">
        <f t="shared" si="2"/>
        <v>41453361.13000001</v>
      </c>
      <c r="F45" s="597">
        <v>2645825.7400000002</v>
      </c>
      <c r="G45" s="597">
        <v>37274057.050000004</v>
      </c>
      <c r="H45" s="599">
        <f t="shared" si="3"/>
        <v>39919882.790000007</v>
      </c>
    </row>
    <row r="46" spans="1:8" ht="14.4">
      <c r="A46" s="455">
        <v>18</v>
      </c>
      <c r="B46" s="459" t="s">
        <v>561</v>
      </c>
      <c r="C46" s="597">
        <v>1795743.3204965801</v>
      </c>
      <c r="D46" s="597">
        <v>1651680.7422112417</v>
      </c>
      <c r="E46" s="598">
        <f t="shared" si="2"/>
        <v>3447424.0627078218</v>
      </c>
      <c r="F46" s="597">
        <v>1441210.5802145405</v>
      </c>
      <c r="G46" s="597">
        <v>279971.92741791101</v>
      </c>
      <c r="H46" s="599">
        <f t="shared" si="3"/>
        <v>1721182.5076324516</v>
      </c>
    </row>
    <row r="47" spans="1:8" ht="14.4">
      <c r="A47" s="455">
        <v>19</v>
      </c>
      <c r="B47" s="459" t="s">
        <v>562</v>
      </c>
      <c r="C47" s="597">
        <v>18118269.370000001</v>
      </c>
      <c r="D47" s="597">
        <v>0</v>
      </c>
      <c r="E47" s="598">
        <f t="shared" si="2"/>
        <v>18118269.370000001</v>
      </c>
      <c r="F47" s="597">
        <v>16424495</v>
      </c>
      <c r="G47" s="597">
        <v>0</v>
      </c>
      <c r="H47" s="599">
        <f t="shared" si="3"/>
        <v>16424495</v>
      </c>
    </row>
    <row r="48" spans="1:8" ht="14.4">
      <c r="A48" s="455">
        <v>19.100000000000001</v>
      </c>
      <c r="B48" s="460" t="s">
        <v>563</v>
      </c>
      <c r="C48" s="597">
        <v>2171521.48</v>
      </c>
      <c r="D48" s="597">
        <v>0</v>
      </c>
      <c r="E48" s="598">
        <f t="shared" si="2"/>
        <v>2171521.48</v>
      </c>
      <c r="F48" s="597">
        <v>830986</v>
      </c>
      <c r="G48" s="597">
        <v>0</v>
      </c>
      <c r="H48" s="599">
        <f t="shared" si="3"/>
        <v>830986</v>
      </c>
    </row>
    <row r="49" spans="1:8" ht="14.4">
      <c r="A49" s="455">
        <v>19.2</v>
      </c>
      <c r="B49" s="461" t="s">
        <v>564</v>
      </c>
      <c r="C49" s="597">
        <v>15946747.890000001</v>
      </c>
      <c r="D49" s="597">
        <v>0</v>
      </c>
      <c r="E49" s="598">
        <f t="shared" si="2"/>
        <v>15946747.890000001</v>
      </c>
      <c r="F49" s="597">
        <v>15593509</v>
      </c>
      <c r="G49" s="597">
        <v>0</v>
      </c>
      <c r="H49" s="599">
        <f t="shared" si="3"/>
        <v>15593509</v>
      </c>
    </row>
    <row r="50" spans="1:8" ht="14.4">
      <c r="A50" s="455">
        <v>20</v>
      </c>
      <c r="B50" s="462" t="s">
        <v>565</v>
      </c>
      <c r="C50" s="597">
        <v>17829317.391800001</v>
      </c>
      <c r="D50" s="597">
        <v>139969083.79992899</v>
      </c>
      <c r="E50" s="598">
        <f t="shared" si="2"/>
        <v>157798401.19172901</v>
      </c>
      <c r="F50" s="597">
        <v>10123192.130000001</v>
      </c>
      <c r="G50" s="597">
        <v>119779423.772</v>
      </c>
      <c r="H50" s="599">
        <f t="shared" si="3"/>
        <v>129902615.902</v>
      </c>
    </row>
    <row r="51" spans="1:8" ht="14.4">
      <c r="A51" s="455">
        <v>21</v>
      </c>
      <c r="B51" s="450" t="s">
        <v>566</v>
      </c>
      <c r="C51" s="597">
        <v>29192850.720000003</v>
      </c>
      <c r="D51" s="597">
        <v>3944449.7399999998</v>
      </c>
      <c r="E51" s="598">
        <f t="shared" si="2"/>
        <v>33137300.460000001</v>
      </c>
      <c r="F51" s="597">
        <v>26683527.470000003</v>
      </c>
      <c r="G51" s="597">
        <v>23509925.829999998</v>
      </c>
      <c r="H51" s="599">
        <f t="shared" si="3"/>
        <v>50193453.299999997</v>
      </c>
    </row>
    <row r="52" spans="1:8" ht="14.4">
      <c r="A52" s="455">
        <v>21.1</v>
      </c>
      <c r="B52" s="458" t="s">
        <v>567</v>
      </c>
      <c r="C52" s="597">
        <v>90006.23</v>
      </c>
      <c r="D52" s="597">
        <v>0</v>
      </c>
      <c r="E52" s="598">
        <f t="shared" si="2"/>
        <v>90006.23</v>
      </c>
      <c r="F52" s="597">
        <v>91125.43</v>
      </c>
      <c r="G52" s="597">
        <v>0</v>
      </c>
      <c r="H52" s="599">
        <f t="shared" si="3"/>
        <v>91125.43</v>
      </c>
    </row>
    <row r="53" spans="1:8" ht="14.4">
      <c r="A53" s="455">
        <v>22</v>
      </c>
      <c r="B53" s="463" t="s">
        <v>568</v>
      </c>
      <c r="C53" s="597">
        <v>3946743908.442296</v>
      </c>
      <c r="D53" s="597">
        <v>1372744722.8660581</v>
      </c>
      <c r="E53" s="598">
        <f t="shared" si="2"/>
        <v>5319488631.3083544</v>
      </c>
      <c r="F53" s="597">
        <f>SUM(F38,F40,F41,F46,F47,F50,F51)</f>
        <v>3069889052.8602142</v>
      </c>
      <c r="G53" s="597">
        <f>SUM(G38,G40,G41,G46,G47,G50,G51)</f>
        <v>1242659712.1931756</v>
      </c>
      <c r="H53" s="599">
        <f t="shared" si="3"/>
        <v>4312548765.0533895</v>
      </c>
    </row>
    <row r="54" spans="1:8" ht="24" customHeight="1">
      <c r="A54" s="455"/>
      <c r="B54" s="464" t="s">
        <v>569</v>
      </c>
      <c r="C54" s="791"/>
      <c r="D54" s="792"/>
      <c r="E54" s="792"/>
      <c r="F54" s="792"/>
      <c r="G54" s="792"/>
      <c r="H54" s="793"/>
    </row>
    <row r="55" spans="1:8" ht="14.4">
      <c r="A55" s="455">
        <v>23</v>
      </c>
      <c r="B55" s="472" t="s">
        <v>709</v>
      </c>
      <c r="C55" s="597">
        <v>44490459.259999998</v>
      </c>
      <c r="D55" s="597">
        <v>0</v>
      </c>
      <c r="E55" s="598">
        <f>C55+D55</f>
        <v>44490459.259999998</v>
      </c>
      <c r="F55" s="597">
        <v>44490459.259999998</v>
      </c>
      <c r="G55" s="597">
        <v>0</v>
      </c>
      <c r="H55" s="599">
        <f>F55+G55</f>
        <v>44490459.259999998</v>
      </c>
    </row>
    <row r="56" spans="1:8" ht="14.4">
      <c r="A56" s="455">
        <v>24</v>
      </c>
      <c r="B56" s="462" t="s">
        <v>571</v>
      </c>
      <c r="C56" s="597">
        <v>45653.84</v>
      </c>
      <c r="D56" s="597">
        <v>0</v>
      </c>
      <c r="E56" s="598">
        <f t="shared" ref="E56:E69" si="4">C56+D56</f>
        <v>45653.84</v>
      </c>
      <c r="F56" s="597">
        <v>45653.84</v>
      </c>
      <c r="G56" s="597">
        <v>0</v>
      </c>
      <c r="H56" s="599">
        <f t="shared" ref="H56:H69" si="5">F56+G56</f>
        <v>45653.84</v>
      </c>
    </row>
    <row r="57" spans="1:8" ht="14.4">
      <c r="A57" s="455">
        <v>25</v>
      </c>
      <c r="B57" s="459" t="s">
        <v>572</v>
      </c>
      <c r="C57" s="597">
        <v>41370267.239999995</v>
      </c>
      <c r="D57" s="597">
        <v>0</v>
      </c>
      <c r="E57" s="598">
        <f t="shared" si="4"/>
        <v>41370267.239999995</v>
      </c>
      <c r="F57" s="597">
        <v>41370267.239999995</v>
      </c>
      <c r="G57" s="597">
        <v>0</v>
      </c>
      <c r="H57" s="599">
        <f t="shared" si="5"/>
        <v>41370267.239999995</v>
      </c>
    </row>
    <row r="58" spans="1:8" ht="14.4">
      <c r="A58" s="455">
        <v>26</v>
      </c>
      <c r="B58" s="459" t="s">
        <v>573</v>
      </c>
      <c r="C58" s="597">
        <v>0</v>
      </c>
      <c r="D58" s="597">
        <v>0</v>
      </c>
      <c r="E58" s="598">
        <f t="shared" si="4"/>
        <v>0</v>
      </c>
      <c r="F58" s="597">
        <v>0</v>
      </c>
      <c r="G58" s="597">
        <v>0</v>
      </c>
      <c r="H58" s="599">
        <f t="shared" si="5"/>
        <v>0</v>
      </c>
    </row>
    <row r="59" spans="1:8" ht="14.4">
      <c r="A59" s="455">
        <v>27</v>
      </c>
      <c r="B59" s="459" t="s">
        <v>574</v>
      </c>
      <c r="C59" s="597">
        <v>0</v>
      </c>
      <c r="D59" s="597">
        <v>0</v>
      </c>
      <c r="E59" s="598">
        <f t="shared" si="4"/>
        <v>0</v>
      </c>
      <c r="F59" s="597">
        <v>0</v>
      </c>
      <c r="G59" s="597">
        <v>0</v>
      </c>
      <c r="H59" s="599">
        <f t="shared" si="5"/>
        <v>0</v>
      </c>
    </row>
    <row r="60" spans="1:8" ht="14.4">
      <c r="A60" s="455">
        <v>27.1</v>
      </c>
      <c r="B60" s="457" t="s">
        <v>575</v>
      </c>
      <c r="C60" s="597">
        <v>0</v>
      </c>
      <c r="D60" s="597">
        <v>0</v>
      </c>
      <c r="E60" s="598">
        <f t="shared" si="4"/>
        <v>0</v>
      </c>
      <c r="F60" s="597">
        <v>0</v>
      </c>
      <c r="G60" s="597">
        <v>0</v>
      </c>
      <c r="H60" s="599">
        <f t="shared" si="5"/>
        <v>0</v>
      </c>
    </row>
    <row r="61" spans="1:8" ht="14.4">
      <c r="A61" s="455">
        <v>27.2</v>
      </c>
      <c r="B61" s="457" t="s">
        <v>576</v>
      </c>
      <c r="C61" s="597">
        <v>0</v>
      </c>
      <c r="D61" s="597"/>
      <c r="E61" s="598">
        <f t="shared" si="4"/>
        <v>0</v>
      </c>
      <c r="F61" s="597">
        <v>0</v>
      </c>
      <c r="G61" s="597"/>
      <c r="H61" s="599">
        <f t="shared" si="5"/>
        <v>0</v>
      </c>
    </row>
    <row r="62" spans="1:8" ht="14.4">
      <c r="A62" s="455">
        <v>28</v>
      </c>
      <c r="B62" s="465" t="s">
        <v>577</v>
      </c>
      <c r="C62" s="597"/>
      <c r="D62" s="597"/>
      <c r="E62" s="598">
        <f t="shared" si="4"/>
        <v>0</v>
      </c>
      <c r="F62" s="597"/>
      <c r="G62" s="597"/>
      <c r="H62" s="599">
        <f t="shared" si="5"/>
        <v>0</v>
      </c>
    </row>
    <row r="63" spans="1:8" ht="14.4">
      <c r="A63" s="455">
        <v>29</v>
      </c>
      <c r="B63" s="459" t="s">
        <v>578</v>
      </c>
      <c r="C63" s="597">
        <v>33570985.239999995</v>
      </c>
      <c r="D63" s="597">
        <v>0</v>
      </c>
      <c r="E63" s="598">
        <f t="shared" si="4"/>
        <v>33570985.239999995</v>
      </c>
      <c r="F63" s="597">
        <v>24921509.52</v>
      </c>
      <c r="G63" s="597">
        <v>0</v>
      </c>
      <c r="H63" s="599">
        <f t="shared" si="5"/>
        <v>24921509.52</v>
      </c>
    </row>
    <row r="64" spans="1:8" ht="14.4">
      <c r="A64" s="455">
        <v>29.1</v>
      </c>
      <c r="B64" s="449" t="s">
        <v>579</v>
      </c>
      <c r="C64" s="597">
        <v>31125125.239999995</v>
      </c>
      <c r="D64" s="597">
        <v>0</v>
      </c>
      <c r="E64" s="598">
        <f t="shared" si="4"/>
        <v>31125125.239999995</v>
      </c>
      <c r="F64" s="597">
        <v>21463472.52</v>
      </c>
      <c r="G64" s="597">
        <v>0</v>
      </c>
      <c r="H64" s="599">
        <f t="shared" si="5"/>
        <v>21463472.52</v>
      </c>
    </row>
    <row r="65" spans="1:8" ht="25.2" customHeight="1">
      <c r="A65" s="455">
        <v>29.2</v>
      </c>
      <c r="B65" s="466" t="s">
        <v>580</v>
      </c>
      <c r="C65" s="597"/>
      <c r="D65" s="597"/>
      <c r="E65" s="598">
        <f t="shared" si="4"/>
        <v>0</v>
      </c>
      <c r="F65" s="597"/>
      <c r="G65" s="597"/>
      <c r="H65" s="599">
        <f t="shared" si="5"/>
        <v>0</v>
      </c>
    </row>
    <row r="66" spans="1:8" ht="22.5" customHeight="1">
      <c r="A66" s="455">
        <v>29.3</v>
      </c>
      <c r="B66" s="466" t="s">
        <v>581</v>
      </c>
      <c r="C66" s="597">
        <v>2445860</v>
      </c>
      <c r="D66" s="597"/>
      <c r="E66" s="598">
        <f t="shared" si="4"/>
        <v>2445860</v>
      </c>
      <c r="F66" s="597">
        <v>3458037</v>
      </c>
      <c r="G66" s="597"/>
      <c r="H66" s="599">
        <f t="shared" si="5"/>
        <v>3458037</v>
      </c>
    </row>
    <row r="67" spans="1:8" ht="14.4">
      <c r="A67" s="455">
        <v>30</v>
      </c>
      <c r="B67" s="446" t="s">
        <v>582</v>
      </c>
      <c r="C67" s="597">
        <v>614079137.29999995</v>
      </c>
      <c r="D67" s="597"/>
      <c r="E67" s="598">
        <f t="shared" si="4"/>
        <v>614079137.29999995</v>
      </c>
      <c r="F67" s="597">
        <v>488312184.01999998</v>
      </c>
      <c r="G67" s="597"/>
      <c r="H67" s="599">
        <f t="shared" si="5"/>
        <v>488312184.01999998</v>
      </c>
    </row>
    <row r="68" spans="1:8" ht="14.4">
      <c r="A68" s="455">
        <v>31</v>
      </c>
      <c r="B68" s="467" t="s">
        <v>751</v>
      </c>
      <c r="C68" s="597">
        <v>733556502.88</v>
      </c>
      <c r="D68" s="597">
        <v>0</v>
      </c>
      <c r="E68" s="598">
        <f t="shared" si="4"/>
        <v>733556502.88</v>
      </c>
      <c r="F68" s="597">
        <v>599140073.88</v>
      </c>
      <c r="G68" s="597">
        <v>0</v>
      </c>
      <c r="H68" s="599">
        <f t="shared" si="5"/>
        <v>599140073.88</v>
      </c>
    </row>
    <row r="69" spans="1:8" ht="18.600000000000001" thickBot="1">
      <c r="A69" s="455">
        <v>32</v>
      </c>
      <c r="B69" s="468" t="s">
        <v>584</v>
      </c>
      <c r="C69" s="603">
        <f>SUM(C53,C68)</f>
        <v>4680300411.3222961</v>
      </c>
      <c r="D69" s="603">
        <f>SUM(D53,D68)</f>
        <v>1372744722.8660581</v>
      </c>
      <c r="E69" s="604">
        <f t="shared" si="4"/>
        <v>6053045134.1883545</v>
      </c>
      <c r="F69" s="605">
        <f>SUM(F53,F68)</f>
        <v>3669029126.7402143</v>
      </c>
      <c r="G69" s="605">
        <f>SUM(G53,G68)</f>
        <v>1242659712.1931756</v>
      </c>
      <c r="H69" s="606">
        <f t="shared" si="5"/>
        <v>4911688838.9333897</v>
      </c>
    </row>
    <row r="72" spans="1:8">
      <c r="B72" s="521" t="s">
        <v>752</v>
      </c>
    </row>
  </sheetData>
  <mergeCells count="7">
    <mergeCell ref="C54:H54"/>
    <mergeCell ref="A4:A6"/>
    <mergeCell ref="B4:B5"/>
    <mergeCell ref="C4:E4"/>
    <mergeCell ref="F4:H4"/>
    <mergeCell ref="C6:H6"/>
    <mergeCell ref="C37:H37"/>
  </mergeCells>
  <pageMargins left="0.7" right="0.7" top="0.75" bottom="0.75" header="0.3" footer="0.3"/>
  <pageSetup paperSize="9" scale="4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O31" sqref="O31"/>
    </sheetView>
  </sheetViews>
  <sheetFormatPr defaultColWidth="9.33203125" defaultRowHeight="12"/>
  <cols>
    <col min="1" max="1" width="11.6640625" style="327" bestFit="1" customWidth="1"/>
    <col min="2" max="2" width="60.6640625" style="327" customWidth="1"/>
    <col min="3" max="4" width="17.44140625" style="645" customWidth="1"/>
    <col min="5" max="5" width="15.5546875" style="645" customWidth="1"/>
    <col min="6" max="6" width="17.6640625" style="684" customWidth="1"/>
    <col min="7" max="7" width="12.88671875" style="684" customWidth="1"/>
    <col min="8" max="8" width="15.5546875" style="645" customWidth="1"/>
    <col min="9" max="11" width="14.33203125" style="684" customWidth="1"/>
    <col min="12" max="12" width="12.44140625" style="684" customWidth="1"/>
    <col min="13" max="16384" width="9.33203125" style="327"/>
  </cols>
  <sheetData>
    <row r="1" spans="1:12" ht="13.8">
      <c r="A1" s="267" t="s">
        <v>30</v>
      </c>
      <c r="B1" s="313" t="str">
        <f>'Info '!C2</f>
        <v>JSC "Liberty Bank"</v>
      </c>
      <c r="F1" s="645"/>
      <c r="G1" s="645"/>
      <c r="I1" s="645"/>
      <c r="J1" s="645"/>
      <c r="K1" s="645"/>
      <c r="L1" s="645"/>
    </row>
    <row r="2" spans="1:12">
      <c r="A2" s="268" t="s">
        <v>31</v>
      </c>
      <c r="B2" s="531">
        <f>'1. key ratios '!B2</f>
        <v>46022</v>
      </c>
      <c r="F2" s="645"/>
      <c r="G2" s="645"/>
      <c r="I2" s="645"/>
      <c r="J2" s="645"/>
      <c r="K2" s="645"/>
      <c r="L2" s="645"/>
    </row>
    <row r="3" spans="1:12">
      <c r="A3" s="269" t="s">
        <v>466</v>
      </c>
      <c r="F3" s="645"/>
      <c r="G3" s="645"/>
      <c r="I3" s="645"/>
      <c r="J3" s="645"/>
      <c r="K3" s="645"/>
      <c r="L3" s="645"/>
    </row>
    <row r="4" spans="1:12">
      <c r="F4" s="645"/>
      <c r="G4" s="645"/>
      <c r="I4" s="645"/>
      <c r="J4" s="645"/>
      <c r="K4" s="645"/>
      <c r="L4" s="645"/>
    </row>
    <row r="5" spans="1:12" ht="37.5" customHeight="1">
      <c r="A5" s="856" t="s">
        <v>483</v>
      </c>
      <c r="B5" s="857"/>
      <c r="C5" s="905" t="s">
        <v>467</v>
      </c>
      <c r="D5" s="906"/>
      <c r="E5" s="906"/>
      <c r="F5" s="906"/>
      <c r="G5" s="906"/>
      <c r="H5" s="907" t="s">
        <v>627</v>
      </c>
      <c r="I5" s="908"/>
      <c r="J5" s="908"/>
      <c r="K5" s="908"/>
      <c r="L5" s="909"/>
    </row>
    <row r="6" spans="1:12" ht="39.450000000000003" customHeight="1">
      <c r="A6" s="860"/>
      <c r="B6" s="861"/>
      <c r="C6" s="680"/>
      <c r="D6" s="648" t="s">
        <v>648</v>
      </c>
      <c r="E6" s="648" t="s">
        <v>647</v>
      </c>
      <c r="F6" s="648" t="s">
        <v>646</v>
      </c>
      <c r="G6" s="648" t="s">
        <v>645</v>
      </c>
      <c r="H6" s="681"/>
      <c r="I6" s="648" t="s">
        <v>648</v>
      </c>
      <c r="J6" s="648" t="s">
        <v>647</v>
      </c>
      <c r="K6" s="648" t="s">
        <v>646</v>
      </c>
      <c r="L6" s="648" t="s">
        <v>645</v>
      </c>
    </row>
    <row r="7" spans="1:12">
      <c r="A7" s="316">
        <v>1</v>
      </c>
      <c r="B7" s="333" t="s">
        <v>486</v>
      </c>
      <c r="C7" s="682">
        <v>1067345336.5851958</v>
      </c>
      <c r="D7" s="649">
        <v>1040505753.5312499</v>
      </c>
      <c r="E7" s="649">
        <v>5955917.1566960001</v>
      </c>
      <c r="F7" s="649">
        <v>20794369.977250002</v>
      </c>
      <c r="G7" s="649">
        <v>89295.92</v>
      </c>
      <c r="H7" s="649">
        <v>35667580.925776035</v>
      </c>
      <c r="I7" s="649">
        <v>16880731.217770003</v>
      </c>
      <c r="J7" s="649">
        <v>2097554.5791976363</v>
      </c>
      <c r="K7" s="649">
        <v>16651958.697919998</v>
      </c>
      <c r="L7" s="649">
        <v>37336.430888399998</v>
      </c>
    </row>
    <row r="8" spans="1:12">
      <c r="A8" s="316">
        <v>2</v>
      </c>
      <c r="B8" s="333" t="s">
        <v>399</v>
      </c>
      <c r="C8" s="682">
        <v>142449809.81799704</v>
      </c>
      <c r="D8" s="649">
        <v>139117662.18742004</v>
      </c>
      <c r="E8" s="649">
        <v>2224758.7113129999</v>
      </c>
      <c r="F8" s="647">
        <v>1107388.9192640001</v>
      </c>
      <c r="G8" s="647">
        <v>0</v>
      </c>
      <c r="H8" s="649">
        <v>1550574.4104553855</v>
      </c>
      <c r="I8" s="647">
        <v>548708.15111250372</v>
      </c>
      <c r="J8" s="647">
        <v>227555.99965150689</v>
      </c>
      <c r="K8" s="647">
        <v>774310.25969137484</v>
      </c>
      <c r="L8" s="647">
        <v>0</v>
      </c>
    </row>
    <row r="9" spans="1:12">
      <c r="A9" s="316">
        <v>3</v>
      </c>
      <c r="B9" s="333" t="s">
        <v>400</v>
      </c>
      <c r="C9" s="682">
        <v>29208887.895410996</v>
      </c>
      <c r="D9" s="649">
        <v>29208118.955410995</v>
      </c>
      <c r="E9" s="649">
        <v>386.91</v>
      </c>
      <c r="F9" s="646">
        <v>382.03</v>
      </c>
      <c r="G9" s="646">
        <v>0</v>
      </c>
      <c r="H9" s="649">
        <v>430462.11006177479</v>
      </c>
      <c r="I9" s="646">
        <v>430014.40129631478</v>
      </c>
      <c r="J9" s="646">
        <v>127.04615450999999</v>
      </c>
      <c r="K9" s="646">
        <v>320.66261094999999</v>
      </c>
      <c r="L9" s="646">
        <v>0</v>
      </c>
    </row>
    <row r="10" spans="1:12">
      <c r="A10" s="316">
        <v>4</v>
      </c>
      <c r="B10" s="333" t="s">
        <v>487</v>
      </c>
      <c r="C10" s="682">
        <v>118007299.033224</v>
      </c>
      <c r="D10" s="649">
        <v>100466304.48927501</v>
      </c>
      <c r="E10" s="649">
        <v>3942373.5681130001</v>
      </c>
      <c r="F10" s="646">
        <v>13598620.975835999</v>
      </c>
      <c r="G10" s="646">
        <v>0</v>
      </c>
      <c r="H10" s="649">
        <v>2049038.8251435841</v>
      </c>
      <c r="I10" s="646">
        <v>1342543.6062843315</v>
      </c>
      <c r="J10" s="646">
        <v>66717.993740573773</v>
      </c>
      <c r="K10" s="646">
        <v>639777.22511867888</v>
      </c>
      <c r="L10" s="646">
        <v>0</v>
      </c>
    </row>
    <row r="11" spans="1:12">
      <c r="A11" s="316">
        <v>5</v>
      </c>
      <c r="B11" s="333" t="s">
        <v>401</v>
      </c>
      <c r="C11" s="682">
        <v>213655216.95772892</v>
      </c>
      <c r="D11" s="649">
        <v>205728852.65404591</v>
      </c>
      <c r="E11" s="649">
        <v>2633367.8498229999</v>
      </c>
      <c r="F11" s="646">
        <v>4968195.3480350003</v>
      </c>
      <c r="G11" s="646">
        <v>324801.10582499998</v>
      </c>
      <c r="H11" s="649">
        <v>4102385.6451736535</v>
      </c>
      <c r="I11" s="646">
        <v>2767854.6151500656</v>
      </c>
      <c r="J11" s="646">
        <v>422736.6182769505</v>
      </c>
      <c r="K11" s="646">
        <v>770343.20813734445</v>
      </c>
      <c r="L11" s="646">
        <v>141451.20360929301</v>
      </c>
    </row>
    <row r="12" spans="1:12">
      <c r="A12" s="316">
        <v>6</v>
      </c>
      <c r="B12" s="333" t="s">
        <v>402</v>
      </c>
      <c r="C12" s="682">
        <v>26730362.679782003</v>
      </c>
      <c r="D12" s="649">
        <v>25522988.499782003</v>
      </c>
      <c r="E12" s="649">
        <v>29581.02</v>
      </c>
      <c r="F12" s="646">
        <v>1177793.1600000001</v>
      </c>
      <c r="G12" s="646">
        <v>0</v>
      </c>
      <c r="H12" s="649">
        <v>430222.9378731217</v>
      </c>
      <c r="I12" s="646">
        <v>261200.98197140175</v>
      </c>
      <c r="J12" s="646">
        <v>10604.26321164</v>
      </c>
      <c r="K12" s="646">
        <v>158417.69269008</v>
      </c>
      <c r="L12" s="646">
        <v>0</v>
      </c>
    </row>
    <row r="13" spans="1:12">
      <c r="A13" s="316">
        <v>7</v>
      </c>
      <c r="B13" s="333" t="s">
        <v>403</v>
      </c>
      <c r="C13" s="682">
        <v>42951135.676509999</v>
      </c>
      <c r="D13" s="649">
        <v>39179749.690349996</v>
      </c>
      <c r="E13" s="649">
        <v>3710687.3061600002</v>
      </c>
      <c r="F13" s="646">
        <v>60698.679999999993</v>
      </c>
      <c r="G13" s="646">
        <v>0</v>
      </c>
      <c r="H13" s="649">
        <v>668478.28731941397</v>
      </c>
      <c r="I13" s="646">
        <v>286380.30221519305</v>
      </c>
      <c r="J13" s="646">
        <v>336030.08049198089</v>
      </c>
      <c r="K13" s="646">
        <v>46067.904612240003</v>
      </c>
      <c r="L13" s="646">
        <v>0</v>
      </c>
    </row>
    <row r="14" spans="1:12">
      <c r="A14" s="316">
        <v>8</v>
      </c>
      <c r="B14" s="333" t="s">
        <v>404</v>
      </c>
      <c r="C14" s="682">
        <v>27774018.262656</v>
      </c>
      <c r="D14" s="649">
        <v>27642628.312656</v>
      </c>
      <c r="E14" s="649">
        <v>30294.6</v>
      </c>
      <c r="F14" s="646">
        <v>35611.829999999994</v>
      </c>
      <c r="G14" s="646">
        <v>65483.519999999997</v>
      </c>
      <c r="H14" s="649">
        <v>208457.15996833227</v>
      </c>
      <c r="I14" s="646">
        <v>171754.49422844226</v>
      </c>
      <c r="J14" s="646">
        <v>11101.60744356</v>
      </c>
      <c r="K14" s="646">
        <v>20638.761415520003</v>
      </c>
      <c r="L14" s="646">
        <v>4962.2968808100004</v>
      </c>
    </row>
    <row r="15" spans="1:12">
      <c r="A15" s="316">
        <v>9</v>
      </c>
      <c r="B15" s="333" t="s">
        <v>405</v>
      </c>
      <c r="C15" s="682">
        <v>13238250.768335998</v>
      </c>
      <c r="D15" s="649">
        <v>13151995.649928</v>
      </c>
      <c r="E15" s="649">
        <v>26084.318407999999</v>
      </c>
      <c r="F15" s="646">
        <v>18301.43</v>
      </c>
      <c r="G15" s="646">
        <v>41869.370000000003</v>
      </c>
      <c r="H15" s="649">
        <v>67021.478236599112</v>
      </c>
      <c r="I15" s="646">
        <v>55767.326925412141</v>
      </c>
      <c r="J15" s="646">
        <v>631.13120439697605</v>
      </c>
      <c r="K15" s="646">
        <v>10539.46411126</v>
      </c>
      <c r="L15" s="646">
        <v>83.555995530000004</v>
      </c>
    </row>
    <row r="16" spans="1:12">
      <c r="A16" s="316">
        <v>10</v>
      </c>
      <c r="B16" s="333" t="s">
        <v>406</v>
      </c>
      <c r="C16" s="682">
        <v>20347857.368342001</v>
      </c>
      <c r="D16" s="649">
        <v>20347653.118342001</v>
      </c>
      <c r="E16" s="649">
        <v>0</v>
      </c>
      <c r="F16" s="646">
        <v>0</v>
      </c>
      <c r="G16" s="646">
        <v>204.25</v>
      </c>
      <c r="H16" s="649">
        <v>197438.11320340922</v>
      </c>
      <c r="I16" s="646">
        <v>197350.99858435921</v>
      </c>
      <c r="J16" s="646">
        <v>0</v>
      </c>
      <c r="K16" s="646">
        <v>0</v>
      </c>
      <c r="L16" s="646">
        <v>87.114619050000002</v>
      </c>
    </row>
    <row r="17" spans="1:12">
      <c r="A17" s="316">
        <v>11</v>
      </c>
      <c r="B17" s="333" t="s">
        <v>407</v>
      </c>
      <c r="C17" s="682">
        <v>4415625.3770150002</v>
      </c>
      <c r="D17" s="649">
        <v>4342789.8470149999</v>
      </c>
      <c r="E17" s="649">
        <v>24767.050000000003</v>
      </c>
      <c r="F17" s="646">
        <v>48068.479999999996</v>
      </c>
      <c r="G17" s="646">
        <v>0</v>
      </c>
      <c r="H17" s="649">
        <v>63592.201068668597</v>
      </c>
      <c r="I17" s="646">
        <v>18329.551193918596</v>
      </c>
      <c r="J17" s="646">
        <v>9250.2305438900003</v>
      </c>
      <c r="K17" s="646">
        <v>36012.419330860001</v>
      </c>
      <c r="L17" s="646">
        <v>0</v>
      </c>
    </row>
    <row r="18" spans="1:12">
      <c r="A18" s="316">
        <v>12</v>
      </c>
      <c r="B18" s="333" t="s">
        <v>408</v>
      </c>
      <c r="C18" s="682">
        <v>311832999.19283307</v>
      </c>
      <c r="D18" s="649">
        <v>275766610.59039605</v>
      </c>
      <c r="E18" s="649">
        <v>25456070.205651995</v>
      </c>
      <c r="F18" s="646">
        <v>10609494.546784999</v>
      </c>
      <c r="G18" s="646">
        <v>823.85</v>
      </c>
      <c r="H18" s="649">
        <v>9471414.2938125487</v>
      </c>
      <c r="I18" s="646">
        <v>1810927.7889043752</v>
      </c>
      <c r="J18" s="646">
        <v>1878405.3905570153</v>
      </c>
      <c r="K18" s="646">
        <v>5781834.6322799986</v>
      </c>
      <c r="L18" s="646">
        <v>246.48207116</v>
      </c>
    </row>
    <row r="19" spans="1:12">
      <c r="A19" s="316">
        <v>13</v>
      </c>
      <c r="B19" s="333" t="s">
        <v>409</v>
      </c>
      <c r="C19" s="682">
        <v>86402075.191669017</v>
      </c>
      <c r="D19" s="649">
        <v>81555806.831295013</v>
      </c>
      <c r="E19" s="649">
        <v>1764163.6803929999</v>
      </c>
      <c r="F19" s="646">
        <v>3030908.3699810002</v>
      </c>
      <c r="G19" s="646">
        <v>51196.310000000005</v>
      </c>
      <c r="H19" s="649">
        <v>2646585.4721388444</v>
      </c>
      <c r="I19" s="646">
        <v>567828.4733582905</v>
      </c>
      <c r="J19" s="646">
        <v>363190.21319358901</v>
      </c>
      <c r="K19" s="646">
        <v>1688211.6702442146</v>
      </c>
      <c r="L19" s="646">
        <v>27355.115342749996</v>
      </c>
    </row>
    <row r="20" spans="1:12">
      <c r="A20" s="316">
        <v>14</v>
      </c>
      <c r="B20" s="333" t="s">
        <v>410</v>
      </c>
      <c r="C20" s="682">
        <v>80016115.215960994</v>
      </c>
      <c r="D20" s="649">
        <v>74914555.003935993</v>
      </c>
      <c r="E20" s="649">
        <v>2539082.5490889996</v>
      </c>
      <c r="F20" s="646">
        <v>2562477.6629359997</v>
      </c>
      <c r="G20" s="646">
        <v>0</v>
      </c>
      <c r="H20" s="649">
        <v>1330801.310895354</v>
      </c>
      <c r="I20" s="646">
        <v>359827.37043677951</v>
      </c>
      <c r="J20" s="646">
        <v>189857.25554262189</v>
      </c>
      <c r="K20" s="646">
        <v>781116.68491595273</v>
      </c>
      <c r="L20" s="646">
        <v>0</v>
      </c>
    </row>
    <row r="21" spans="1:12">
      <c r="A21" s="316">
        <v>15</v>
      </c>
      <c r="B21" s="333" t="s">
        <v>411</v>
      </c>
      <c r="C21" s="682">
        <v>40270380.470246017</v>
      </c>
      <c r="D21" s="649">
        <v>34381244.416507013</v>
      </c>
      <c r="E21" s="649">
        <v>1625886.5696139999</v>
      </c>
      <c r="F21" s="646">
        <v>4263249.4841249995</v>
      </c>
      <c r="G21" s="646">
        <v>0</v>
      </c>
      <c r="H21" s="649">
        <v>1262605.1264414843</v>
      </c>
      <c r="I21" s="646">
        <v>290936.74577554141</v>
      </c>
      <c r="J21" s="646">
        <v>482744.36243256688</v>
      </c>
      <c r="K21" s="646">
        <v>488924.01823337597</v>
      </c>
      <c r="L21" s="646">
        <v>0</v>
      </c>
    </row>
    <row r="22" spans="1:12">
      <c r="A22" s="316">
        <v>16</v>
      </c>
      <c r="B22" s="333" t="s">
        <v>412</v>
      </c>
      <c r="C22" s="682">
        <v>73694734.788094997</v>
      </c>
      <c r="D22" s="649">
        <v>22904236.744314998</v>
      </c>
      <c r="E22" s="649">
        <v>50756623.713780001</v>
      </c>
      <c r="F22" s="646">
        <v>33874.329999999994</v>
      </c>
      <c r="G22" s="646">
        <v>0</v>
      </c>
      <c r="H22" s="649">
        <v>1986447.7470968887</v>
      </c>
      <c r="I22" s="646">
        <v>207753.21466217539</v>
      </c>
      <c r="J22" s="646">
        <v>1756679.8609393332</v>
      </c>
      <c r="K22" s="646">
        <v>22014.67149538</v>
      </c>
      <c r="L22" s="646">
        <v>0</v>
      </c>
    </row>
    <row r="23" spans="1:12">
      <c r="A23" s="316">
        <v>17</v>
      </c>
      <c r="B23" s="333" t="s">
        <v>490</v>
      </c>
      <c r="C23" s="682">
        <v>15496050.428880002</v>
      </c>
      <c r="D23" s="649">
        <v>8437181.4388070013</v>
      </c>
      <c r="E23" s="649">
        <v>1071038.7500730001</v>
      </c>
      <c r="F23" s="646">
        <v>5987830.2400000002</v>
      </c>
      <c r="G23" s="646">
        <v>0</v>
      </c>
      <c r="H23" s="649">
        <v>852853.2681426917</v>
      </c>
      <c r="I23" s="646">
        <v>105443.20077302882</v>
      </c>
      <c r="J23" s="646">
        <v>31881.610473422999</v>
      </c>
      <c r="K23" s="646">
        <v>715528.45689623989</v>
      </c>
      <c r="L23" s="646">
        <v>0</v>
      </c>
    </row>
    <row r="24" spans="1:12">
      <c r="A24" s="316">
        <v>18</v>
      </c>
      <c r="B24" s="333" t="s">
        <v>413</v>
      </c>
      <c r="C24" s="682">
        <v>89020673.776715994</v>
      </c>
      <c r="D24" s="649">
        <v>88901479.906716004</v>
      </c>
      <c r="E24" s="649">
        <v>48251.8</v>
      </c>
      <c r="F24" s="646">
        <v>70942.069999999992</v>
      </c>
      <c r="G24" s="646">
        <v>0</v>
      </c>
      <c r="H24" s="649">
        <v>687393.3782831789</v>
      </c>
      <c r="I24" s="646">
        <v>625542.8946862889</v>
      </c>
      <c r="J24" s="646">
        <v>17297.4017676</v>
      </c>
      <c r="K24" s="646">
        <v>44553.08182929</v>
      </c>
      <c r="L24" s="646">
        <v>0</v>
      </c>
    </row>
    <row r="25" spans="1:12">
      <c r="A25" s="316">
        <v>19</v>
      </c>
      <c r="B25" s="333" t="s">
        <v>414</v>
      </c>
      <c r="C25" s="682">
        <v>4635222.2358979993</v>
      </c>
      <c r="D25" s="649">
        <v>4635222.2358979993</v>
      </c>
      <c r="E25" s="649">
        <v>0</v>
      </c>
      <c r="F25" s="646">
        <v>0</v>
      </c>
      <c r="G25" s="646">
        <v>0</v>
      </c>
      <c r="H25" s="649">
        <v>17764.367597925419</v>
      </c>
      <c r="I25" s="646">
        <v>17764.367597925419</v>
      </c>
      <c r="J25" s="646">
        <v>0</v>
      </c>
      <c r="K25" s="646">
        <v>0</v>
      </c>
      <c r="L25" s="646">
        <v>0</v>
      </c>
    </row>
    <row r="26" spans="1:12">
      <c r="A26" s="316">
        <v>20</v>
      </c>
      <c r="B26" s="333" t="s">
        <v>489</v>
      </c>
      <c r="C26" s="682">
        <v>119513939.45552699</v>
      </c>
      <c r="D26" s="649">
        <v>112195470.23586299</v>
      </c>
      <c r="E26" s="649">
        <v>5469397.7396640005</v>
      </c>
      <c r="F26" s="646">
        <v>1849071.4799999997</v>
      </c>
      <c r="G26" s="646">
        <v>0</v>
      </c>
      <c r="H26" s="649">
        <v>1831904.5734712081</v>
      </c>
      <c r="I26" s="646">
        <v>1296188.3755385096</v>
      </c>
      <c r="J26" s="646">
        <v>56791.170586638305</v>
      </c>
      <c r="K26" s="646">
        <v>478925.02734606003</v>
      </c>
      <c r="L26" s="646">
        <v>0</v>
      </c>
    </row>
    <row r="27" spans="1:12">
      <c r="A27" s="316">
        <v>21</v>
      </c>
      <c r="B27" s="333" t="s">
        <v>415</v>
      </c>
      <c r="C27" s="682">
        <v>30837334.591294006</v>
      </c>
      <c r="D27" s="649">
        <v>30807021.501294006</v>
      </c>
      <c r="E27" s="649">
        <v>26205.05</v>
      </c>
      <c r="F27" s="646">
        <v>4108.04</v>
      </c>
      <c r="G27" s="646">
        <v>0</v>
      </c>
      <c r="H27" s="649">
        <v>43519.124419683169</v>
      </c>
      <c r="I27" s="646">
        <v>30848.654807323168</v>
      </c>
      <c r="J27" s="646">
        <v>9361.2387723600004</v>
      </c>
      <c r="K27" s="646">
        <v>3309.2308400000002</v>
      </c>
      <c r="L27" s="646">
        <v>0</v>
      </c>
    </row>
    <row r="28" spans="1:12">
      <c r="A28" s="316">
        <v>22</v>
      </c>
      <c r="B28" s="333" t="s">
        <v>416</v>
      </c>
      <c r="C28" s="682">
        <v>18613857.356463995</v>
      </c>
      <c r="D28" s="649">
        <v>18220831.486463998</v>
      </c>
      <c r="E28" s="649">
        <v>227134.37999999998</v>
      </c>
      <c r="F28" s="646">
        <v>165891.49</v>
      </c>
      <c r="G28" s="646">
        <v>0</v>
      </c>
      <c r="H28" s="649">
        <v>243734.93650183585</v>
      </c>
      <c r="I28" s="646">
        <v>37287.983279135849</v>
      </c>
      <c r="J28" s="646">
        <v>81444.506681740007</v>
      </c>
      <c r="K28" s="646">
        <v>125002.44654095999</v>
      </c>
      <c r="L28" s="646">
        <v>0</v>
      </c>
    </row>
    <row r="29" spans="1:12">
      <c r="A29" s="316">
        <v>23</v>
      </c>
      <c r="B29" s="333" t="s">
        <v>417</v>
      </c>
      <c r="C29" s="682">
        <v>409415691.39189988</v>
      </c>
      <c r="D29" s="649">
        <v>380719341.59651488</v>
      </c>
      <c r="E29" s="649">
        <v>7789450.0992379999</v>
      </c>
      <c r="F29" s="646">
        <v>20847530.312249001</v>
      </c>
      <c r="G29" s="646">
        <v>59369.383898</v>
      </c>
      <c r="H29" s="649">
        <v>13830725.54914652</v>
      </c>
      <c r="I29" s="646">
        <v>2318659.9765346269</v>
      </c>
      <c r="J29" s="646">
        <v>2192737.5982795688</v>
      </c>
      <c r="K29" s="646">
        <v>9317851.8826075196</v>
      </c>
      <c r="L29" s="646">
        <v>1476.0917248028099</v>
      </c>
    </row>
    <row r="30" spans="1:12">
      <c r="A30" s="316">
        <v>24</v>
      </c>
      <c r="B30" s="333" t="s">
        <v>488</v>
      </c>
      <c r="C30" s="682">
        <v>644366097.09132695</v>
      </c>
      <c r="D30" s="649">
        <v>577345437.38731587</v>
      </c>
      <c r="E30" s="649">
        <v>24601693.062920999</v>
      </c>
      <c r="F30" s="646">
        <v>41808406.951090001</v>
      </c>
      <c r="G30" s="646">
        <v>610559.68999999994</v>
      </c>
      <c r="H30" s="649">
        <v>33555886.741660073</v>
      </c>
      <c r="I30" s="646">
        <v>3884794.0399250747</v>
      </c>
      <c r="J30" s="646">
        <v>5766697.3900318136</v>
      </c>
      <c r="K30" s="646">
        <v>23584913.992490001</v>
      </c>
      <c r="L30" s="646">
        <v>319481.31921317999</v>
      </c>
    </row>
    <row r="31" spans="1:12">
      <c r="A31" s="316">
        <v>25</v>
      </c>
      <c r="B31" s="333" t="s">
        <v>418</v>
      </c>
      <c r="C31" s="682">
        <v>336336775.02780598</v>
      </c>
      <c r="D31" s="649">
        <v>309159998.57496297</v>
      </c>
      <c r="E31" s="649">
        <v>14588883.118603002</v>
      </c>
      <c r="F31" s="646">
        <v>12570306.954240002</v>
      </c>
      <c r="G31" s="646">
        <v>17586.38</v>
      </c>
      <c r="H31" s="649">
        <v>13300534.422674874</v>
      </c>
      <c r="I31" s="646">
        <v>1327971.2684262416</v>
      </c>
      <c r="J31" s="646">
        <v>4418797.3180421619</v>
      </c>
      <c r="K31" s="646">
        <v>7547324.826369999</v>
      </c>
      <c r="L31" s="646">
        <v>6441.0098364700007</v>
      </c>
    </row>
    <row r="32" spans="1:12">
      <c r="A32" s="316">
        <v>26</v>
      </c>
      <c r="B32" s="333" t="s">
        <v>485</v>
      </c>
      <c r="C32" s="682">
        <v>367374390.52053565</v>
      </c>
      <c r="D32" s="649">
        <v>343516941.85926867</v>
      </c>
      <c r="E32" s="649">
        <v>7361581.8216469986</v>
      </c>
      <c r="F32" s="646">
        <v>15945469.539619995</v>
      </c>
      <c r="G32" s="646">
        <v>550397.29999999993</v>
      </c>
      <c r="H32" s="649">
        <v>14767224.069311064</v>
      </c>
      <c r="I32" s="646">
        <v>1488526.0612331401</v>
      </c>
      <c r="J32" s="646">
        <v>1235904.6951946465</v>
      </c>
      <c r="K32" s="646">
        <v>11820047.118221259</v>
      </c>
      <c r="L32" s="646">
        <v>222746.19466201999</v>
      </c>
    </row>
    <row r="33" spans="1:12" ht="13.8">
      <c r="A33" s="316">
        <v>27</v>
      </c>
      <c r="B33" s="385" t="s">
        <v>64</v>
      </c>
      <c r="C33" s="679">
        <f>SUM(C7:C32)</f>
        <v>4333950137.1573496</v>
      </c>
      <c r="D33" s="679">
        <f t="shared" ref="D33:L33" si="0">SUM(D7:D32)</f>
        <v>4008675876.7450285</v>
      </c>
      <c r="E33" s="679">
        <f t="shared" si="0"/>
        <v>161903681.03118697</v>
      </c>
      <c r="F33" s="679">
        <f t="shared" si="0"/>
        <v>161558992.30141097</v>
      </c>
      <c r="G33" s="679">
        <f t="shared" si="0"/>
        <v>1811587.0797229996</v>
      </c>
      <c r="H33" s="679">
        <f>SUM(H7:H32)</f>
        <v>141264646.47587416</v>
      </c>
      <c r="I33" s="679">
        <f>SUM(I7:I32)</f>
        <v>37330936.062670402</v>
      </c>
      <c r="J33" s="679">
        <f>SUM(J7:J32)</f>
        <v>21664099.562411726</v>
      </c>
      <c r="K33" s="679">
        <f t="shared" si="0"/>
        <v>81507944.03594856</v>
      </c>
      <c r="L33" s="679">
        <f t="shared" si="0"/>
        <v>761666.81484346569</v>
      </c>
    </row>
    <row r="34" spans="1:12">
      <c r="A34" s="347"/>
      <c r="B34" s="347"/>
      <c r="C34" s="683"/>
      <c r="D34" s="683"/>
      <c r="E34" s="683"/>
      <c r="H34" s="683"/>
    </row>
    <row r="35" spans="1:12">
      <c r="A35" s="347"/>
      <c r="B35" s="384"/>
      <c r="C35" s="685"/>
      <c r="D35" s="683"/>
      <c r="E35" s="683"/>
      <c r="H35" s="68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D19" sqref="D19"/>
    </sheetView>
  </sheetViews>
  <sheetFormatPr defaultColWidth="8.6640625" defaultRowHeight="12"/>
  <cols>
    <col min="1" max="1" width="11.6640625" style="386" bestFit="1" customWidth="1"/>
    <col min="2" max="2" width="64.109375" style="386" customWidth="1"/>
    <col min="3" max="3" width="20" style="386" customWidth="1"/>
    <col min="4" max="4" width="23.21875" style="386" customWidth="1"/>
    <col min="5" max="5" width="20.77734375" style="386" customWidth="1"/>
    <col min="6" max="6" width="19.33203125" style="386" customWidth="1"/>
    <col min="7" max="7" width="23" style="386" customWidth="1"/>
    <col min="8" max="8" width="17.6640625" style="386" customWidth="1"/>
    <col min="9" max="9" width="17.77734375" style="386" customWidth="1"/>
    <col min="10" max="10" width="18.44140625" style="386" customWidth="1"/>
    <col min="11" max="11" width="17.21875" style="386" customWidth="1"/>
    <col min="12" max="16384" width="8.6640625" style="386"/>
  </cols>
  <sheetData>
    <row r="1" spans="1:11" s="327" customFormat="1" ht="13.8">
      <c r="A1" s="267" t="s">
        <v>30</v>
      </c>
      <c r="B1" s="313" t="str">
        <f>'Info '!C2</f>
        <v>JSC "Liberty Bank"</v>
      </c>
    </row>
    <row r="2" spans="1:11" s="327" customFormat="1">
      <c r="A2" s="268" t="s">
        <v>31</v>
      </c>
      <c r="B2" s="531">
        <f>'1. key ratios '!B2</f>
        <v>46022</v>
      </c>
    </row>
    <row r="3" spans="1:11" s="327" customFormat="1">
      <c r="A3" s="269" t="s">
        <v>468</v>
      </c>
    </row>
    <row r="4" spans="1:11">
      <c r="C4" s="389" t="s">
        <v>662</v>
      </c>
      <c r="D4" s="389" t="s">
        <v>661</v>
      </c>
      <c r="E4" s="389" t="s">
        <v>660</v>
      </c>
      <c r="F4" s="389" t="s">
        <v>659</v>
      </c>
      <c r="G4" s="389" t="s">
        <v>658</v>
      </c>
      <c r="H4" s="389" t="s">
        <v>657</v>
      </c>
      <c r="I4" s="389" t="s">
        <v>656</v>
      </c>
      <c r="J4" s="389" t="s">
        <v>655</v>
      </c>
      <c r="K4" s="389" t="s">
        <v>654</v>
      </c>
    </row>
    <row r="5" spans="1:11" ht="103.95" customHeight="1">
      <c r="A5" s="910" t="s">
        <v>653</v>
      </c>
      <c r="B5" s="911"/>
      <c r="C5" s="388" t="s">
        <v>469</v>
      </c>
      <c r="D5" s="388" t="s">
        <v>470</v>
      </c>
      <c r="E5" s="388" t="s">
        <v>471</v>
      </c>
      <c r="F5" s="388" t="s">
        <v>472</v>
      </c>
      <c r="G5" s="388" t="s">
        <v>473</v>
      </c>
      <c r="H5" s="388" t="s">
        <v>474</v>
      </c>
      <c r="I5" s="388" t="s">
        <v>475</v>
      </c>
      <c r="J5" s="388" t="s">
        <v>476</v>
      </c>
      <c r="K5" s="388" t="s">
        <v>477</v>
      </c>
    </row>
    <row r="6" spans="1:11">
      <c r="A6" s="315">
        <v>1</v>
      </c>
      <c r="B6" s="315" t="s">
        <v>437</v>
      </c>
      <c r="C6" s="649">
        <v>53300284.940286689</v>
      </c>
      <c r="D6" s="649">
        <v>20660113.667999998</v>
      </c>
      <c r="E6" s="649">
        <v>0</v>
      </c>
      <c r="F6" s="649">
        <v>158530656.0783304</v>
      </c>
      <c r="G6" s="649">
        <v>2286857544.8054948</v>
      </c>
      <c r="H6" s="649">
        <v>0</v>
      </c>
      <c r="I6" s="649">
        <v>755639261.37155282</v>
      </c>
      <c r="J6" s="649">
        <v>54870505.904611416</v>
      </c>
      <c r="K6" s="649">
        <v>1004091770.3890734</v>
      </c>
    </row>
    <row r="7" spans="1:11">
      <c r="A7" s="315">
        <v>2</v>
      </c>
      <c r="B7" s="316" t="s">
        <v>478</v>
      </c>
      <c r="C7" s="649"/>
      <c r="D7" s="649">
        <v>0</v>
      </c>
      <c r="E7" s="649"/>
      <c r="F7" s="649"/>
      <c r="G7" s="649"/>
      <c r="H7" s="649"/>
      <c r="I7" s="649"/>
      <c r="J7" s="649"/>
      <c r="K7" s="649">
        <v>144429668.45999998</v>
      </c>
    </row>
    <row r="8" spans="1:11">
      <c r="A8" s="315">
        <v>3</v>
      </c>
      <c r="B8" s="316" t="s">
        <v>445</v>
      </c>
      <c r="C8" s="649">
        <v>12238404.032370001</v>
      </c>
      <c r="D8" s="649"/>
      <c r="E8" s="649"/>
      <c r="F8" s="649"/>
      <c r="G8" s="649"/>
      <c r="H8" s="649"/>
      <c r="I8" s="649"/>
      <c r="J8" s="649"/>
      <c r="K8" s="649">
        <v>451597211.60077</v>
      </c>
    </row>
    <row r="9" spans="1:11">
      <c r="A9" s="315">
        <v>4</v>
      </c>
      <c r="B9" s="348" t="s">
        <v>479</v>
      </c>
      <c r="C9" s="686">
        <v>387090.42007218825</v>
      </c>
      <c r="D9" s="686"/>
      <c r="E9" s="686"/>
      <c r="F9" s="686">
        <v>947625.58</v>
      </c>
      <c r="G9" s="686">
        <v>92356638.961043343</v>
      </c>
      <c r="H9" s="686">
        <v>0</v>
      </c>
      <c r="I9" s="686">
        <v>45233984.539744079</v>
      </c>
      <c r="J9" s="686"/>
      <c r="K9" s="686">
        <v>24445239.750274301</v>
      </c>
    </row>
    <row r="10" spans="1:11">
      <c r="A10" s="315">
        <v>5</v>
      </c>
      <c r="B10" s="337" t="s">
        <v>480</v>
      </c>
      <c r="C10" s="686"/>
      <c r="D10" s="686"/>
      <c r="E10" s="686"/>
      <c r="F10" s="686"/>
      <c r="G10" s="686"/>
      <c r="H10" s="686"/>
      <c r="I10" s="686"/>
      <c r="J10" s="686"/>
      <c r="K10" s="686"/>
    </row>
    <row r="11" spans="1:11">
      <c r="A11" s="315">
        <v>6</v>
      </c>
      <c r="B11" s="337" t="s">
        <v>481</v>
      </c>
      <c r="C11" s="686"/>
      <c r="D11" s="686"/>
      <c r="E11" s="686"/>
      <c r="F11" s="686"/>
      <c r="G11" s="686"/>
      <c r="H11" s="686"/>
      <c r="I11" s="686"/>
      <c r="J11" s="686"/>
      <c r="K11" s="686"/>
    </row>
    <row r="13" spans="1:11" ht="13.8">
      <c r="B13" s="387"/>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3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J31" sqref="J31"/>
    </sheetView>
  </sheetViews>
  <sheetFormatPr defaultColWidth="8.6640625" defaultRowHeight="14.4"/>
  <cols>
    <col min="1" max="1" width="10" style="390" bestFit="1" customWidth="1"/>
    <col min="2" max="2" width="71.6640625" style="390" customWidth="1"/>
    <col min="3" max="4" width="12.33203125" style="390" bestFit="1" customWidth="1"/>
    <col min="5" max="5" width="9.77734375" style="390" bestFit="1" customWidth="1"/>
    <col min="6" max="6" width="10.44140625" style="390" bestFit="1" customWidth="1"/>
    <col min="7" max="7" width="8.77734375" style="390" bestFit="1" customWidth="1"/>
    <col min="8" max="9" width="12.6640625" style="390" bestFit="1" customWidth="1"/>
    <col min="10" max="11" width="10.44140625" style="390" bestFit="1" customWidth="1"/>
    <col min="12" max="12" width="8.21875" style="390" bestFit="1" customWidth="1"/>
    <col min="13" max="13" width="10.44140625" style="390" bestFit="1" customWidth="1"/>
    <col min="14" max="15" width="10.109375" style="390" bestFit="1" customWidth="1"/>
    <col min="16" max="16" width="10.44140625" style="390" bestFit="1" customWidth="1"/>
    <col min="17" max="17" width="7.88671875" style="390" bestFit="1" customWidth="1"/>
    <col min="18" max="18" width="8.21875" style="390" bestFit="1" customWidth="1"/>
    <col min="19" max="19" width="22.21875" style="390" customWidth="1"/>
    <col min="20" max="20" width="25.44140625" style="390" customWidth="1"/>
    <col min="21" max="21" width="23.6640625" style="390" customWidth="1"/>
    <col min="22" max="22" width="25.33203125" style="390" customWidth="1"/>
    <col min="23" max="16384" width="8.6640625" style="390"/>
  </cols>
  <sheetData>
    <row r="1" spans="1:22">
      <c r="A1" s="267" t="s">
        <v>30</v>
      </c>
      <c r="B1" s="313" t="str">
        <f>'Info '!C2</f>
        <v>JSC "Liberty Bank"</v>
      </c>
    </row>
    <row r="2" spans="1:22">
      <c r="A2" s="268" t="s">
        <v>31</v>
      </c>
      <c r="B2" s="531">
        <f>'1. key ratios '!B2</f>
        <v>46022</v>
      </c>
    </row>
    <row r="3" spans="1:22">
      <c r="A3" s="269" t="s">
        <v>496</v>
      </c>
      <c r="B3" s="327"/>
    </row>
    <row r="4" spans="1:22">
      <c r="A4" s="269"/>
      <c r="B4" s="327"/>
    </row>
    <row r="5" spans="1:22" ht="24" customHeight="1">
      <c r="A5" s="912" t="s">
        <v>497</v>
      </c>
      <c r="B5" s="913"/>
      <c r="C5" s="917" t="s">
        <v>663</v>
      </c>
      <c r="D5" s="917"/>
      <c r="E5" s="917"/>
      <c r="F5" s="917"/>
      <c r="G5" s="917"/>
      <c r="H5" s="917" t="s">
        <v>515</v>
      </c>
      <c r="I5" s="917"/>
      <c r="J5" s="917"/>
      <c r="K5" s="917"/>
      <c r="L5" s="917"/>
      <c r="M5" s="917" t="s">
        <v>627</v>
      </c>
      <c r="N5" s="917"/>
      <c r="O5" s="917"/>
      <c r="P5" s="917"/>
      <c r="Q5" s="917"/>
      <c r="R5" s="916" t="s">
        <v>498</v>
      </c>
      <c r="S5" s="916" t="s">
        <v>512</v>
      </c>
      <c r="T5" s="916" t="s">
        <v>513</v>
      </c>
      <c r="U5" s="916" t="s">
        <v>671</v>
      </c>
      <c r="V5" s="916" t="s">
        <v>672</v>
      </c>
    </row>
    <row r="6" spans="1:22" ht="36" customHeight="1">
      <c r="A6" s="914"/>
      <c r="B6" s="915"/>
      <c r="C6" s="400"/>
      <c r="D6" s="325" t="s">
        <v>648</v>
      </c>
      <c r="E6" s="325" t="s">
        <v>647</v>
      </c>
      <c r="F6" s="325" t="s">
        <v>646</v>
      </c>
      <c r="G6" s="325" t="s">
        <v>645</v>
      </c>
      <c r="H6" s="400"/>
      <c r="I6" s="325" t="s">
        <v>648</v>
      </c>
      <c r="J6" s="325" t="s">
        <v>647</v>
      </c>
      <c r="K6" s="325" t="s">
        <v>646</v>
      </c>
      <c r="L6" s="325" t="s">
        <v>645</v>
      </c>
      <c r="M6" s="400"/>
      <c r="N6" s="325" t="s">
        <v>648</v>
      </c>
      <c r="O6" s="325" t="s">
        <v>647</v>
      </c>
      <c r="P6" s="325" t="s">
        <v>646</v>
      </c>
      <c r="Q6" s="325" t="s">
        <v>645</v>
      </c>
      <c r="R6" s="916"/>
      <c r="S6" s="916"/>
      <c r="T6" s="916"/>
      <c r="U6" s="916"/>
      <c r="V6" s="916"/>
    </row>
    <row r="7" spans="1:22">
      <c r="A7" s="398">
        <v>1</v>
      </c>
      <c r="B7" s="399" t="s">
        <v>506</v>
      </c>
      <c r="C7" s="687">
        <v>8476.7900000000009</v>
      </c>
      <c r="D7" s="687">
        <v>8476.7900000000009</v>
      </c>
      <c r="E7" s="687">
        <v>0</v>
      </c>
      <c r="F7" s="687">
        <v>0</v>
      </c>
      <c r="G7" s="687">
        <v>0</v>
      </c>
      <c r="H7" s="687">
        <v>8574.32</v>
      </c>
      <c r="I7" s="687">
        <v>8574.32</v>
      </c>
      <c r="J7" s="687">
        <v>0</v>
      </c>
      <c r="K7" s="687">
        <v>0</v>
      </c>
      <c r="L7" s="687">
        <v>0</v>
      </c>
      <c r="M7" s="687">
        <v>57.456518320000001</v>
      </c>
      <c r="N7" s="687">
        <v>57.456518320000001</v>
      </c>
      <c r="O7" s="687">
        <v>0</v>
      </c>
      <c r="P7" s="687">
        <v>0</v>
      </c>
      <c r="Q7" s="687">
        <v>0</v>
      </c>
      <c r="R7" s="687">
        <v>1</v>
      </c>
      <c r="S7" s="688">
        <v>0</v>
      </c>
      <c r="T7" s="688">
        <v>0</v>
      </c>
      <c r="U7" s="688">
        <v>0.14000000000000001</v>
      </c>
      <c r="V7" s="689">
        <v>13.03225806451613</v>
      </c>
    </row>
    <row r="8" spans="1:22">
      <c r="A8" s="398">
        <v>2</v>
      </c>
      <c r="B8" s="397" t="s">
        <v>505</v>
      </c>
      <c r="C8" s="687">
        <v>1678165555.1795988</v>
      </c>
      <c r="D8" s="687">
        <v>1592489796.758208</v>
      </c>
      <c r="E8" s="687">
        <v>31151083.531519994</v>
      </c>
      <c r="F8" s="687">
        <v>53300973.709871002</v>
      </c>
      <c r="G8" s="687">
        <v>1223701.18</v>
      </c>
      <c r="H8" s="687">
        <v>1692683927.7001438</v>
      </c>
      <c r="I8" s="687">
        <v>1600285635.2522104</v>
      </c>
      <c r="J8" s="687">
        <v>31673139.170063999</v>
      </c>
      <c r="K8" s="687">
        <v>60370083.227869995</v>
      </c>
      <c r="L8" s="687">
        <v>355070.04999999993</v>
      </c>
      <c r="M8" s="687">
        <v>77996389.2598252</v>
      </c>
      <c r="N8" s="687">
        <v>22529317.233201031</v>
      </c>
      <c r="O8" s="687">
        <v>10907356.755595144</v>
      </c>
      <c r="P8" s="687">
        <v>44453300.797621168</v>
      </c>
      <c r="Q8" s="687">
        <v>106414.47340785</v>
      </c>
      <c r="R8" s="687">
        <v>375787</v>
      </c>
      <c r="S8" s="688">
        <v>0.21851170813344201</v>
      </c>
      <c r="T8" s="688">
        <v>0.26019223495000732</v>
      </c>
      <c r="U8" s="688">
        <v>0.2091131436247731</v>
      </c>
      <c r="V8" s="689">
        <v>41.293591119039455</v>
      </c>
    </row>
    <row r="9" spans="1:22">
      <c r="A9" s="398">
        <v>3</v>
      </c>
      <c r="B9" s="397" t="s">
        <v>504</v>
      </c>
      <c r="C9" s="687">
        <v>0</v>
      </c>
      <c r="D9" s="687">
        <v>0</v>
      </c>
      <c r="E9" s="687">
        <v>0</v>
      </c>
      <c r="F9" s="687">
        <v>0</v>
      </c>
      <c r="G9" s="687">
        <v>0</v>
      </c>
      <c r="H9" s="687">
        <v>0</v>
      </c>
      <c r="I9" s="687">
        <v>0</v>
      </c>
      <c r="J9" s="687">
        <v>0</v>
      </c>
      <c r="K9" s="687">
        <v>0</v>
      </c>
      <c r="L9" s="687">
        <v>0</v>
      </c>
      <c r="M9" s="687">
        <v>0</v>
      </c>
      <c r="N9" s="687">
        <v>0</v>
      </c>
      <c r="O9" s="687">
        <v>0</v>
      </c>
      <c r="P9" s="687">
        <v>0</v>
      </c>
      <c r="Q9" s="687">
        <v>0</v>
      </c>
      <c r="R9" s="687">
        <v>0</v>
      </c>
      <c r="S9" s="688">
        <v>0</v>
      </c>
      <c r="T9" s="688">
        <v>0</v>
      </c>
      <c r="U9" s="688">
        <v>0</v>
      </c>
      <c r="V9" s="689">
        <v>0</v>
      </c>
    </row>
    <row r="10" spans="1:22">
      <c r="A10" s="398">
        <v>4</v>
      </c>
      <c r="B10" s="397" t="s">
        <v>503</v>
      </c>
      <c r="C10" s="687">
        <v>16120151.830000002</v>
      </c>
      <c r="D10" s="687">
        <v>15350574.970000001</v>
      </c>
      <c r="E10" s="687">
        <v>153176.47999999998</v>
      </c>
      <c r="F10" s="687">
        <v>616400.38</v>
      </c>
      <c r="G10" s="687">
        <v>0</v>
      </c>
      <c r="H10" s="687">
        <v>16366360.639999993</v>
      </c>
      <c r="I10" s="687">
        <v>15492067.549999997</v>
      </c>
      <c r="J10" s="687">
        <v>156650.70000000001</v>
      </c>
      <c r="K10" s="687">
        <v>717642.39000000013</v>
      </c>
      <c r="L10" s="687">
        <v>0</v>
      </c>
      <c r="M10" s="687">
        <v>857834.10576024954</v>
      </c>
      <c r="N10" s="687">
        <v>140569.43867936</v>
      </c>
      <c r="O10" s="687">
        <v>83922.471468960008</v>
      </c>
      <c r="P10" s="687">
        <v>633342.19561192987</v>
      </c>
      <c r="Q10" s="687">
        <v>0</v>
      </c>
      <c r="R10" s="687">
        <v>19089</v>
      </c>
      <c r="S10" s="688">
        <v>0.18550587250180151</v>
      </c>
      <c r="T10" s="688">
        <v>0.20544516847015803</v>
      </c>
      <c r="U10" s="688">
        <v>0.19761434847308254</v>
      </c>
      <c r="V10" s="689">
        <v>16.786945374430871</v>
      </c>
    </row>
    <row r="11" spans="1:22">
      <c r="A11" s="398">
        <v>5</v>
      </c>
      <c r="B11" s="397" t="s">
        <v>502</v>
      </c>
      <c r="C11" s="687">
        <v>4196024.1773330001</v>
      </c>
      <c r="D11" s="687">
        <v>3642111.8575020004</v>
      </c>
      <c r="E11" s="687">
        <v>112073.3</v>
      </c>
      <c r="F11" s="687">
        <v>441839.01983100001</v>
      </c>
      <c r="G11" s="687">
        <v>0</v>
      </c>
      <c r="H11" s="687">
        <v>4264853.2873329967</v>
      </c>
      <c r="I11" s="687">
        <v>3690115.5075019989</v>
      </c>
      <c r="J11" s="687">
        <v>115400.81999999999</v>
      </c>
      <c r="K11" s="687">
        <v>459336.95983100007</v>
      </c>
      <c r="L11" s="687">
        <v>0</v>
      </c>
      <c r="M11" s="687">
        <v>426031.33201007999</v>
      </c>
      <c r="N11" s="687">
        <v>21444.729930709997</v>
      </c>
      <c r="O11" s="687">
        <v>38818.06622832</v>
      </c>
      <c r="P11" s="687">
        <v>365768.53585104994</v>
      </c>
      <c r="Q11" s="687">
        <v>0</v>
      </c>
      <c r="R11" s="687">
        <v>11603</v>
      </c>
      <c r="S11" s="688">
        <v>1.88804724571217E-2</v>
      </c>
      <c r="T11" s="688">
        <v>2.0733710441888858E-2</v>
      </c>
      <c r="U11" s="688">
        <v>0.15935570242996111</v>
      </c>
      <c r="V11" s="689">
        <v>15.817979136221481</v>
      </c>
    </row>
    <row r="12" spans="1:22">
      <c r="A12" s="398">
        <v>6</v>
      </c>
      <c r="B12" s="397" t="s">
        <v>501</v>
      </c>
      <c r="C12" s="687">
        <v>57683095.300000004</v>
      </c>
      <c r="D12" s="687">
        <v>54017645.299999997</v>
      </c>
      <c r="E12" s="687">
        <v>832041.58999999973</v>
      </c>
      <c r="F12" s="687">
        <v>1897298.31</v>
      </c>
      <c r="G12" s="687">
        <v>936110.09999999986</v>
      </c>
      <c r="H12" s="687">
        <v>57439612.840000026</v>
      </c>
      <c r="I12" s="687">
        <v>53812269.49000001</v>
      </c>
      <c r="J12" s="687">
        <v>859551.33</v>
      </c>
      <c r="K12" s="687">
        <v>2395997.2799999989</v>
      </c>
      <c r="L12" s="687">
        <v>371794.74000000005</v>
      </c>
      <c r="M12" s="687">
        <v>3186651.9079696299</v>
      </c>
      <c r="N12" s="687">
        <v>708515.02454178978</v>
      </c>
      <c r="O12" s="687">
        <v>282243.13427013007</v>
      </c>
      <c r="P12" s="687">
        <v>2006492.9948106604</v>
      </c>
      <c r="Q12" s="687">
        <v>189400.75434704998</v>
      </c>
      <c r="R12" s="687">
        <v>43328</v>
      </c>
      <c r="S12" s="688">
        <v>0.31788886664010874</v>
      </c>
      <c r="T12" s="688">
        <v>0.32293044758304162</v>
      </c>
      <c r="U12" s="688">
        <v>0.27326745321241452</v>
      </c>
      <c r="V12" s="689">
        <v>285.95740624485143</v>
      </c>
    </row>
    <row r="13" spans="1:22">
      <c r="A13" s="398">
        <v>7</v>
      </c>
      <c r="B13" s="397" t="s">
        <v>500</v>
      </c>
      <c r="C13" s="687">
        <v>732728413.3115406</v>
      </c>
      <c r="D13" s="687">
        <v>719072102.71189487</v>
      </c>
      <c r="E13" s="687">
        <v>8570397.0988350008</v>
      </c>
      <c r="F13" s="687">
        <v>5085913.5008109994</v>
      </c>
      <c r="G13" s="687">
        <v>0</v>
      </c>
      <c r="H13" s="687">
        <v>735505754.37612534</v>
      </c>
      <c r="I13" s="687">
        <v>721642366.89248013</v>
      </c>
      <c r="J13" s="687">
        <v>8667530.1299469993</v>
      </c>
      <c r="K13" s="687">
        <v>5195857.3536979994</v>
      </c>
      <c r="L13" s="687">
        <v>0</v>
      </c>
      <c r="M13" s="687">
        <v>3463196.4461852708</v>
      </c>
      <c r="N13" s="687">
        <v>866460.60302388004</v>
      </c>
      <c r="O13" s="687">
        <v>878601.52668233763</v>
      </c>
      <c r="P13" s="687">
        <v>1718134.3164790515</v>
      </c>
      <c r="Q13" s="687">
        <v>0</v>
      </c>
      <c r="R13" s="687">
        <v>8021</v>
      </c>
      <c r="S13" s="688">
        <v>0.1121158493282214</v>
      </c>
      <c r="T13" s="688">
        <v>0.12557308052050328</v>
      </c>
      <c r="U13" s="688">
        <v>0.11454307818824386</v>
      </c>
      <c r="V13" s="689">
        <v>131.678397706883</v>
      </c>
    </row>
    <row r="14" spans="1:22">
      <c r="A14" s="392">
        <v>7.1</v>
      </c>
      <c r="B14" s="391" t="s">
        <v>509</v>
      </c>
      <c r="C14" s="687">
        <v>633238230.74397767</v>
      </c>
      <c r="D14" s="687">
        <v>620972400.42404389</v>
      </c>
      <c r="E14" s="687">
        <v>7596789.8389020003</v>
      </c>
      <c r="F14" s="687">
        <v>4669040.4810319999</v>
      </c>
      <c r="G14" s="687">
        <v>0</v>
      </c>
      <c r="H14" s="687">
        <v>635560919.29095733</v>
      </c>
      <c r="I14" s="687">
        <v>623107737.7564832</v>
      </c>
      <c r="J14" s="687">
        <v>7685913.3259009998</v>
      </c>
      <c r="K14" s="687">
        <v>4767268.2085729996</v>
      </c>
      <c r="L14" s="687">
        <v>0</v>
      </c>
      <c r="M14" s="687">
        <v>3107166.7375166193</v>
      </c>
      <c r="N14" s="687">
        <v>749705.36083137011</v>
      </c>
      <c r="O14" s="687">
        <v>779097.97610660677</v>
      </c>
      <c r="P14" s="687">
        <v>1578363.4005786409</v>
      </c>
      <c r="Q14" s="687">
        <v>0</v>
      </c>
      <c r="R14" s="687">
        <v>5750</v>
      </c>
      <c r="S14" s="688">
        <v>0.1091850150907856</v>
      </c>
      <c r="T14" s="688">
        <v>0.12139225935916489</v>
      </c>
      <c r="U14" s="688">
        <v>0.11298228265066367</v>
      </c>
      <c r="V14" s="689">
        <v>137.36379364907268</v>
      </c>
    </row>
    <row r="15" spans="1:22">
      <c r="A15" s="392">
        <v>7.2</v>
      </c>
      <c r="B15" s="391" t="s">
        <v>511</v>
      </c>
      <c r="C15" s="687">
        <v>21354984.811497007</v>
      </c>
      <c r="D15" s="687">
        <v>21354984.811497007</v>
      </c>
      <c r="E15" s="687">
        <v>0</v>
      </c>
      <c r="F15" s="687">
        <v>0</v>
      </c>
      <c r="G15" s="687">
        <v>0</v>
      </c>
      <c r="H15" s="687">
        <v>21444250.362501998</v>
      </c>
      <c r="I15" s="687">
        <v>21444250.362501998</v>
      </c>
      <c r="J15" s="687">
        <v>0</v>
      </c>
      <c r="K15" s="687">
        <v>0</v>
      </c>
      <c r="L15" s="687">
        <v>0</v>
      </c>
      <c r="M15" s="687">
        <v>25090.04206450015</v>
      </c>
      <c r="N15" s="687">
        <v>25090.04206450015</v>
      </c>
      <c r="O15" s="687">
        <v>0</v>
      </c>
      <c r="P15" s="687">
        <v>0</v>
      </c>
      <c r="Q15" s="687">
        <v>0</v>
      </c>
      <c r="R15" s="687">
        <v>283</v>
      </c>
      <c r="S15" s="688">
        <v>0.12763417443401709</v>
      </c>
      <c r="T15" s="688">
        <v>0.14259494566256878</v>
      </c>
      <c r="U15" s="688">
        <v>0.12491979828046196</v>
      </c>
      <c r="V15" s="689">
        <v>119.32416167839027</v>
      </c>
    </row>
    <row r="16" spans="1:22">
      <c r="A16" s="392">
        <v>7.3</v>
      </c>
      <c r="B16" s="391" t="s">
        <v>508</v>
      </c>
      <c r="C16" s="687">
        <v>78135197.756066024</v>
      </c>
      <c r="D16" s="687">
        <v>76744717.476354018</v>
      </c>
      <c r="E16" s="687">
        <v>973607.2599330002</v>
      </c>
      <c r="F16" s="687">
        <v>416873.01977899997</v>
      </c>
      <c r="G16" s="687">
        <v>0</v>
      </c>
      <c r="H16" s="687">
        <v>78500584.72266601</v>
      </c>
      <c r="I16" s="687">
        <v>77090378.773494989</v>
      </c>
      <c r="J16" s="687">
        <v>981616.804046</v>
      </c>
      <c r="K16" s="687">
        <v>428589.14512500004</v>
      </c>
      <c r="L16" s="687">
        <v>0</v>
      </c>
      <c r="M16" s="687">
        <v>330939.66660415137</v>
      </c>
      <c r="N16" s="687">
        <v>91665.200128009805</v>
      </c>
      <c r="O16" s="687">
        <v>99503.5505757309</v>
      </c>
      <c r="P16" s="687">
        <v>139770.91590041065</v>
      </c>
      <c r="Q16" s="687">
        <v>0</v>
      </c>
      <c r="R16" s="687">
        <v>1988</v>
      </c>
      <c r="S16" s="688">
        <v>0.12975452058751261</v>
      </c>
      <c r="T16" s="688">
        <v>0.15234096361646937</v>
      </c>
      <c r="U16" s="688">
        <v>0.12435633427292975</v>
      </c>
      <c r="V16" s="689">
        <v>88.978236440495337</v>
      </c>
    </row>
    <row r="17" spans="1:22">
      <c r="A17" s="398">
        <v>8</v>
      </c>
      <c r="B17" s="397" t="s">
        <v>507</v>
      </c>
      <c r="C17" s="687">
        <v>127977881.59575497</v>
      </c>
      <c r="D17" s="687">
        <v>126676628.65815999</v>
      </c>
      <c r="E17" s="687">
        <v>588640.75759499997</v>
      </c>
      <c r="F17" s="687">
        <v>712612.18</v>
      </c>
      <c r="G17" s="687">
        <v>0</v>
      </c>
      <c r="H17" s="687">
        <v>129464789.46158302</v>
      </c>
      <c r="I17" s="687">
        <v>128049605.03675401</v>
      </c>
      <c r="J17" s="687">
        <v>620595.4148289999</v>
      </c>
      <c r="K17" s="687">
        <v>794589.00999999989</v>
      </c>
      <c r="L17" s="687">
        <v>0</v>
      </c>
      <c r="M17" s="687">
        <v>96001.627561699992</v>
      </c>
      <c r="N17" s="687">
        <v>16716.0975617</v>
      </c>
      <c r="O17" s="687">
        <v>0</v>
      </c>
      <c r="P17" s="687">
        <v>79285.53</v>
      </c>
      <c r="Q17" s="687">
        <v>0</v>
      </c>
      <c r="R17" s="687">
        <v>55458</v>
      </c>
      <c r="S17" s="688">
        <v>0.2109707370415127</v>
      </c>
      <c r="T17" s="688">
        <v>0.26349595695432826</v>
      </c>
      <c r="U17" s="688">
        <v>0.21590657739050217</v>
      </c>
      <c r="V17" s="689">
        <v>0.6494365072675613</v>
      </c>
    </row>
    <row r="18" spans="1:22">
      <c r="A18" s="396">
        <v>9</v>
      </c>
      <c r="B18" s="395" t="s">
        <v>499</v>
      </c>
      <c r="C18" s="690">
        <v>0</v>
      </c>
      <c r="D18" s="690">
        <v>0</v>
      </c>
      <c r="E18" s="690">
        <v>0</v>
      </c>
      <c r="F18" s="690">
        <v>0</v>
      </c>
      <c r="G18" s="690">
        <v>0</v>
      </c>
      <c r="H18" s="690">
        <v>0</v>
      </c>
      <c r="I18" s="690">
        <v>0</v>
      </c>
      <c r="J18" s="690">
        <v>0</v>
      </c>
      <c r="K18" s="690">
        <v>0</v>
      </c>
      <c r="L18" s="690">
        <v>0</v>
      </c>
      <c r="M18" s="690">
        <v>0</v>
      </c>
      <c r="N18" s="690">
        <v>0</v>
      </c>
      <c r="O18" s="690">
        <v>0</v>
      </c>
      <c r="P18" s="690">
        <v>0</v>
      </c>
      <c r="Q18" s="690">
        <v>0</v>
      </c>
      <c r="R18" s="690">
        <v>0</v>
      </c>
      <c r="S18" s="691">
        <v>0</v>
      </c>
      <c r="T18" s="691">
        <v>0</v>
      </c>
      <c r="U18" s="691">
        <v>0</v>
      </c>
      <c r="V18" s="692">
        <v>0</v>
      </c>
    </row>
    <row r="19" spans="1:22">
      <c r="A19" s="394">
        <v>10</v>
      </c>
      <c r="B19" s="393" t="s">
        <v>510</v>
      </c>
      <c r="C19" s="687">
        <v>2616879598.184227</v>
      </c>
      <c r="D19" s="687">
        <v>2511257337.0457635</v>
      </c>
      <c r="E19" s="687">
        <v>41407412.75795</v>
      </c>
      <c r="F19" s="687">
        <v>62055037.100513048</v>
      </c>
      <c r="G19" s="687">
        <v>2159811.2799999998</v>
      </c>
      <c r="H19" s="687">
        <v>2635733872.6251888</v>
      </c>
      <c r="I19" s="687">
        <v>2522980634.0489459</v>
      </c>
      <c r="J19" s="687">
        <v>42092867.564839981</v>
      </c>
      <c r="K19" s="687">
        <v>69933506.221399024</v>
      </c>
      <c r="L19" s="687">
        <v>726864.78999999992</v>
      </c>
      <c r="M19" s="687">
        <v>86026162.135830611</v>
      </c>
      <c r="N19" s="687">
        <v>24283080.583456781</v>
      </c>
      <c r="O19" s="687">
        <v>12190941.954244884</v>
      </c>
      <c r="P19" s="687">
        <v>49256324.370373905</v>
      </c>
      <c r="Q19" s="687">
        <v>295815.2277549</v>
      </c>
      <c r="R19" s="687">
        <v>513287</v>
      </c>
      <c r="S19" s="688">
        <v>0.20173630342252538</v>
      </c>
      <c r="T19" s="688">
        <v>0.23847533053905851</v>
      </c>
      <c r="U19" s="688">
        <v>0.18422897347384973</v>
      </c>
      <c r="V19" s="689">
        <v>69.814866086685385</v>
      </c>
    </row>
    <row r="20" spans="1:22" ht="24">
      <c r="A20" s="392">
        <v>10.1</v>
      </c>
      <c r="B20" s="391" t="s">
        <v>514</v>
      </c>
      <c r="C20" s="687">
        <v>479667809.81</v>
      </c>
      <c r="D20" s="687">
        <v>470125759.06999999</v>
      </c>
      <c r="E20" s="687">
        <v>703623.16000000015</v>
      </c>
      <c r="F20" s="687">
        <v>8838427.5800000001</v>
      </c>
      <c r="G20" s="687">
        <v>0</v>
      </c>
      <c r="H20" s="687">
        <v>487211475.54999995</v>
      </c>
      <c r="I20" s="687">
        <v>476838079.44</v>
      </c>
      <c r="J20" s="687">
        <v>734545.24999999988</v>
      </c>
      <c r="K20" s="687">
        <v>9638850.8599999994</v>
      </c>
      <c r="L20" s="687">
        <v>0</v>
      </c>
      <c r="M20" s="687">
        <v>22763768.084976029</v>
      </c>
      <c r="N20" s="687">
        <v>13424837.604076089</v>
      </c>
      <c r="O20" s="687">
        <v>513580.14718075003</v>
      </c>
      <c r="P20" s="687">
        <v>8825350.3337191902</v>
      </c>
      <c r="Q20" s="687">
        <v>0</v>
      </c>
      <c r="R20" s="687">
        <v>271659</v>
      </c>
      <c r="S20" s="688">
        <v>0.2316253818719412</v>
      </c>
      <c r="T20" s="688">
        <v>0.25760892360699422</v>
      </c>
      <c r="U20" s="688">
        <v>0.23686614539222522</v>
      </c>
      <c r="V20" s="689">
        <v>33.086671428807826</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2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6" zoomScale="80" zoomScaleNormal="80" workbookViewId="0">
      <selection activeCell="B32" sqref="B32:B33"/>
    </sheetView>
  </sheetViews>
  <sheetFormatPr defaultRowHeight="14.4"/>
  <cols>
    <col min="2" max="2" width="66.6640625" customWidth="1"/>
    <col min="3" max="8" width="17.6640625" customWidth="1"/>
  </cols>
  <sheetData>
    <row r="1" spans="1:8" s="5" customFormat="1" ht="13.8">
      <c r="A1" s="2" t="s">
        <v>30</v>
      </c>
      <c r="B1" s="3" t="str">
        <f>'Info '!C2</f>
        <v>JSC "Liberty Bank"</v>
      </c>
      <c r="C1" s="3"/>
      <c r="D1" s="4"/>
      <c r="E1" s="4"/>
      <c r="F1" s="4"/>
      <c r="G1" s="4"/>
    </row>
    <row r="2" spans="1:8" s="5" customFormat="1" ht="13.8">
      <c r="A2" s="2" t="s">
        <v>31</v>
      </c>
      <c r="B2" s="530">
        <f>'1. key ratios '!B2</f>
        <v>46022</v>
      </c>
      <c r="C2" s="6"/>
      <c r="D2" s="7"/>
      <c r="E2" s="7"/>
      <c r="F2" s="7"/>
      <c r="G2" s="7"/>
      <c r="H2" s="8"/>
    </row>
    <row r="4" spans="1:8">
      <c r="A4" s="802" t="s">
        <v>6</v>
      </c>
      <c r="B4" s="804" t="s">
        <v>585</v>
      </c>
      <c r="C4" s="797" t="s">
        <v>522</v>
      </c>
      <c r="D4" s="797"/>
      <c r="E4" s="797"/>
      <c r="F4" s="797" t="s">
        <v>523</v>
      </c>
      <c r="G4" s="797"/>
      <c r="H4" s="798"/>
    </row>
    <row r="5" spans="1:8" ht="15.45" customHeight="1">
      <c r="A5" s="803"/>
      <c r="B5" s="805"/>
      <c r="C5" s="286" t="s">
        <v>32</v>
      </c>
      <c r="D5" s="286" t="s">
        <v>33</v>
      </c>
      <c r="E5" s="286" t="s">
        <v>34</v>
      </c>
      <c r="F5" s="286" t="s">
        <v>32</v>
      </c>
      <c r="G5" s="286" t="s">
        <v>33</v>
      </c>
      <c r="H5" s="286" t="s">
        <v>34</v>
      </c>
    </row>
    <row r="6" spans="1:8">
      <c r="A6" s="287">
        <v>1</v>
      </c>
      <c r="B6" s="288" t="s">
        <v>586</v>
      </c>
      <c r="C6" s="607">
        <f>SUM(C7:C12)</f>
        <v>631508448.80300009</v>
      </c>
      <c r="D6" s="607">
        <f>SUM(D7:D12)</f>
        <v>91233901.645999983</v>
      </c>
      <c r="E6" s="608">
        <f>C6+D6</f>
        <v>722742350.44900012</v>
      </c>
      <c r="F6" s="607">
        <f>SUM(F7:F12)</f>
        <v>537612360.66999996</v>
      </c>
      <c r="G6" s="607">
        <f>SUM(G7:G12)</f>
        <v>70062108.118999988</v>
      </c>
      <c r="H6" s="609">
        <f>F6+G6</f>
        <v>607674468.78899992</v>
      </c>
    </row>
    <row r="7" spans="1:8">
      <c r="A7" s="287">
        <v>1.1000000000000001</v>
      </c>
      <c r="B7" s="289" t="s">
        <v>529</v>
      </c>
      <c r="C7" s="607"/>
      <c r="D7" s="607"/>
      <c r="E7" s="608">
        <f t="shared" ref="E7:E45" si="0">C7+D7</f>
        <v>0</v>
      </c>
      <c r="F7" s="607"/>
      <c r="G7" s="607"/>
      <c r="H7" s="609">
        <f t="shared" ref="H7:H44" si="1">F7+G7</f>
        <v>0</v>
      </c>
    </row>
    <row r="8" spans="1:8">
      <c r="A8" s="287">
        <v>1.2</v>
      </c>
      <c r="B8" s="289" t="s">
        <v>531</v>
      </c>
      <c r="C8" s="607"/>
      <c r="D8" s="607"/>
      <c r="E8" s="608">
        <f t="shared" si="0"/>
        <v>0</v>
      </c>
      <c r="F8" s="607"/>
      <c r="G8" s="607"/>
      <c r="H8" s="609">
        <f t="shared" si="1"/>
        <v>0</v>
      </c>
    </row>
    <row r="9" spans="1:8" ht="21.45" customHeight="1">
      <c r="A9" s="287">
        <v>1.3</v>
      </c>
      <c r="B9" s="289" t="s">
        <v>587</v>
      </c>
      <c r="C9" s="607"/>
      <c r="D9" s="607"/>
      <c r="E9" s="608">
        <f t="shared" si="0"/>
        <v>0</v>
      </c>
      <c r="F9" s="607"/>
      <c r="G9" s="607"/>
      <c r="H9" s="609">
        <f t="shared" si="1"/>
        <v>0</v>
      </c>
    </row>
    <row r="10" spans="1:8">
      <c r="A10" s="287">
        <v>1.4</v>
      </c>
      <c r="B10" s="289" t="s">
        <v>533</v>
      </c>
      <c r="C10" s="607">
        <v>22837696</v>
      </c>
      <c r="D10" s="607">
        <v>0</v>
      </c>
      <c r="E10" s="608">
        <f t="shared" si="0"/>
        <v>22837696</v>
      </c>
      <c r="F10" s="607">
        <v>16815011</v>
      </c>
      <c r="G10" s="607"/>
      <c r="H10" s="609">
        <f t="shared" si="1"/>
        <v>16815011</v>
      </c>
    </row>
    <row r="11" spans="1:8">
      <c r="A11" s="287">
        <v>1.5</v>
      </c>
      <c r="B11" s="289" t="s">
        <v>537</v>
      </c>
      <c r="C11" s="607">
        <v>608670752.80300009</v>
      </c>
      <c r="D11" s="607">
        <v>91233901.645999983</v>
      </c>
      <c r="E11" s="608">
        <f t="shared" si="0"/>
        <v>699904654.44900012</v>
      </c>
      <c r="F11" s="607">
        <v>520797349.66999996</v>
      </c>
      <c r="G11" s="607">
        <v>70062108.118999988</v>
      </c>
      <c r="H11" s="609">
        <f t="shared" si="1"/>
        <v>590859457.78899992</v>
      </c>
    </row>
    <row r="12" spans="1:8">
      <c r="A12" s="287">
        <v>1.6</v>
      </c>
      <c r="B12" s="290" t="s">
        <v>419</v>
      </c>
      <c r="C12" s="607"/>
      <c r="D12" s="607"/>
      <c r="E12" s="608">
        <f t="shared" si="0"/>
        <v>0</v>
      </c>
      <c r="F12" s="607"/>
      <c r="G12" s="607"/>
      <c r="H12" s="609">
        <f t="shared" si="1"/>
        <v>0</v>
      </c>
    </row>
    <row r="13" spans="1:8">
      <c r="A13" s="287">
        <v>2</v>
      </c>
      <c r="B13" s="291" t="s">
        <v>588</v>
      </c>
      <c r="C13" s="607">
        <f>SUM(C14:C17)</f>
        <v>-300680158.10729992</v>
      </c>
      <c r="D13" s="607">
        <f>SUM(D14:D17)</f>
        <v>-44090356.359106295</v>
      </c>
      <c r="E13" s="608">
        <f t="shared" si="0"/>
        <v>-344770514.46640623</v>
      </c>
      <c r="F13" s="607">
        <v>-252058371.80526978</v>
      </c>
      <c r="G13" s="607">
        <v>-29251364.410016324</v>
      </c>
      <c r="H13" s="609">
        <f t="shared" si="1"/>
        <v>-281309736.21528608</v>
      </c>
    </row>
    <row r="14" spans="1:8">
      <c r="A14" s="287">
        <v>2.1</v>
      </c>
      <c r="B14" s="289" t="s">
        <v>589</v>
      </c>
      <c r="C14" s="607"/>
      <c r="D14" s="607"/>
      <c r="E14" s="608">
        <f t="shared" si="0"/>
        <v>0</v>
      </c>
      <c r="F14" s="607"/>
      <c r="G14" s="607"/>
      <c r="H14" s="609">
        <f t="shared" si="1"/>
        <v>0</v>
      </c>
    </row>
    <row r="15" spans="1:8" ht="24.45" customHeight="1">
      <c r="A15" s="287">
        <v>2.2000000000000002</v>
      </c>
      <c r="B15" s="289" t="s">
        <v>590</v>
      </c>
      <c r="C15" s="607"/>
      <c r="D15" s="607"/>
      <c r="E15" s="608">
        <f t="shared" si="0"/>
        <v>0</v>
      </c>
      <c r="F15" s="607"/>
      <c r="G15" s="607"/>
      <c r="H15" s="609">
        <f t="shared" si="1"/>
        <v>0</v>
      </c>
    </row>
    <row r="16" spans="1:8" ht="20.7" customHeight="1">
      <c r="A16" s="287">
        <v>2.2999999999999998</v>
      </c>
      <c r="B16" s="289" t="s">
        <v>591</v>
      </c>
      <c r="C16" s="607">
        <v>-300680158.10729992</v>
      </c>
      <c r="D16" s="607">
        <v>-44090356.359106295</v>
      </c>
      <c r="E16" s="608">
        <f t="shared" si="0"/>
        <v>-344770514.46640623</v>
      </c>
      <c r="F16" s="607">
        <v>-252058371.80526978</v>
      </c>
      <c r="G16" s="607">
        <v>-29251364.410016324</v>
      </c>
      <c r="H16" s="609">
        <f t="shared" si="1"/>
        <v>-281309736.21528608</v>
      </c>
    </row>
    <row r="17" spans="1:8">
      <c r="A17" s="287">
        <v>2.4</v>
      </c>
      <c r="B17" s="289" t="s">
        <v>592</v>
      </c>
      <c r="C17" s="607"/>
      <c r="D17" s="607"/>
      <c r="E17" s="608">
        <f t="shared" si="0"/>
        <v>0</v>
      </c>
      <c r="F17" s="607"/>
      <c r="G17" s="607"/>
      <c r="H17" s="609">
        <f t="shared" si="1"/>
        <v>0</v>
      </c>
    </row>
    <row r="18" spans="1:8">
      <c r="A18" s="287">
        <v>3</v>
      </c>
      <c r="B18" s="291" t="s">
        <v>593</v>
      </c>
      <c r="C18" s="607"/>
      <c r="D18" s="607"/>
      <c r="E18" s="608">
        <f t="shared" si="0"/>
        <v>0</v>
      </c>
      <c r="F18" s="607"/>
      <c r="G18" s="607"/>
      <c r="H18" s="609">
        <f t="shared" si="1"/>
        <v>0</v>
      </c>
    </row>
    <row r="19" spans="1:8">
      <c r="A19" s="287">
        <v>4</v>
      </c>
      <c r="B19" s="291" t="s">
        <v>594</v>
      </c>
      <c r="C19" s="607">
        <v>52298312.899999999</v>
      </c>
      <c r="D19" s="607">
        <v>11671610.609999999</v>
      </c>
      <c r="E19" s="608">
        <f t="shared" si="0"/>
        <v>63969923.509999998</v>
      </c>
      <c r="F19" s="607">
        <v>50056855.359999999</v>
      </c>
      <c r="G19" s="607">
        <v>9362264.8300000001</v>
      </c>
      <c r="H19" s="609">
        <f t="shared" si="1"/>
        <v>59419120.189999998</v>
      </c>
    </row>
    <row r="20" spans="1:8">
      <c r="A20" s="287">
        <v>5</v>
      </c>
      <c r="B20" s="291" t="s">
        <v>595</v>
      </c>
      <c r="C20" s="607">
        <v>-9981520.3000000007</v>
      </c>
      <c r="D20" s="607">
        <v>-24360926.999999996</v>
      </c>
      <c r="E20" s="608">
        <f t="shared" si="0"/>
        <v>-34342447.299999997</v>
      </c>
      <c r="F20" s="607">
        <v>-8190308.6299999999</v>
      </c>
      <c r="G20" s="607">
        <v>-21804662.469999999</v>
      </c>
      <c r="H20" s="609">
        <f t="shared" si="1"/>
        <v>-29994971.099999998</v>
      </c>
    </row>
    <row r="21" spans="1:8" ht="24" customHeight="1">
      <c r="A21" s="287">
        <v>6</v>
      </c>
      <c r="B21" s="291" t="s">
        <v>596</v>
      </c>
      <c r="C21" s="607">
        <v>72544.600000000006</v>
      </c>
      <c r="D21" s="607">
        <v>0</v>
      </c>
      <c r="E21" s="608">
        <f t="shared" si="0"/>
        <v>72544.600000000006</v>
      </c>
      <c r="F21" s="607">
        <v>-107662.37999999998</v>
      </c>
      <c r="G21" s="607">
        <v>0</v>
      </c>
      <c r="H21" s="609">
        <f t="shared" si="1"/>
        <v>-107662.37999999998</v>
      </c>
    </row>
    <row r="22" spans="1:8" ht="18.45" customHeight="1">
      <c r="A22" s="287">
        <v>7</v>
      </c>
      <c r="B22" s="291" t="s">
        <v>597</v>
      </c>
      <c r="C22" s="607">
        <v>214665.39</v>
      </c>
      <c r="D22" s="607">
        <v>0</v>
      </c>
      <c r="E22" s="608">
        <f t="shared" si="0"/>
        <v>214665.39</v>
      </c>
      <c r="F22" s="607">
        <v>17211464.379999999</v>
      </c>
      <c r="G22" s="607">
        <v>-0.26000000000931323</v>
      </c>
      <c r="H22" s="609">
        <f t="shared" si="1"/>
        <v>17211464.119999997</v>
      </c>
    </row>
    <row r="23" spans="1:8" ht="25.5" customHeight="1">
      <c r="A23" s="287">
        <v>8</v>
      </c>
      <c r="B23" s="292" t="s">
        <v>598</v>
      </c>
      <c r="C23" s="607"/>
      <c r="D23" s="607"/>
      <c r="E23" s="608">
        <f t="shared" si="0"/>
        <v>0</v>
      </c>
      <c r="F23" s="607"/>
      <c r="G23" s="607"/>
      <c r="H23" s="609">
        <f t="shared" si="1"/>
        <v>0</v>
      </c>
    </row>
    <row r="24" spans="1:8" ht="34.5" customHeight="1">
      <c r="A24" s="287">
        <v>9</v>
      </c>
      <c r="B24" s="292" t="s">
        <v>599</v>
      </c>
      <c r="C24" s="607"/>
      <c r="D24" s="607"/>
      <c r="E24" s="608">
        <f t="shared" si="0"/>
        <v>0</v>
      </c>
      <c r="F24" s="607"/>
      <c r="G24" s="607"/>
      <c r="H24" s="609">
        <f t="shared" si="1"/>
        <v>0</v>
      </c>
    </row>
    <row r="25" spans="1:8">
      <c r="A25" s="287">
        <v>10</v>
      </c>
      <c r="B25" s="291" t="s">
        <v>600</v>
      </c>
      <c r="C25" s="607">
        <v>21202119.620000005</v>
      </c>
      <c r="D25" s="607">
        <v>0</v>
      </c>
      <c r="E25" s="608">
        <f t="shared" si="0"/>
        <v>21202119.620000005</v>
      </c>
      <c r="F25" s="607">
        <v>5254242.4899999984</v>
      </c>
      <c r="G25" s="607">
        <v>0</v>
      </c>
      <c r="H25" s="609">
        <f t="shared" si="1"/>
        <v>5254242.4899999984</v>
      </c>
    </row>
    <row r="26" spans="1:8">
      <c r="A26" s="287">
        <v>11</v>
      </c>
      <c r="B26" s="293" t="s">
        <v>601</v>
      </c>
      <c r="C26" s="607">
        <v>685889.36</v>
      </c>
      <c r="D26" s="607">
        <v>0</v>
      </c>
      <c r="E26" s="608">
        <f t="shared" si="0"/>
        <v>685889.36</v>
      </c>
      <c r="F26" s="607">
        <v>386028.88</v>
      </c>
      <c r="G26" s="607">
        <v>0</v>
      </c>
      <c r="H26" s="609">
        <f t="shared" si="1"/>
        <v>386028.88</v>
      </c>
    </row>
    <row r="27" spans="1:8">
      <c r="A27" s="287">
        <v>12</v>
      </c>
      <c r="B27" s="291" t="s">
        <v>602</v>
      </c>
      <c r="C27" s="607">
        <v>15869445.32</v>
      </c>
      <c r="D27" s="607">
        <v>31950.36</v>
      </c>
      <c r="E27" s="608">
        <f t="shared" si="0"/>
        <v>15901395.68</v>
      </c>
      <c r="F27" s="607">
        <v>16572899.51</v>
      </c>
      <c r="G27" s="607">
        <v>13995.710000000001</v>
      </c>
      <c r="H27" s="609">
        <f t="shared" si="1"/>
        <v>16586895.220000001</v>
      </c>
    </row>
    <row r="28" spans="1:8">
      <c r="A28" s="287">
        <v>13</v>
      </c>
      <c r="B28" s="294" t="s">
        <v>603</v>
      </c>
      <c r="C28" s="607">
        <v>-23726845</v>
      </c>
      <c r="D28" s="607">
        <v>-897435</v>
      </c>
      <c r="E28" s="608">
        <f t="shared" si="0"/>
        <v>-24624280</v>
      </c>
      <c r="F28" s="607">
        <v>-23435403</v>
      </c>
      <c r="G28" s="607">
        <v>-696950</v>
      </c>
      <c r="H28" s="609">
        <f t="shared" si="1"/>
        <v>-24132353</v>
      </c>
    </row>
    <row r="29" spans="1:8">
      <c r="A29" s="287">
        <v>14</v>
      </c>
      <c r="B29" s="295" t="s">
        <v>604</v>
      </c>
      <c r="C29" s="607">
        <v>-196320189.56999999</v>
      </c>
      <c r="D29" s="607">
        <v>-6142738.8300000001</v>
      </c>
      <c r="E29" s="608">
        <f t="shared" si="0"/>
        <v>-202462928.40000001</v>
      </c>
      <c r="F29" s="607">
        <v>-175928631.34999999</v>
      </c>
      <c r="G29" s="607">
        <v>-4474118.5999999996</v>
      </c>
      <c r="H29" s="609">
        <f t="shared" si="1"/>
        <v>-180402749.94999999</v>
      </c>
    </row>
    <row r="30" spans="1:8">
      <c r="A30" s="287">
        <v>14.1</v>
      </c>
      <c r="B30" s="280" t="s">
        <v>605</v>
      </c>
      <c r="C30" s="607">
        <v>-159513921.63</v>
      </c>
      <c r="D30" s="607"/>
      <c r="E30" s="608">
        <f t="shared" si="0"/>
        <v>-159513921.63</v>
      </c>
      <c r="F30" s="607">
        <v>-138530658.84999999</v>
      </c>
      <c r="G30" s="607"/>
      <c r="H30" s="609">
        <f t="shared" si="1"/>
        <v>-138530658.84999999</v>
      </c>
    </row>
    <row r="31" spans="1:8">
      <c r="A31" s="287">
        <v>14.2</v>
      </c>
      <c r="B31" s="280" t="s">
        <v>606</v>
      </c>
      <c r="C31" s="607">
        <v>-36806267.940000005</v>
      </c>
      <c r="D31" s="607">
        <v>-6142738.8300000001</v>
      </c>
      <c r="E31" s="608">
        <f t="shared" si="0"/>
        <v>-42949006.770000003</v>
      </c>
      <c r="F31" s="607">
        <v>-37397972.5</v>
      </c>
      <c r="G31" s="607">
        <v>-4474118.5999999996</v>
      </c>
      <c r="H31" s="609">
        <f t="shared" si="1"/>
        <v>-41872091.100000001</v>
      </c>
    </row>
    <row r="32" spans="1:8">
      <c r="A32" s="287">
        <v>15</v>
      </c>
      <c r="B32" s="291" t="s">
        <v>607</v>
      </c>
      <c r="C32" s="607">
        <v>-37956696.190000005</v>
      </c>
      <c r="D32" s="607"/>
      <c r="E32" s="608">
        <f t="shared" si="0"/>
        <v>-37956696.190000005</v>
      </c>
      <c r="F32" s="607">
        <v>-37321083.840000004</v>
      </c>
      <c r="G32" s="607"/>
      <c r="H32" s="609">
        <f t="shared" si="1"/>
        <v>-37321083.840000004</v>
      </c>
    </row>
    <row r="33" spans="1:8" ht="22.5" customHeight="1">
      <c r="A33" s="287">
        <v>16</v>
      </c>
      <c r="B33" s="278" t="s">
        <v>608</v>
      </c>
      <c r="C33" s="607"/>
      <c r="D33" s="607"/>
      <c r="E33" s="608">
        <f t="shared" si="0"/>
        <v>0</v>
      </c>
      <c r="F33" s="607"/>
      <c r="G33" s="607"/>
      <c r="H33" s="609">
        <f t="shared" si="1"/>
        <v>0</v>
      </c>
    </row>
    <row r="34" spans="1:8">
      <c r="A34" s="287">
        <v>17</v>
      </c>
      <c r="B34" s="291" t="s">
        <v>609</v>
      </c>
      <c r="C34" s="607">
        <v>-354532.25</v>
      </c>
      <c r="D34" s="607">
        <v>-1371707.62</v>
      </c>
      <c r="E34" s="608">
        <f t="shared" si="0"/>
        <v>-1726239.87</v>
      </c>
      <c r="F34" s="607">
        <v>-122931.34</v>
      </c>
      <c r="G34" s="607">
        <v>-138716.52000000002</v>
      </c>
      <c r="H34" s="609">
        <f t="shared" si="1"/>
        <v>-261647.86000000002</v>
      </c>
    </row>
    <row r="35" spans="1:8">
      <c r="A35" s="287">
        <v>17.100000000000001</v>
      </c>
      <c r="B35" s="280" t="s">
        <v>610</v>
      </c>
      <c r="C35" s="607">
        <v>-354532.25</v>
      </c>
      <c r="D35" s="607">
        <v>-1360672.62</v>
      </c>
      <c r="E35" s="608">
        <f t="shared" si="0"/>
        <v>-1715204.87</v>
      </c>
      <c r="F35" s="607">
        <v>-122931.34</v>
      </c>
      <c r="G35" s="607">
        <v>-138716.52000000002</v>
      </c>
      <c r="H35" s="609">
        <f t="shared" si="1"/>
        <v>-261647.86000000002</v>
      </c>
    </row>
    <row r="36" spans="1:8">
      <c r="A36" s="287">
        <v>17.2</v>
      </c>
      <c r="B36" s="280" t="s">
        <v>611</v>
      </c>
      <c r="C36" s="607">
        <v>0</v>
      </c>
      <c r="D36" s="607">
        <v>-11035</v>
      </c>
      <c r="E36" s="608">
        <f t="shared" si="0"/>
        <v>-11035</v>
      </c>
      <c r="F36" s="607">
        <v>0</v>
      </c>
      <c r="G36" s="607">
        <v>0</v>
      </c>
      <c r="H36" s="609">
        <f t="shared" si="1"/>
        <v>0</v>
      </c>
    </row>
    <row r="37" spans="1:8" ht="41.7" customHeight="1">
      <c r="A37" s="287">
        <v>18</v>
      </c>
      <c r="B37" s="296" t="s">
        <v>612</v>
      </c>
      <c r="C37" s="607">
        <v>-30880204.030000001</v>
      </c>
      <c r="D37" s="607">
        <v>-3359268.36</v>
      </c>
      <c r="E37" s="608">
        <f t="shared" si="0"/>
        <v>-34239472.390000001</v>
      </c>
      <c r="F37" s="607">
        <v>-28213450.859999999</v>
      </c>
      <c r="G37" s="610">
        <v>-3242344.15</v>
      </c>
      <c r="H37" s="609">
        <f t="shared" si="1"/>
        <v>-31455795.009999998</v>
      </c>
    </row>
    <row r="38" spans="1:8">
      <c r="A38" s="287">
        <v>18.100000000000001</v>
      </c>
      <c r="B38" s="297" t="s">
        <v>613</v>
      </c>
      <c r="C38" s="607">
        <v>180464</v>
      </c>
      <c r="D38" s="607">
        <v>0</v>
      </c>
      <c r="E38" s="608">
        <f t="shared" si="0"/>
        <v>180464</v>
      </c>
      <c r="F38" s="607">
        <v>-29647</v>
      </c>
      <c r="G38" s="607">
        <v>0</v>
      </c>
      <c r="H38" s="609">
        <f t="shared" si="1"/>
        <v>-29647</v>
      </c>
    </row>
    <row r="39" spans="1:8">
      <c r="A39" s="287">
        <v>18.2</v>
      </c>
      <c r="B39" s="297" t="s">
        <v>614</v>
      </c>
      <c r="C39" s="607">
        <v>-31060668.030000001</v>
      </c>
      <c r="D39" s="607">
        <v>-3359268.36</v>
      </c>
      <c r="E39" s="608">
        <f t="shared" si="0"/>
        <v>-34419936.390000001</v>
      </c>
      <c r="F39" s="607">
        <v>-28183803.859999999</v>
      </c>
      <c r="G39" s="607">
        <v>-3242344.15</v>
      </c>
      <c r="H39" s="609">
        <f t="shared" si="1"/>
        <v>-31426148.009999998</v>
      </c>
    </row>
    <row r="40" spans="1:8" ht="24.45" customHeight="1">
      <c r="A40" s="287">
        <v>19</v>
      </c>
      <c r="B40" s="296" t="s">
        <v>615</v>
      </c>
      <c r="C40" s="607"/>
      <c r="D40" s="607"/>
      <c r="E40" s="608">
        <f t="shared" si="0"/>
        <v>0</v>
      </c>
      <c r="F40" s="607"/>
      <c r="G40" s="607"/>
      <c r="H40" s="609">
        <f t="shared" si="1"/>
        <v>0</v>
      </c>
    </row>
    <row r="41" spans="1:8" ht="17.7" customHeight="1">
      <c r="A41" s="287">
        <v>20</v>
      </c>
      <c r="B41" s="296" t="s">
        <v>616</v>
      </c>
      <c r="C41" s="607">
        <v>-244814.9</v>
      </c>
      <c r="D41" s="607">
        <v>0</v>
      </c>
      <c r="E41" s="608">
        <f t="shared" si="0"/>
        <v>-244814.9</v>
      </c>
      <c r="F41" s="607">
        <v>-1134073.55</v>
      </c>
      <c r="G41" s="607">
        <v>0</v>
      </c>
      <c r="H41" s="609">
        <f t="shared" si="1"/>
        <v>-1134073.55</v>
      </c>
    </row>
    <row r="42" spans="1:8" ht="26.7" customHeight="1">
      <c r="A42" s="287">
        <v>21</v>
      </c>
      <c r="B42" s="296" t="s">
        <v>617</v>
      </c>
      <c r="C42" s="607"/>
      <c r="D42" s="607"/>
      <c r="E42" s="608">
        <f t="shared" si="0"/>
        <v>0</v>
      </c>
      <c r="F42" s="607"/>
      <c r="G42" s="607"/>
      <c r="H42" s="609">
        <f t="shared" si="1"/>
        <v>0</v>
      </c>
    </row>
    <row r="43" spans="1:8">
      <c r="A43" s="287">
        <v>22</v>
      </c>
      <c r="B43" s="298" t="s">
        <v>618</v>
      </c>
      <c r="C43" s="611">
        <f>SUM(C6,C13,C18,C19,C20,C21,C22,C23,C24,C25,C26,C27,C28,C29,C32,C33,C34,C37,C40,C41,C42)</f>
        <v>121706465.64570016</v>
      </c>
      <c r="D43" s="611">
        <f>SUM(D6,D13,D18,D19,D20,D21,D22,D23,D24,D25,D26,D27,D28,D29,D32,D33,D34,D37,D40,D41,D42)</f>
        <v>22715029.446893696</v>
      </c>
      <c r="E43" s="608">
        <f t="shared" si="0"/>
        <v>144421495.09259385</v>
      </c>
      <c r="F43" s="611">
        <f>SUM(F6,F13,F18,F19,F20,F21,F22,F23,F24,F25,F26,F27,F28,F29,F32,F33,F34,F37,F40,F41,F42)</f>
        <v>100581934.5347302</v>
      </c>
      <c r="G43" s="611">
        <f>SUM(G6,G13,G18,G19,G20,G21,G22,G23,G24,G25,G26,G27,G28,G29,G32,G33,G34,G37,G40,G41,G42)</f>
        <v>19830212.248983663</v>
      </c>
      <c r="H43" s="609">
        <f t="shared" si="1"/>
        <v>120412146.78371386</v>
      </c>
    </row>
    <row r="44" spans="1:8">
      <c r="A44" s="287">
        <v>23</v>
      </c>
      <c r="B44" s="298" t="s">
        <v>619</v>
      </c>
      <c r="C44" s="607">
        <v>-18419669.469999999</v>
      </c>
      <c r="D44" s="607"/>
      <c r="E44" s="608">
        <f t="shared" si="0"/>
        <v>-18419669.469999999</v>
      </c>
      <c r="F44" s="607">
        <v>-16424572</v>
      </c>
      <c r="G44" s="607"/>
      <c r="H44" s="609">
        <f t="shared" si="1"/>
        <v>-16424572</v>
      </c>
    </row>
    <row r="45" spans="1:8" ht="15" thickBot="1">
      <c r="A45" s="287">
        <v>24</v>
      </c>
      <c r="B45" s="299" t="s">
        <v>620</v>
      </c>
      <c r="C45" s="611">
        <f>C43+C44</f>
        <v>103286796.17570016</v>
      </c>
      <c r="D45" s="611">
        <f>D43+D44</f>
        <v>22715029.446893696</v>
      </c>
      <c r="E45" s="612">
        <f t="shared" si="0"/>
        <v>126001825.62259385</v>
      </c>
      <c r="F45" s="707">
        <f>F43+F44</f>
        <v>84157362.534730196</v>
      </c>
      <c r="G45" s="707">
        <f>G43+G44</f>
        <v>19830212.248983663</v>
      </c>
      <c r="H45" s="613">
        <f>F45+G45</f>
        <v>103987574.78371386</v>
      </c>
    </row>
  </sheetData>
  <mergeCells count="4">
    <mergeCell ref="A4:A5"/>
    <mergeCell ref="B4:B5"/>
    <mergeCell ref="C4:E4"/>
    <mergeCell ref="F4:H4"/>
  </mergeCells>
  <pageMargins left="0.7" right="0.7" top="0.75" bottom="0.75" header="0.3" footer="0.3"/>
  <pageSetup scale="4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M33" sqref="M33"/>
    </sheetView>
  </sheetViews>
  <sheetFormatPr defaultColWidth="8.6640625" defaultRowHeight="13.2"/>
  <cols>
    <col min="1" max="1" width="8.6640625" style="578"/>
    <col min="2" max="2" width="79.109375" style="4" customWidth="1"/>
    <col min="3" max="8" width="15.44140625" style="4" customWidth="1"/>
    <col min="9" max="16384" width="8.6640625" style="4"/>
  </cols>
  <sheetData>
    <row r="1" spans="1:8">
      <c r="A1" s="2" t="s">
        <v>30</v>
      </c>
      <c r="B1" s="3" t="str">
        <f>'Info '!C2</f>
        <v>JSC "Liberty Bank"</v>
      </c>
      <c r="C1" s="3"/>
    </row>
    <row r="2" spans="1:8">
      <c r="A2" s="2" t="s">
        <v>31</v>
      </c>
      <c r="B2" s="530">
        <f>'1. key ratios '!B2</f>
        <v>46022</v>
      </c>
      <c r="C2" s="6"/>
      <c r="D2" s="7"/>
      <c r="E2" s="7"/>
      <c r="F2" s="7"/>
      <c r="G2" s="7"/>
      <c r="H2" s="7"/>
    </row>
    <row r="3" spans="1:8" ht="13.8" thickBot="1">
      <c r="A3" s="4"/>
    </row>
    <row r="4" spans="1:8">
      <c r="A4" s="806" t="s">
        <v>6</v>
      </c>
      <c r="B4" s="807" t="s">
        <v>94</v>
      </c>
      <c r="C4" s="809" t="s">
        <v>522</v>
      </c>
      <c r="D4" s="809"/>
      <c r="E4" s="809"/>
      <c r="F4" s="809" t="s">
        <v>523</v>
      </c>
      <c r="G4" s="809"/>
      <c r="H4" s="810"/>
    </row>
    <row r="5" spans="1:8">
      <c r="A5" s="806"/>
      <c r="B5" s="808"/>
      <c r="C5" s="581" t="s">
        <v>32</v>
      </c>
      <c r="D5" s="581" t="s">
        <v>33</v>
      </c>
      <c r="E5" s="581" t="s">
        <v>34</v>
      </c>
      <c r="F5" s="581" t="s">
        <v>32</v>
      </c>
      <c r="G5" s="581" t="s">
        <v>33</v>
      </c>
      <c r="H5" s="582" t="s">
        <v>34</v>
      </c>
    </row>
    <row r="6" spans="1:8" ht="13.8">
      <c r="A6" s="580">
        <v>1</v>
      </c>
      <c r="B6" s="583" t="s">
        <v>621</v>
      </c>
      <c r="C6" s="590">
        <v>0</v>
      </c>
      <c r="D6" s="590">
        <v>0</v>
      </c>
      <c r="E6" s="591">
        <f t="shared" ref="E6:E43" si="0">C6+D6</f>
        <v>0</v>
      </c>
      <c r="F6" s="590">
        <v>0</v>
      </c>
      <c r="G6" s="590">
        <v>0</v>
      </c>
      <c r="H6" s="592">
        <f t="shared" ref="H6:H43" si="1">F6+G6</f>
        <v>0</v>
      </c>
    </row>
    <row r="7" spans="1:8" ht="13.8">
      <c r="A7" s="580">
        <v>2</v>
      </c>
      <c r="B7" s="583" t="s">
        <v>183</v>
      </c>
      <c r="C7" s="590">
        <v>0</v>
      </c>
      <c r="D7" s="590">
        <v>0</v>
      </c>
      <c r="E7" s="591">
        <f t="shared" si="0"/>
        <v>0</v>
      </c>
      <c r="F7" s="590">
        <v>0</v>
      </c>
      <c r="G7" s="590">
        <v>0</v>
      </c>
      <c r="H7" s="592">
        <f t="shared" si="1"/>
        <v>0</v>
      </c>
    </row>
    <row r="8" spans="1:8" ht="13.8">
      <c r="A8" s="580">
        <v>3</v>
      </c>
      <c r="B8" s="583" t="s">
        <v>193</v>
      </c>
      <c r="C8" s="590">
        <f>C9+C10</f>
        <v>3978227398</v>
      </c>
      <c r="D8" s="590">
        <f>D9+D10</f>
        <v>39742755043</v>
      </c>
      <c r="E8" s="591">
        <f t="shared" si="0"/>
        <v>43720982441</v>
      </c>
      <c r="F8" s="590">
        <f>F9+F10</f>
        <v>469840079</v>
      </c>
      <c r="G8" s="590">
        <f>G9+G10</f>
        <v>17726141407</v>
      </c>
      <c r="H8" s="592">
        <f t="shared" si="1"/>
        <v>18195981486</v>
      </c>
    </row>
    <row r="9" spans="1:8" ht="13.8">
      <c r="A9" s="580">
        <v>3.1</v>
      </c>
      <c r="B9" s="584" t="s">
        <v>184</v>
      </c>
      <c r="C9" s="590">
        <v>3974616885</v>
      </c>
      <c r="D9" s="590">
        <v>39742061293</v>
      </c>
      <c r="E9" s="591">
        <f t="shared" si="0"/>
        <v>43716678178</v>
      </c>
      <c r="F9" s="590">
        <v>467462286</v>
      </c>
      <c r="G9" s="590">
        <v>17725490896</v>
      </c>
      <c r="H9" s="592">
        <f t="shared" si="1"/>
        <v>18192953182</v>
      </c>
    </row>
    <row r="10" spans="1:8" ht="13.8">
      <c r="A10" s="580">
        <v>3.2</v>
      </c>
      <c r="B10" s="584" t="s">
        <v>180</v>
      </c>
      <c r="C10" s="590">
        <v>3610513</v>
      </c>
      <c r="D10" s="590">
        <v>693750</v>
      </c>
      <c r="E10" s="591">
        <f t="shared" si="0"/>
        <v>4304263</v>
      </c>
      <c r="F10" s="590">
        <v>2377793</v>
      </c>
      <c r="G10" s="590">
        <v>650511</v>
      </c>
      <c r="H10" s="592">
        <f t="shared" si="1"/>
        <v>3028304</v>
      </c>
    </row>
    <row r="11" spans="1:8" ht="13.8">
      <c r="A11" s="580">
        <v>4</v>
      </c>
      <c r="B11" s="583" t="s">
        <v>182</v>
      </c>
      <c r="C11" s="590">
        <f>C12+C13</f>
        <v>1529610000</v>
      </c>
      <c r="D11" s="590">
        <f>D12+D13</f>
        <v>0</v>
      </c>
      <c r="E11" s="591">
        <f t="shared" si="0"/>
        <v>1529610000</v>
      </c>
      <c r="F11" s="590">
        <f>F12+F13</f>
        <v>1366840000</v>
      </c>
      <c r="G11" s="590">
        <f>G12+G13</f>
        <v>0</v>
      </c>
      <c r="H11" s="592">
        <f t="shared" si="1"/>
        <v>1366840000</v>
      </c>
    </row>
    <row r="12" spans="1:8" ht="13.8">
      <c r="A12" s="580">
        <v>4.0999999999999996</v>
      </c>
      <c r="B12" s="584" t="s">
        <v>166</v>
      </c>
      <c r="C12" s="590">
        <v>1529610000</v>
      </c>
      <c r="D12" s="590">
        <v>0</v>
      </c>
      <c r="E12" s="591">
        <f t="shared" si="0"/>
        <v>1529610000</v>
      </c>
      <c r="F12" s="590">
        <v>1366840000</v>
      </c>
      <c r="G12" s="590">
        <v>0</v>
      </c>
      <c r="H12" s="592">
        <f t="shared" si="1"/>
        <v>1366840000</v>
      </c>
    </row>
    <row r="13" spans="1:8" ht="13.8">
      <c r="A13" s="580">
        <v>4.2</v>
      </c>
      <c r="B13" s="584" t="s">
        <v>167</v>
      </c>
      <c r="C13" s="590">
        <v>0</v>
      </c>
      <c r="D13" s="590">
        <v>0</v>
      </c>
      <c r="E13" s="591">
        <f t="shared" si="0"/>
        <v>0</v>
      </c>
      <c r="F13" s="590">
        <v>0</v>
      </c>
      <c r="G13" s="590">
        <v>0</v>
      </c>
      <c r="H13" s="592">
        <f t="shared" si="1"/>
        <v>0</v>
      </c>
    </row>
    <row r="14" spans="1:8" ht="13.8">
      <c r="A14" s="580">
        <v>5</v>
      </c>
      <c r="B14" s="583" t="s">
        <v>192</v>
      </c>
      <c r="C14" s="590">
        <f>C15+C16+C17+C23+C24+C25+C26</f>
        <v>2563579835</v>
      </c>
      <c r="D14" s="590">
        <f>D15+D16+D17+D23+D24+D25+D26</f>
        <v>10801052126</v>
      </c>
      <c r="E14" s="591">
        <f t="shared" si="0"/>
        <v>13364631961</v>
      </c>
      <c r="F14" s="590">
        <f>F15+F16+F17+F23+F24+F25+F26</f>
        <v>170474021</v>
      </c>
      <c r="G14" s="590">
        <f>G15+G16+G17+G23+G24+G25+G26</f>
        <v>5507511152</v>
      </c>
      <c r="H14" s="592">
        <f t="shared" si="1"/>
        <v>5677985173</v>
      </c>
    </row>
    <row r="15" spans="1:8" ht="13.8">
      <c r="A15" s="580">
        <v>5.0999999999999996</v>
      </c>
      <c r="B15" s="585" t="s">
        <v>170</v>
      </c>
      <c r="C15" s="590">
        <v>32108640</v>
      </c>
      <c r="D15" s="590">
        <v>22726640</v>
      </c>
      <c r="E15" s="591">
        <f t="shared" si="0"/>
        <v>54835280</v>
      </c>
      <c r="F15" s="590">
        <v>34958337</v>
      </c>
      <c r="G15" s="590">
        <v>8354188</v>
      </c>
      <c r="H15" s="592">
        <f t="shared" si="1"/>
        <v>43312525</v>
      </c>
    </row>
    <row r="16" spans="1:8" ht="13.8">
      <c r="A16" s="580">
        <v>5.2</v>
      </c>
      <c r="B16" s="585" t="s">
        <v>169</v>
      </c>
      <c r="C16" s="590">
        <v>35611744</v>
      </c>
      <c r="D16" s="590">
        <v>132342097</v>
      </c>
      <c r="E16" s="591">
        <f t="shared" si="0"/>
        <v>167953841</v>
      </c>
      <c r="F16" s="590">
        <v>45435887</v>
      </c>
      <c r="G16" s="590">
        <v>114087516</v>
      </c>
      <c r="H16" s="592">
        <f t="shared" si="1"/>
        <v>159523403</v>
      </c>
    </row>
    <row r="17" spans="1:8" ht="13.8">
      <c r="A17" s="580">
        <v>5.3</v>
      </c>
      <c r="B17" s="585" t="s">
        <v>168</v>
      </c>
      <c r="C17" s="590">
        <v>4519028</v>
      </c>
      <c r="D17" s="590">
        <v>8959955918</v>
      </c>
      <c r="E17" s="591">
        <f t="shared" si="0"/>
        <v>8964474946</v>
      </c>
      <c r="F17" s="590">
        <v>1531900</v>
      </c>
      <c r="G17" s="590">
        <v>3432541863</v>
      </c>
      <c r="H17" s="592">
        <f t="shared" si="1"/>
        <v>3434073763</v>
      </c>
    </row>
    <row r="18" spans="1:8" ht="13.8">
      <c r="A18" s="580" t="s">
        <v>15</v>
      </c>
      <c r="B18" s="586" t="s">
        <v>36</v>
      </c>
      <c r="C18" s="590">
        <v>577628</v>
      </c>
      <c r="D18" s="590">
        <v>2812467800</v>
      </c>
      <c r="E18" s="591">
        <f t="shared" si="0"/>
        <v>2813045428</v>
      </c>
      <c r="F18" s="590">
        <v>0</v>
      </c>
      <c r="G18" s="590">
        <v>315842676</v>
      </c>
      <c r="H18" s="592">
        <f t="shared" si="1"/>
        <v>315842676</v>
      </c>
    </row>
    <row r="19" spans="1:8" ht="13.8">
      <c r="A19" s="580" t="s">
        <v>16</v>
      </c>
      <c r="B19" s="586" t="s">
        <v>37</v>
      </c>
      <c r="C19" s="590">
        <v>905000</v>
      </c>
      <c r="D19" s="590">
        <v>3386043377</v>
      </c>
      <c r="E19" s="591">
        <f t="shared" si="0"/>
        <v>3386948377</v>
      </c>
      <c r="F19" s="590">
        <v>344000</v>
      </c>
      <c r="G19" s="590">
        <v>891254338</v>
      </c>
      <c r="H19" s="592">
        <f t="shared" si="1"/>
        <v>891598338</v>
      </c>
    </row>
    <row r="20" spans="1:8" ht="13.8">
      <c r="A20" s="580" t="s">
        <v>17</v>
      </c>
      <c r="B20" s="586" t="s">
        <v>38</v>
      </c>
      <c r="C20" s="590">
        <v>0</v>
      </c>
      <c r="D20" s="590">
        <v>217200861</v>
      </c>
      <c r="E20" s="591">
        <f t="shared" si="0"/>
        <v>217200861</v>
      </c>
      <c r="F20" s="590">
        <v>0</v>
      </c>
      <c r="G20" s="590">
        <v>269437854</v>
      </c>
      <c r="H20" s="592">
        <f t="shared" si="1"/>
        <v>269437854</v>
      </c>
    </row>
    <row r="21" spans="1:8" ht="13.8">
      <c r="A21" s="580" t="s">
        <v>18</v>
      </c>
      <c r="B21" s="586" t="s">
        <v>39</v>
      </c>
      <c r="C21" s="590">
        <v>2985400</v>
      </c>
      <c r="D21" s="590">
        <v>2431511234</v>
      </c>
      <c r="E21" s="591">
        <f t="shared" si="0"/>
        <v>2434496634</v>
      </c>
      <c r="F21" s="590">
        <v>1136900</v>
      </c>
      <c r="G21" s="590">
        <v>1841376606</v>
      </c>
      <c r="H21" s="592">
        <f t="shared" si="1"/>
        <v>1842513506</v>
      </c>
    </row>
    <row r="22" spans="1:8" ht="13.8">
      <c r="A22" s="580" t="s">
        <v>19</v>
      </c>
      <c r="B22" s="586" t="s">
        <v>40</v>
      </c>
      <c r="C22" s="590">
        <v>51000</v>
      </c>
      <c r="D22" s="590">
        <v>112732646</v>
      </c>
      <c r="E22" s="591">
        <f t="shared" si="0"/>
        <v>112783646</v>
      </c>
      <c r="F22" s="590">
        <v>51000</v>
      </c>
      <c r="G22" s="590">
        <v>114630389</v>
      </c>
      <c r="H22" s="592">
        <f t="shared" si="1"/>
        <v>114681389</v>
      </c>
    </row>
    <row r="23" spans="1:8" ht="13.8">
      <c r="A23" s="580">
        <v>5.4</v>
      </c>
      <c r="B23" s="585" t="s">
        <v>171</v>
      </c>
      <c r="C23" s="590">
        <v>2007991</v>
      </c>
      <c r="D23" s="590">
        <v>562460266</v>
      </c>
      <c r="E23" s="591">
        <f t="shared" si="0"/>
        <v>564468257</v>
      </c>
      <c r="F23" s="590">
        <v>2760542</v>
      </c>
      <c r="G23" s="590">
        <v>449892276</v>
      </c>
      <c r="H23" s="592">
        <f t="shared" si="1"/>
        <v>452652818</v>
      </c>
    </row>
    <row r="24" spans="1:8" ht="13.8">
      <c r="A24" s="580">
        <v>5.5</v>
      </c>
      <c r="B24" s="585" t="s">
        <v>172</v>
      </c>
      <c r="C24" s="590">
        <v>2116625000</v>
      </c>
      <c r="D24" s="590">
        <v>274507758</v>
      </c>
      <c r="E24" s="591">
        <f t="shared" si="0"/>
        <v>2391132758</v>
      </c>
      <c r="F24" s="590">
        <v>13625000</v>
      </c>
      <c r="G24" s="590">
        <v>619970177</v>
      </c>
      <c r="H24" s="592">
        <f t="shared" si="1"/>
        <v>633595177</v>
      </c>
    </row>
    <row r="25" spans="1:8" ht="13.8">
      <c r="A25" s="580">
        <v>5.6</v>
      </c>
      <c r="B25" s="585" t="s">
        <v>173</v>
      </c>
      <c r="C25" s="590">
        <v>54000010</v>
      </c>
      <c r="D25" s="590">
        <v>372237421</v>
      </c>
      <c r="E25" s="591">
        <f t="shared" si="0"/>
        <v>426237431</v>
      </c>
      <c r="F25" s="590">
        <v>19000010</v>
      </c>
      <c r="G25" s="590">
        <v>515749006</v>
      </c>
      <c r="H25" s="592">
        <f t="shared" si="1"/>
        <v>534749016</v>
      </c>
    </row>
    <row r="26" spans="1:8" ht="13.8">
      <c r="A26" s="580">
        <v>5.7</v>
      </c>
      <c r="B26" s="585" t="s">
        <v>40</v>
      </c>
      <c r="C26" s="590">
        <v>318707422</v>
      </c>
      <c r="D26" s="590">
        <v>476822026</v>
      </c>
      <c r="E26" s="591">
        <f t="shared" si="0"/>
        <v>795529448</v>
      </c>
      <c r="F26" s="590">
        <v>53162345</v>
      </c>
      <c r="G26" s="590">
        <v>366916126</v>
      </c>
      <c r="H26" s="592">
        <f t="shared" si="1"/>
        <v>420078471</v>
      </c>
    </row>
    <row r="27" spans="1:8" ht="13.8">
      <c r="A27" s="580">
        <v>6</v>
      </c>
      <c r="B27" s="587" t="s">
        <v>622</v>
      </c>
      <c r="C27" s="590">
        <v>185453416</v>
      </c>
      <c r="D27" s="590">
        <v>132821502.84</v>
      </c>
      <c r="E27" s="591">
        <f t="shared" si="0"/>
        <v>318274918.84000003</v>
      </c>
      <c r="F27" s="590">
        <v>166542456</v>
      </c>
      <c r="G27" s="590">
        <v>160418216</v>
      </c>
      <c r="H27" s="592">
        <f t="shared" si="1"/>
        <v>326960672</v>
      </c>
    </row>
    <row r="28" spans="1:8" ht="13.8">
      <c r="A28" s="580">
        <v>7</v>
      </c>
      <c r="B28" s="587" t="s">
        <v>623</v>
      </c>
      <c r="C28" s="590">
        <v>87470281</v>
      </c>
      <c r="D28" s="590">
        <v>57198053</v>
      </c>
      <c r="E28" s="591">
        <f t="shared" si="0"/>
        <v>144668334</v>
      </c>
      <c r="F28" s="590">
        <v>48553905</v>
      </c>
      <c r="G28" s="590">
        <v>37542411</v>
      </c>
      <c r="H28" s="592">
        <f t="shared" si="1"/>
        <v>86096316</v>
      </c>
    </row>
    <row r="29" spans="1:8" ht="13.8">
      <c r="A29" s="580">
        <v>8</v>
      </c>
      <c r="B29" s="587" t="s">
        <v>181</v>
      </c>
      <c r="C29" s="590">
        <v>0</v>
      </c>
      <c r="D29" s="590">
        <v>892018</v>
      </c>
      <c r="E29" s="591">
        <f t="shared" si="0"/>
        <v>892018</v>
      </c>
      <c r="F29" s="590">
        <v>0</v>
      </c>
      <c r="G29" s="590">
        <v>0</v>
      </c>
      <c r="H29" s="592">
        <f t="shared" si="1"/>
        <v>0</v>
      </c>
    </row>
    <row r="30" spans="1:8" ht="13.8">
      <c r="A30" s="580">
        <v>9</v>
      </c>
      <c r="B30" s="583" t="s">
        <v>198</v>
      </c>
      <c r="C30" s="590">
        <f>C31+C32+C33+C34+C35+C36+C37</f>
        <v>144567772</v>
      </c>
      <c r="D30" s="590">
        <f>D31+D32+D33+D34+D35+D36+D37</f>
        <v>156160062</v>
      </c>
      <c r="E30" s="591">
        <f t="shared" si="0"/>
        <v>300727834</v>
      </c>
      <c r="F30" s="590">
        <f>F31+F32+F33+F34+F35+F36+F37</f>
        <v>44402341</v>
      </c>
      <c r="G30" s="590">
        <f>G31+G32+G33+G34+G35+G36+G37</f>
        <v>113308878</v>
      </c>
      <c r="H30" s="592">
        <f t="shared" si="1"/>
        <v>157711219</v>
      </c>
    </row>
    <row r="31" spans="1:8" ht="13.8">
      <c r="A31" s="580">
        <v>9.1</v>
      </c>
      <c r="B31" s="588" t="s">
        <v>188</v>
      </c>
      <c r="C31" s="590">
        <v>144567772</v>
      </c>
      <c r="D31" s="590">
        <v>5855157</v>
      </c>
      <c r="E31" s="591">
        <f t="shared" si="0"/>
        <v>150422929</v>
      </c>
      <c r="F31" s="590">
        <v>17150913</v>
      </c>
      <c r="G31" s="590">
        <v>61615302</v>
      </c>
      <c r="H31" s="592">
        <f t="shared" si="1"/>
        <v>78766215</v>
      </c>
    </row>
    <row r="32" spans="1:8" ht="13.8">
      <c r="A32" s="580">
        <v>9.1999999999999993</v>
      </c>
      <c r="B32" s="588" t="s">
        <v>189</v>
      </c>
      <c r="C32" s="590">
        <v>0</v>
      </c>
      <c r="D32" s="590">
        <v>150304905</v>
      </c>
      <c r="E32" s="591">
        <f t="shared" si="0"/>
        <v>150304905</v>
      </c>
      <c r="F32" s="590">
        <v>27251428</v>
      </c>
      <c r="G32" s="590">
        <v>51693576</v>
      </c>
      <c r="H32" s="592">
        <f t="shared" si="1"/>
        <v>78945004</v>
      </c>
    </row>
    <row r="33" spans="1:8" ht="13.8">
      <c r="A33" s="580">
        <v>9.3000000000000007</v>
      </c>
      <c r="B33" s="588" t="s">
        <v>185</v>
      </c>
      <c r="C33" s="590">
        <v>0</v>
      </c>
      <c r="D33" s="590">
        <v>0</v>
      </c>
      <c r="E33" s="591">
        <f t="shared" si="0"/>
        <v>0</v>
      </c>
      <c r="F33" s="590">
        <v>0</v>
      </c>
      <c r="G33" s="590">
        <v>0</v>
      </c>
      <c r="H33" s="592">
        <f t="shared" si="1"/>
        <v>0</v>
      </c>
    </row>
    <row r="34" spans="1:8" ht="13.8">
      <c r="A34" s="580">
        <v>9.4</v>
      </c>
      <c r="B34" s="588" t="s">
        <v>186</v>
      </c>
      <c r="C34" s="590">
        <v>0</v>
      </c>
      <c r="D34" s="590">
        <v>0</v>
      </c>
      <c r="E34" s="591">
        <f t="shared" si="0"/>
        <v>0</v>
      </c>
      <c r="F34" s="590">
        <v>0</v>
      </c>
      <c r="G34" s="590">
        <v>0</v>
      </c>
      <c r="H34" s="592">
        <f t="shared" si="1"/>
        <v>0</v>
      </c>
    </row>
    <row r="35" spans="1:8" ht="13.8">
      <c r="A35" s="580">
        <v>9.5</v>
      </c>
      <c r="B35" s="588" t="s">
        <v>187</v>
      </c>
      <c r="C35" s="590">
        <v>0</v>
      </c>
      <c r="D35" s="590">
        <v>0</v>
      </c>
      <c r="E35" s="591">
        <f t="shared" si="0"/>
        <v>0</v>
      </c>
      <c r="F35" s="590">
        <v>0</v>
      </c>
      <c r="G35" s="590">
        <v>0</v>
      </c>
      <c r="H35" s="592">
        <f t="shared" si="1"/>
        <v>0</v>
      </c>
    </row>
    <row r="36" spans="1:8" ht="13.8">
      <c r="A36" s="580">
        <v>9.6</v>
      </c>
      <c r="B36" s="588" t="s">
        <v>190</v>
      </c>
      <c r="C36" s="590">
        <v>0</v>
      </c>
      <c r="D36" s="590">
        <v>0</v>
      </c>
      <c r="E36" s="591">
        <f t="shared" si="0"/>
        <v>0</v>
      </c>
      <c r="F36" s="590">
        <v>0</v>
      </c>
      <c r="G36" s="590">
        <v>0</v>
      </c>
      <c r="H36" s="592">
        <f t="shared" si="1"/>
        <v>0</v>
      </c>
    </row>
    <row r="37" spans="1:8" ht="13.8">
      <c r="A37" s="580">
        <v>9.6999999999999993</v>
      </c>
      <c r="B37" s="588" t="s">
        <v>191</v>
      </c>
      <c r="C37" s="590">
        <v>0</v>
      </c>
      <c r="D37" s="590">
        <v>0</v>
      </c>
      <c r="E37" s="591">
        <f t="shared" si="0"/>
        <v>0</v>
      </c>
      <c r="F37" s="590">
        <v>0</v>
      </c>
      <c r="G37" s="590">
        <v>0</v>
      </c>
      <c r="H37" s="592">
        <f t="shared" si="1"/>
        <v>0</v>
      </c>
    </row>
    <row r="38" spans="1:8" ht="13.8">
      <c r="A38" s="580">
        <v>10</v>
      </c>
      <c r="B38" s="583" t="s">
        <v>194</v>
      </c>
      <c r="C38" s="590">
        <f>C41+C42</f>
        <v>160199843.17999986</v>
      </c>
      <c r="D38" s="590">
        <f>D41+D42</f>
        <v>2776793.7108540004</v>
      </c>
      <c r="E38" s="591">
        <f t="shared" si="0"/>
        <v>162976636.89085385</v>
      </c>
      <c r="F38" s="590">
        <f>F41+F42</f>
        <v>141676828.91999987</v>
      </c>
      <c r="G38" s="590">
        <f>G41+G42</f>
        <v>2259245.4456440001</v>
      </c>
      <c r="H38" s="592">
        <f t="shared" si="1"/>
        <v>143936074.36564386</v>
      </c>
    </row>
    <row r="39" spans="1:8" ht="13.8">
      <c r="A39" s="580">
        <v>10.1</v>
      </c>
      <c r="B39" s="588" t="s">
        <v>195</v>
      </c>
      <c r="C39" s="693">
        <v>8314477.8399999999</v>
      </c>
      <c r="D39" s="693">
        <v>433.83999999999651</v>
      </c>
      <c r="E39" s="591">
        <f t="shared" si="0"/>
        <v>8314911.6799999997</v>
      </c>
      <c r="F39" s="590">
        <v>9618123.9799999967</v>
      </c>
      <c r="G39" s="590">
        <v>212815.82999999996</v>
      </c>
      <c r="H39" s="592">
        <f t="shared" si="1"/>
        <v>9830939.8099999968</v>
      </c>
    </row>
    <row r="40" spans="1:8" ht="26.4">
      <c r="A40" s="580">
        <v>10.199999999999999</v>
      </c>
      <c r="B40" s="588" t="s">
        <v>196</v>
      </c>
      <c r="C40" s="693">
        <v>1880610.88</v>
      </c>
      <c r="D40" s="693">
        <v>295965.80471</v>
      </c>
      <c r="E40" s="591">
        <f t="shared" si="0"/>
        <v>2176576.6847099997</v>
      </c>
      <c r="F40" s="590">
        <v>1922740.7699999996</v>
      </c>
      <c r="G40" s="590">
        <v>155083.70006</v>
      </c>
      <c r="H40" s="592">
        <f t="shared" si="1"/>
        <v>2077824.4700599995</v>
      </c>
    </row>
    <row r="41" spans="1:8" ht="13.8">
      <c r="A41" s="580">
        <v>10.3</v>
      </c>
      <c r="B41" s="588" t="s">
        <v>199</v>
      </c>
      <c r="C41" s="693">
        <v>140341563.20999986</v>
      </c>
      <c r="D41" s="693">
        <v>2094686.2183040003</v>
      </c>
      <c r="E41" s="591">
        <f t="shared" si="0"/>
        <v>142436249.42830387</v>
      </c>
      <c r="F41" s="590">
        <v>129014754.98999986</v>
      </c>
      <c r="G41" s="590">
        <v>2085716.3683040002</v>
      </c>
      <c r="H41" s="592">
        <f t="shared" si="1"/>
        <v>131100471.35830386</v>
      </c>
    </row>
    <row r="42" spans="1:8" ht="18.75" customHeight="1">
      <c r="A42" s="580">
        <v>10.4</v>
      </c>
      <c r="B42" s="588" t="s">
        <v>200</v>
      </c>
      <c r="C42" s="693">
        <v>19858279.969999999</v>
      </c>
      <c r="D42" s="693">
        <v>682107.49254999997</v>
      </c>
      <c r="E42" s="591">
        <f t="shared" si="0"/>
        <v>20540387.462549999</v>
      </c>
      <c r="F42" s="590">
        <v>12662073.93</v>
      </c>
      <c r="G42" s="590">
        <v>173529.07733999999</v>
      </c>
      <c r="H42" s="592">
        <f t="shared" si="1"/>
        <v>12835603.007339999</v>
      </c>
    </row>
    <row r="43" spans="1:8" ht="18" customHeight="1" thickBot="1">
      <c r="A43" s="580">
        <v>11</v>
      </c>
      <c r="B43" s="589" t="s">
        <v>197</v>
      </c>
      <c r="C43" s="596">
        <v>707036</v>
      </c>
      <c r="D43" s="596">
        <v>0</v>
      </c>
      <c r="E43" s="593">
        <f t="shared" si="0"/>
        <v>707036</v>
      </c>
      <c r="F43" s="594">
        <v>1952307</v>
      </c>
      <c r="G43" s="594">
        <v>557750</v>
      </c>
      <c r="H43" s="595">
        <f t="shared" si="1"/>
        <v>2510057</v>
      </c>
    </row>
    <row r="44" spans="1:8">
      <c r="C44" s="579"/>
      <c r="D44" s="579"/>
      <c r="E44" s="579"/>
      <c r="F44" s="579"/>
      <c r="G44" s="579"/>
      <c r="H44" s="579"/>
    </row>
    <row r="45" spans="1:8">
      <c r="C45" s="579"/>
      <c r="D45" s="579"/>
      <c r="E45" s="579"/>
      <c r="F45" s="579"/>
      <c r="G45" s="579"/>
      <c r="H45" s="579"/>
    </row>
    <row r="46" spans="1:8">
      <c r="C46" s="579"/>
      <c r="D46" s="579"/>
      <c r="E46" s="579"/>
      <c r="F46" s="579"/>
      <c r="G46" s="579"/>
      <c r="H46" s="579"/>
    </row>
    <row r="47" spans="1:8">
      <c r="C47" s="579"/>
      <c r="D47" s="579"/>
      <c r="E47" s="579"/>
      <c r="F47" s="579"/>
      <c r="G47" s="579"/>
      <c r="H47" s="579"/>
    </row>
  </sheetData>
  <mergeCells count="4">
    <mergeCell ref="A4:A5"/>
    <mergeCell ref="B4:B5"/>
    <mergeCell ref="C4:E4"/>
    <mergeCell ref="F4:H4"/>
  </mergeCells>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D39" sqref="D39"/>
      <selection pane="topRight" activeCell="D39" sqref="D39"/>
      <selection pane="bottomLeft" activeCell="D39" sqref="D39"/>
      <selection pane="bottomRight" activeCell="G32" sqref="G32"/>
    </sheetView>
  </sheetViews>
  <sheetFormatPr defaultColWidth="9.33203125" defaultRowHeight="13.2"/>
  <cols>
    <col min="1" max="1" width="9.5546875" style="4" bestFit="1" customWidth="1"/>
    <col min="2" max="2" width="72.77734375" style="4" customWidth="1"/>
    <col min="3" max="4" width="14" style="4" bestFit="1" customWidth="1"/>
    <col min="5" max="7" width="14" style="17" bestFit="1" customWidth="1"/>
    <col min="8" max="11" width="9.6640625" style="17" customWidth="1"/>
    <col min="12" max="16384" width="9.33203125" style="17"/>
  </cols>
  <sheetData>
    <row r="1" spans="1:8">
      <c r="A1" s="2" t="s">
        <v>30</v>
      </c>
      <c r="B1" s="3" t="str">
        <f>'Info '!C2</f>
        <v>JSC "Liberty Bank"</v>
      </c>
      <c r="C1" s="3"/>
    </row>
    <row r="2" spans="1:8">
      <c r="A2" s="2" t="s">
        <v>31</v>
      </c>
      <c r="B2" s="530">
        <f>'1. key ratios '!B2</f>
        <v>46022</v>
      </c>
      <c r="C2" s="6"/>
      <c r="D2" s="7"/>
      <c r="E2" s="20"/>
      <c r="F2" s="20"/>
      <c r="G2" s="20"/>
      <c r="H2" s="20"/>
    </row>
    <row r="3" spans="1:8">
      <c r="A3" s="2"/>
      <c r="B3" s="3"/>
      <c r="C3" s="6"/>
      <c r="D3" s="7"/>
      <c r="E3" s="20"/>
      <c r="F3" s="20"/>
      <c r="G3" s="20"/>
      <c r="H3" s="20"/>
    </row>
    <row r="4" spans="1:8" ht="15" customHeight="1" thickBot="1">
      <c r="A4" s="7" t="s">
        <v>96</v>
      </c>
      <c r="B4" s="84" t="s">
        <v>174</v>
      </c>
      <c r="C4" s="21" t="s">
        <v>35</v>
      </c>
    </row>
    <row r="5" spans="1:8" ht="15" customHeight="1">
      <c r="A5" s="708" t="s">
        <v>6</v>
      </c>
      <c r="B5" s="714"/>
      <c r="C5" s="715" t="str">
        <f>INT((MONTH($B$2))/3)&amp;"Q"&amp;"-"&amp;YEAR($B$2)</f>
        <v>4Q-2025</v>
      </c>
      <c r="D5" s="715" t="str">
        <f>IF(INT(MONTH($B$2))=3, "4"&amp;"Q"&amp;"-"&amp;YEAR($B$2)-1, IF(INT(MONTH($B$2))=6, "1"&amp;"Q"&amp;"-"&amp;YEAR($B$2), IF(INT(MONTH($B$2))=9, "2"&amp;"Q"&amp;"-"&amp;YEAR($B$2),IF(INT(MONTH($B$2))=12, "3"&amp;"Q"&amp;"-"&amp;YEAR($B$2), 0))))</f>
        <v>3Q-2025</v>
      </c>
      <c r="E5" s="715" t="str">
        <f>IF(INT(MONTH($B$2))=3, "3"&amp;"Q"&amp;"-"&amp;YEAR($B$2)-1, IF(INT(MONTH($B$2))=6, "4"&amp;"Q"&amp;"-"&amp;YEAR($B$2)-1, IF(INT(MONTH($B$2))=9, "1"&amp;"Q"&amp;"-"&amp;YEAR($B$2),IF(INT(MONTH($B$2))=12, "2"&amp;"Q"&amp;"-"&amp;YEAR($B$2), 0))))</f>
        <v>2Q-2025</v>
      </c>
      <c r="F5" s="715" t="str">
        <f>IF(INT(MONTH($B$2))=3, "2"&amp;"Q"&amp;"-"&amp;YEAR($B$2)-1, IF(INT(MONTH($B$2))=6, "3"&amp;"Q"&amp;"-"&amp;YEAR($B$2)-1, IF(INT(MONTH($B$2))=9, "4"&amp;"Q"&amp;"-"&amp;YEAR($B$2)-1,IF(INT(MONTH($B$2))=12, "1"&amp;"Q"&amp;"-"&amp;YEAR($B$2), 0))))</f>
        <v>1Q-2025</v>
      </c>
      <c r="G5" s="716" t="str">
        <f>IF(INT(MONTH($B$2))=3, "1"&amp;"Q"&amp;"-"&amp;YEAR($B$2)-1, IF(INT(MONTH($B$2))=6, "2"&amp;"Q"&amp;"-"&amp;YEAR($B$2)-1, IF(INT(MONTH($B$2))=9, "3"&amp;"Q"&amp;"-"&amp;YEAR($B$2)-1,IF(INT(MONTH($B$2))=12, "4"&amp;"Q"&amp;"-"&amp;YEAR($B$2)-1, 0))))</f>
        <v>4Q-2024</v>
      </c>
    </row>
    <row r="6" spans="1:8" ht="15" customHeight="1">
      <c r="A6" s="717">
        <v>1</v>
      </c>
      <c r="B6" s="709" t="s">
        <v>178</v>
      </c>
      <c r="C6" s="710">
        <v>3527263334.3870158</v>
      </c>
      <c r="D6" s="710">
        <f>D7+D9+D10</f>
        <v>3336068022.7863345</v>
      </c>
      <c r="E6" s="710">
        <f t="shared" ref="E6:G6" si="0">E7+E9+E10</f>
        <v>3212564005.0254979</v>
      </c>
      <c r="F6" s="710">
        <f t="shared" si="0"/>
        <v>3138438337.927259</v>
      </c>
      <c r="G6" s="718">
        <f t="shared" si="0"/>
        <v>2919232268.7415619</v>
      </c>
    </row>
    <row r="7" spans="1:8" ht="15" customHeight="1">
      <c r="A7" s="717">
        <v>1.1000000000000001</v>
      </c>
      <c r="B7" s="709" t="s">
        <v>744</v>
      </c>
      <c r="C7" s="711">
        <v>3446402601.4644699</v>
      </c>
      <c r="D7" s="711">
        <v>3268193311.4042096</v>
      </c>
      <c r="E7" s="711">
        <v>3146087332.0486908</v>
      </c>
      <c r="F7" s="711">
        <v>3076435905.6973662</v>
      </c>
      <c r="G7" s="719">
        <v>2862298531.2414284</v>
      </c>
    </row>
    <row r="8" spans="1:8" ht="26.4">
      <c r="A8" s="717" t="s">
        <v>14</v>
      </c>
      <c r="B8" s="709" t="s">
        <v>95</v>
      </c>
      <c r="C8" s="711">
        <v>0</v>
      </c>
      <c r="D8" s="711">
        <v>0</v>
      </c>
      <c r="E8" s="711">
        <v>0</v>
      </c>
      <c r="F8" s="711">
        <v>0</v>
      </c>
      <c r="G8" s="719">
        <v>0</v>
      </c>
    </row>
    <row r="9" spans="1:8" ht="15" customHeight="1">
      <c r="A9" s="717">
        <v>1.2</v>
      </c>
      <c r="B9" s="712" t="s">
        <v>94</v>
      </c>
      <c r="C9" s="711">
        <v>80651413.963197514</v>
      </c>
      <c r="D9" s="711">
        <v>67871156.396737486</v>
      </c>
      <c r="E9" s="711">
        <v>66474269.733249992</v>
      </c>
      <c r="F9" s="711">
        <v>61231703.485745512</v>
      </c>
      <c r="G9" s="719">
        <v>56488368.500133306</v>
      </c>
    </row>
    <row r="10" spans="1:8" ht="15" customHeight="1">
      <c r="A10" s="717">
        <v>1.3</v>
      </c>
      <c r="B10" s="709" t="s">
        <v>28</v>
      </c>
      <c r="C10" s="713">
        <v>209318.95934840501</v>
      </c>
      <c r="D10" s="711">
        <v>3554.9853871534824</v>
      </c>
      <c r="E10" s="713">
        <v>2403.2435569933423</v>
      </c>
      <c r="F10" s="711">
        <v>770728.74414739152</v>
      </c>
      <c r="G10" s="720">
        <v>445369</v>
      </c>
    </row>
    <row r="11" spans="1:8" ht="15" customHeight="1">
      <c r="A11" s="717">
        <v>2</v>
      </c>
      <c r="B11" s="709" t="s">
        <v>175</v>
      </c>
      <c r="C11" s="711">
        <v>6022374.7760697072</v>
      </c>
      <c r="D11" s="711">
        <v>3131620.5327489427</v>
      </c>
      <c r="E11" s="711">
        <v>6169268.0593831958</v>
      </c>
      <c r="F11" s="711">
        <v>7664112.1024211626</v>
      </c>
      <c r="G11" s="719">
        <v>5640931.4535068916</v>
      </c>
    </row>
    <row r="12" spans="1:8" ht="15" customHeight="1">
      <c r="A12" s="717">
        <v>3</v>
      </c>
      <c r="B12" s="709" t="s">
        <v>176</v>
      </c>
      <c r="C12" s="713">
        <v>739863442.05801094</v>
      </c>
      <c r="D12" s="711">
        <v>648013004.4674896</v>
      </c>
      <c r="E12" s="713">
        <v>648013004.4674896</v>
      </c>
      <c r="F12" s="711">
        <v>648013004.4674896</v>
      </c>
      <c r="G12" s="720">
        <v>648013004.4674896</v>
      </c>
    </row>
    <row r="13" spans="1:8" ht="15" customHeight="1" thickBot="1">
      <c r="A13" s="24">
        <v>4</v>
      </c>
      <c r="B13" s="721" t="s">
        <v>177</v>
      </c>
      <c r="C13" s="722">
        <v>4273149151.2210965</v>
      </c>
      <c r="D13" s="722">
        <f>D6+D11+D12</f>
        <v>3987212647.7865734</v>
      </c>
      <c r="E13" s="722">
        <f t="shared" ref="E13:G13" si="1">E6+E11+E12</f>
        <v>3866746277.552371</v>
      </c>
      <c r="F13" s="722">
        <f t="shared" si="1"/>
        <v>3794115454.49717</v>
      </c>
      <c r="G13" s="723">
        <f t="shared" si="1"/>
        <v>3572886204.6625586</v>
      </c>
    </row>
    <row r="14" spans="1:8">
      <c r="B14" s="27"/>
    </row>
    <row r="15" spans="1:8">
      <c r="B15" s="28"/>
    </row>
    <row r="16" spans="1:8">
      <c r="B16" s="28"/>
    </row>
    <row r="17" s="17" customFormat="1" ht="10.199999999999999"/>
    <row r="18" s="17" customFormat="1" ht="10.199999999999999"/>
    <row r="19" s="17" customFormat="1" ht="10.199999999999999"/>
    <row r="20" s="17" customFormat="1" ht="10.199999999999999"/>
    <row r="21" s="17" customFormat="1" ht="10.199999999999999"/>
    <row r="22" s="17" customFormat="1" ht="10.199999999999999"/>
    <row r="23" s="17" customFormat="1" ht="10.199999999999999"/>
    <row r="24" s="17" customFormat="1" ht="10.199999999999999"/>
    <row r="25" s="17" customFormat="1" ht="10.199999999999999"/>
    <row r="26" s="17" customFormat="1" ht="10.199999999999999"/>
    <row r="27" s="17" customFormat="1" ht="10.199999999999999"/>
    <row r="28" s="17" customFormat="1" ht="10.199999999999999"/>
    <row r="29" s="17" customFormat="1" ht="10.199999999999999"/>
  </sheetData>
  <pageMargins left="0.7" right="0.7" top="0.75" bottom="0.75" header="0.3" footer="0.3"/>
  <pageSetup paperSize="9"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29"/>
  <sheetViews>
    <sheetView zoomScale="80" zoomScaleNormal="80" workbookViewId="0">
      <pane xSplit="1" ySplit="4" topLeftCell="B5" activePane="bottomRight" state="frozen"/>
      <selection activeCell="D39" sqref="D39"/>
      <selection pane="topRight" activeCell="D39" sqref="D39"/>
      <selection pane="bottomLeft" activeCell="D39" sqref="D39"/>
      <selection pane="bottomRight" activeCell="H25" sqref="H25"/>
    </sheetView>
  </sheetViews>
  <sheetFormatPr defaultColWidth="9.33203125" defaultRowHeight="13.8"/>
  <cols>
    <col min="1" max="1" width="9.5546875" style="4" bestFit="1" customWidth="1"/>
    <col min="2" max="2" width="65.5546875" style="4" customWidth="1"/>
    <col min="3" max="3" width="24.33203125" style="4" customWidth="1"/>
    <col min="4" max="16384" width="9.33203125" style="5"/>
  </cols>
  <sheetData>
    <row r="1" spans="1:3">
      <c r="A1" s="2" t="s">
        <v>30</v>
      </c>
      <c r="B1" s="3" t="str">
        <f>'Info '!C2</f>
        <v>JSC "Liberty Bank"</v>
      </c>
    </row>
    <row r="2" spans="1:3">
      <c r="A2" s="2" t="s">
        <v>31</v>
      </c>
      <c r="B2" s="530">
        <f>'1. key ratios '!B2</f>
        <v>46022</v>
      </c>
    </row>
    <row r="4" spans="1:3" ht="28.2" customHeight="1" thickBot="1">
      <c r="A4" s="29" t="s">
        <v>41</v>
      </c>
      <c r="B4" s="30" t="s">
        <v>151</v>
      </c>
      <c r="C4" s="31"/>
    </row>
    <row r="5" spans="1:3">
      <c r="A5" s="32"/>
      <c r="B5" s="223" t="s">
        <v>42</v>
      </c>
      <c r="C5" s="224" t="s">
        <v>335</v>
      </c>
    </row>
    <row r="6" spans="1:3">
      <c r="A6" s="33">
        <v>1</v>
      </c>
      <c r="B6" s="534" t="s">
        <v>753</v>
      </c>
      <c r="C6" s="535" t="s">
        <v>754</v>
      </c>
    </row>
    <row r="7" spans="1:3">
      <c r="A7" s="33">
        <v>2</v>
      </c>
      <c r="B7" s="534" t="s">
        <v>755</v>
      </c>
      <c r="C7" s="535" t="s">
        <v>756</v>
      </c>
    </row>
    <row r="8" spans="1:3">
      <c r="A8" s="33">
        <v>3</v>
      </c>
      <c r="B8" s="534" t="s">
        <v>757</v>
      </c>
      <c r="C8" s="535" t="s">
        <v>758</v>
      </c>
    </row>
    <row r="9" spans="1:3">
      <c r="A9" s="33">
        <v>4</v>
      </c>
      <c r="B9" s="534" t="s">
        <v>759</v>
      </c>
      <c r="C9" s="535" t="s">
        <v>758</v>
      </c>
    </row>
    <row r="10" spans="1:3">
      <c r="A10" s="33">
        <v>5</v>
      </c>
      <c r="B10" s="534" t="s">
        <v>760</v>
      </c>
      <c r="C10" s="535" t="s">
        <v>758</v>
      </c>
    </row>
    <row r="11" spans="1:3">
      <c r="A11" s="33"/>
      <c r="B11" s="34"/>
      <c r="C11" s="35"/>
    </row>
    <row r="12" spans="1:3">
      <c r="A12" s="33"/>
      <c r="B12" s="225"/>
      <c r="C12" s="226"/>
    </row>
    <row r="13" spans="1:3" ht="26.4">
      <c r="A13" s="33"/>
      <c r="B13" s="522" t="s">
        <v>43</v>
      </c>
      <c r="C13" s="523" t="s">
        <v>336</v>
      </c>
    </row>
    <row r="14" spans="1:3">
      <c r="A14" s="33">
        <v>1</v>
      </c>
      <c r="B14" s="534" t="s">
        <v>761</v>
      </c>
      <c r="C14" s="536" t="s">
        <v>762</v>
      </c>
    </row>
    <row r="15" spans="1:3">
      <c r="A15" s="33">
        <v>2</v>
      </c>
      <c r="B15" s="534" t="s">
        <v>763</v>
      </c>
      <c r="C15" s="536" t="s">
        <v>764</v>
      </c>
    </row>
    <row r="16" spans="1:3">
      <c r="A16" s="33">
        <v>3</v>
      </c>
      <c r="B16" s="534" t="s">
        <v>765</v>
      </c>
      <c r="C16" s="536" t="s">
        <v>766</v>
      </c>
    </row>
    <row r="17" spans="1:3">
      <c r="A17" s="33"/>
      <c r="B17" s="34"/>
      <c r="C17" s="36"/>
    </row>
    <row r="18" spans="1:3" ht="15.75" customHeight="1">
      <c r="A18" s="33"/>
      <c r="B18" s="34"/>
      <c r="C18" s="37"/>
    </row>
    <row r="19" spans="1:3" ht="30" customHeight="1">
      <c r="A19" s="33"/>
      <c r="B19" s="811" t="s">
        <v>44</v>
      </c>
      <c r="C19" s="812"/>
    </row>
    <row r="20" spans="1:3">
      <c r="A20" s="33">
        <v>1</v>
      </c>
      <c r="B20" s="534" t="s">
        <v>767</v>
      </c>
      <c r="C20" s="576">
        <v>0.97053459490345217</v>
      </c>
    </row>
    <row r="21" spans="1:3">
      <c r="A21" s="33">
        <v>2</v>
      </c>
      <c r="B21" s="534" t="s">
        <v>768</v>
      </c>
      <c r="C21" s="577">
        <v>2.9465416559679772E-2</v>
      </c>
    </row>
    <row r="22" spans="1:3">
      <c r="A22" s="33"/>
      <c r="B22" s="524"/>
      <c r="C22" s="525"/>
    </row>
    <row r="23" spans="1:3" ht="15.75" customHeight="1">
      <c r="A23" s="33"/>
      <c r="B23" s="34"/>
      <c r="C23" s="35"/>
    </row>
    <row r="24" spans="1:3" ht="29.25" customHeight="1">
      <c r="A24" s="33"/>
      <c r="B24" s="811" t="s">
        <v>45</v>
      </c>
      <c r="C24" s="812"/>
    </row>
    <row r="25" spans="1:3">
      <c r="A25" s="33">
        <v>1</v>
      </c>
      <c r="B25" s="534" t="s">
        <v>755</v>
      </c>
      <c r="C25" s="576">
        <v>0.31306837757301031</v>
      </c>
    </row>
    <row r="26" spans="1:3">
      <c r="A26" s="526">
        <v>2</v>
      </c>
      <c r="B26" s="537" t="s">
        <v>769</v>
      </c>
      <c r="C26" s="576">
        <v>0.31306837757301031</v>
      </c>
    </row>
    <row r="27" spans="1:3">
      <c r="A27" s="526">
        <v>3</v>
      </c>
      <c r="B27" s="534" t="s">
        <v>770</v>
      </c>
      <c r="C27" s="577">
        <v>0.31306837757301031</v>
      </c>
    </row>
    <row r="28" spans="1:3">
      <c r="A28" s="526"/>
      <c r="B28" s="527"/>
      <c r="C28" s="538"/>
    </row>
    <row r="29" spans="1:3" ht="14.4" thickBot="1">
      <c r="A29" s="38"/>
      <c r="B29" s="39"/>
      <c r="C29" s="40"/>
    </row>
  </sheetData>
  <mergeCells count="2">
    <mergeCell ref="B24:C24"/>
    <mergeCell ref="B19:C19"/>
  </mergeCells>
  <dataValidations count="1">
    <dataValidation type="list" allowBlank="1" showInputMessage="1" showErrorMessage="1" sqref="C6:C11" xr:uid="{00000000-0002-0000-0600-000000000000}">
      <formula1>"Independent chair, Non-independent chair, Independent member, Non-independent member"</formula1>
    </dataValidation>
  </dataValidations>
  <pageMargins left="0.7" right="0.7" top="0.75" bottom="0.75" header="0.3" footer="0.3"/>
  <pageSetup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D39" sqref="D39"/>
      <selection pane="topRight" activeCell="D39" sqref="D39"/>
      <selection pane="bottomLeft" activeCell="D39" sqref="D39"/>
      <selection pane="bottomRight" activeCell="F26" sqref="F26"/>
    </sheetView>
  </sheetViews>
  <sheetFormatPr defaultColWidth="9.33203125" defaultRowHeight="13.8"/>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33203125" style="5"/>
  </cols>
  <sheetData>
    <row r="1" spans="1:7">
      <c r="A1" s="168" t="s">
        <v>30</v>
      </c>
      <c r="B1" s="3" t="str">
        <f>'Info '!C2</f>
        <v>JSC "Liberty Bank"</v>
      </c>
      <c r="C1" s="51"/>
      <c r="D1" s="51"/>
      <c r="E1" s="51"/>
      <c r="F1" s="15"/>
    </row>
    <row r="2" spans="1:7" s="41" customFormat="1" ht="15.75" customHeight="1">
      <c r="A2" s="168" t="s">
        <v>31</v>
      </c>
      <c r="B2" s="530">
        <f>'1. key ratios '!B2</f>
        <v>46022</v>
      </c>
    </row>
    <row r="3" spans="1:7" s="41" customFormat="1" ht="15.75" customHeight="1">
      <c r="A3" s="168"/>
    </row>
    <row r="4" spans="1:7" s="41" customFormat="1" ht="15.75" customHeight="1" thickBot="1">
      <c r="A4" s="169" t="s">
        <v>99</v>
      </c>
      <c r="B4" s="817" t="s">
        <v>212</v>
      </c>
      <c r="C4" s="818"/>
      <c r="D4" s="818"/>
      <c r="E4" s="818"/>
    </row>
    <row r="5" spans="1:7" s="45" customFormat="1" ht="17.7" customHeight="1">
      <c r="A5" s="116"/>
      <c r="B5" s="117"/>
      <c r="C5" s="43" t="s">
        <v>0</v>
      </c>
      <c r="D5" s="43" t="s">
        <v>1</v>
      </c>
      <c r="E5" s="44" t="s">
        <v>2</v>
      </c>
    </row>
    <row r="6" spans="1:7" s="15" customFormat="1" ht="14.7" customHeight="1">
      <c r="A6" s="170"/>
      <c r="B6" s="813" t="s">
        <v>219</v>
      </c>
      <c r="C6" s="813" t="s">
        <v>624</v>
      </c>
      <c r="D6" s="815" t="s">
        <v>98</v>
      </c>
      <c r="E6" s="816"/>
      <c r="G6" s="5"/>
    </row>
    <row r="7" spans="1:7" s="15" customFormat="1" ht="99.6" customHeight="1">
      <c r="A7" s="170"/>
      <c r="B7" s="814"/>
      <c r="C7" s="813"/>
      <c r="D7" s="202" t="s">
        <v>97</v>
      </c>
      <c r="E7" s="203" t="s">
        <v>220</v>
      </c>
      <c r="G7" s="5"/>
    </row>
    <row r="8" spans="1:7" ht="20.399999999999999">
      <c r="A8" s="272">
        <v>1</v>
      </c>
      <c r="B8" s="273" t="s">
        <v>525</v>
      </c>
      <c r="C8" s="614">
        <v>627941612.05258179</v>
      </c>
      <c r="D8" s="614">
        <v>0</v>
      </c>
      <c r="E8" s="615">
        <f>C8-D8</f>
        <v>627941612.05258179</v>
      </c>
      <c r="F8" s="15"/>
    </row>
    <row r="9" spans="1:7" ht="14.4">
      <c r="A9" s="272">
        <v>1.1000000000000001</v>
      </c>
      <c r="B9" s="274" t="s">
        <v>526</v>
      </c>
      <c r="C9" s="614">
        <v>392478999.18000007</v>
      </c>
      <c r="D9" s="614"/>
      <c r="E9" s="615">
        <f t="shared" ref="E9:E34" si="0">C9-D9</f>
        <v>392478999.18000007</v>
      </c>
      <c r="F9" s="15"/>
    </row>
    <row r="10" spans="1:7" ht="14.4">
      <c r="A10" s="272">
        <v>1.2</v>
      </c>
      <c r="B10" s="274" t="s">
        <v>527</v>
      </c>
      <c r="C10" s="614">
        <v>132857599.64412749</v>
      </c>
      <c r="D10" s="614"/>
      <c r="E10" s="615">
        <f t="shared" si="0"/>
        <v>132857599.64412749</v>
      </c>
      <c r="F10" s="15"/>
    </row>
    <row r="11" spans="1:7" ht="14.4">
      <c r="A11" s="272">
        <v>1.3</v>
      </c>
      <c r="B11" s="274" t="s">
        <v>528</v>
      </c>
      <c r="C11" s="614">
        <v>102605013.22845417</v>
      </c>
      <c r="D11" s="614"/>
      <c r="E11" s="615">
        <f t="shared" si="0"/>
        <v>102605013.22845417</v>
      </c>
      <c r="F11" s="15"/>
    </row>
    <row r="12" spans="1:7" ht="14.4">
      <c r="A12" s="272">
        <v>2</v>
      </c>
      <c r="B12" s="275" t="s">
        <v>529</v>
      </c>
      <c r="C12" s="614">
        <v>382661.89</v>
      </c>
      <c r="D12" s="614"/>
      <c r="E12" s="615">
        <f t="shared" si="0"/>
        <v>382661.89</v>
      </c>
      <c r="F12" s="15"/>
    </row>
    <row r="13" spans="1:7" ht="14.4">
      <c r="A13" s="272">
        <v>2.1</v>
      </c>
      <c r="B13" s="276" t="s">
        <v>530</v>
      </c>
      <c r="C13" s="614">
        <v>15548.33</v>
      </c>
      <c r="D13" s="614"/>
      <c r="E13" s="615">
        <f t="shared" si="0"/>
        <v>15548.33</v>
      </c>
      <c r="F13" s="15"/>
    </row>
    <row r="14" spans="1:7" ht="20.399999999999999">
      <c r="A14" s="272">
        <v>3</v>
      </c>
      <c r="B14" s="277" t="s">
        <v>531</v>
      </c>
      <c r="C14" s="614"/>
      <c r="D14" s="614"/>
      <c r="E14" s="615">
        <f t="shared" si="0"/>
        <v>0</v>
      </c>
      <c r="F14" s="15"/>
    </row>
    <row r="15" spans="1:7" ht="14.4">
      <c r="A15" s="272">
        <v>4</v>
      </c>
      <c r="B15" s="278" t="s">
        <v>532</v>
      </c>
      <c r="C15" s="614"/>
      <c r="D15" s="614"/>
      <c r="E15" s="615">
        <f t="shared" si="0"/>
        <v>0</v>
      </c>
      <c r="F15" s="15"/>
    </row>
    <row r="16" spans="1:7" ht="20.399999999999999">
      <c r="A16" s="272">
        <v>5</v>
      </c>
      <c r="B16" s="279" t="s">
        <v>533</v>
      </c>
      <c r="C16" s="614">
        <v>271153478.58725756</v>
      </c>
      <c r="D16" s="614">
        <v>0</v>
      </c>
      <c r="E16" s="615">
        <f t="shared" si="0"/>
        <v>271153478.58725756</v>
      </c>
      <c r="F16" s="15"/>
    </row>
    <row r="17" spans="1:6" ht="14.4">
      <c r="A17" s="272">
        <v>5.0999999999999996</v>
      </c>
      <c r="B17" s="280" t="s">
        <v>534</v>
      </c>
      <c r="C17" s="614">
        <v>0</v>
      </c>
      <c r="D17" s="614"/>
      <c r="E17" s="615">
        <f t="shared" si="0"/>
        <v>0</v>
      </c>
      <c r="F17" s="15"/>
    </row>
    <row r="18" spans="1:6" ht="14.4">
      <c r="A18" s="272">
        <v>5.2</v>
      </c>
      <c r="B18" s="280" t="s">
        <v>535</v>
      </c>
      <c r="C18" s="614">
        <v>271153478.58725756</v>
      </c>
      <c r="D18" s="614"/>
      <c r="E18" s="615">
        <f t="shared" si="0"/>
        <v>271153478.58725756</v>
      </c>
      <c r="F18" s="15"/>
    </row>
    <row r="19" spans="1:6" ht="14.4">
      <c r="A19" s="272">
        <v>5.3</v>
      </c>
      <c r="B19" s="281" t="s">
        <v>536</v>
      </c>
      <c r="C19" s="614"/>
      <c r="D19" s="614"/>
      <c r="E19" s="615">
        <f t="shared" si="0"/>
        <v>0</v>
      </c>
      <c r="F19" s="15"/>
    </row>
    <row r="20" spans="1:6" ht="14.4">
      <c r="A20" s="272">
        <v>6</v>
      </c>
      <c r="B20" s="277" t="s">
        <v>537</v>
      </c>
      <c r="C20" s="614">
        <v>4796811282.8774624</v>
      </c>
      <c r="D20" s="614">
        <v>0</v>
      </c>
      <c r="E20" s="615">
        <f t="shared" si="0"/>
        <v>4796811282.8774624</v>
      </c>
      <c r="F20" s="15"/>
    </row>
    <row r="21" spans="1:6" ht="14.4">
      <c r="A21" s="272">
        <v>6.1</v>
      </c>
      <c r="B21" s="280" t="s">
        <v>535</v>
      </c>
      <c r="C21" s="616">
        <v>604125792.32598662</v>
      </c>
      <c r="D21" s="616"/>
      <c r="E21" s="617">
        <f t="shared" si="0"/>
        <v>604125792.32598662</v>
      </c>
      <c r="F21" s="15"/>
    </row>
    <row r="22" spans="1:6" ht="14.4">
      <c r="A22" s="272">
        <v>6.2</v>
      </c>
      <c r="B22" s="281" t="s">
        <v>536</v>
      </c>
      <c r="C22" s="616">
        <v>4192685490.5514755</v>
      </c>
      <c r="D22" s="616"/>
      <c r="E22" s="617">
        <f t="shared" si="0"/>
        <v>4192685490.5514755</v>
      </c>
      <c r="F22" s="15"/>
    </row>
    <row r="23" spans="1:6" ht="14.4">
      <c r="A23" s="272">
        <v>7</v>
      </c>
      <c r="B23" s="275" t="s">
        <v>538</v>
      </c>
      <c r="C23" s="616">
        <v>0</v>
      </c>
      <c r="D23" s="616"/>
      <c r="E23" s="617">
        <f>C23-D23</f>
        <v>0</v>
      </c>
      <c r="F23" s="15"/>
    </row>
    <row r="24" spans="1:6" ht="20.399999999999999">
      <c r="A24" s="272">
        <v>8</v>
      </c>
      <c r="B24" s="282" t="s">
        <v>539</v>
      </c>
      <c r="C24" s="616"/>
      <c r="D24" s="616"/>
      <c r="E24" s="617">
        <f t="shared" si="0"/>
        <v>0</v>
      </c>
      <c r="F24" s="15"/>
    </row>
    <row r="25" spans="1:6" ht="14.4">
      <c r="A25" s="272">
        <v>9</v>
      </c>
      <c r="B25" s="278" t="s">
        <v>540</v>
      </c>
      <c r="C25" s="616">
        <v>214947231.65000004</v>
      </c>
      <c r="D25" s="616">
        <v>31125125.239999998</v>
      </c>
      <c r="E25" s="617">
        <f>C25-D25</f>
        <v>183822106.41000003</v>
      </c>
      <c r="F25" s="15"/>
    </row>
    <row r="26" spans="1:6" ht="14.4">
      <c r="A26" s="272">
        <v>9.1</v>
      </c>
      <c r="B26" s="280" t="s">
        <v>541</v>
      </c>
      <c r="C26" s="616">
        <v>212501508.82000002</v>
      </c>
      <c r="D26" s="616">
        <v>31125125.239999998</v>
      </c>
      <c r="E26" s="617">
        <f>C26-D26</f>
        <v>181376383.58000001</v>
      </c>
      <c r="F26" s="15"/>
    </row>
    <row r="27" spans="1:6" ht="14.4">
      <c r="A27" s="272">
        <v>9.1999999999999993</v>
      </c>
      <c r="B27" s="280" t="s">
        <v>542</v>
      </c>
      <c r="C27" s="616">
        <v>2445722.83</v>
      </c>
      <c r="D27" s="616"/>
      <c r="E27" s="617">
        <f>C27-D27</f>
        <v>2445722.83</v>
      </c>
      <c r="F27" s="15"/>
    </row>
    <row r="28" spans="1:6" ht="14.4">
      <c r="A28" s="272">
        <v>10</v>
      </c>
      <c r="B28" s="278" t="s">
        <v>543</v>
      </c>
      <c r="C28" s="616">
        <v>87426540.860000014</v>
      </c>
      <c r="D28" s="616">
        <v>87426540.860000014</v>
      </c>
      <c r="E28" s="617">
        <f>C28-D28</f>
        <v>0</v>
      </c>
      <c r="F28" s="15"/>
    </row>
    <row r="29" spans="1:6" ht="14.4">
      <c r="A29" s="272">
        <v>10.1</v>
      </c>
      <c r="B29" s="280" t="s">
        <v>544</v>
      </c>
      <c r="C29" s="616"/>
      <c r="D29" s="616"/>
      <c r="E29" s="617">
        <f t="shared" si="0"/>
        <v>0</v>
      </c>
      <c r="F29" s="15"/>
    </row>
    <row r="30" spans="1:6" ht="14.4">
      <c r="A30" s="272">
        <v>10.199999999999999</v>
      </c>
      <c r="B30" s="280" t="s">
        <v>545</v>
      </c>
      <c r="C30" s="616">
        <v>87426540.860000014</v>
      </c>
      <c r="D30" s="616">
        <v>87426540.860000014</v>
      </c>
      <c r="E30" s="617">
        <f>C30-D30</f>
        <v>0</v>
      </c>
      <c r="F30" s="15"/>
    </row>
    <row r="31" spans="1:6" ht="14.4">
      <c r="A31" s="272">
        <v>11</v>
      </c>
      <c r="B31" s="278" t="s">
        <v>546</v>
      </c>
      <c r="C31" s="616">
        <v>0</v>
      </c>
      <c r="D31" s="616">
        <v>0</v>
      </c>
      <c r="E31" s="617">
        <f t="shared" si="0"/>
        <v>0</v>
      </c>
      <c r="F31" s="15"/>
    </row>
    <row r="32" spans="1:6" ht="14.4">
      <c r="A32" s="272">
        <v>11.1</v>
      </c>
      <c r="B32" s="280" t="s">
        <v>547</v>
      </c>
      <c r="C32" s="616">
        <v>0</v>
      </c>
      <c r="D32" s="616"/>
      <c r="E32" s="617">
        <f t="shared" si="0"/>
        <v>0</v>
      </c>
      <c r="F32" s="15"/>
    </row>
    <row r="33" spans="1:7" ht="14.4">
      <c r="A33" s="272">
        <v>11.2</v>
      </c>
      <c r="B33" s="280" t="s">
        <v>548</v>
      </c>
      <c r="C33" s="616">
        <v>0</v>
      </c>
      <c r="D33" s="616"/>
      <c r="E33" s="617">
        <f t="shared" si="0"/>
        <v>0</v>
      </c>
      <c r="F33" s="15"/>
    </row>
    <row r="34" spans="1:7" ht="14.4">
      <c r="A34" s="272">
        <v>13</v>
      </c>
      <c r="B34" s="278" t="s">
        <v>549</v>
      </c>
      <c r="C34" s="616">
        <v>54382327.762000002</v>
      </c>
      <c r="D34" s="616"/>
      <c r="E34" s="617">
        <f t="shared" si="0"/>
        <v>54382327.762000002</v>
      </c>
      <c r="F34" s="15"/>
    </row>
    <row r="35" spans="1:7" ht="14.4">
      <c r="A35" s="272">
        <v>13.1</v>
      </c>
      <c r="B35" s="283" t="s">
        <v>550</v>
      </c>
      <c r="C35" s="616">
        <v>8540128.209999999</v>
      </c>
      <c r="D35" s="616"/>
      <c r="E35" s="641"/>
      <c r="F35" s="15"/>
    </row>
    <row r="36" spans="1:7" ht="14.4">
      <c r="A36" s="272">
        <v>13.2</v>
      </c>
      <c r="B36" s="283" t="s">
        <v>551</v>
      </c>
      <c r="C36" s="616">
        <v>0</v>
      </c>
      <c r="D36" s="616"/>
      <c r="E36" s="641"/>
      <c r="F36" s="15"/>
    </row>
    <row r="37" spans="1:7" ht="27" thickBot="1">
      <c r="A37" s="105"/>
      <c r="B37" s="171" t="s">
        <v>221</v>
      </c>
      <c r="C37" s="118">
        <f>SUM(C8,C12,C14,C15,C16,C20,C23,C24,C25,C28,C31,C34)</f>
        <v>6053045135.6793013</v>
      </c>
      <c r="D37" s="118">
        <f>SUM(D8,D12,D14,D15,D16,D20,D23,D24,D25,D28,D31,D34)</f>
        <v>118551666.10000001</v>
      </c>
      <c r="E37" s="118">
        <f>SUM(E8,E12,E14,E15,E16,E20,E23,E24,E25,E28,E31,E34)</f>
        <v>5934493469.5793018</v>
      </c>
    </row>
    <row r="38" spans="1:7">
      <c r="A38" s="5"/>
      <c r="B38" s="5"/>
      <c r="C38" s="5"/>
      <c r="D38" s="5"/>
      <c r="E38" s="5"/>
    </row>
    <row r="39" spans="1:7">
      <c r="A39" s="5"/>
      <c r="B39" s="5"/>
      <c r="C39" s="5"/>
      <c r="D39" s="5"/>
      <c r="E39" s="5"/>
    </row>
    <row r="41" spans="1:7" s="4" customFormat="1">
      <c r="B41" s="46"/>
      <c r="F41" s="5"/>
      <c r="G41" s="5"/>
    </row>
    <row r="42" spans="1:7" s="4" customFormat="1">
      <c r="B42" s="46"/>
      <c r="F42" s="5"/>
      <c r="G42" s="5"/>
    </row>
    <row r="43" spans="1:7" s="4" customFormat="1">
      <c r="B43" s="46"/>
      <c r="F43" s="5"/>
      <c r="G43" s="5"/>
    </row>
    <row r="44" spans="1:7" s="4" customFormat="1">
      <c r="B44" s="46"/>
      <c r="F44" s="5"/>
      <c r="G44" s="5"/>
    </row>
    <row r="45" spans="1:7" s="4" customFormat="1">
      <c r="B45" s="46"/>
      <c r="F45" s="5"/>
      <c r="G45" s="5"/>
    </row>
    <row r="46" spans="1:7" s="4" customFormat="1">
      <c r="B46" s="46"/>
      <c r="F46" s="5"/>
      <c r="G46" s="5"/>
    </row>
    <row r="47" spans="1:7" s="4" customFormat="1">
      <c r="B47" s="46"/>
      <c r="F47" s="5"/>
      <c r="G47" s="5"/>
    </row>
    <row r="48" spans="1:7" s="4" customFormat="1">
      <c r="B48" s="46"/>
      <c r="F48" s="5"/>
      <c r="G48" s="5"/>
    </row>
    <row r="49" spans="2:7" s="4" customFormat="1">
      <c r="B49" s="46"/>
      <c r="F49" s="5"/>
      <c r="G49" s="5"/>
    </row>
    <row r="50" spans="2:7" s="4" customFormat="1">
      <c r="B50" s="46"/>
      <c r="F50" s="5"/>
      <c r="G50" s="5"/>
    </row>
    <row r="51" spans="2:7" s="4" customFormat="1">
      <c r="B51" s="46"/>
      <c r="F51" s="5"/>
      <c r="G51" s="5"/>
    </row>
    <row r="52" spans="2:7" s="4" customFormat="1">
      <c r="B52" s="46"/>
      <c r="F52" s="5"/>
      <c r="G52" s="5"/>
    </row>
    <row r="53" spans="2:7" s="4" customFormat="1">
      <c r="B53" s="46"/>
      <c r="F53" s="5"/>
      <c r="G53" s="5"/>
    </row>
  </sheetData>
  <mergeCells count="4">
    <mergeCell ref="B6:B7"/>
    <mergeCell ref="C6:C7"/>
    <mergeCell ref="D6:E6"/>
    <mergeCell ref="B4:E4"/>
  </mergeCells>
  <pageMargins left="0.7" right="0.7" top="0.75" bottom="0.75" header="0.3" footer="0.3"/>
  <pageSetup paperSize="9" scale="64"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D39" sqref="D39"/>
      <selection pane="topRight" activeCell="D39" sqref="D39"/>
      <selection pane="bottomLeft" activeCell="D39" sqref="D39"/>
      <selection pane="bottomRight" activeCell="D17" sqref="D17"/>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JSC "Liberty Bank"</v>
      </c>
    </row>
    <row r="2" spans="1:6" s="41" customFormat="1" ht="15.75" customHeight="1">
      <c r="A2" s="2" t="s">
        <v>31</v>
      </c>
      <c r="B2" s="530">
        <f>'1. key ratios '!B2</f>
        <v>46022</v>
      </c>
      <c r="C2" s="4"/>
      <c r="D2" s="4"/>
      <c r="E2" s="4"/>
      <c r="F2" s="4"/>
    </row>
    <row r="3" spans="1:6" s="41" customFormat="1" ht="15.75" customHeight="1">
      <c r="C3" s="4"/>
      <c r="D3" s="4"/>
      <c r="E3" s="4"/>
      <c r="F3" s="4"/>
    </row>
    <row r="4" spans="1:6" s="41" customFormat="1" ht="13.8" thickBot="1">
      <c r="A4" s="41" t="s">
        <v>46</v>
      </c>
      <c r="B4" s="172" t="s">
        <v>518</v>
      </c>
      <c r="C4" s="42" t="s">
        <v>35</v>
      </c>
      <c r="D4" s="4"/>
      <c r="E4" s="4"/>
      <c r="F4" s="4"/>
    </row>
    <row r="5" spans="1:6">
      <c r="A5" s="123">
        <v>1</v>
      </c>
      <c r="B5" s="173" t="s">
        <v>520</v>
      </c>
      <c r="C5" s="124">
        <f>'7. LI1 '!E37</f>
        <v>5934493469.5793018</v>
      </c>
    </row>
    <row r="6" spans="1:6" s="125" customFormat="1">
      <c r="A6" s="47">
        <v>2.1</v>
      </c>
      <c r="B6" s="120" t="s">
        <v>201</v>
      </c>
      <c r="C6" s="93">
        <v>460388201.76930004</v>
      </c>
    </row>
    <row r="7" spans="1:6" s="27" customFormat="1" outlineLevel="1">
      <c r="A7" s="22">
        <v>2.2000000000000002</v>
      </c>
      <c r="B7" s="23" t="s">
        <v>202</v>
      </c>
      <c r="C7" s="126">
        <v>143091202.5</v>
      </c>
    </row>
    <row r="8" spans="1:6" s="27" customFormat="1">
      <c r="A8" s="22">
        <v>3</v>
      </c>
      <c r="B8" s="121" t="s">
        <v>519</v>
      </c>
      <c r="C8" s="127">
        <v>6537972873.8486023</v>
      </c>
    </row>
    <row r="9" spans="1:6" s="125" customFormat="1">
      <c r="A9" s="47">
        <v>4</v>
      </c>
      <c r="B9" s="49" t="s">
        <v>48</v>
      </c>
      <c r="C9" s="93">
        <v>0</v>
      </c>
    </row>
    <row r="10" spans="1:6" s="27" customFormat="1" outlineLevel="1">
      <c r="A10" s="22">
        <v>5.0999999999999996</v>
      </c>
      <c r="B10" s="23" t="s">
        <v>203</v>
      </c>
      <c r="C10" s="126">
        <v>-375099383.13587004</v>
      </c>
    </row>
    <row r="11" spans="1:6" s="27" customFormat="1" outlineLevel="1">
      <c r="A11" s="22">
        <v>5.2</v>
      </c>
      <c r="B11" s="23" t="s">
        <v>204</v>
      </c>
      <c r="C11" s="126">
        <v>-142521045.18985203</v>
      </c>
    </row>
    <row r="12" spans="1:6" s="27" customFormat="1">
      <c r="A12" s="22">
        <v>6</v>
      </c>
      <c r="B12" s="119" t="s">
        <v>745</v>
      </c>
      <c r="C12" s="126"/>
    </row>
    <row r="13" spans="1:6" s="27" customFormat="1" ht="13.8" thickBot="1">
      <c r="A13" s="24">
        <v>7</v>
      </c>
      <c r="B13" s="122" t="s">
        <v>164</v>
      </c>
      <c r="C13" s="128">
        <f>SUM(C8:C12)</f>
        <v>6020352445.5228806</v>
      </c>
    </row>
    <row r="15" spans="1:6">
      <c r="A15" s="136"/>
      <c r="B15" s="28"/>
    </row>
    <row r="16" spans="1:6">
      <c r="A16" s="136"/>
      <c r="B16" s="136"/>
    </row>
    <row r="17" spans="1:5" ht="13.8">
      <c r="A17" s="131"/>
      <c r="B17" s="132"/>
      <c r="C17" s="136"/>
      <c r="D17" s="136"/>
      <c r="E17" s="136"/>
    </row>
    <row r="18" spans="1:5" ht="14.4">
      <c r="A18" s="137"/>
      <c r="B18" s="138"/>
      <c r="C18" s="136"/>
      <c r="D18" s="136"/>
      <c r="E18" s="136"/>
    </row>
    <row r="19" spans="1:5" ht="13.8">
      <c r="A19" s="139"/>
      <c r="B19" s="133"/>
      <c r="C19" s="136"/>
      <c r="D19" s="136"/>
      <c r="E19" s="136"/>
    </row>
    <row r="20" spans="1:5" ht="13.8">
      <c r="A20" s="140"/>
      <c r="B20" s="134"/>
      <c r="C20" s="136"/>
      <c r="D20" s="136"/>
      <c r="E20" s="136"/>
    </row>
    <row r="21" spans="1:5" ht="13.8">
      <c r="A21" s="140"/>
      <c r="B21" s="138"/>
      <c r="C21" s="136"/>
      <c r="D21" s="136"/>
      <c r="E21" s="136"/>
    </row>
    <row r="22" spans="1:5" ht="13.8">
      <c r="A22" s="139"/>
      <c r="B22" s="135"/>
      <c r="C22" s="136"/>
      <c r="D22" s="136"/>
      <c r="E22" s="136"/>
    </row>
    <row r="23" spans="1:5" ht="13.8">
      <c r="A23" s="140"/>
      <c r="B23" s="134"/>
      <c r="C23" s="136"/>
      <c r="D23" s="136"/>
      <c r="E23" s="136"/>
    </row>
    <row r="24" spans="1:5" ht="13.8">
      <c r="A24" s="140"/>
      <c r="B24" s="134"/>
      <c r="C24" s="136"/>
      <c r="D24" s="136"/>
      <c r="E24" s="136"/>
    </row>
    <row r="25" spans="1:5" ht="13.8">
      <c r="A25" s="140"/>
      <c r="B25" s="141"/>
      <c r="C25" s="136"/>
      <c r="D25" s="136"/>
      <c r="E25" s="136"/>
    </row>
    <row r="26" spans="1:5" ht="13.8">
      <c r="A26" s="140"/>
      <c r="B26" s="138"/>
      <c r="C26" s="136"/>
      <c r="D26" s="136"/>
      <c r="E26" s="136"/>
    </row>
    <row r="27" spans="1:5">
      <c r="A27" s="136"/>
      <c r="B27" s="142"/>
      <c r="C27" s="136"/>
      <c r="D27" s="136"/>
      <c r="E27" s="136"/>
    </row>
    <row r="28" spans="1:5">
      <c r="A28" s="136"/>
      <c r="B28" s="142"/>
      <c r="C28" s="136"/>
      <c r="D28" s="136"/>
      <c r="E28" s="136"/>
    </row>
    <row r="29" spans="1:5">
      <c r="A29" s="136"/>
      <c r="B29" s="142"/>
      <c r="C29" s="136"/>
      <c r="D29" s="136"/>
      <c r="E29" s="136"/>
    </row>
    <row r="30" spans="1:5">
      <c r="A30" s="136"/>
      <c r="B30" s="142"/>
      <c r="C30" s="136"/>
      <c r="D30" s="136"/>
      <c r="E30" s="136"/>
    </row>
    <row r="31" spans="1:5">
      <c r="A31" s="136"/>
      <c r="B31" s="142"/>
      <c r="C31" s="136"/>
      <c r="D31" s="136"/>
      <c r="E31" s="136"/>
    </row>
    <row r="32" spans="1:5">
      <c r="A32" s="136"/>
      <c r="B32" s="142"/>
      <c r="C32" s="136"/>
      <c r="D32" s="136"/>
      <c r="E32" s="136"/>
    </row>
    <row r="33" spans="1:5">
      <c r="A33" s="136"/>
      <c r="B33" s="142"/>
      <c r="C33" s="136"/>
      <c r="D33" s="136"/>
      <c r="E33" s="136"/>
    </row>
  </sheetData>
  <pageMargins left="0.7" right="0.7" top="0.75" bottom="0.75" header="0.3" footer="0.3"/>
  <pageSetup paperSize="9" scale="52"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2026-01-30T17:33:55Z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