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defaultThemeVersion="124226"/>
  <xr:revisionPtr revIDLastSave="0" documentId="13_ncr:1_{72F2521F-E6B6-455F-A9CD-6749136989F9}" xr6:coauthVersionLast="47" xr6:coauthVersionMax="47" xr10:uidLastSave="{00000000-0000-0000-0000-000000000000}"/>
  <bookViews>
    <workbookView xWindow="-108" yWindow="-108" windowWidth="23256" windowHeight="12576"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 r:id="rId36"/>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_xlnm.Print_Area" localSheetId="19">'15.1 LR'!$A$1:$D$37</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95" l="1"/>
  <c r="C8" i="95"/>
  <c r="C38" i="110" l="1"/>
  <c r="G38" i="110"/>
  <c r="F38" i="110"/>
  <c r="L33" i="118" l="1"/>
  <c r="K33" i="118"/>
  <c r="J33" i="118"/>
  <c r="I33" i="118"/>
  <c r="H33" i="118"/>
  <c r="G69" i="108" l="1"/>
  <c r="F69" i="108"/>
  <c r="C69" i="108"/>
  <c r="D69" i="108"/>
  <c r="E12" i="122" l="1"/>
  <c r="D12" i="122"/>
  <c r="C12" i="122"/>
  <c r="B12" i="122"/>
  <c r="F12" i="122" s="1"/>
  <c r="E11" i="122"/>
  <c r="D11" i="122"/>
  <c r="C11" i="122"/>
  <c r="B11" i="122"/>
  <c r="F11" i="122" s="1"/>
  <c r="E10" i="122"/>
  <c r="D10" i="122"/>
  <c r="C10" i="122"/>
  <c r="B10" i="122"/>
  <c r="F10" i="122" s="1"/>
  <c r="F9" i="122"/>
  <c r="E9" i="122"/>
  <c r="D9" i="122"/>
  <c r="C9" i="122"/>
  <c r="B9" i="122"/>
  <c r="B14" i="121"/>
  <c r="B11" i="121"/>
  <c r="B10" i="121"/>
  <c r="B9" i="121"/>
  <c r="B8" i="121"/>
  <c r="H43" i="110"/>
  <c r="E43" i="110"/>
  <c r="H42" i="110"/>
  <c r="E42" i="110"/>
  <c r="H41" i="110"/>
  <c r="E41" i="110"/>
  <c r="H40" i="110"/>
  <c r="E40" i="110"/>
  <c r="H39" i="110"/>
  <c r="E39" i="110"/>
  <c r="H38" i="110"/>
  <c r="D38" i="110"/>
  <c r="E38" i="110"/>
  <c r="H37" i="110"/>
  <c r="E37" i="110"/>
  <c r="H36" i="110"/>
  <c r="E36" i="110"/>
  <c r="H35" i="110"/>
  <c r="E35" i="110"/>
  <c r="H34" i="110"/>
  <c r="E34" i="110"/>
  <c r="H33" i="110"/>
  <c r="E33" i="110"/>
  <c r="H32" i="110"/>
  <c r="E32" i="110"/>
  <c r="H31" i="110"/>
  <c r="E31" i="110"/>
  <c r="G30" i="110"/>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H16" i="110"/>
  <c r="E16" i="110"/>
  <c r="H15" i="110"/>
  <c r="E15" i="110"/>
  <c r="G14" i="110"/>
  <c r="F14" i="110"/>
  <c r="H14" i="110" s="1"/>
  <c r="H13" i="110"/>
  <c r="E13" i="110"/>
  <c r="H12" i="110"/>
  <c r="E12" i="110"/>
  <c r="G11" i="110"/>
  <c r="H11" i="110" s="1"/>
  <c r="F11" i="110"/>
  <c r="D11" i="110"/>
  <c r="C11" i="110"/>
  <c r="E11" i="110" s="1"/>
  <c r="H10" i="110"/>
  <c r="E10" i="110"/>
  <c r="H9" i="110"/>
  <c r="E9" i="110"/>
  <c r="G8" i="110"/>
  <c r="F8" i="110"/>
  <c r="D8" i="110"/>
  <c r="C8" i="110"/>
  <c r="E8" i="110" s="1"/>
  <c r="H7" i="110"/>
  <c r="E7" i="110"/>
  <c r="H6" i="110"/>
  <c r="E6" i="110"/>
  <c r="B7" i="121" l="1"/>
  <c r="B6" i="121" s="1"/>
  <c r="B21" i="121" s="1"/>
  <c r="H8" i="110"/>
  <c r="E17" i="110"/>
  <c r="H30" i="110"/>
  <c r="C14" i="110"/>
  <c r="E14" i="110" s="1"/>
  <c r="B22" i="121" l="1"/>
  <c r="E6" i="92"/>
  <c r="H22" i="112"/>
  <c r="H23" i="112"/>
  <c r="H20" i="112"/>
  <c r="H19" i="112"/>
  <c r="H18" i="112"/>
  <c r="H17" i="112"/>
  <c r="H16" i="112"/>
  <c r="H15" i="112"/>
  <c r="H14" i="112"/>
  <c r="H13" i="112"/>
  <c r="H12" i="112"/>
  <c r="H11" i="112"/>
  <c r="H10" i="112"/>
  <c r="H9" i="112"/>
  <c r="H8" i="112"/>
  <c r="H7" i="112"/>
  <c r="G22" i="111"/>
  <c r="F22" i="111"/>
  <c r="E22" i="111"/>
  <c r="D22" i="111"/>
  <c r="C22" i="111"/>
  <c r="H21" i="111"/>
  <c r="H20" i="111"/>
  <c r="H19" i="111"/>
  <c r="H18" i="111"/>
  <c r="H17" i="111"/>
  <c r="H16" i="111"/>
  <c r="H15" i="111"/>
  <c r="H14" i="111"/>
  <c r="H13" i="111"/>
  <c r="H12" i="111"/>
  <c r="H11" i="111"/>
  <c r="H10" i="111"/>
  <c r="H9" i="111"/>
  <c r="H8" i="111"/>
  <c r="G22" i="91"/>
  <c r="F22" i="91"/>
  <c r="E22" i="91"/>
  <c r="D22" i="91"/>
  <c r="C22" i="91"/>
  <c r="H21" i="91"/>
  <c r="H20" i="91"/>
  <c r="H19" i="91"/>
  <c r="H18" i="91"/>
  <c r="H17" i="91"/>
  <c r="H16" i="91"/>
  <c r="H15" i="91"/>
  <c r="H14" i="91"/>
  <c r="H13" i="91"/>
  <c r="H12" i="91"/>
  <c r="H11" i="91"/>
  <c r="H10" i="91"/>
  <c r="H9" i="91"/>
  <c r="H8" i="91"/>
  <c r="U21" i="64"/>
  <c r="T21" i="64"/>
  <c r="S21" i="64"/>
  <c r="R21" i="64"/>
  <c r="Q21" i="64"/>
  <c r="P21" i="64"/>
  <c r="O21" i="64"/>
  <c r="N21" i="64"/>
  <c r="M21" i="64"/>
  <c r="L21" i="64"/>
  <c r="K21" i="64"/>
  <c r="J21" i="64"/>
  <c r="I21" i="64"/>
  <c r="H21" i="64"/>
  <c r="G21" i="64"/>
  <c r="F21" i="64"/>
  <c r="E21" i="64"/>
  <c r="D21" i="64"/>
  <c r="C21" i="64"/>
  <c r="V20" i="64"/>
  <c r="V19" i="64"/>
  <c r="V18" i="64"/>
  <c r="V17" i="64"/>
  <c r="V16" i="64"/>
  <c r="V15" i="64"/>
  <c r="V14" i="64"/>
  <c r="V13" i="64"/>
  <c r="V12" i="64"/>
  <c r="V11" i="64"/>
  <c r="V10" i="64"/>
  <c r="V9" i="64"/>
  <c r="V8" i="64"/>
  <c r="V7" i="64"/>
  <c r="S12" i="90"/>
  <c r="R22" i="90"/>
  <c r="Q22" i="90"/>
  <c r="P22" i="90"/>
  <c r="O22" i="90"/>
  <c r="N22" i="90"/>
  <c r="M22" i="90"/>
  <c r="L22" i="90"/>
  <c r="K22" i="90"/>
  <c r="J22" i="90"/>
  <c r="I22" i="90"/>
  <c r="H22" i="90"/>
  <c r="G22" i="90"/>
  <c r="F22" i="90"/>
  <c r="E22" i="90"/>
  <c r="D22" i="90"/>
  <c r="C22" i="90"/>
  <c r="S21" i="90"/>
  <c r="S20" i="90"/>
  <c r="S19" i="90"/>
  <c r="S18" i="90"/>
  <c r="S17" i="90"/>
  <c r="S16" i="90"/>
  <c r="S15" i="90"/>
  <c r="S14" i="90"/>
  <c r="S13" i="90"/>
  <c r="S11" i="90"/>
  <c r="S10" i="90"/>
  <c r="S9" i="90"/>
  <c r="S8" i="90"/>
  <c r="C62" i="69"/>
  <c r="C58" i="69"/>
  <c r="C67" i="69" s="1"/>
  <c r="C46" i="69"/>
  <c r="C40" i="69"/>
  <c r="C52" i="69" s="1"/>
  <c r="C68" i="69" s="1"/>
  <c r="C29" i="69"/>
  <c r="C26" i="69"/>
  <c r="C23" i="69"/>
  <c r="C18" i="69"/>
  <c r="C14" i="69"/>
  <c r="C6" i="69"/>
  <c r="C48" i="89"/>
  <c r="C44" i="89"/>
  <c r="C36" i="89"/>
  <c r="C32" i="89"/>
  <c r="C31" i="89" s="1"/>
  <c r="C42" i="89" s="1"/>
  <c r="C12" i="89"/>
  <c r="C6" i="89"/>
  <c r="E34" i="88"/>
  <c r="E33" i="88"/>
  <c r="E32" i="88"/>
  <c r="D31" i="88"/>
  <c r="C31" i="88"/>
  <c r="E31" i="88" s="1"/>
  <c r="E30" i="88"/>
  <c r="E29" i="88"/>
  <c r="D28" i="88"/>
  <c r="C28" i="88"/>
  <c r="E27" i="88"/>
  <c r="E26" i="88"/>
  <c r="D25" i="88"/>
  <c r="C25" i="88"/>
  <c r="E24" i="88"/>
  <c r="E23" i="88"/>
  <c r="E22" i="88"/>
  <c r="E21" i="88"/>
  <c r="D20" i="88"/>
  <c r="C20" i="88"/>
  <c r="E19" i="88"/>
  <c r="E18" i="88"/>
  <c r="E17" i="88"/>
  <c r="D16" i="88"/>
  <c r="C16" i="88"/>
  <c r="E15" i="88"/>
  <c r="E14" i="88"/>
  <c r="E13" i="88"/>
  <c r="E12" i="88"/>
  <c r="E11" i="88"/>
  <c r="E10" i="88"/>
  <c r="E9" i="88"/>
  <c r="D8" i="88"/>
  <c r="C8" i="88"/>
  <c r="C35" i="69" l="1"/>
  <c r="E16" i="88"/>
  <c r="E28" i="88"/>
  <c r="C29" i="89"/>
  <c r="E20" i="88"/>
  <c r="H22" i="111"/>
  <c r="H22" i="91"/>
  <c r="H21" i="112"/>
  <c r="E8" i="88"/>
  <c r="E25" i="88"/>
  <c r="C53" i="89"/>
  <c r="V21" i="64"/>
  <c r="S22" i="90"/>
  <c r="F6" i="123" l="1"/>
  <c r="E6" i="123"/>
  <c r="D6" i="123"/>
  <c r="C6" i="123"/>
  <c r="B1" i="92"/>
  <c r="B2" i="92"/>
  <c r="E34" i="92"/>
  <c r="C13" i="95" s="1"/>
  <c r="Q33" i="92"/>
  <c r="I33" i="92"/>
  <c r="Q32" i="92"/>
  <c r="I32" i="92"/>
  <c r="Q31" i="92"/>
  <c r="I31" i="92"/>
  <c r="I30" i="92"/>
  <c r="Q29" i="92"/>
  <c r="I29" i="92"/>
  <c r="Q28" i="92"/>
  <c r="I28" i="92"/>
  <c r="Q27" i="92"/>
  <c r="I27" i="92"/>
  <c r="I26" i="92"/>
  <c r="Q25" i="92"/>
  <c r="I25" i="92"/>
  <c r="Q24" i="92"/>
  <c r="I24" i="92"/>
  <c r="Q23" i="92"/>
  <c r="Q22" i="92" s="1"/>
  <c r="I23" i="92"/>
  <c r="I22" i="92"/>
  <c r="Q21" i="92"/>
  <c r="I21" i="92"/>
  <c r="Q20" i="92"/>
  <c r="I20" i="92"/>
  <c r="Q19" i="92"/>
  <c r="I19" i="92"/>
  <c r="I18" i="92"/>
  <c r="Q17" i="92"/>
  <c r="I17" i="92"/>
  <c r="Q16" i="92"/>
  <c r="I16" i="92"/>
  <c r="Q15" i="92"/>
  <c r="I15" i="92"/>
  <c r="I14" i="92"/>
  <c r="Q13" i="92"/>
  <c r="I13" i="92"/>
  <c r="Q12" i="92"/>
  <c r="I12" i="92"/>
  <c r="Q11" i="92"/>
  <c r="I11" i="92"/>
  <c r="I10" i="92"/>
  <c r="P9" i="92"/>
  <c r="O9" i="92"/>
  <c r="N9" i="92"/>
  <c r="M9" i="92"/>
  <c r="L9" i="92"/>
  <c r="K9" i="92"/>
  <c r="J9" i="92"/>
  <c r="G9" i="92"/>
  <c r="F9" i="92"/>
  <c r="C9" i="92"/>
  <c r="P8" i="92"/>
  <c r="O8" i="92"/>
  <c r="N8" i="92"/>
  <c r="M8" i="92"/>
  <c r="L8" i="92"/>
  <c r="K8" i="92"/>
  <c r="J8" i="92"/>
  <c r="G8" i="92"/>
  <c r="F8" i="92"/>
  <c r="I8" i="92" s="1"/>
  <c r="C8" i="92"/>
  <c r="P7" i="92"/>
  <c r="P6" i="92" s="1"/>
  <c r="P34" i="92" s="1"/>
  <c r="O7" i="92"/>
  <c r="N7" i="92"/>
  <c r="M7" i="92"/>
  <c r="M6" i="92" s="1"/>
  <c r="M34" i="92" s="1"/>
  <c r="L7" i="92"/>
  <c r="L6" i="92" s="1"/>
  <c r="L34" i="92" s="1"/>
  <c r="K7" i="92"/>
  <c r="J7" i="92"/>
  <c r="G7" i="92"/>
  <c r="G6" i="92" s="1"/>
  <c r="G34" i="92" s="1"/>
  <c r="C11" i="95" s="1"/>
  <c r="F7" i="92"/>
  <c r="I7" i="92" s="1"/>
  <c r="C7" i="92"/>
  <c r="C6" i="92" s="1"/>
  <c r="C34" i="92" s="1"/>
  <c r="D6" i="92"/>
  <c r="D34" i="92" s="1"/>
  <c r="B2" i="123"/>
  <c r="B1" i="123"/>
  <c r="F6" i="92" l="1"/>
  <c r="F34" i="92" s="1"/>
  <c r="I34" i="92" s="1"/>
  <c r="J6" i="92"/>
  <c r="J34" i="92" s="1"/>
  <c r="Q30" i="92"/>
  <c r="K6" i="92"/>
  <c r="K34" i="92" s="1"/>
  <c r="O6" i="92"/>
  <c r="O34" i="92" s="1"/>
  <c r="Q10" i="92"/>
  <c r="Q18" i="92"/>
  <c r="Q9" i="92"/>
  <c r="Q26" i="92"/>
  <c r="N6" i="92"/>
  <c r="N34" i="92" s="1"/>
  <c r="Q14" i="92"/>
  <c r="Q8" i="92"/>
  <c r="I9" i="92"/>
  <c r="C10" i="95"/>
  <c r="I6" i="92"/>
  <c r="Q7" i="92"/>
  <c r="Q6" i="92" s="1"/>
  <c r="Q34" i="92" s="1"/>
  <c r="C12" i="95" s="1"/>
  <c r="C14" i="95" s="1"/>
  <c r="A2" i="121" l="1"/>
  <c r="A1" i="121"/>
  <c r="B23" i="121"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5" i="114" l="1"/>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H34" i="113"/>
  <c r="E37" i="88" l="1"/>
  <c r="D37" i="88"/>
  <c r="C37" i="88"/>
  <c r="H44" i="109" l="1"/>
  <c r="E44" i="109"/>
  <c r="H42" i="109"/>
  <c r="E42" i="109"/>
  <c r="H41" i="109"/>
  <c r="E41" i="109"/>
  <c r="H40" i="109"/>
  <c r="E40" i="109"/>
  <c r="H39" i="109"/>
  <c r="E39" i="109"/>
  <c r="H38" i="109"/>
  <c r="E38" i="109"/>
  <c r="H37" i="109"/>
  <c r="E37" i="109"/>
  <c r="H36" i="109"/>
  <c r="E36" i="109"/>
  <c r="H35" i="109"/>
  <c r="E35" i="109"/>
  <c r="H34" i="109"/>
  <c r="H33" i="109"/>
  <c r="E33" i="109"/>
  <c r="H32" i="109"/>
  <c r="E32" i="109"/>
  <c r="H31" i="109"/>
  <c r="E31" i="109"/>
  <c r="H30" i="109"/>
  <c r="E30" i="109"/>
  <c r="H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E13" i="109"/>
  <c r="H12" i="109"/>
  <c r="E12" i="109"/>
  <c r="H11" i="109"/>
  <c r="E11" i="109"/>
  <c r="H10" i="109"/>
  <c r="E10" i="109"/>
  <c r="H9" i="109"/>
  <c r="E9" i="109"/>
  <c r="H8" i="109"/>
  <c r="E8" i="109"/>
  <c r="H7" i="109"/>
  <c r="E7" i="109"/>
  <c r="C45" i="109"/>
  <c r="H69" i="108"/>
  <c r="H67" i="108"/>
  <c r="E67" i="108"/>
  <c r="H66" i="108"/>
  <c r="E66" i="108"/>
  <c r="H65" i="108"/>
  <c r="E65" i="108"/>
  <c r="H64" i="108"/>
  <c r="E64" i="108"/>
  <c r="H63" i="108"/>
  <c r="H62" i="108"/>
  <c r="E62" i="108"/>
  <c r="H61" i="108"/>
  <c r="E61" i="108"/>
  <c r="H60" i="108"/>
  <c r="E60" i="108"/>
  <c r="H59" i="108"/>
  <c r="H58" i="108"/>
  <c r="E58" i="108"/>
  <c r="H57" i="108"/>
  <c r="E57" i="108"/>
  <c r="H56" i="108"/>
  <c r="E56" i="108"/>
  <c r="H55" i="108"/>
  <c r="E55" i="108"/>
  <c r="H52" i="108"/>
  <c r="E52" i="108"/>
  <c r="H51" i="108"/>
  <c r="E51" i="108"/>
  <c r="H50" i="108"/>
  <c r="E50" i="108"/>
  <c r="H49" i="108"/>
  <c r="E49" i="108"/>
  <c r="H48" i="108"/>
  <c r="E48" i="108"/>
  <c r="H47" i="108"/>
  <c r="H46" i="108"/>
  <c r="E46" i="108"/>
  <c r="H45" i="108"/>
  <c r="E45" i="108"/>
  <c r="H44" i="108"/>
  <c r="E44" i="108"/>
  <c r="H43" i="108"/>
  <c r="E43" i="108"/>
  <c r="H42" i="108"/>
  <c r="E42" i="108"/>
  <c r="H40" i="108"/>
  <c r="E40" i="108"/>
  <c r="H39" i="108"/>
  <c r="E39" i="108"/>
  <c r="H38" i="108"/>
  <c r="E38" i="108"/>
  <c r="H35" i="108"/>
  <c r="E35" i="108"/>
  <c r="H34" i="108"/>
  <c r="E34" i="108"/>
  <c r="H33" i="108"/>
  <c r="E33" i="108"/>
  <c r="H32" i="108"/>
  <c r="E32" i="108"/>
  <c r="H31" i="108"/>
  <c r="E31" i="108"/>
  <c r="H30" i="108"/>
  <c r="E30" i="108"/>
  <c r="H29" i="108"/>
  <c r="E29" i="108"/>
  <c r="H28" i="108"/>
  <c r="E28" i="108"/>
  <c r="H27" i="108"/>
  <c r="E27" i="108"/>
  <c r="H26" i="108"/>
  <c r="E26" i="108"/>
  <c r="H25" i="108"/>
  <c r="E25" i="108"/>
  <c r="E24" i="108"/>
  <c r="H23" i="108"/>
  <c r="E23" i="108"/>
  <c r="H22" i="108"/>
  <c r="E22" i="108"/>
  <c r="H21" i="108"/>
  <c r="E21" i="108"/>
  <c r="H20" i="108"/>
  <c r="E20" i="108"/>
  <c r="H19" i="108"/>
  <c r="E19" i="108"/>
  <c r="H18" i="108"/>
  <c r="E18" i="108"/>
  <c r="H17" i="108"/>
  <c r="E17" i="108"/>
  <c r="H16" i="108"/>
  <c r="E16" i="108"/>
  <c r="H15" i="108"/>
  <c r="E15" i="108"/>
  <c r="H14" i="108"/>
  <c r="E14" i="108"/>
  <c r="H13" i="108"/>
  <c r="E13" i="108"/>
  <c r="H12" i="108"/>
  <c r="E12" i="108"/>
  <c r="H11" i="108"/>
  <c r="E11" i="108"/>
  <c r="H10" i="108"/>
  <c r="E10" i="108"/>
  <c r="H9" i="108"/>
  <c r="E9" i="108"/>
  <c r="H8" i="108"/>
  <c r="E8" i="108"/>
  <c r="H36" i="108" l="1"/>
  <c r="H24" i="108"/>
  <c r="E6" i="109"/>
  <c r="H7" i="108"/>
  <c r="E68" i="108"/>
  <c r="F43" i="109"/>
  <c r="F45" i="109" s="1"/>
  <c r="E7" i="108"/>
  <c r="H41" i="108"/>
  <c r="E47" i="108"/>
  <c r="E59" i="108"/>
  <c r="E63" i="108"/>
  <c r="G43" i="109"/>
  <c r="G45" i="109" s="1"/>
  <c r="H13" i="109"/>
  <c r="E29" i="109"/>
  <c r="E34" i="109"/>
  <c r="H6" i="109"/>
  <c r="D45" i="109"/>
  <c r="E45" i="109" s="1"/>
  <c r="E53" i="108"/>
  <c r="H68" i="108"/>
  <c r="E41" i="108"/>
  <c r="H53" i="108"/>
  <c r="H45" i="109" l="1"/>
  <c r="E36" i="108"/>
  <c r="H43" i="109"/>
  <c r="E43" i="109"/>
  <c r="E69" i="108"/>
  <c r="B1" i="97" l="1"/>
  <c r="G37" i="97"/>
  <c r="G39" i="97" l="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B1" i="121" l="1"/>
  <c r="B1" i="122"/>
  <c r="C26" i="95"/>
  <c r="C32" i="95" l="1"/>
  <c r="C34" i="95" s="1"/>
  <c r="D6" i="86"/>
  <c r="D13" i="86" s="1"/>
  <c r="C6" i="86" l="1"/>
  <c r="C13" i="86" s="1"/>
  <c r="D15" i="94" l="1"/>
  <c r="D16" i="94"/>
  <c r="D17" i="94"/>
  <c r="D20" i="94"/>
  <c r="D9" i="94"/>
  <c r="D11" i="94"/>
  <c r="D12" i="94"/>
  <c r="D19" i="94"/>
  <c r="D8" i="94"/>
  <c r="D21" i="94"/>
  <c r="D7" i="94"/>
  <c r="D13" i="94"/>
  <c r="C5" i="73" l="1"/>
  <c r="C8" i="73" l="1"/>
  <c r="C13"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<sst xmlns="http://schemas.openxmlformats.org/spreadsheetml/2006/main" count="1243" uniqueCount="772">
  <si>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</si>
  <si>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</si>
  <si>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</si>
  <si>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</si>
  <si>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</si>
  <si>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</si>
  <si>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</si>
  <si>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</si>
  <si>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</si>
  <si>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</si>
  <si>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</si>
  <si>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</si>
  <si>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</si>
  <si>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</si>
  <si>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</si>
  <si>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</si>
  <si>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</si>
  <si>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</si>
  <si>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</si>
  <si>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</si>
  <si>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</si>
  <si>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</si>
  <si>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</si>
  <si>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</si>
  <si>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</si>
  <si>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</si>
  <si>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</si>
  <si>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</si>
  <si>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</si>
  <si>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</si>
  <si>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</si>
  <si>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</si>
  <si>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</si>
  <si>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</si>
  <si>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</si>
  <si>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</si>
  <si>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</si>
  <si>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</si>
  <si>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</si>
  <si>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</si>
  <si>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</si>
  <si>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</si>
  <si>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</si>
  <si>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</si>
  <si>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</si>
  <si>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</si>
  <si>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</si>
  <si>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</si>
  <si>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</si>
  <si>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</si>
  <si>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</si>
  <si>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</si>
  <si>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</si>
  <si>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</si>
  <si>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</si>
  <si>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</si>
  <si>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</si>
  <si>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</si>
  <si>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</si>
  <si>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</si>
  <si>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</si>
  <si>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</si>
  <si>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</si>
  <si>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</si>
  <si>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</si>
  <si>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</si>
  <si>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</si>
  <si>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</si>
  <si>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</si>
  <si>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</si>
  <si>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</si>
  <si>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</si>
  <si>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</si>
  <si>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</si>
  <si>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</si>
  <si>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</si>
  <si>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</si>
  <si>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</si>
  <si>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</si>
  <si>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</si>
  <si>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</si>
  <si>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</si>
  <si>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</si>
  <si>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</si>
  <si>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</si>
  <si>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</si>
  <si>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</si>
  <si>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</si>
  <si>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</si>
  <si>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</si>
  <si>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</si>
  <si>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</si>
  <si>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</si>
  <si>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</si>
  <si>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</si>
  <si>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</si>
  <si>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</si>
  <si>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</si>
  <si>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</si>
  <si>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</si>
  <si>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</si>
  <si>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</si>
  <si>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</si>
  <si>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</si>
  <si>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</si>
  <si>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</si>
  <si>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</si>
  <si>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</si>
  <si>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</si>
  <si>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</si>
  <si>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</si>
  <si>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</si>
  <si>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</si>
  <si>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</si>
  <si>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</si>
  <si>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</si>
  <si>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</si>
  <si>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</si>
  <si>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</si>
  <si>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</si>
  <si>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</si>
  <si>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</si>
  <si>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</si>
  <si>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</si>
  <si>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</si>
  <si>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</si>
  <si>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</si>
  <si>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</si>
  <si>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</si>
  <si>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</si>
  <si>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</si>
  <si>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</si>
  <si>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</si>
  <si>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</si>
  <si>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</si>
  <si>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</si>
  <si>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</si>
  <si>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</si>
  <si>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</si>
  <si>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</si>
  <si>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</si>
  <si>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</si>
  <si>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</si>
  <si>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</si>
  <si>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</si>
  <si>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</si>
  <si>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</si>
  <si>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</si>
  <si>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</si>
  <si>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</si>
  <si>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</si>
  <si>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</si>
  <si>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</si>
  <si>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</si>
  <si>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</si>
  <si>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</si>
  <si>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</si>
  <si>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</si>
  <si>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</si>
  <si>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</si>
  <si>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</si>
  <si>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</si>
  <si>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</si>
  <si>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</si>
  <si>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</si>
  <si>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</si>
  <si>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</si>
  <si>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</si>
  <si>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</si>
  <si>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</si>
  <si>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</si>
  <si>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</si>
  <si>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</si>
  <si>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</si>
  <si>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</si>
  <si>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</si>
  <si>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</si>
  <si>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</si>
  <si>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</si>
  <si>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</si>
  <si>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</si>
  <si>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</si>
  <si>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</si>
  <si>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</si>
  <si>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</si>
  <si>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</si>
  <si>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</si>
  <si>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</si>
  <si>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</si>
  <si>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</si>
  <si>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</si>
  <si>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</si>
  <si>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</si>
  <si>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</si>
  <si>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</si>
  <si>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</si>
  <si>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</si>
  <si>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</si>
  <si>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</si>
  <si>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</si>
  <si>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</si>
  <si>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</si>
  <si>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</si>
  <si>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</si>
  <si>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</si>
  <si>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</si>
  <si>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</si>
  <si>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</si>
  <si>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</si>
  <si>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</si>
  <si>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</si>
  <si>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</si>
  <si>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</si>
  <si>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</si>
  <si>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</si>
  <si>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</si>
  <si>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</si>
  <si>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</si>
  <si>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</si>
  <si>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</si>
  <si>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</si>
  <si>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</si>
  <si>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</si>
  <si>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</si>
  <si>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</si>
  <si>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</si>
  <si>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</si>
  <si>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</si>
  <si>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</si>
  <si>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</si>
  <si>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</si>
  <si>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</si>
  <si>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</si>
  <si>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</si>
  <si>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</si>
  <si>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</si>
  <si>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</si>
  <si>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</si>
  <si>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</si>
  <si>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</si>
  <si>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</si>
  <si>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</si>
  <si>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</si>
  <si>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</si>
  <si>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</si>
  <si>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</si>
  <si>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</si>
  <si>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</si>
  <si>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</si>
  <si>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</si>
  <si>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</si>
  <si>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</si>
  <si>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</si>
  <si>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</si>
  <si>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</si>
  <si>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</si>
  <si>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</si>
  <si>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</si>
  <si>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</si>
  <si>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</si>
  <si>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</si>
  <si>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</si>
  <si>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</si>
  <si>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</si>
  <si>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</si>
  <si>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</si>
  <si>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</si>
  <si>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</si>
  <si>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</si>
  <si>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</si>
  <si>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</si>
  <si>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</si>
  <si>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</si>
  <si>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</si>
  <si>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</si>
  <si>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</si>
  <si>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</si>
  <si>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</si>
  <si>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</si>
  <si>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</si>
  <si>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</si>
  <si>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</si>
  <si>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</si>
  <si>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</si>
  <si>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</si>
  <si>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</si>
  <si>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</si>
  <si>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</si>
  <si>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</si>
  <si>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</si>
  <si>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</si>
  <si>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</si>
  <si>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</si>
  <si>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</si>
  <si>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</si>
  <si>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</si>
  <si>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</si>
  <si>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</si>
  <si>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</si>
  <si>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</si>
  <si>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</si>
  <si>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</si>
  <si>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</si>
  <si>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</si>
  <si>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</si>
  <si>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</si>
  <si>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</si>
  <si>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</si>
  <si>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</si>
  <si>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</si>
  <si>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</si>
  <si>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</si>
  <si>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</si>
  <si>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</si>
  <si>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</si>
  <si>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</si>
  <si>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</si>
  <si>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</si>
  <si>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</si>
  <si>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</si>
  <si>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</si>
  <si>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</si>
  <si>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</si>
  <si>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</si>
  <si>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</si>
  <si>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</si>
  <si>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</si>
  <si>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</si>
  <si>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</si>
  <si>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</si>
  <si>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</si>
  <si>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</si>
  <si>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</si>
  <si>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</si>
  <si>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</si>
  <si>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</si>
  <si>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</si>
  <si>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</si>
  <si>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</si>
  <si>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</si>
  <si>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</si>
  <si>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</si>
  <si>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</si>
  <si>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</si>
  <si>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</si>
  <si>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</si>
  <si>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</si>
  <si>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</si>
  <si>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</si>
  <si>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</si>
  <si>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</si>
  <si>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</si>
  <si>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</si>
  <si>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</si>
  <si>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</si>
  <si>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</si>
  <si>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</si>
  <si>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</si>
  <si>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</si>
  <si>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</si>
  <si>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</si>
  <si>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</si>
  <si>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</si>
  <si>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</si>
  <si>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</si>
  <si>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</si>
  <si>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</si>
  <si>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</si>
  <si>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</si>
  <si>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</si>
  <si>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</si>
  <si>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</si>
  <si>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</si>
  <si>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</si>
  <si>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</si>
  <si>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</si>
  <si>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</si>
  <si>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</si>
  <si>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</si>
  <si>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</si>
  <si>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</si>
  <si>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</si>
  <si>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</si>
  <si>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</si>
  <si>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</si>
  <si>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</si>
  <si>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</si>
  <si>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</si>
  <si>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</si>
  <si>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</si>
  <si>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</si>
  <si>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</si>
  <si>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</si>
  <si>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</si>
  <si>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</si>
  <si>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</si>
  <si>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</si>
  <si>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</si>
  <si>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</si>
  <si>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</si>
  <si>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</si>
  <si>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</si>
  <si>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</si>
  <si>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</si>
  <si>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</si>
  <si>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</si>
  <si>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</si>
  <si>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</si>
  <si>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</si>
  <si>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</si>
  <si>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</si>
  <si>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</si>
  <si>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</si>
  <si>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</si>
  <si>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</si>
  <si>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</si>
  <si>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</si>
  <si>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</si>
  <si>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</si>
  <si>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</si>
  <si>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</si>
  <si>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</si>
  <si>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</si>
  <si>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</si>
  <si>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</si>
  <si>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</si>
  <si>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</si>
  <si>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</si>
  <si>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</si>
  <si>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</si>
  <si>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</si>
  <si>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</si>
  <si>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</si>
  <si>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</si>
  <si>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</si>
  <si>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</si>
  <si>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</si>
  <si>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</si>
  <si>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</si>
  <si>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</si>
  <si>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</si>
  <si>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</si>
  <si>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</si>
  <si>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</si>
  <si>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</si>
  <si>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</si>
  <si>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</si>
  <si>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</si>
  <si>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</si>
  <si>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</si>
  <si>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</si>
  <si>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</si>
  <si>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</si>
  <si>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</si>
  <si>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</si>
  <si>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</si>
  <si>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</si>
  <si>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</si>
  <si>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</si>
  <si>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</si>
  <si>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</si>
  <si>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</si>
  <si>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</si>
  <si>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</si>
  <si>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</si>
  <si>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</si>
  <si>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</si>
  <si>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</si>
  <si>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</si>
  <si>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</si>
  <si>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</si>
  <si>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</si>
  <si>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</si>
  <si>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</si>
  <si>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</si>
  <si>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</si>
  <si>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</si>
  <si>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</si>
  <si>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</si>
  <si>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</si>
  <si>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</si>
  <si>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</si>
  <si>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</si>
  <si>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</si>
  <si>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</si>
  <si>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</si>
  <si>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</si>
  <si>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</si>
  <si>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</si>
  <si>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</si>
  <si>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</si>
  <si>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</si>
  <si>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</si>
  <si>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</si>
  <si>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</si>
  <si>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</si>
  <si>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</si>
  <si>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</si>
  <si>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</si>
  <si>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</si>
  <si>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</si>
  <si>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</si>
  <si>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</si>
  <si>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</si>
  <si>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</si>
  <si>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</si>
  <si>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</si>
  <si>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</si>
  <si>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</si>
  <si>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</si>
  <si>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</si>
  <si>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</si>
  <si>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</si>
  <si>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</si>
  <si>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</si>
  <si>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</si>
  <si>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</si>
  <si>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</si>
  <si>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</si>
  <si>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</si>
  <si>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</si>
  <si>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</si>
  <si>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</si>
  <si>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</si>
  <si>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</si>
  <si>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</si>
  <si>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</si>
  <si>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</si>
  <si>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</si>
  <si>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</si>
  <si>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</si>
  <si>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</si>
  <si>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</si>
  <si>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</si>
  <si>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</si>
  <si>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</si>
  <si>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</si>
  <si>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</si>
  <si>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</si>
  <si>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</si>
  <si>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</si>
  <si>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</si>
  <si>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</si>
  <si>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</si>
  <si>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</si>
  <si>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</si>
  <si>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</si>
  <si>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</si>
  <si>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</si>
  <si>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</si>
  <si>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</si>
  <si>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</si>
  <si>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</si>
  <si>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</si>
  <si>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</si>
  <si>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</si>
  <si>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</si>
  <si>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</si>
  <si>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</si>
  <si>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</si>
  <si>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</si>
  <si>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</si>
  <si>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</si>
  <si>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</si>
  <si>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</si>
  <si>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</si>
  <si>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</si>
  <si>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</si>
  <si>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</si>
  <si>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</si>
  <si>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</si>
  <si>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</si>
  <si>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</si>
  <si>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</si>
  <si>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</si>
  <si>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</si>
  <si>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</si>
  <si>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</si>
  <si>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</si>
  <si>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</si>
  <si>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</si>
  <si>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</si>
  <si>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</si>
  <si>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</si>
  <si>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</si>
  <si>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</si>
  <si>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</si>
  <si>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</si>
  <si>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</si>
  <si>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</si>
  <si>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</si>
  <si>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</si>
  <si>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</si>
  <si>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</si>
  <si>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</si>
  <si>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</si>
  <si>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</si>
  <si>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</si>
  <si>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</si>
  <si>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</si>
  <si>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</si>
  <si>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</si>
  <si>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</si>
  <si>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</si>
  <si>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</si>
  <si>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</si>
  <si>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</si>
  <si>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</si>
  <si>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</si>
  <si>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</si>
  <si>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</si>
  <si>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</si>
  <si>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</si>
  <si>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</si>
  <si>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</si>
  <si>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</si>
  <si>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</si>
  <si>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</si>
  <si>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</si>
  <si>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</si>
  <si>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</si>
  <si>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</si>
  <si>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</si>
  <si>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</si>
  <si>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</si>
  <si>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</si>
  <si>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</si>
  <si>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</si>
  <si>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</si>
  <si>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</si>
  <si>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</si>
  <si>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</si>
  <si>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</si>
  <si>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</si>
  <si>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</si>
  <si>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</si>
  <si>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</si>
  <si>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</si>
  <si>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</si>
  <si>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</si>
  <si>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</si>
  <si>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</si>
  <si>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</si>
  <si>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</si>
  <si>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</si>
  <si>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</si>
  <si>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</si>
  <si>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</si>
  <si>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</si>
  <si>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</si>
  <si>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</si>
  <si>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</si>
  <si>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</si>
  <si>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</si>
  <si>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</si>
  <si>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</si>
  <si>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</si>
  <si>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</si>
  <si>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</si>
  <si>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</si>
  <si>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</si>
  <si>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</si>
  <si>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</si>
  <si>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</si>
  <si>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</si>
  <si>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</si>
  <si>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</si>
  <si>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</si>
  <si>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</si>
  <si>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</si>
  <si>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</si>
  <si>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</si>
  <si>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</si>
  <si>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</si>
  <si>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</si>
  <si>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</si>
  <si>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</si>
  <si>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</si>
  <si>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</si>
  <si>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</si>
  <si>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</si>
  <si>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</si>
  <si>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</si>
  <si>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</si>
  <si>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</si>
  <si>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</si>
  <si>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</si>
  <si>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</si>
  <si>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</si>
  <si>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</si>
  <si>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</si>
  <si>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</si>
  <si>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</si>
  <si>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</si>
  <si>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</si>
  <si>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</si>
  <si>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</si>
  <si>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</si>
  <si>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</si>
  <si>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</si>
  <si>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</si>
  <si>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</si>
  <si>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</si>
  <si>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</si>
  <si>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</si>
  <si>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</si>
  <si>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</si>
  <si>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</si>
  <si>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</si>
  <si>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</si>
  <si>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</si>
  <si>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</si>
  <si>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</si>
  <si>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</si>
  <si>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</si>
  <si>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</si>
  <si>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</si>
  <si>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</si>
  <si>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</si>
  <si>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</si>
  <si>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</si>
  <si>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</si>
  <si>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</si>
  <si>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</si>
  <si>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</si>
  <si>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</si>
  <si>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</si>
  <si>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</si>
  <si>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</si>
  <si>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</si>
  <si>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</si>
  <si>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</si>
  <si>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</si>
  <si>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</si>
  <si>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</si>
  <si>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</si>
  <si>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</si>
  <si>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</si>
  <si>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</si>
  <si>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</si>
  <si>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</si>
  <si>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</si>
  <si>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</si>
  <si>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</si>
  <si>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</si>
  <si>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</si>
  <si>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</si>
  <si>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</si>
  <si>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</si>
  <si>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</si>
  <si>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</si>
  <si>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</si>
  <si>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"Liberty Bank"</t>
  </si>
  <si>
    <t>Murtaz Kikoria</t>
  </si>
  <si>
    <t>Beka Gogichaishvili</t>
  </si>
  <si>
    <t>www.libertybank.ge</t>
  </si>
  <si>
    <t>Independent chair</t>
  </si>
  <si>
    <t>Irakli Otar Rukhadze</t>
  </si>
  <si>
    <t>Non-independent member</t>
  </si>
  <si>
    <t>Mamuka Tsereteli</t>
  </si>
  <si>
    <t>Independent member</t>
  </si>
  <si>
    <t>Magda Magradze</t>
  </si>
  <si>
    <t>Bruno Juan Balvanera</t>
  </si>
  <si>
    <t>CEO</t>
  </si>
  <si>
    <t>Vakhtang Babunashvili</t>
  </si>
  <si>
    <t>Chief Financial Officer</t>
  </si>
  <si>
    <t>Giorgi Gvazava</t>
  </si>
  <si>
    <t>Risk Director</t>
  </si>
  <si>
    <t>JSC "GALT &amp; TAGGART" (Nominal owner)</t>
  </si>
  <si>
    <t>Other shareholders</t>
  </si>
  <si>
    <t xml:space="preserve">Benjamin Albert Marson </t>
  </si>
  <si>
    <t>Igor Alexeev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</si>
</sst>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s>
  <fonts count="365">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
      <sz val="10"/>
      <color theme="1"/>
      <name val="Sylfaen"/>
      <family val="1"/>
      <charset val="204"/>
    </font>
    <font>
      <u/>
      <sz val="10"/>
      <color indexed="12"/>
      <name val="Sylfaen"/>
      <family val="1"/>
      <charset val="204"/>
    </font>
    <font>
      <sz val="9"/>
      <color theme="1"/>
      <name val="Arial"/>
      <family val="2"/>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6">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medium">
        <color indexed="64"/>
      </bottom>
      <diagonal/>
    </border>
    <border>
      <left/>
      <right style="medium">
        <color indexed="64"/>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5"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7" applyFont="0" applyBorder="0">
      <alignment horizontal="center" wrapText="1"/>
    </xf>
    <xf numFmtId="3" fontId="2" fillId="74" borderId="116"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1" quotePrefix="1" applyNumberFormat="0" applyFont="0" applyFill="0" applyBorder="0" applyAlignment="0" applyProtection="0">
      <alignment horizontal="centerContinuous" vertical="justify"/>
      <protection locked="0" hidden="1"/>
    </xf>
    <xf numFmtId="0" fontId="2" fillId="0" borderId="0"/>
    <xf numFmtId="0" fontId="156" fillId="86" borderId="131" quotePrefix="1" applyNumberFormat="0" applyFont="0" applyFill="0" applyBorder="0" applyAlignment="0" applyProtection="0">
      <alignment horizontal="centerContinuous" vertical="justify"/>
      <protection locked="0" hidden="1"/>
    </xf>
    <xf numFmtId="0" fontId="157" fillId="87" borderId="131"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1" quotePrefix="1" applyNumberFormat="0" applyFont="0" applyFill="0" applyBorder="0" applyAlignment="0" applyProtection="0">
      <alignment horizontal="centerContinuous" vertical="justify"/>
      <protection locked="0" hidden="1"/>
    </xf>
    <xf numFmtId="0" fontId="157" fillId="87" borderId="131"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1" quotePrefix="1" applyNumberFormat="0" applyFont="0" applyFill="0" applyBorder="0" applyAlignment="0" applyProtection="0">
      <alignment horizontal="centerContinuous" vertical="justify"/>
      <protection locked="0" hidden="1"/>
    </xf>
    <xf numFmtId="0" fontId="157" fillId="87" borderId="131"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1" quotePrefix="1" applyNumberFormat="0" applyFont="0" applyFill="0" applyBorder="0" applyAlignment="0" applyProtection="0">
      <alignment horizontal="centerContinuous" vertical="justify"/>
      <protection locked="0" hidden="1"/>
    </xf>
    <xf numFmtId="0" fontId="157" fillId="87" borderId="131"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2"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1" quotePrefix="1" applyNumberFormat="0" applyFont="0" applyFill="0" applyBorder="0" applyAlignment="0" applyProtection="0">
      <alignment horizontal="centerContinuous" vertical="justify"/>
      <protection locked="0" hidden="1"/>
    </xf>
    <xf numFmtId="0" fontId="157" fillId="87" borderId="13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1" quotePrefix="1" applyNumberFormat="0" applyFont="0" applyFill="0" applyBorder="0" applyAlignment="0" applyProtection="0">
      <alignment horizontal="centerContinuous" vertical="justify"/>
      <protection locked="0" hidden="1"/>
    </xf>
    <xf numFmtId="0" fontId="157" fillId="87" borderId="131"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1" quotePrefix="1" applyNumberFormat="0" applyFont="0" applyFill="0" applyBorder="0" applyAlignment="0" applyProtection="0">
      <alignment horizontal="centerContinuous" vertical="justify"/>
      <protection locked="0" hidden="1"/>
    </xf>
    <xf numFmtId="0" fontId="157" fillId="87" borderId="131"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1" quotePrefix="1" applyNumberFormat="0" applyFont="0" applyFill="0" applyBorder="0" applyAlignment="0" applyProtection="0">
      <alignment horizontal="centerContinuous" vertical="justify"/>
      <protection locked="0" hidden="1"/>
    </xf>
    <xf numFmtId="0" fontId="157" fillId="87" borderId="13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1" quotePrefix="1" applyNumberFormat="0" applyFont="0" applyFill="0" applyBorder="0" applyAlignment="0" applyProtection="0">
      <alignment horizontal="centerContinuous" vertical="justify"/>
      <protection locked="0" hidden="1"/>
    </xf>
    <xf numFmtId="0" fontId="157" fillId="87" borderId="13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1" quotePrefix="1" applyNumberFormat="0" applyFont="0" applyFill="0" applyBorder="0" applyAlignment="0" applyProtection="0">
      <alignment horizontal="centerContinuous" vertical="justify"/>
      <protection locked="0" hidden="1"/>
    </xf>
    <xf numFmtId="0" fontId="157" fillId="87" borderId="131"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1" quotePrefix="1" applyNumberFormat="0" applyFont="0" applyFill="0" applyBorder="0" applyAlignment="0" applyProtection="0">
      <alignment horizontal="centerContinuous" vertical="justify"/>
      <protection locked="0" hidden="1"/>
    </xf>
    <xf numFmtId="0" fontId="157" fillId="87" borderId="131"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1"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1" quotePrefix="1" applyNumberFormat="0" applyFont="0" applyFill="0" applyBorder="0" applyAlignment="0" applyProtection="0">
      <alignment horizontal="centerContinuous" vertical="justify"/>
      <protection locked="0" hidden="1"/>
    </xf>
    <xf numFmtId="0" fontId="157" fillId="87" borderId="131"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2" applyNumberFormat="0" applyFill="0" applyAlignment="0" applyProtection="0"/>
    <xf numFmtId="0" fontId="163"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2"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2"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63" fillId="0" borderId="132"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2" fillId="0" borderId="133" applyNumberFormat="0" applyFill="0" applyProtection="0">
      <alignment horizontal="center"/>
    </xf>
    <xf numFmtId="0" fontId="165"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165" fillId="0" borderId="133" applyNumberFormat="0" applyFill="0" applyProtection="0">
      <alignment horizontal="center"/>
    </xf>
    <xf numFmtId="0" fontId="166" fillId="0" borderId="133" applyNumberFormat="0" applyFill="0" applyProtection="0">
      <alignment horizontal="center"/>
    </xf>
    <xf numFmtId="0" fontId="166"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2"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2"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133"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1" quotePrefix="1" applyNumberFormat="0" applyFont="0" applyFill="0" applyBorder="0" applyAlignment="0" applyProtection="0">
      <alignment horizontal="centerContinuous" vertical="justify"/>
      <protection locked="0" hidden="1"/>
    </xf>
    <xf numFmtId="0" fontId="157" fillId="87" borderId="131"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26">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3"/>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1"/>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4"/>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16" applyNumberFormat="0" applyFont="0" applyAlignment="0"/>
    <xf numFmtId="3" fontId="181" fillId="88" borderId="116" applyNumberFormat="0" applyFont="0" applyAlignment="0"/>
    <xf numFmtId="3" fontId="181" fillId="88" borderId="116" applyNumberFormat="0" applyFont="0" applyAlignment="0"/>
    <xf numFmtId="3" fontId="181" fillId="88" borderId="116" applyNumberFormat="0" applyFont="0" applyAlignment="0"/>
    <xf numFmtId="3" fontId="181" fillId="88" borderId="116"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247" fontId="179" fillId="107" borderId="116" applyNumberFormat="0" applyFill="0" applyBorder="0" applyAlignment="0" applyProtection="0"/>
    <xf numFmtId="0"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0"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247" fontId="179" fillId="107" borderId="116" applyNumberFormat="0" applyFill="0" applyBorder="0" applyAlignment="0" applyProtection="0"/>
    <xf numFmtId="0" fontId="179" fillId="107" borderId="116" applyNumberFormat="0" applyFill="0" applyBorder="0" applyAlignment="0" applyProtection="0"/>
    <xf numFmtId="0" fontId="182" fillId="0" borderId="135"/>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36" applyNumberFormat="0" applyAlignment="0" applyProtection="0"/>
    <xf numFmtId="0" fontId="183" fillId="108" borderId="136" applyNumberFormat="0" applyAlignment="0" applyProtection="0"/>
    <xf numFmtId="0" fontId="184" fillId="0" borderId="0" applyNumberFormat="0" applyFill="0" applyAlignment="0"/>
    <xf numFmtId="0" fontId="185" fillId="0" borderId="137"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38"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39"/>
    <xf numFmtId="251" fontId="2" fillId="0" borderId="0"/>
    <xf numFmtId="0" fontId="192" fillId="0" borderId="14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1">
      <alignment horizontal="center" vertical="center"/>
    </xf>
    <xf numFmtId="0" fontId="183" fillId="108" borderId="141">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36" applyNumberFormat="0" applyFont="0" applyFill="0" applyAlignment="0">
      <alignment vertical="center"/>
    </xf>
    <xf numFmtId="0" fontId="104" fillId="0" borderId="136" applyNumberFormat="0" applyFont="0" applyFill="0"/>
    <xf numFmtId="0" fontId="104" fillId="0" borderId="136" applyNumberFormat="0" applyFont="0" applyFill="0"/>
    <xf numFmtId="0" fontId="104" fillId="0" borderId="136" applyNumberFormat="0" applyFont="0" applyFill="0"/>
    <xf numFmtId="0" fontId="104" fillId="0" borderId="136" applyNumberFormat="0" applyFont="0" applyFill="0"/>
    <xf numFmtId="0" fontId="104" fillId="0" borderId="136" applyNumberFormat="0" applyFont="0" applyFill="0"/>
    <xf numFmtId="0" fontId="104" fillId="0" borderId="136" applyNumberFormat="0" applyFont="0" applyFill="0"/>
    <xf numFmtId="0" fontId="104" fillId="0" borderId="136" applyNumberFormat="0" applyFont="0" applyFill="0"/>
    <xf numFmtId="0" fontId="104" fillId="0" borderId="136" applyNumberFormat="0" applyFont="0" applyFill="0"/>
    <xf numFmtId="252" fontId="104" fillId="0" borderId="136" applyNumberFormat="0" applyFont="0" applyFill="0" applyAlignment="0">
      <alignment vertical="center"/>
    </xf>
    <xf numFmtId="0" fontId="104" fillId="0" borderId="136" applyNumberFormat="0" applyFont="0" applyFill="0"/>
    <xf numFmtId="0" fontId="104" fillId="0" borderId="136" applyNumberFormat="0" applyFont="0" applyFill="0"/>
    <xf numFmtId="252" fontId="104" fillId="0" borderId="136" applyNumberFormat="0" applyFont="0" applyFill="0" applyAlignment="0">
      <alignment vertical="center"/>
    </xf>
    <xf numFmtId="0" fontId="104" fillId="0" borderId="136" applyNumberFormat="0" applyFont="0" applyFill="0"/>
    <xf numFmtId="0" fontId="104" fillId="0" borderId="136" applyNumberFormat="0" applyFont="0" applyFill="0"/>
    <xf numFmtId="0" fontId="104" fillId="0" borderId="136" applyNumberFormat="0" applyFont="0" applyFill="0"/>
    <xf numFmtId="0" fontId="104" fillId="0" borderId="136" applyNumberFormat="0" applyFont="0" applyFill="0"/>
    <xf numFmtId="0" fontId="104" fillId="0" borderId="136" applyNumberFormat="0" applyFont="0" applyFill="0"/>
    <xf numFmtId="0" fontId="104" fillId="0" borderId="136" applyNumberFormat="0" applyFont="0" applyFill="0"/>
    <xf numFmtId="0" fontId="104" fillId="0" borderId="136" applyNumberFormat="0" applyFont="0" applyFill="0"/>
    <xf numFmtId="0" fontId="2" fillId="72" borderId="0"/>
    <xf numFmtId="0" fontId="201" fillId="0" borderId="1" applyNumberFormat="0" applyFont="0" applyFill="0" applyAlignment="0" applyProtection="0"/>
    <xf numFmtId="0" fontId="201" fillId="0" borderId="142"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65" applyNumberFormat="0" applyFont="0" applyFill="0" applyAlignment="0" applyProtection="0"/>
    <xf numFmtId="0" fontId="149" fillId="0" borderId="65" applyNumberFormat="0" applyFont="0" applyFill="0" applyAlignment="0" applyProtection="0"/>
    <xf numFmtId="0" fontId="149" fillId="0" borderId="65" applyNumberFormat="0" applyFont="0" applyFill="0" applyAlignment="0" applyProtection="0"/>
    <xf numFmtId="0" fontId="149" fillId="0" borderId="63" applyNumberFormat="0" applyFont="0" applyFill="0" applyAlignment="0" applyProtection="0"/>
    <xf numFmtId="0" fontId="149" fillId="0" borderId="63"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3" borderId="138" applyNumberFormat="0" applyAlignment="0" applyProtection="0"/>
    <xf numFmtId="0" fontId="21" fillId="68" borderId="138" applyNumberFormat="0" applyAlignment="0" applyProtection="0"/>
    <xf numFmtId="0" fontId="21" fillId="68" borderId="138" applyNumberFormat="0" applyAlignment="0" applyProtection="0"/>
    <xf numFmtId="0" fontId="21" fillId="63" borderId="138" applyNumberFormat="0" applyAlignment="0" applyProtection="0"/>
    <xf numFmtId="0" fontId="21" fillId="63" borderId="138" applyNumberFormat="0" applyAlignment="0" applyProtection="0"/>
    <xf numFmtId="0" fontId="21" fillId="63" borderId="138" applyNumberFormat="0" applyAlignment="0" applyProtection="0"/>
    <xf numFmtId="0" fontId="21" fillId="68" borderId="138" applyNumberFormat="0" applyAlignment="0" applyProtection="0"/>
    <xf numFmtId="0" fontId="21" fillId="63" borderId="138" applyNumberFormat="0" applyAlignment="0" applyProtection="0"/>
    <xf numFmtId="0" fontId="21" fillId="63" borderId="138" applyNumberFormat="0" applyAlignment="0" applyProtection="0"/>
    <xf numFmtId="0" fontId="203" fillId="109" borderId="138" applyNumberFormat="0" applyAlignment="0" applyProtection="0"/>
    <xf numFmtId="0" fontId="145" fillId="8" borderId="30" applyNumberFormat="0" applyAlignment="0" applyProtection="0"/>
    <xf numFmtId="3" fontId="45" fillId="41" borderId="65">
      <protection hidden="1"/>
    </xf>
    <xf numFmtId="0" fontId="203" fillId="109" borderId="138" applyNumberFormat="0" applyAlignment="0" applyProtection="0"/>
    <xf numFmtId="0" fontId="23" fillId="63" borderId="138" applyNumberFormat="0" applyAlignment="0" applyProtection="0"/>
    <xf numFmtId="0" fontId="23" fillId="63" borderId="138" applyNumberFormat="0" applyAlignment="0" applyProtection="0"/>
    <xf numFmtId="0" fontId="23" fillId="63" borderId="138" applyNumberFormat="0" applyAlignment="0" applyProtection="0"/>
    <xf numFmtId="0" fontId="23" fillId="63"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03" fillId="109" borderId="138" applyNumberFormat="0" applyAlignment="0" applyProtection="0"/>
    <xf numFmtId="0" fontId="23" fillId="63" borderId="138" applyNumberFormat="0" applyAlignment="0" applyProtection="0"/>
    <xf numFmtId="0" fontId="23" fillId="63" borderId="138" applyNumberFormat="0" applyAlignment="0" applyProtection="0"/>
    <xf numFmtId="0" fontId="203" fillId="109" borderId="138" applyNumberFormat="0" applyAlignment="0" applyProtection="0"/>
    <xf numFmtId="0" fontId="203" fillId="109" borderId="138" applyNumberFormat="0" applyAlignment="0" applyProtection="0"/>
    <xf numFmtId="0" fontId="23" fillId="63" borderId="138" applyNumberFormat="0" applyAlignment="0" applyProtection="0"/>
    <xf numFmtId="0" fontId="23" fillId="63" borderId="138" applyNumberFormat="0" applyAlignment="0" applyProtection="0"/>
    <xf numFmtId="0" fontId="23" fillId="63" borderId="138"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5"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vertical="center"/>
    </xf>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xf>
    <xf numFmtId="3" fontId="206" fillId="69" borderId="116"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3"/>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7">
      <alignment vertical="center"/>
    </xf>
    <xf numFmtId="201" fontId="2" fillId="0" borderId="0" applyFont="0" applyFill="0" applyBorder="0" applyAlignment="0" applyProtection="0"/>
    <xf numFmtId="3" fontId="209" fillId="0" borderId="127">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7">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7">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7">
      <alignment vertical="center"/>
    </xf>
    <xf numFmtId="201" fontId="2" fillId="0" borderId="0" applyFont="0" applyFill="0" applyBorder="0" applyAlignment="0" applyProtection="0"/>
    <xf numFmtId="3" fontId="209" fillId="0" borderId="127">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7">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7">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7">
      <alignment vertical="center"/>
    </xf>
    <xf numFmtId="201" fontId="2" fillId="0" borderId="0" applyFont="0" applyFill="0" applyBorder="0" applyAlignment="0" applyProtection="0"/>
    <xf numFmtId="3" fontId="209" fillId="0" borderId="127">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7">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7">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27">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27">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27">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9" fillId="73" borderId="144" applyNumberFormat="0" applyFont="0" applyAlignment="0" applyProtection="0"/>
    <xf numFmtId="0" fontId="29" fillId="73" borderId="144" applyNumberFormat="0" applyFont="0" applyAlignment="0" applyProtection="0"/>
    <xf numFmtId="0" fontId="29" fillId="73" borderId="144" applyNumberFormat="0" applyFont="0" applyAlignment="0" applyProtection="0"/>
    <xf numFmtId="3" fontId="209" fillId="0" borderId="127">
      <alignment vertical="center"/>
    </xf>
    <xf numFmtId="0" fontId="29" fillId="73" borderId="144" applyNumberFormat="0" applyFont="0" applyAlignment="0" applyProtection="0"/>
    <xf numFmtId="0" fontId="29"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71" fillId="73" borderId="144"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0" applyNumberFormat="0" applyFill="0" applyBorder="0" applyAlignment="0" applyProtection="0">
      <alignment horizontal="center"/>
      <protection locked="0"/>
    </xf>
    <xf numFmtId="0" fontId="221" fillId="0" borderId="120" applyNumberFormat="0" applyFill="0" applyBorder="0">
      <protection locked="0"/>
    </xf>
    <xf numFmtId="0" fontId="221" fillId="0" borderId="120" applyNumberFormat="0" applyFill="0" applyBorder="0">
      <protection locked="0"/>
    </xf>
    <xf numFmtId="0" fontId="221" fillId="0" borderId="120" applyNumberFormat="0" applyFill="0" applyBorder="0">
      <protection locked="0"/>
    </xf>
    <xf numFmtId="0" fontId="221" fillId="0" borderId="120" applyNumberFormat="0" applyFill="0" applyBorder="0">
      <protection locked="0"/>
    </xf>
    <xf numFmtId="0" fontId="221" fillId="0" borderId="120" applyNumberFormat="0" applyFill="0" applyBorder="0">
      <protection locked="0"/>
    </xf>
    <xf numFmtId="0" fontId="221" fillId="0" borderId="120" applyNumberFormat="0" applyFill="0" applyBorder="0">
      <protection locked="0"/>
    </xf>
    <xf numFmtId="0" fontId="221" fillId="0" borderId="120" applyNumberFormat="0" applyFill="0" applyBorder="0">
      <protection locked="0"/>
    </xf>
    <xf numFmtId="0" fontId="221" fillId="0" borderId="120" applyNumberFormat="0" applyFill="0" applyBorder="0">
      <protection locked="0"/>
    </xf>
    <xf numFmtId="0" fontId="220" fillId="0" borderId="120" applyNumberFormat="0" applyFill="0" applyBorder="0" applyAlignment="0" applyProtection="0">
      <alignment horizontal="center"/>
      <protection locked="0"/>
    </xf>
    <xf numFmtId="0" fontId="220" fillId="0" borderId="120" applyNumberFormat="0" applyFill="0" applyBorder="0" applyAlignment="0" applyProtection="0">
      <alignment horizontal="center"/>
      <protection locked="0"/>
    </xf>
    <xf numFmtId="3" fontId="209" fillId="0" borderId="127">
      <alignment vertical="center"/>
    </xf>
    <xf numFmtId="0" fontId="220" fillId="0" borderId="120" applyNumberFormat="0" applyFill="0" applyBorder="0" applyAlignment="0" applyProtection="0">
      <alignment horizontal="center"/>
      <protection locked="0"/>
    </xf>
    <xf numFmtId="0" fontId="220" fillId="0" borderId="120" applyNumberFormat="0" applyFill="0" applyBorder="0" applyAlignment="0" applyProtection="0">
      <alignment horizontal="center"/>
      <protection locked="0"/>
    </xf>
    <xf numFmtId="3" fontId="209" fillId="0" borderId="127">
      <alignment vertical="center"/>
    </xf>
    <xf numFmtId="0" fontId="221" fillId="0" borderId="120" applyNumberFormat="0" applyFill="0" applyBorder="0">
      <protection locked="0"/>
    </xf>
    <xf numFmtId="0" fontId="221" fillId="0" borderId="120" applyNumberFormat="0" applyFill="0" applyBorder="0">
      <protection locked="0"/>
    </xf>
    <xf numFmtId="3" fontId="209" fillId="0" borderId="127">
      <alignment vertical="center"/>
    </xf>
    <xf numFmtId="0" fontId="221" fillId="0" borderId="120" applyNumberFormat="0" applyFill="0" applyBorder="0">
      <protection locked="0"/>
    </xf>
    <xf numFmtId="0" fontId="221" fillId="0" borderId="120" applyNumberFormat="0" applyFill="0" applyBorder="0">
      <protection locked="0"/>
    </xf>
    <xf numFmtId="3" fontId="209" fillId="0" borderId="127">
      <alignment vertical="center"/>
    </xf>
    <xf numFmtId="0" fontId="221" fillId="0" borderId="120" applyNumberFormat="0" applyFill="0" applyBorder="0">
      <protection locked="0"/>
    </xf>
    <xf numFmtId="0" fontId="221" fillId="0" borderId="120" applyNumberFormat="0" applyFill="0" applyBorder="0">
      <protection locked="0"/>
    </xf>
    <xf numFmtId="0" fontId="221" fillId="0" borderId="120" applyNumberFormat="0" applyFill="0" applyBorder="0">
      <protection locked="0"/>
    </xf>
    <xf numFmtId="0" fontId="221" fillId="0" borderId="120" applyNumberFormat="0" applyFill="0" applyBorder="0">
      <protection locked="0"/>
    </xf>
    <xf numFmtId="3" fontId="209" fillId="0" borderId="127">
      <alignment vertical="center"/>
    </xf>
    <xf numFmtId="3" fontId="222" fillId="0" borderId="145" applyNumberFormat="0" applyAlignment="0">
      <alignment vertical="center"/>
    </xf>
    <xf numFmtId="0" fontId="222" fillId="0" borderId="145" applyNumberFormat="0"/>
    <xf numFmtId="0" fontId="222" fillId="0" borderId="145" applyNumberFormat="0"/>
    <xf numFmtId="0" fontId="222" fillId="0" borderId="145" applyNumberFormat="0"/>
    <xf numFmtId="0" fontId="222" fillId="0" borderId="145" applyNumberFormat="0"/>
    <xf numFmtId="0" fontId="222" fillId="0" borderId="145" applyNumberFormat="0"/>
    <xf numFmtId="0" fontId="222" fillId="0" borderId="145" applyNumberFormat="0"/>
    <xf numFmtId="0" fontId="222" fillId="0" borderId="145" applyNumberFormat="0"/>
    <xf numFmtId="0" fontId="222" fillId="0" borderId="145" applyNumberFormat="0"/>
    <xf numFmtId="0" fontId="222" fillId="0" borderId="145" applyNumberFormat="0"/>
    <xf numFmtId="0" fontId="222" fillId="0" borderId="145" applyNumberFormat="0"/>
    <xf numFmtId="3" fontId="209" fillId="0" borderId="127">
      <alignment vertical="center"/>
    </xf>
    <xf numFmtId="0" fontId="222" fillId="0" borderId="145" applyNumberFormat="0"/>
    <xf numFmtId="0" fontId="222" fillId="0" borderId="145" applyNumberFormat="0"/>
    <xf numFmtId="0" fontId="222" fillId="0" borderId="145" applyNumberFormat="0"/>
    <xf numFmtId="0" fontId="222" fillId="0" borderId="145" applyNumberFormat="0"/>
    <xf numFmtId="0" fontId="222" fillId="0" borderId="145" applyNumberFormat="0"/>
    <xf numFmtId="0" fontId="222" fillId="0" borderId="145" applyNumberFormat="0"/>
    <xf numFmtId="0" fontId="222" fillId="0" borderId="145" applyNumberFormat="0"/>
    <xf numFmtId="0" fontId="222" fillId="0" borderId="145"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27">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7">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27">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27">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27">
      <alignment vertical="center"/>
    </xf>
    <xf numFmtId="3" fontId="209" fillId="0" borderId="127">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27">
      <alignment vertical="center"/>
    </xf>
    <xf numFmtId="3" fontId="209" fillId="0" borderId="127">
      <alignment vertical="center"/>
    </xf>
    <xf numFmtId="267" fontId="162" fillId="0" borderId="0" applyFont="0" applyFill="0" applyBorder="0" applyProtection="0"/>
    <xf numFmtId="267" fontId="162" fillId="0" borderId="0" applyFont="0" applyFill="0" applyBorder="0" applyProtection="0"/>
    <xf numFmtId="3" fontId="209" fillId="0" borderId="127">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27">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267" fontId="162" fillId="0" borderId="0" applyFont="0" applyFill="0" applyBorder="0" applyProtection="0"/>
    <xf numFmtId="3" fontId="209" fillId="0" borderId="127">
      <alignment vertical="center"/>
    </xf>
    <xf numFmtId="267" fontId="162" fillId="0" borderId="0" applyFont="0" applyFill="0" applyBorder="0" applyProtection="0"/>
    <xf numFmtId="267" fontId="162" fillId="0" borderId="0" applyFont="0" applyFill="0" applyBorder="0" applyProtection="0"/>
    <xf numFmtId="3" fontId="209" fillId="0" borderId="127">
      <alignment vertical="center"/>
    </xf>
    <xf numFmtId="197" fontId="2" fillId="0" borderId="0" applyFont="0" applyFill="0" applyBorder="0" applyAlignment="0" applyProtection="0"/>
    <xf numFmtId="3" fontId="209" fillId="0" borderId="127">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27">
      <alignment vertical="center"/>
    </xf>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7">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27">
      <alignment vertical="center"/>
    </xf>
    <xf numFmtId="3" fontId="209" fillId="0" borderId="127">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27">
      <alignment vertical="center"/>
    </xf>
    <xf numFmtId="268" fontId="224" fillId="0" borderId="0"/>
    <xf numFmtId="3" fontId="209" fillId="0" borderId="127">
      <alignment vertical="center"/>
    </xf>
    <xf numFmtId="268" fontId="224" fillId="0" borderId="0"/>
    <xf numFmtId="3" fontId="209" fillId="0" borderId="127">
      <alignment vertical="center"/>
    </xf>
    <xf numFmtId="3" fontId="209" fillId="0" borderId="127">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27">
      <alignment vertical="center"/>
    </xf>
    <xf numFmtId="3" fontId="209" fillId="0" borderId="127">
      <alignment vertical="center"/>
    </xf>
    <xf numFmtId="0" fontId="224" fillId="0" borderId="0"/>
    <xf numFmtId="0" fontId="2" fillId="0" borderId="0" applyNumberFormat="0" applyFont="0" applyFill="0" applyBorder="0" applyAlignment="0" applyProtection="0"/>
    <xf numFmtId="3" fontId="209" fillId="0" borderId="127">
      <alignment vertical="center"/>
    </xf>
    <xf numFmtId="0" fontId="224" fillId="0" borderId="0"/>
    <xf numFmtId="3" fontId="209" fillId="0" borderId="127">
      <alignment vertical="center"/>
    </xf>
    <xf numFmtId="0" fontId="224" fillId="0" borderId="0"/>
    <xf numFmtId="3" fontId="209" fillId="0" borderId="127">
      <alignment vertical="center"/>
    </xf>
    <xf numFmtId="0" fontId="224" fillId="0" borderId="0"/>
    <xf numFmtId="3" fontId="209" fillId="0" borderId="127">
      <alignment vertical="center"/>
    </xf>
    <xf numFmtId="3" fontId="209" fillId="0" borderId="127">
      <alignment vertical="center"/>
    </xf>
    <xf numFmtId="0" fontId="2" fillId="0" borderId="0" applyNumberFormat="0" applyFont="0" applyFill="0" applyBorder="0" applyAlignment="0" applyProtection="0"/>
    <xf numFmtId="0" fontId="224" fillId="0" borderId="0"/>
    <xf numFmtId="0" fontId="224" fillId="0" borderId="0"/>
    <xf numFmtId="3" fontId="209" fillId="0" borderId="127">
      <alignment vertical="center"/>
    </xf>
    <xf numFmtId="3" fontId="209" fillId="0" borderId="127">
      <alignment vertical="center"/>
    </xf>
    <xf numFmtId="0" fontId="224" fillId="0" borderId="0"/>
    <xf numFmtId="3" fontId="209" fillId="0" borderId="127">
      <alignment vertical="center"/>
    </xf>
    <xf numFmtId="0" fontId="224" fillId="0" borderId="0"/>
    <xf numFmtId="0" fontId="224" fillId="0" borderId="0"/>
    <xf numFmtId="3" fontId="209" fillId="0" borderId="127">
      <alignment vertical="center"/>
    </xf>
    <xf numFmtId="3" fontId="209" fillId="0" borderId="127">
      <alignment vertical="center"/>
    </xf>
    <xf numFmtId="0" fontId="224" fillId="0" borderId="0"/>
    <xf numFmtId="3" fontId="209" fillId="0" borderId="127">
      <alignment vertical="center"/>
    </xf>
    <xf numFmtId="268" fontId="224" fillId="0" borderId="0"/>
    <xf numFmtId="3" fontId="209" fillId="0" borderId="127">
      <alignment vertical="center"/>
    </xf>
    <xf numFmtId="268" fontId="224" fillId="0" borderId="0"/>
    <xf numFmtId="268" fontId="224" fillId="0" borderId="0"/>
    <xf numFmtId="3" fontId="209" fillId="0" borderId="127">
      <alignment vertical="center"/>
    </xf>
    <xf numFmtId="3" fontId="209" fillId="0" borderId="127">
      <alignment vertical="center"/>
    </xf>
    <xf numFmtId="0" fontId="224" fillId="0" borderId="0"/>
    <xf numFmtId="0" fontId="224" fillId="0" borderId="0"/>
    <xf numFmtId="3" fontId="209" fillId="0" borderId="127">
      <alignment vertical="center"/>
    </xf>
    <xf numFmtId="0" fontId="224" fillId="0" borderId="0"/>
    <xf numFmtId="3" fontId="209" fillId="0" borderId="127">
      <alignment vertical="center"/>
    </xf>
    <xf numFmtId="0" fontId="224" fillId="0" borderId="0"/>
    <xf numFmtId="3" fontId="209" fillId="0" borderId="127">
      <alignment vertical="center"/>
    </xf>
    <xf numFmtId="0" fontId="224" fillId="0" borderId="0"/>
    <xf numFmtId="3" fontId="209" fillId="0" borderId="127">
      <alignment vertical="center"/>
    </xf>
    <xf numFmtId="3" fontId="209" fillId="0" borderId="127">
      <alignment vertical="center"/>
    </xf>
    <xf numFmtId="0" fontId="224" fillId="0" borderId="0"/>
    <xf numFmtId="3" fontId="209" fillId="0" borderId="127">
      <alignment vertical="center"/>
    </xf>
    <xf numFmtId="0" fontId="224" fillId="0" borderId="0"/>
    <xf numFmtId="0" fontId="224" fillId="0" borderId="0"/>
    <xf numFmtId="3" fontId="209" fillId="0" borderId="127">
      <alignment vertical="center"/>
    </xf>
    <xf numFmtId="3" fontId="209" fillId="0" borderId="127">
      <alignment vertical="center"/>
    </xf>
    <xf numFmtId="0" fontId="224" fillId="0" borderId="0"/>
    <xf numFmtId="3" fontId="209" fillId="0" borderId="127">
      <alignment vertical="center"/>
    </xf>
    <xf numFmtId="268" fontId="224" fillId="0" borderId="0"/>
    <xf numFmtId="268" fontId="224" fillId="0" borderId="0"/>
    <xf numFmtId="3" fontId="209" fillId="0" borderId="127">
      <alignment vertical="center"/>
    </xf>
    <xf numFmtId="268" fontId="224" fillId="0" borderId="0"/>
    <xf numFmtId="3" fontId="209" fillId="0" borderId="127">
      <alignment vertical="center"/>
    </xf>
    <xf numFmtId="268" fontId="224" fillId="0" borderId="0"/>
    <xf numFmtId="3" fontId="209" fillId="0" borderId="127">
      <alignment vertical="center"/>
    </xf>
    <xf numFmtId="268" fontId="224" fillId="0" borderId="0"/>
    <xf numFmtId="3" fontId="209" fillId="0" borderId="127">
      <alignment vertical="center"/>
    </xf>
    <xf numFmtId="3" fontId="209" fillId="0" borderId="127">
      <alignment vertical="center"/>
    </xf>
    <xf numFmtId="268" fontId="224" fillId="0" borderId="0"/>
    <xf numFmtId="3" fontId="209" fillId="0" borderId="127">
      <alignment vertical="center"/>
    </xf>
    <xf numFmtId="268" fontId="224" fillId="0" borderId="0"/>
    <xf numFmtId="268" fontId="224" fillId="0" borderId="0"/>
    <xf numFmtId="3" fontId="209" fillId="0" borderId="127">
      <alignment vertical="center"/>
    </xf>
    <xf numFmtId="3" fontId="209" fillId="0" borderId="127">
      <alignment vertical="center"/>
    </xf>
    <xf numFmtId="268" fontId="224" fillId="0" borderId="0"/>
    <xf numFmtId="3" fontId="209" fillId="0" borderId="127">
      <alignment vertical="center"/>
    </xf>
    <xf numFmtId="268" fontId="224" fillId="0" borderId="0"/>
    <xf numFmtId="3" fontId="209" fillId="0" borderId="127">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46" applyNumberFormat="0" applyFont="0" applyBorder="0" applyAlignment="0" applyProtection="0">
      <alignment horizontal="centerContinuous"/>
    </xf>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2" fillId="0" borderId="0" applyNumberFormat="0" applyFont="0" applyFill="0" applyBorder="0" applyAlignment="0" applyProtection="0"/>
    <xf numFmtId="0" fontId="9" fillId="69" borderId="146" applyNumberFormat="0" applyFont="0" applyBorder="0" applyProtection="0"/>
    <xf numFmtId="3" fontId="209" fillId="0" borderId="127">
      <alignment vertical="center"/>
    </xf>
    <xf numFmtId="0" fontId="2" fillId="0" borderId="0" applyNumberFormat="0" applyFont="0" applyFill="0" applyBorder="0" applyAlignment="0" applyProtection="0"/>
    <xf numFmtId="0" fontId="9" fillId="69" borderId="146" applyNumberFormat="0" applyFont="0" applyBorder="0" applyProtection="0"/>
    <xf numFmtId="3" fontId="209" fillId="0" borderId="127">
      <alignment vertical="center"/>
    </xf>
    <xf numFmtId="0" fontId="9" fillId="69" borderId="146" applyNumberFormat="0" applyFont="0" applyBorder="0" applyProtection="0"/>
    <xf numFmtId="0" fontId="9" fillId="69" borderId="146" applyNumberFormat="0" applyFont="0" applyBorder="0" applyProtection="0"/>
    <xf numFmtId="3" fontId="209" fillId="0" borderId="127">
      <alignment vertical="center"/>
    </xf>
    <xf numFmtId="0" fontId="9" fillId="69" borderId="146" applyNumberFormat="0" applyFont="0" applyBorder="0" applyProtection="0"/>
    <xf numFmtId="0" fontId="9" fillId="69" borderId="146" applyNumberFormat="0" applyFont="0" applyBorder="0" applyProtection="0"/>
    <xf numFmtId="3" fontId="209" fillId="0" borderId="127">
      <alignment vertical="center"/>
    </xf>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0" fontId="9" fillId="69" borderId="146"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27">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27" fillId="119" borderId="99" applyNumberFormat="0" applyBorder="0">
      <alignment horizontal="left"/>
    </xf>
    <xf numFmtId="0" fontId="227" fillId="119" borderId="99" applyNumberFormat="0" applyBorder="0">
      <alignment horizontal="left"/>
    </xf>
    <xf numFmtId="3" fontId="209" fillId="0" borderId="127">
      <alignment vertical="center"/>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27">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27">
      <alignment vertical="center"/>
    </xf>
    <xf numFmtId="0" fontId="211" fillId="0" borderId="0">
      <alignment horizontal="left" vertical="center" wrapText="1"/>
    </xf>
    <xf numFmtId="3" fontId="209" fillId="0" borderId="127">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27">
      <alignment vertical="center"/>
    </xf>
    <xf numFmtId="22" fontId="29" fillId="0" borderId="0" applyFill="0" applyBorder="0" applyAlignment="0"/>
    <xf numFmtId="3" fontId="209" fillId="0" borderId="127">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27">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27">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27">
      <alignment vertical="center"/>
    </xf>
    <xf numFmtId="0" fontId="231" fillId="0" borderId="0"/>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65" applyFill="0" applyProtection="0">
      <alignment horizontal="centerContinuous"/>
    </xf>
    <xf numFmtId="3" fontId="209" fillId="0" borderId="127">
      <alignment vertical="center"/>
    </xf>
    <xf numFmtId="0" fontId="2" fillId="0" borderId="0" applyNumberFormat="0" applyFont="0" applyFill="0" applyBorder="0" applyAlignment="0" applyProtection="0"/>
    <xf numFmtId="0" fontId="2" fillId="0" borderId="65" applyFill="0" applyProtection="0">
      <alignment horizontal="centerContinuous"/>
    </xf>
    <xf numFmtId="3" fontId="209" fillId="0" borderId="127">
      <alignment vertical="center"/>
    </xf>
    <xf numFmtId="0" fontId="2" fillId="0" borderId="65" applyFill="0" applyProtection="0">
      <alignment horizontal="centerContinuous"/>
    </xf>
    <xf numFmtId="0" fontId="2" fillId="0" borderId="65" applyFill="0" applyProtection="0">
      <alignment horizontal="centerContinuous"/>
    </xf>
    <xf numFmtId="3" fontId="209" fillId="0" borderId="127">
      <alignment vertical="center"/>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3" fontId="209" fillId="0" borderId="127">
      <alignment vertical="center"/>
    </xf>
    <xf numFmtId="275" fontId="2" fillId="0" borderId="65" applyFill="0" applyProtection="0">
      <alignment horizontal="centerContinuous"/>
    </xf>
    <xf numFmtId="275" fontId="2" fillId="0" borderId="65" applyFill="0" applyProtection="0">
      <alignment horizontal="centerContinuous"/>
    </xf>
    <xf numFmtId="3" fontId="209" fillId="0" borderId="127">
      <alignment vertical="center"/>
    </xf>
    <xf numFmtId="275" fontId="2" fillId="0" borderId="65" applyFill="0" applyProtection="0">
      <alignment horizontal="centerContinuous"/>
    </xf>
    <xf numFmtId="275" fontId="2" fillId="0" borderId="65" applyFill="0" applyProtection="0">
      <alignment horizontal="centerContinuous"/>
    </xf>
    <xf numFmtId="3" fontId="209" fillId="0" borderId="127">
      <alignment vertical="center"/>
    </xf>
    <xf numFmtId="275" fontId="2" fillId="0" borderId="65" applyFill="0" applyProtection="0">
      <alignment horizontal="centerContinuous"/>
    </xf>
    <xf numFmtId="275" fontId="2" fillId="0" borderId="65" applyFill="0" applyProtection="0">
      <alignment horizontal="centerContinuous"/>
    </xf>
    <xf numFmtId="3" fontId="209" fillId="0" borderId="127">
      <alignment vertical="center"/>
    </xf>
    <xf numFmtId="275" fontId="2" fillId="0" borderId="65" applyFill="0" applyProtection="0">
      <alignment horizontal="centerContinuous"/>
    </xf>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232" fillId="120" borderId="116"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232" fillId="120" borderId="116"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3" fontId="233" fillId="121"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4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17" fontId="237"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10" fontId="238" fillId="0" borderId="130" applyNumberFormat="0" applyAlignment="0">
      <protection locked="0"/>
    </xf>
    <xf numFmtId="0" fontId="49" fillId="42" borderId="138" applyNumberFormat="0" applyAlignment="0" applyProtection="0"/>
    <xf numFmtId="0" fontId="10" fillId="0" borderId="0"/>
    <xf numFmtId="0" fontId="10" fillId="0" borderId="0"/>
    <xf numFmtId="0" fontId="49" fillId="42" borderId="138" applyNumberFormat="0" applyAlignment="0" applyProtection="0"/>
    <xf numFmtId="0" fontId="49" fillId="42" borderId="138" applyNumberFormat="0" applyAlignment="0" applyProtection="0"/>
    <xf numFmtId="0" fontId="49" fillId="42" borderId="138" applyNumberFormat="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8"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27">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27">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27">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27">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27">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27">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27">
      <alignment vertical="center"/>
    </xf>
    <xf numFmtId="0" fontId="241" fillId="0" borderId="0">
      <alignment horizontal="left"/>
    </xf>
    <xf numFmtId="0" fontId="242" fillId="0" borderId="0">
      <alignment horizontal="center" wrapText="1"/>
    </xf>
    <xf numFmtId="0" fontId="241" fillId="0" borderId="148">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48">
      <alignment horizontal="right" wrapText="1"/>
    </xf>
    <xf numFmtId="0" fontId="241" fillId="0" borderId="148">
      <alignment horizontal="right" wrapText="1"/>
    </xf>
    <xf numFmtId="0" fontId="241" fillId="0" borderId="148">
      <alignment horizontal="right" wrapText="1"/>
    </xf>
    <xf numFmtId="0" fontId="2" fillId="0" borderId="0" applyNumberFormat="0" applyFont="0" applyFill="0" applyBorder="0" applyAlignment="0" applyProtection="0"/>
    <xf numFmtId="0" fontId="241" fillId="0" borderId="148">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48">
      <alignment horizontal="right" wrapText="1"/>
    </xf>
    <xf numFmtId="0" fontId="241" fillId="0" borderId="148">
      <alignment horizontal="right" wrapText="1"/>
    </xf>
    <xf numFmtId="0" fontId="241" fillId="0" borderId="148">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297" fontId="243" fillId="0" borderId="148">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48">
      <alignment horizontal="right"/>
    </xf>
    <xf numFmtId="297" fontId="243" fillId="0" borderId="148">
      <alignment horizontal="right"/>
    </xf>
    <xf numFmtId="297" fontId="243" fillId="0" borderId="148">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4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48">
      <alignment horizontal="left"/>
    </xf>
    <xf numFmtId="297" fontId="243" fillId="0" borderId="148">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4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48">
      <alignment horizontal="center"/>
    </xf>
    <xf numFmtId="297" fontId="247" fillId="0" borderId="148">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196" fontId="155" fillId="0" borderId="149"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196" fontId="155" fillId="0" borderId="149"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27">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27">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5">
      <alignment horizontal="centerContinuous"/>
    </xf>
    <xf numFmtId="0" fontId="165" fillId="0" borderId="58"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27">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27">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27">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0">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27">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27">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7">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7">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7">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7">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7">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7">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45" fillId="113" borderId="118"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18" applyAlignment="0" applyProtection="0"/>
    <xf numFmtId="0" fontId="45" fillId="113" borderId="118" applyAlignment="0" applyProtection="0"/>
    <xf numFmtId="0" fontId="2" fillId="0" borderId="0" applyNumberFormat="0" applyFont="0" applyFill="0" applyBorder="0" applyAlignment="0" applyProtection="0"/>
    <xf numFmtId="0" fontId="2" fillId="68" borderId="116"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1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16" applyNumberFormat="0" applyFont="0" applyBorder="0" applyProtection="0">
      <alignment horizontal="center" vertical="center"/>
    </xf>
    <xf numFmtId="0" fontId="2" fillId="68" borderId="116" applyNumberFormat="0" applyFont="0" applyBorder="0" applyProtection="0">
      <alignment horizontal="center" vertical="center"/>
    </xf>
    <xf numFmtId="0" fontId="2" fillId="68" borderId="116" applyNumberFormat="0" applyFont="0" applyBorder="0" applyProtection="0">
      <alignment horizontal="center" vertical="center"/>
    </xf>
    <xf numFmtId="0" fontId="2" fillId="68" borderId="116" applyNumberFormat="0" applyFont="0" applyBorder="0" applyProtection="0">
      <alignment horizontal="center" vertical="center"/>
    </xf>
    <xf numFmtId="0" fontId="2" fillId="68" borderId="116" applyNumberFormat="0" applyFont="0" applyBorder="0" applyAlignment="0" applyProtection="0">
      <alignment horizontal="center"/>
    </xf>
    <xf numFmtId="0" fontId="2" fillId="68" borderId="116" applyNumberFormat="0" applyFont="0" applyBorder="0" applyAlignment="0" applyProtection="0">
      <alignment horizontal="center"/>
    </xf>
    <xf numFmtId="0" fontId="2" fillId="68" borderId="116" applyNumberFormat="0" applyFont="0" applyBorder="0" applyAlignment="0" applyProtection="0">
      <alignment horizontal="center"/>
    </xf>
    <xf numFmtId="0" fontId="2" fillId="68" borderId="116" applyNumberFormat="0" applyFont="0" applyBorder="0" applyAlignment="0" applyProtection="0">
      <alignment horizontal="center"/>
    </xf>
    <xf numFmtId="0" fontId="2" fillId="68" borderId="116" applyNumberFormat="0" applyFont="0" applyBorder="0" applyAlignment="0" applyProtection="0">
      <alignment horizontal="center"/>
    </xf>
    <xf numFmtId="3" fontId="209" fillId="0" borderId="127">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16" applyNumberFormat="0" applyFont="0" applyBorder="0" applyAlignment="0" applyProtection="0">
      <alignment horizontal="center"/>
    </xf>
    <xf numFmtId="0" fontId="2" fillId="68" borderId="116" applyNumberFormat="0" applyFont="0" applyBorder="0" applyAlignment="0" applyProtection="0">
      <alignment horizontal="center"/>
    </xf>
    <xf numFmtId="0" fontId="2" fillId="68" borderId="116" applyNumberFormat="0" applyFont="0" applyBorder="0" applyAlignment="0" applyProtection="0">
      <alignment horizontal="center"/>
    </xf>
    <xf numFmtId="0" fontId="2" fillId="68" borderId="116" applyNumberFormat="0" applyFont="0" applyBorder="0" applyAlignment="0" applyProtection="0">
      <alignment horizontal="center"/>
    </xf>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45" fillId="68" borderId="13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41" fillId="126" borderId="117"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17" applyNumberFormat="0" applyFont="0" applyBorder="0" applyAlignment="0">
      <alignment horizontal="centerContinuous"/>
    </xf>
    <xf numFmtId="0" fontId="41" fillId="126" borderId="117" applyNumberFormat="0" applyFont="0" applyBorder="0" applyAlignment="0">
      <alignment horizontal="centerContinuous"/>
    </xf>
    <xf numFmtId="0" fontId="41" fillId="126" borderId="117" applyNumberFormat="0" applyFont="0" applyBorder="0" applyAlignment="0">
      <alignment horizontal="centerContinuous"/>
    </xf>
    <xf numFmtId="0" fontId="41" fillId="126" borderId="117"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37" fillId="0" borderId="118">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1" applyNumberFormat="0" applyFill="0" applyAlignment="0" applyProtection="0"/>
    <xf numFmtId="0" fontId="264" fillId="0" borderId="151" applyNumberFormat="0" applyFill="0" applyAlignment="0" applyProtection="0"/>
    <xf numFmtId="0" fontId="264" fillId="0" borderId="151"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2" applyNumberFormat="0" applyFill="0" applyAlignment="0" applyProtection="0"/>
    <xf numFmtId="0" fontId="266" fillId="0" borderId="152" applyNumberFormat="0" applyFill="0" applyAlignment="0" applyProtection="0"/>
    <xf numFmtId="0" fontId="266" fillId="0" borderId="152"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3" applyNumberFormat="0" applyFill="0" applyAlignment="0" applyProtection="0"/>
    <xf numFmtId="0" fontId="268" fillId="0" borderId="153" applyNumberFormat="0" applyFill="0" applyAlignment="0" applyProtection="0"/>
    <xf numFmtId="0" fontId="268" fillId="0" borderId="153"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4"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16" applyFont="0" applyProtection="0">
      <alignment horizontal="right"/>
    </xf>
    <xf numFmtId="0" fontId="10" fillId="0" borderId="0"/>
    <xf numFmtId="3" fontId="2" fillId="70" borderId="116" applyFont="0" applyProtection="0">
      <alignment horizontal="right"/>
    </xf>
    <xf numFmtId="0" fontId="2" fillId="0" borderId="0" applyNumberFormat="0" applyFont="0" applyFill="0" applyBorder="0" applyAlignment="0" applyProtection="0"/>
    <xf numFmtId="3" fontId="2" fillId="70" borderId="116" applyFont="0" applyProtection="0">
      <alignment horizontal="right"/>
    </xf>
    <xf numFmtId="3" fontId="2" fillId="70" borderId="116" applyFont="0" applyProtection="0">
      <alignment horizontal="right"/>
    </xf>
    <xf numFmtId="3" fontId="2" fillId="70" borderId="116" applyFont="0" applyProtection="0">
      <alignment horizontal="right"/>
    </xf>
    <xf numFmtId="3" fontId="2" fillId="70" borderId="116" applyFont="0" applyProtection="0">
      <alignment horizontal="right"/>
    </xf>
    <xf numFmtId="3" fontId="209" fillId="0" borderId="127">
      <alignment vertical="center"/>
    </xf>
    <xf numFmtId="0" fontId="2" fillId="0" borderId="0" applyNumberFormat="0" applyFont="0" applyFill="0" applyBorder="0" applyAlignment="0" applyProtection="0"/>
    <xf numFmtId="0" fontId="10" fillId="0" borderId="0"/>
    <xf numFmtId="3" fontId="2" fillId="70" borderId="116" applyFont="0" applyProtection="0">
      <alignment horizontal="right"/>
    </xf>
    <xf numFmtId="3" fontId="2" fillId="70" borderId="116" applyFont="0" applyProtection="0">
      <alignment horizontal="right"/>
    </xf>
    <xf numFmtId="3" fontId="2" fillId="70" borderId="116" applyFont="0" applyProtection="0">
      <alignment horizontal="right"/>
    </xf>
    <xf numFmtId="3" fontId="2" fillId="70" borderId="116" applyFont="0" applyProtection="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10" fontId="2" fillId="70" borderId="116" applyFont="0" applyProtection="0">
      <alignment horizontal="right"/>
    </xf>
    <xf numFmtId="0" fontId="10" fillId="0" borderId="0"/>
    <xf numFmtId="10" fontId="2" fillId="70" borderId="116" applyFont="0" applyProtection="0">
      <alignment horizontal="right"/>
    </xf>
    <xf numFmtId="0" fontId="2" fillId="0" borderId="0" applyNumberFormat="0" applyFont="0" applyFill="0" applyBorder="0" applyAlignment="0" applyProtection="0"/>
    <xf numFmtId="10" fontId="2" fillId="70" borderId="116" applyFont="0" applyProtection="0">
      <alignment horizontal="right"/>
    </xf>
    <xf numFmtId="10" fontId="2" fillId="70" borderId="116" applyFont="0" applyProtection="0">
      <alignment horizontal="right"/>
    </xf>
    <xf numFmtId="10" fontId="2" fillId="70" borderId="116" applyFont="0" applyProtection="0">
      <alignment horizontal="right"/>
    </xf>
    <xf numFmtId="10" fontId="2" fillId="70" borderId="116" applyFont="0" applyProtection="0">
      <alignment horizontal="right"/>
    </xf>
    <xf numFmtId="3" fontId="209" fillId="0" borderId="127">
      <alignment vertical="center"/>
    </xf>
    <xf numFmtId="0" fontId="2" fillId="0" borderId="0" applyNumberFormat="0" applyFont="0" applyFill="0" applyBorder="0" applyAlignment="0" applyProtection="0"/>
    <xf numFmtId="0" fontId="10" fillId="0" borderId="0"/>
    <xf numFmtId="10" fontId="2" fillId="70" borderId="116" applyFont="0" applyProtection="0">
      <alignment horizontal="right"/>
    </xf>
    <xf numFmtId="10" fontId="2" fillId="70" borderId="116" applyFont="0" applyProtection="0">
      <alignment horizontal="right"/>
    </xf>
    <xf numFmtId="10" fontId="2" fillId="70" borderId="116" applyFont="0" applyProtection="0">
      <alignment horizontal="right"/>
    </xf>
    <xf numFmtId="10" fontId="2" fillId="70" borderId="116" applyFont="0" applyProtection="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9" fontId="2" fillId="70" borderId="116" applyFont="0" applyProtection="0">
      <alignment horizontal="right"/>
    </xf>
    <xf numFmtId="0" fontId="10" fillId="0" borderId="0"/>
    <xf numFmtId="9" fontId="2" fillId="70" borderId="116" applyFont="0" applyProtection="0">
      <alignment horizontal="right"/>
    </xf>
    <xf numFmtId="0" fontId="2" fillId="0" borderId="0" applyNumberFormat="0" applyFont="0" applyFill="0" applyBorder="0" applyAlignment="0" applyProtection="0"/>
    <xf numFmtId="9" fontId="2" fillId="70" borderId="116" applyFont="0" applyProtection="0">
      <alignment horizontal="right"/>
    </xf>
    <xf numFmtId="9" fontId="2" fillId="70" borderId="116" applyFont="0" applyProtection="0">
      <alignment horizontal="right"/>
    </xf>
    <xf numFmtId="9" fontId="2" fillId="70" borderId="116" applyFont="0" applyProtection="0">
      <alignment horizontal="right"/>
    </xf>
    <xf numFmtId="9" fontId="2" fillId="70" borderId="116" applyFont="0" applyProtection="0">
      <alignment horizontal="right"/>
    </xf>
    <xf numFmtId="3" fontId="209" fillId="0" borderId="127">
      <alignment vertical="center"/>
    </xf>
    <xf numFmtId="0" fontId="2" fillId="0" borderId="0" applyNumberFormat="0" applyFont="0" applyFill="0" applyBorder="0" applyAlignment="0" applyProtection="0"/>
    <xf numFmtId="0" fontId="10" fillId="0" borderId="0"/>
    <xf numFmtId="9" fontId="2" fillId="70" borderId="116" applyFont="0" applyProtection="0">
      <alignment horizontal="right"/>
    </xf>
    <xf numFmtId="9" fontId="2" fillId="70" borderId="116" applyFont="0" applyProtection="0">
      <alignment horizontal="right"/>
    </xf>
    <xf numFmtId="9" fontId="2" fillId="70" borderId="116" applyFont="0" applyProtection="0">
      <alignment horizontal="right"/>
    </xf>
    <xf numFmtId="9" fontId="2" fillId="70" borderId="116" applyFont="0" applyProtection="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70" borderId="117"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7" applyNumberFormat="0" applyFont="0" applyBorder="0" applyAlignment="0" applyProtection="0">
      <alignment horizontal="left"/>
    </xf>
    <xf numFmtId="0" fontId="2" fillId="0" borderId="0" applyNumberFormat="0" applyFont="0" applyFill="0" applyBorder="0" applyAlignment="0" applyProtection="0"/>
    <xf numFmtId="0" fontId="2" fillId="70" borderId="117" applyNumberFormat="0" applyFont="0" applyBorder="0" applyAlignment="0" applyProtection="0">
      <alignment horizontal="left"/>
    </xf>
    <xf numFmtId="0" fontId="2" fillId="70" borderId="117" applyNumberFormat="0" applyFont="0" applyBorder="0" applyAlignment="0" applyProtection="0">
      <alignment horizontal="left"/>
    </xf>
    <xf numFmtId="0" fontId="2" fillId="70" borderId="117" applyNumberFormat="0" applyFont="0" applyBorder="0" applyAlignment="0" applyProtection="0">
      <alignment horizontal="left"/>
    </xf>
    <xf numFmtId="0" fontId="2" fillId="70" borderId="117" applyNumberFormat="0" applyFont="0" applyBorder="0" applyAlignment="0" applyProtection="0">
      <alignment horizontal="left"/>
    </xf>
    <xf numFmtId="3" fontId="209" fillId="0" borderId="127">
      <alignment vertical="center"/>
    </xf>
    <xf numFmtId="0" fontId="2" fillId="0" borderId="0" applyNumberFormat="0" applyFont="0" applyFill="0" applyBorder="0" applyAlignment="0" applyProtection="0"/>
    <xf numFmtId="0" fontId="10" fillId="0" borderId="0"/>
    <xf numFmtId="0" fontId="2" fillId="70" borderId="117" applyNumberFormat="0" applyFont="0" applyBorder="0" applyAlignment="0" applyProtection="0">
      <alignment horizontal="left"/>
    </xf>
    <xf numFmtId="0" fontId="2" fillId="70" borderId="117" applyNumberFormat="0" applyFont="0" applyBorder="0" applyAlignment="0" applyProtection="0">
      <alignment horizontal="left"/>
    </xf>
    <xf numFmtId="0" fontId="2" fillId="70" borderId="117" applyNumberFormat="0" applyFont="0" applyBorder="0" applyAlignment="0" applyProtection="0">
      <alignment horizontal="left"/>
    </xf>
    <xf numFmtId="0" fontId="2" fillId="70" borderId="117" applyNumberFormat="0" applyFont="0" applyBorder="0" applyAlignment="0" applyProtection="0">
      <alignment horizontal="left"/>
    </xf>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27">
      <alignment vertical="center"/>
    </xf>
    <xf numFmtId="37" fontId="45" fillId="0" borderId="0"/>
    <xf numFmtId="295" fontId="45" fillId="0" borderId="0"/>
    <xf numFmtId="3" fontId="209" fillId="0" borderId="127">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16"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16" applyNumberFormat="0" applyBorder="0" applyAlignment="0" applyProtection="0"/>
    <xf numFmtId="0" fontId="10" fillId="0" borderId="0"/>
    <xf numFmtId="10" fontId="19" fillId="107" borderId="116" applyNumberFormat="0" applyBorder="0" applyAlignment="0" applyProtection="0"/>
    <xf numFmtId="10" fontId="19" fillId="107" borderId="116" applyNumberFormat="0" applyBorder="0" applyAlignment="0" applyProtection="0"/>
    <xf numFmtId="10" fontId="19" fillId="107" borderId="116" applyNumberFormat="0" applyBorder="0" applyAlignment="0" applyProtection="0"/>
    <xf numFmtId="10" fontId="19" fillId="107" borderId="116" applyNumberFormat="0" applyBorder="0" applyAlignment="0" applyProtection="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271" fillId="0" borderId="71">
      <protection locked="0"/>
    </xf>
    <xf numFmtId="0" fontId="271" fillId="0" borderId="71">
      <protection locked="0"/>
    </xf>
    <xf numFmtId="3" fontId="209" fillId="0" borderId="127">
      <alignment vertical="center"/>
    </xf>
    <xf numFmtId="0" fontId="271" fillId="0" borderId="71">
      <protection locked="0"/>
    </xf>
    <xf numFmtId="0" fontId="271" fillId="0" borderId="71">
      <protection locked="0"/>
    </xf>
    <xf numFmtId="3" fontId="209" fillId="0" borderId="127">
      <alignment vertical="center"/>
    </xf>
    <xf numFmtId="0" fontId="271" fillId="0" borderId="71">
      <protection locked="0"/>
    </xf>
    <xf numFmtId="0" fontId="271" fillId="0" borderId="71">
      <protection locked="0"/>
    </xf>
    <xf numFmtId="3" fontId="209" fillId="0" borderId="127">
      <alignment vertical="center"/>
    </xf>
    <xf numFmtId="0" fontId="271" fillId="0" borderId="71">
      <protection locked="0"/>
    </xf>
    <xf numFmtId="0" fontId="271" fillId="0" borderId="71">
      <protection locked="0"/>
    </xf>
    <xf numFmtId="3" fontId="209" fillId="0" borderId="127">
      <alignment vertical="center"/>
    </xf>
    <xf numFmtId="0" fontId="10" fillId="0" borderId="0"/>
    <xf numFmtId="0" fontId="10" fillId="0" borderId="0"/>
    <xf numFmtId="0" fontId="49" fillId="72" borderId="13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8" applyNumberFormat="0" applyAlignment="0" applyProtection="0"/>
    <xf numFmtId="0" fontId="49" fillId="72" borderId="138" applyNumberFormat="0" applyAlignment="0" applyProtection="0"/>
    <xf numFmtId="0" fontId="49" fillId="72" borderId="138" applyNumberFormat="0" applyAlignment="0" applyProtection="0"/>
    <xf numFmtId="0" fontId="2" fillId="0" borderId="0" applyNumberFormat="0" applyFont="0" applyFill="0" applyBorder="0" applyAlignment="0" applyProtection="0"/>
    <xf numFmtId="0" fontId="49" fillId="72" borderId="13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8" applyNumberFormat="0" applyAlignment="0" applyProtection="0"/>
    <xf numFmtId="0" fontId="49" fillId="72" borderId="138" applyNumberFormat="0" applyAlignment="0" applyProtection="0"/>
    <xf numFmtId="0" fontId="49" fillId="72" borderId="138" applyNumberFormat="0" applyAlignment="0" applyProtection="0"/>
    <xf numFmtId="0" fontId="2" fillId="0" borderId="0" applyNumberFormat="0" applyFont="0" applyFill="0" applyBorder="0" applyAlignment="0" applyProtection="0"/>
    <xf numFmtId="0" fontId="49" fillId="72" borderId="13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8" applyNumberFormat="0" applyAlignment="0" applyProtection="0"/>
    <xf numFmtId="0" fontId="49" fillId="72" borderId="138" applyNumberFormat="0" applyAlignment="0" applyProtection="0"/>
    <xf numFmtId="0" fontId="49" fillId="72" borderId="138" applyNumberFormat="0" applyAlignment="0" applyProtection="0"/>
    <xf numFmtId="0" fontId="2" fillId="0" borderId="0" applyNumberFormat="0" applyFont="0" applyFill="0" applyBorder="0" applyAlignment="0" applyProtection="0"/>
    <xf numFmtId="0" fontId="271" fillId="0" borderId="71">
      <protection locked="0"/>
    </xf>
    <xf numFmtId="0" fontId="271" fillId="0" borderId="71">
      <protection locked="0"/>
    </xf>
    <xf numFmtId="0" fontId="49" fillId="72" borderId="138" applyNumberFormat="0" applyAlignment="0" applyProtection="0"/>
    <xf numFmtId="0" fontId="49" fillId="72" borderId="138" applyNumberFormat="0" applyAlignment="0" applyProtection="0"/>
    <xf numFmtId="0" fontId="49" fillId="72" borderId="138" applyNumberFormat="0" applyAlignment="0" applyProtection="0"/>
    <xf numFmtId="0" fontId="49" fillId="72" borderId="138" applyNumberFormat="0" applyAlignment="0" applyProtection="0"/>
    <xf numFmtId="3" fontId="209" fillId="0" borderId="127">
      <alignment vertical="center"/>
    </xf>
    <xf numFmtId="0" fontId="271" fillId="0" borderId="71">
      <protection locked="0"/>
    </xf>
    <xf numFmtId="0" fontId="271" fillId="0" borderId="71">
      <protection locked="0"/>
    </xf>
    <xf numFmtId="3" fontId="209" fillId="0" borderId="127">
      <alignment vertical="center"/>
    </xf>
    <xf numFmtId="0" fontId="271" fillId="0" borderId="71">
      <protection locked="0"/>
    </xf>
    <xf numFmtId="0" fontId="271" fillId="0" borderId="71">
      <protection locked="0"/>
    </xf>
    <xf numFmtId="3" fontId="209" fillId="0" borderId="127">
      <alignment vertical="center"/>
    </xf>
    <xf numFmtId="0" fontId="271" fillId="0" borderId="71">
      <protection locked="0"/>
    </xf>
    <xf numFmtId="0" fontId="271" fillId="0" borderId="71">
      <protection locked="0"/>
    </xf>
    <xf numFmtId="3" fontId="209" fillId="0" borderId="127">
      <alignment vertical="center"/>
    </xf>
    <xf numFmtId="0" fontId="271" fillId="0" borderId="71">
      <protection locked="0"/>
    </xf>
    <xf numFmtId="0" fontId="271" fillId="0" borderId="71">
      <protection locked="0"/>
    </xf>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4">
      <alignment horizontal="right" vertical="center"/>
      <protection locked="0"/>
    </xf>
    <xf numFmtId="310" fontId="271" fillId="88" borderId="154">
      <alignment horizontal="right" vertical="center"/>
      <protection locked="0"/>
    </xf>
    <xf numFmtId="310" fontId="271" fillId="88" borderId="154">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2" fontId="233" fillId="129" borderId="71"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27">
      <alignment vertical="center"/>
    </xf>
    <xf numFmtId="311" fontId="2" fillId="71" borderId="116" applyFont="0" applyAlignment="0">
      <protection locked="0"/>
    </xf>
    <xf numFmtId="0" fontId="10" fillId="0" borderId="0"/>
    <xf numFmtId="311" fontId="2" fillId="71" borderId="116" applyFont="0" applyAlignment="0">
      <protection locked="0"/>
    </xf>
    <xf numFmtId="0" fontId="2" fillId="0" borderId="0" applyNumberFormat="0" applyFont="0" applyFill="0" applyBorder="0" applyAlignment="0" applyProtection="0"/>
    <xf numFmtId="311" fontId="2" fillId="71" borderId="116" applyFont="0" applyAlignment="0">
      <protection locked="0"/>
    </xf>
    <xf numFmtId="311" fontId="2" fillId="71" borderId="116" applyFont="0" applyAlignment="0">
      <protection locked="0"/>
    </xf>
    <xf numFmtId="311" fontId="2" fillId="71" borderId="116" applyFont="0" applyAlignment="0">
      <protection locked="0"/>
    </xf>
    <xf numFmtId="311" fontId="2" fillId="71" borderId="116" applyFont="0" applyAlignment="0">
      <protection locked="0"/>
    </xf>
    <xf numFmtId="3" fontId="209" fillId="0" borderId="127">
      <alignment vertical="center"/>
    </xf>
    <xf numFmtId="0" fontId="2" fillId="0" borderId="0" applyNumberFormat="0" applyFont="0" applyFill="0" applyBorder="0" applyAlignment="0" applyProtection="0"/>
    <xf numFmtId="0" fontId="10" fillId="0" borderId="0"/>
    <xf numFmtId="311" fontId="2" fillId="71" borderId="116" applyFont="0" applyAlignment="0">
      <protection locked="0"/>
    </xf>
    <xf numFmtId="311" fontId="2" fillId="71" borderId="116" applyFont="0" applyAlignment="0">
      <protection locked="0"/>
    </xf>
    <xf numFmtId="311" fontId="2" fillId="71" borderId="116" applyFont="0" applyAlignment="0">
      <protection locked="0"/>
    </xf>
    <xf numFmtId="311" fontId="2" fillId="71" borderId="116" applyFont="0" applyAlignment="0">
      <protection locked="0"/>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 fontId="2" fillId="71" borderId="116" applyFont="0">
      <alignment horizontal="right"/>
      <protection locked="0"/>
    </xf>
    <xf numFmtId="0" fontId="10" fillId="0" borderId="0"/>
    <xf numFmtId="3" fontId="2" fillId="71" borderId="116"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16" applyFont="0">
      <alignment horizontal="right" vertical="center"/>
      <protection locked="0"/>
    </xf>
    <xf numFmtId="3" fontId="2" fillId="71" borderId="116" applyFont="0">
      <alignment horizontal="right" vertical="center"/>
      <protection locked="0"/>
    </xf>
    <xf numFmtId="3" fontId="2" fillId="71" borderId="116" applyFont="0">
      <alignment horizontal="right" vertical="center"/>
      <protection locked="0"/>
    </xf>
    <xf numFmtId="3" fontId="2" fillId="71" borderId="116" applyFont="0">
      <alignment horizontal="right" vertical="center"/>
      <protection locked="0"/>
    </xf>
    <xf numFmtId="3" fontId="2" fillId="71" borderId="116" applyFont="0">
      <alignment horizontal="right"/>
      <protection locked="0"/>
    </xf>
    <xf numFmtId="3" fontId="2" fillId="71" borderId="116" applyFont="0">
      <alignment horizontal="right"/>
      <protection locked="0"/>
    </xf>
    <xf numFmtId="3" fontId="2" fillId="71" borderId="116" applyFont="0">
      <alignment horizontal="right"/>
      <protection locked="0"/>
    </xf>
    <xf numFmtId="3" fontId="2" fillId="71" borderId="116" applyFont="0">
      <alignment horizontal="right"/>
      <protection locked="0"/>
    </xf>
    <xf numFmtId="3" fontId="2" fillId="71" borderId="116" applyFont="0">
      <alignment horizontal="right"/>
      <protection locked="0"/>
    </xf>
    <xf numFmtId="3" fontId="209" fillId="0" borderId="127">
      <alignment vertical="center"/>
    </xf>
    <xf numFmtId="0" fontId="2" fillId="0" borderId="0" applyNumberFormat="0" applyFont="0" applyFill="0" applyBorder="0" applyAlignment="0" applyProtection="0"/>
    <xf numFmtId="0" fontId="10" fillId="0" borderId="0"/>
    <xf numFmtId="3" fontId="2" fillId="71" borderId="116" applyFont="0">
      <alignment horizontal="right"/>
      <protection locked="0"/>
    </xf>
    <xf numFmtId="3" fontId="2" fillId="71" borderId="116" applyFont="0">
      <alignment horizontal="right"/>
      <protection locked="0"/>
    </xf>
    <xf numFmtId="3" fontId="2" fillId="71" borderId="116" applyFont="0">
      <alignment horizontal="right"/>
      <protection locked="0"/>
    </xf>
    <xf numFmtId="3" fontId="2" fillId="71" borderId="116" applyFont="0">
      <alignment horizontal="right"/>
      <protection locked="0"/>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60" fontId="2" fillId="71" borderId="116" applyFont="0">
      <alignment horizontal="right"/>
      <protection locked="0"/>
    </xf>
    <xf numFmtId="0" fontId="10" fillId="0" borderId="0"/>
    <xf numFmtId="260" fontId="2" fillId="71" borderId="116" applyFont="0">
      <alignment horizontal="right"/>
      <protection locked="0"/>
    </xf>
    <xf numFmtId="0" fontId="2" fillId="0" borderId="0" applyNumberFormat="0" applyFont="0" applyFill="0" applyBorder="0" applyAlignment="0" applyProtection="0"/>
    <xf numFmtId="260" fontId="2" fillId="71" borderId="116" applyFont="0">
      <alignment horizontal="right"/>
      <protection locked="0"/>
    </xf>
    <xf numFmtId="260" fontId="2" fillId="71" borderId="116" applyFont="0">
      <alignment horizontal="right"/>
      <protection locked="0"/>
    </xf>
    <xf numFmtId="260" fontId="2" fillId="71" borderId="116" applyFont="0">
      <alignment horizontal="right"/>
      <protection locked="0"/>
    </xf>
    <xf numFmtId="260" fontId="2" fillId="71" borderId="116" applyFont="0">
      <alignment horizontal="right"/>
      <protection locked="0"/>
    </xf>
    <xf numFmtId="3" fontId="209" fillId="0" borderId="127">
      <alignment vertical="center"/>
    </xf>
    <xf numFmtId="0" fontId="2" fillId="0" borderId="0" applyNumberFormat="0" applyFont="0" applyFill="0" applyBorder="0" applyAlignment="0" applyProtection="0"/>
    <xf numFmtId="0" fontId="10" fillId="0" borderId="0"/>
    <xf numFmtId="260" fontId="2" fillId="71" borderId="116" applyFont="0">
      <alignment horizontal="right"/>
      <protection locked="0"/>
    </xf>
    <xf numFmtId="260" fontId="2" fillId="71" borderId="116" applyFont="0">
      <alignment horizontal="right"/>
      <protection locked="0"/>
    </xf>
    <xf numFmtId="260" fontId="2" fillId="71" borderId="116" applyFont="0">
      <alignment horizontal="right"/>
      <protection locked="0"/>
    </xf>
    <xf numFmtId="260" fontId="2" fillId="71" borderId="116" applyFont="0">
      <alignment horizontal="right"/>
      <protection locked="0"/>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10" fontId="2" fillId="71" borderId="116" applyFont="0">
      <alignment horizontal="right"/>
      <protection locked="0"/>
    </xf>
    <xf numFmtId="0" fontId="10" fillId="0" borderId="0"/>
    <xf numFmtId="10" fontId="2" fillId="71" borderId="116" applyFont="0">
      <alignment horizontal="right"/>
      <protection locked="0"/>
    </xf>
    <xf numFmtId="0" fontId="2" fillId="0" borderId="0" applyNumberFormat="0" applyFont="0" applyFill="0" applyBorder="0" applyAlignment="0" applyProtection="0"/>
    <xf numFmtId="10" fontId="2" fillId="71" borderId="116" applyFont="0">
      <alignment horizontal="right"/>
      <protection locked="0"/>
    </xf>
    <xf numFmtId="10" fontId="2" fillId="71" borderId="116" applyFont="0">
      <alignment horizontal="right"/>
      <protection locked="0"/>
    </xf>
    <xf numFmtId="10" fontId="2" fillId="71" borderId="116" applyFont="0">
      <alignment horizontal="right"/>
      <protection locked="0"/>
    </xf>
    <xf numFmtId="10" fontId="2" fillId="71" borderId="116" applyFont="0">
      <alignment horizontal="right"/>
      <protection locked="0"/>
    </xf>
    <xf numFmtId="3" fontId="209" fillId="0" borderId="127">
      <alignment vertical="center"/>
    </xf>
    <xf numFmtId="0" fontId="2" fillId="0" borderId="0" applyNumberFormat="0" applyFont="0" applyFill="0" applyBorder="0" applyAlignment="0" applyProtection="0"/>
    <xf numFmtId="0" fontId="10" fillId="0" borderId="0"/>
    <xf numFmtId="10" fontId="2" fillId="71" borderId="116" applyFont="0">
      <alignment horizontal="right"/>
      <protection locked="0"/>
    </xf>
    <xf numFmtId="10" fontId="2" fillId="71" borderId="116" applyFont="0">
      <alignment horizontal="right"/>
      <protection locked="0"/>
    </xf>
    <xf numFmtId="10" fontId="2" fillId="71" borderId="116" applyFont="0">
      <alignment horizontal="right"/>
      <protection locked="0"/>
    </xf>
    <xf numFmtId="10" fontId="2" fillId="71" borderId="116" applyFont="0">
      <alignment horizontal="right"/>
      <protection locked="0"/>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9" fontId="2" fillId="71" borderId="120"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0" applyFont="0">
      <alignment horizontal="right"/>
      <protection locked="0"/>
    </xf>
    <xf numFmtId="9" fontId="2" fillId="71" borderId="120" applyFont="0">
      <alignment horizontal="right"/>
      <protection locked="0"/>
    </xf>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0" applyFont="0">
      <alignment horizontal="right"/>
      <protection locked="0"/>
    </xf>
    <xf numFmtId="9" fontId="2" fillId="71" borderId="120" applyFont="0">
      <alignment horizontal="right"/>
      <protection locked="0"/>
    </xf>
    <xf numFmtId="9" fontId="2" fillId="71" borderId="120" applyFont="0">
      <alignment horizontal="right"/>
      <protection locked="0"/>
    </xf>
    <xf numFmtId="9" fontId="2" fillId="71" borderId="120" applyFont="0">
      <alignment horizontal="right"/>
      <protection locked="0"/>
    </xf>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 fillId="71" borderId="116" applyFont="0">
      <alignment horizontal="center" wrapText="1"/>
      <protection locked="0"/>
    </xf>
    <xf numFmtId="0" fontId="10" fillId="0" borderId="0"/>
    <xf numFmtId="0" fontId="2" fillId="71" borderId="116" applyFont="0">
      <alignment horizontal="center" wrapText="1"/>
      <protection locked="0"/>
    </xf>
    <xf numFmtId="0" fontId="2" fillId="0" borderId="0" applyNumberFormat="0" applyFont="0" applyFill="0" applyBorder="0" applyAlignment="0" applyProtection="0"/>
    <xf numFmtId="0" fontId="2" fillId="71" borderId="116" applyFont="0">
      <alignment horizontal="center" wrapText="1"/>
      <protection locked="0"/>
    </xf>
    <xf numFmtId="0" fontId="2" fillId="71" borderId="116" applyFont="0">
      <alignment horizontal="center" wrapText="1"/>
      <protection locked="0"/>
    </xf>
    <xf numFmtId="0" fontId="2" fillId="71" borderId="116" applyFont="0">
      <alignment horizontal="center" wrapText="1"/>
      <protection locked="0"/>
    </xf>
    <xf numFmtId="0" fontId="2" fillId="71" borderId="116" applyFont="0">
      <alignment horizontal="center" wrapText="1"/>
      <protection locked="0"/>
    </xf>
    <xf numFmtId="3" fontId="209" fillId="0" borderId="127">
      <alignment vertical="center"/>
    </xf>
    <xf numFmtId="0" fontId="2" fillId="0" borderId="0" applyNumberFormat="0" applyFont="0" applyFill="0" applyBorder="0" applyAlignment="0" applyProtection="0"/>
    <xf numFmtId="0" fontId="10" fillId="0" borderId="0"/>
    <xf numFmtId="0" fontId="2" fillId="71" borderId="116" applyFont="0">
      <alignment horizontal="center" wrapText="1"/>
      <protection locked="0"/>
    </xf>
    <xf numFmtId="0" fontId="2" fillId="71" borderId="116" applyFont="0">
      <alignment horizontal="center" wrapText="1"/>
      <protection locked="0"/>
    </xf>
    <xf numFmtId="0" fontId="2" fillId="71" borderId="116" applyFont="0">
      <alignment horizontal="center" wrapText="1"/>
      <protection locked="0"/>
    </xf>
    <xf numFmtId="0" fontId="2" fillId="71" borderId="116" applyFont="0">
      <alignment horizontal="center" wrapText="1"/>
      <protection locked="0"/>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49" fontId="2" fillId="71" borderId="116" applyFont="0" applyAlignment="0">
      <protection locked="0"/>
    </xf>
    <xf numFmtId="0" fontId="10" fillId="0" borderId="0"/>
    <xf numFmtId="0" fontId="10" fillId="0" borderId="0"/>
    <xf numFmtId="3" fontId="209" fillId="0" borderId="127">
      <alignment vertical="center"/>
    </xf>
    <xf numFmtId="0" fontId="10" fillId="0" borderId="0"/>
    <xf numFmtId="0" fontId="10" fillId="0" borderId="0"/>
    <xf numFmtId="49" fontId="2" fillId="71" borderId="116"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17" fontId="160" fillId="0" borderId="71"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17" fontId="228" fillId="96" borderId="155"/>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1"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56" applyNumberFormat="0" applyFill="0" applyAlignment="0" applyProtection="0"/>
    <xf numFmtId="0" fontId="78" fillId="0" borderId="156" applyNumberFormat="0" applyFill="0" applyAlignment="0" applyProtection="0"/>
    <xf numFmtId="0" fontId="78" fillId="0" borderId="156"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27">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28" applyAlignment="0" applyProtection="0">
      <alignment horizontal="centerContinuous"/>
    </xf>
    <xf numFmtId="19" fontId="280" fillId="0" borderId="128" applyAlignment="0" applyProtection="0">
      <alignment horizontal="centerContinuous"/>
    </xf>
    <xf numFmtId="3" fontId="209" fillId="0" borderId="127">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27">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3" fillId="107" borderId="116"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29" applyNumberFormat="0" applyFill="0" applyBorder="0" applyAlignment="0"/>
    <xf numFmtId="17" fontId="45" fillId="131" borderId="129" applyNumberFormat="0" applyFill="0" applyBorder="0" applyAlignment="0"/>
    <xf numFmtId="3" fontId="209" fillId="0" borderId="127">
      <alignment vertical="center"/>
    </xf>
    <xf numFmtId="3" fontId="209" fillId="0" borderId="127">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37" fontId="282" fillId="0" borderId="0"/>
    <xf numFmtId="295" fontId="282"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237" fillId="69" borderId="116"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7">
      <alignment vertical="center"/>
    </xf>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27">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xf numFmtId="0" fontId="2" fillId="0" borderId="0" applyNumberFormat="0" applyFont="0" applyFill="0" applyBorder="0" applyAlignment="0" applyProtection="0"/>
    <xf numFmtId="3" fontId="209" fillId="0" borderId="127">
      <alignment vertical="center"/>
    </xf>
    <xf numFmtId="0" fontId="2" fillId="0" borderId="0"/>
    <xf numFmtId="0" fontId="2" fillId="0" borderId="0" applyNumberFormat="0" applyFont="0" applyFill="0" applyBorder="0" applyAlignment="0" applyProtection="0"/>
    <xf numFmtId="3" fontId="209" fillId="0" borderId="127">
      <alignment vertical="center"/>
    </xf>
    <xf numFmtId="0" fontId="2" fillId="0" borderId="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 fontId="209" fillId="0" borderId="127">
      <alignment vertical="center"/>
    </xf>
    <xf numFmtId="3" fontId="209" fillId="0" borderId="127">
      <alignment vertical="center"/>
    </xf>
    <xf numFmtId="3" fontId="209" fillId="0" borderId="127">
      <alignment vertical="center"/>
    </xf>
    <xf numFmtId="0" fontId="2" fillId="0" borderId="0" applyNumberFormat="0" applyFont="0" applyFill="0" applyBorder="0" applyAlignment="0" applyProtection="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283" fillId="104" borderId="119">
      <alignment horizontal="center" vertical="top" wrapText="1"/>
    </xf>
    <xf numFmtId="0" fontId="283" fillId="104" borderId="119">
      <alignment horizontal="center" vertical="top" wrapText="1"/>
    </xf>
    <xf numFmtId="0" fontId="283" fillId="104" borderId="119">
      <alignment horizontal="center" vertical="top" wrapText="1"/>
    </xf>
    <xf numFmtId="0" fontId="283" fillId="104" borderId="119">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8"/>
    <xf numFmtId="0" fontId="2" fillId="0" borderId="118"/>
    <xf numFmtId="0" fontId="2" fillId="0" borderId="118"/>
    <xf numFmtId="0" fontId="2" fillId="0" borderId="11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7"/>
    <xf numFmtId="0" fontId="45" fillId="70" borderId="117"/>
    <xf numFmtId="0" fontId="45" fillId="70" borderId="117"/>
    <xf numFmtId="0" fontId="45" fillId="70" borderId="11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9">
      <alignment horizontal="center" vertical="top"/>
    </xf>
    <xf numFmtId="0" fontId="283" fillId="132" borderId="119">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7"/>
    <xf numFmtId="0" fontId="45" fillId="0" borderId="117"/>
    <xf numFmtId="0" fontId="45" fillId="0" borderId="117"/>
    <xf numFmtId="0" fontId="45" fillId="0" borderId="11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9"/>
    <xf numFmtId="0" fontId="2" fillId="0" borderId="119"/>
    <xf numFmtId="0" fontId="2" fillId="0" borderId="119"/>
    <xf numFmtId="0" fontId="2" fillId="0" borderId="119"/>
    <xf numFmtId="0" fontId="2" fillId="0" borderId="11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0"/>
    <xf numFmtId="0" fontId="284" fillId="70" borderId="12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9">
      <alignment horizontal="center" vertical="top" wrapText="1"/>
    </xf>
    <xf numFmtId="0" fontId="283" fillId="132" borderId="119">
      <alignment horizontal="center" vertical="top" wrapText="1"/>
    </xf>
    <xf numFmtId="0" fontId="283" fillId="132" borderId="119">
      <alignment horizontal="center" vertical="top" wrapText="1"/>
    </xf>
    <xf numFmtId="0" fontId="283" fillId="132" borderId="119">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18"/>
    <xf numFmtId="3" fontId="2" fillId="0" borderId="118"/>
    <xf numFmtId="3" fontId="2" fillId="0" borderId="118"/>
    <xf numFmtId="3" fontId="2" fillId="0" borderId="11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7">
      <alignment horizontal="center"/>
    </xf>
    <xf numFmtId="0" fontId="45" fillId="70" borderId="117">
      <alignment horizontal="center"/>
    </xf>
    <xf numFmtId="0" fontId="45" fillId="70" borderId="117">
      <alignment horizontal="center"/>
    </xf>
    <xf numFmtId="0" fontId="45" fillId="70" borderId="11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8">
      <alignment horizontal="center"/>
    </xf>
    <xf numFmtId="0" fontId="45" fillId="70" borderId="118">
      <alignment horizontal="center"/>
    </xf>
    <xf numFmtId="0" fontId="2" fillId="0" borderId="0" applyNumberFormat="0" applyFont="0" applyFill="0" applyBorder="0" applyAlignment="0" applyProtection="0"/>
    <xf numFmtId="0" fontId="45" fillId="70" borderId="119">
      <alignment horizontal="center"/>
    </xf>
    <xf numFmtId="0" fontId="45" fillId="70" borderId="119">
      <alignment horizontal="center"/>
    </xf>
    <xf numFmtId="0" fontId="45" fillId="70" borderId="119">
      <alignment horizontal="center"/>
    </xf>
    <xf numFmtId="0" fontId="45" fillId="70" borderId="11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8">
      <alignment horizontal="center" vertical="center"/>
    </xf>
    <xf numFmtId="0" fontId="283" fillId="132" borderId="118">
      <alignment horizontal="center" vertical="center"/>
    </xf>
    <xf numFmtId="0" fontId="2" fillId="0" borderId="0" applyNumberFormat="0" applyFont="0" applyFill="0" applyBorder="0" applyAlignment="0" applyProtection="0"/>
    <xf numFmtId="0" fontId="283" fillId="132" borderId="119">
      <alignment horizontal="center" vertical="center"/>
    </xf>
    <xf numFmtId="0" fontId="283" fillId="132" borderId="119">
      <alignment horizontal="center" vertical="center"/>
    </xf>
    <xf numFmtId="0" fontId="283" fillId="132" borderId="119">
      <alignment horizontal="center" vertical="center"/>
    </xf>
    <xf numFmtId="0" fontId="283" fillId="132" borderId="119">
      <alignment horizontal="center" vertical="center"/>
    </xf>
    <xf numFmtId="0" fontId="2" fillId="0" borderId="0" applyNumberFormat="0" applyFont="0" applyFill="0" applyBorder="0" applyAlignment="0" applyProtection="0"/>
    <xf numFmtId="0" fontId="283" fillId="104" borderId="117">
      <alignment horizontal="center" vertical="center"/>
    </xf>
    <xf numFmtId="0" fontId="283" fillId="104" borderId="117">
      <alignment horizontal="center" vertical="center"/>
    </xf>
    <xf numFmtId="0" fontId="283" fillId="104" borderId="117">
      <alignment horizontal="center" vertical="center"/>
    </xf>
    <xf numFmtId="0" fontId="283" fillId="104" borderId="117">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18">
      <alignment horizontal="center" vertical="center"/>
    </xf>
    <xf numFmtId="0" fontId="283" fillId="104" borderId="118">
      <alignment horizontal="center" vertical="center"/>
    </xf>
    <xf numFmtId="0" fontId="2" fillId="0" borderId="0" applyNumberFormat="0" applyFont="0" applyFill="0" applyBorder="0" applyAlignment="0" applyProtection="0"/>
    <xf numFmtId="0" fontId="283" fillId="104" borderId="119">
      <alignment horizontal="center" vertical="center"/>
    </xf>
    <xf numFmtId="0" fontId="283" fillId="104" borderId="119">
      <alignment horizontal="center" vertical="center"/>
    </xf>
    <xf numFmtId="0" fontId="283" fillId="104" borderId="119">
      <alignment horizontal="center" vertical="center"/>
    </xf>
    <xf numFmtId="0" fontId="283" fillId="104" borderId="119">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2" fillId="73" borderId="144" applyNumberFormat="0" applyFont="0" applyAlignment="0" applyProtection="0"/>
    <xf numFmtId="0" fontId="2" fillId="73" borderId="144" applyNumberFormat="0" applyFont="0" applyAlignment="0" applyProtection="0"/>
    <xf numFmtId="3" fontId="209" fillId="0" borderId="127">
      <alignment vertical="center"/>
    </xf>
    <xf numFmtId="0" fontId="2" fillId="73" borderId="144" applyNumberFormat="0" applyFont="0" applyAlignment="0" applyProtection="0"/>
    <xf numFmtId="0" fontId="2" fillId="73" borderId="144" applyNumberFormat="0" applyFont="0" applyAlignment="0" applyProtection="0"/>
    <xf numFmtId="3" fontId="209" fillId="0" borderId="127">
      <alignment vertical="center"/>
    </xf>
    <xf numFmtId="0" fontId="2" fillId="73" borderId="144" applyNumberFormat="0" applyFont="0" applyAlignment="0" applyProtection="0"/>
    <xf numFmtId="0" fontId="2" fillId="73" borderId="144" applyNumberFormat="0" applyFont="0" applyAlignment="0" applyProtection="0"/>
    <xf numFmtId="3" fontId="209" fillId="0" borderId="127">
      <alignment vertical="center"/>
    </xf>
    <xf numFmtId="0" fontId="2" fillId="73" borderId="144" applyNumberFormat="0" applyFont="0" applyAlignment="0" applyProtection="0"/>
    <xf numFmtId="0" fontId="2" fillId="73" borderId="144" applyNumberFormat="0" applyFont="0" applyAlignment="0" applyProtection="0"/>
    <xf numFmtId="3" fontId="209" fillId="0" borderId="127">
      <alignment vertical="center"/>
    </xf>
    <xf numFmtId="0" fontId="71" fillId="73" borderId="14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4" applyNumberFormat="0" applyFont="0" applyAlignment="0" applyProtection="0"/>
    <xf numFmtId="0" fontId="2" fillId="73" borderId="144" applyNumberFormat="0" applyFont="0" applyAlignment="0" applyProtection="0"/>
    <xf numFmtId="0" fontId="2" fillId="73" borderId="14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4" applyNumberFormat="0" applyFont="0" applyAlignment="0" applyProtection="0"/>
    <xf numFmtId="0" fontId="71" fillId="73" borderId="144" applyNumberFormat="0" applyFont="0" applyAlignment="0" applyProtection="0"/>
    <xf numFmtId="0" fontId="2" fillId="0" borderId="0" applyNumberFormat="0" applyFont="0" applyFill="0" applyBorder="0" applyAlignment="0" applyProtection="0"/>
    <xf numFmtId="0" fontId="71" fillId="73" borderId="14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4" applyNumberFormat="0" applyFont="0" applyAlignment="0" applyProtection="0"/>
    <xf numFmtId="0" fontId="71" fillId="73" borderId="144" applyNumberFormat="0" applyFont="0" applyAlignment="0" applyProtection="0"/>
    <xf numFmtId="0" fontId="71" fillId="73" borderId="144" applyNumberFormat="0" applyFont="0" applyAlignment="0" applyProtection="0"/>
    <xf numFmtId="0" fontId="2" fillId="0" borderId="0" applyNumberFormat="0" applyFont="0" applyFill="0" applyBorder="0" applyAlignment="0" applyProtection="0"/>
    <xf numFmtId="0" fontId="71" fillId="73" borderId="144"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4" applyNumberFormat="0" applyFont="0" applyAlignment="0" applyProtection="0"/>
    <xf numFmtId="0" fontId="71" fillId="73" borderId="144" applyNumberFormat="0" applyFont="0" applyAlignment="0" applyProtection="0"/>
    <xf numFmtId="0" fontId="71" fillId="73" borderId="144" applyNumberFormat="0" applyFont="0" applyAlignment="0" applyProtection="0"/>
    <xf numFmtId="0" fontId="71" fillId="73" borderId="144" applyNumberFormat="0" applyFont="0" applyAlignment="0" applyProtection="0"/>
    <xf numFmtId="0" fontId="2" fillId="0" borderId="0" applyNumberFormat="0" applyFont="0" applyFill="0" applyBorder="0" applyAlignment="0" applyProtection="0"/>
    <xf numFmtId="0" fontId="2" fillId="73" borderId="144" applyNumberFormat="0" applyFont="0" applyAlignment="0" applyProtection="0"/>
    <xf numFmtId="0" fontId="2" fillId="73" borderId="144" applyNumberFormat="0" applyFont="0" applyAlignment="0" applyProtection="0"/>
    <xf numFmtId="3" fontId="209" fillId="0" borderId="127">
      <alignment vertical="center"/>
    </xf>
    <xf numFmtId="0" fontId="2" fillId="73" borderId="144" applyNumberFormat="0" applyFont="0" applyAlignment="0" applyProtection="0"/>
    <xf numFmtId="0" fontId="2" fillId="73" borderId="144" applyNumberFormat="0" applyFont="0" applyAlignment="0" applyProtection="0"/>
    <xf numFmtId="3" fontId="209" fillId="0" borderId="127">
      <alignment vertical="center"/>
    </xf>
    <xf numFmtId="0" fontId="2" fillId="73" borderId="144" applyNumberFormat="0" applyFont="0" applyAlignment="0" applyProtection="0"/>
    <xf numFmtId="0" fontId="2" fillId="73" borderId="144" applyNumberFormat="0" applyFont="0" applyAlignment="0" applyProtection="0"/>
    <xf numFmtId="3" fontId="209" fillId="0" borderId="127">
      <alignment vertical="center"/>
    </xf>
    <xf numFmtId="0" fontId="2" fillId="73" borderId="144" applyNumberFormat="0" applyFont="0" applyAlignment="0" applyProtection="0"/>
    <xf numFmtId="0" fontId="2" fillId="73" borderId="144" applyNumberFormat="0" applyFont="0" applyAlignment="0" applyProtection="0"/>
    <xf numFmtId="3" fontId="209" fillId="0" borderId="127">
      <alignment vertical="center"/>
    </xf>
    <xf numFmtId="0" fontId="2" fillId="73" borderId="144" applyNumberFormat="0" applyFont="0" applyAlignment="0" applyProtection="0"/>
    <xf numFmtId="0" fontId="2" fillId="73" borderId="144" applyNumberFormat="0" applyFont="0" applyAlignment="0" applyProtection="0"/>
    <xf numFmtId="3" fontId="209" fillId="0" borderId="127">
      <alignment vertical="center"/>
    </xf>
    <xf numFmtId="0" fontId="286" fillId="0" borderId="71"/>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10" fillId="0" borderId="0"/>
    <xf numFmtId="0" fontId="237" fillId="0" borderId="71"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16">
      <alignment horizontal="right"/>
      <protection locked="0"/>
    </xf>
    <xf numFmtId="0" fontId="10" fillId="0" borderId="0"/>
    <xf numFmtId="3" fontId="2" fillId="74" borderId="116">
      <alignment horizontal="right"/>
      <protection locked="0"/>
    </xf>
    <xf numFmtId="0" fontId="2" fillId="0" borderId="0" applyNumberFormat="0" applyFont="0" applyFill="0" applyBorder="0" applyAlignment="0" applyProtection="0"/>
    <xf numFmtId="3" fontId="2" fillId="74" borderId="116">
      <alignment horizontal="right"/>
      <protection locked="0"/>
    </xf>
    <xf numFmtId="3" fontId="2" fillId="74" borderId="116">
      <alignment horizontal="right"/>
      <protection locked="0"/>
    </xf>
    <xf numFmtId="3" fontId="2" fillId="74" borderId="116">
      <alignment horizontal="right"/>
      <protection locked="0"/>
    </xf>
    <xf numFmtId="3" fontId="2" fillId="74" borderId="116">
      <alignment horizontal="right"/>
      <protection locked="0"/>
    </xf>
    <xf numFmtId="3" fontId="209" fillId="0" borderId="127">
      <alignment vertical="center"/>
    </xf>
    <xf numFmtId="0" fontId="2" fillId="0" borderId="0" applyNumberFormat="0" applyFont="0" applyFill="0" applyBorder="0" applyAlignment="0" applyProtection="0"/>
    <xf numFmtId="0" fontId="10" fillId="0" borderId="0"/>
    <xf numFmtId="3" fontId="2" fillId="74" borderId="116">
      <alignment horizontal="right"/>
      <protection locked="0"/>
    </xf>
    <xf numFmtId="3" fontId="2" fillId="74" borderId="116">
      <alignment horizontal="right"/>
      <protection locked="0"/>
    </xf>
    <xf numFmtId="3" fontId="2" fillId="74" borderId="116">
      <alignment horizontal="right"/>
      <protection locked="0"/>
    </xf>
    <xf numFmtId="3" fontId="2" fillId="74" borderId="116">
      <alignment horizontal="right"/>
      <protection locked="0"/>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60" fontId="2" fillId="74" borderId="116">
      <alignment horizontal="right"/>
      <protection locked="0"/>
    </xf>
    <xf numFmtId="0" fontId="10" fillId="0" borderId="0"/>
    <xf numFmtId="260" fontId="2" fillId="74" borderId="116">
      <alignment horizontal="right"/>
      <protection locked="0"/>
    </xf>
    <xf numFmtId="0" fontId="2" fillId="0" borderId="0" applyNumberFormat="0" applyFont="0" applyFill="0" applyBorder="0" applyAlignment="0" applyProtection="0"/>
    <xf numFmtId="260" fontId="2" fillId="74" borderId="116">
      <alignment horizontal="right"/>
      <protection locked="0"/>
    </xf>
    <xf numFmtId="260" fontId="2" fillId="74" borderId="116">
      <alignment horizontal="right"/>
      <protection locked="0"/>
    </xf>
    <xf numFmtId="260" fontId="2" fillId="74" borderId="116">
      <alignment horizontal="right"/>
      <protection locked="0"/>
    </xf>
    <xf numFmtId="260" fontId="2" fillId="74" borderId="116">
      <alignment horizontal="right"/>
      <protection locked="0"/>
    </xf>
    <xf numFmtId="3" fontId="209" fillId="0" borderId="127">
      <alignment vertical="center"/>
    </xf>
    <xf numFmtId="0" fontId="2" fillId="0" borderId="0" applyNumberFormat="0" applyFont="0" applyFill="0" applyBorder="0" applyAlignment="0" applyProtection="0"/>
    <xf numFmtId="0" fontId="10" fillId="0" borderId="0"/>
    <xf numFmtId="260" fontId="2" fillId="74" borderId="116">
      <alignment horizontal="right"/>
      <protection locked="0"/>
    </xf>
    <xf numFmtId="260" fontId="2" fillId="74" borderId="116">
      <alignment horizontal="right"/>
      <protection locked="0"/>
    </xf>
    <xf numFmtId="260" fontId="2" fillId="74" borderId="116">
      <alignment horizontal="right"/>
      <protection locked="0"/>
    </xf>
    <xf numFmtId="260" fontId="2" fillId="74" borderId="116">
      <alignment horizontal="right"/>
      <protection locked="0"/>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10" fontId="2" fillId="74" borderId="116" applyFont="0">
      <alignment horizontal="right"/>
      <protection locked="0"/>
    </xf>
    <xf numFmtId="0" fontId="10" fillId="0" borderId="0"/>
    <xf numFmtId="10" fontId="2" fillId="74" borderId="116" applyFont="0">
      <alignment horizontal="right"/>
      <protection locked="0"/>
    </xf>
    <xf numFmtId="0" fontId="2" fillId="0" borderId="0" applyNumberFormat="0" applyFont="0" applyFill="0" applyBorder="0" applyAlignment="0" applyProtection="0"/>
    <xf numFmtId="10" fontId="2" fillId="74" borderId="116" applyFont="0">
      <alignment horizontal="right"/>
      <protection locked="0"/>
    </xf>
    <xf numFmtId="10" fontId="2" fillId="74" borderId="116" applyFont="0">
      <alignment horizontal="right"/>
      <protection locked="0"/>
    </xf>
    <xf numFmtId="10" fontId="2" fillId="74" borderId="116" applyFont="0">
      <alignment horizontal="right"/>
      <protection locked="0"/>
    </xf>
    <xf numFmtId="10" fontId="2" fillId="74" borderId="116" applyFont="0">
      <alignment horizontal="right"/>
      <protection locked="0"/>
    </xf>
    <xf numFmtId="3" fontId="209" fillId="0" borderId="127">
      <alignment vertical="center"/>
    </xf>
    <xf numFmtId="0" fontId="2" fillId="0" borderId="0" applyNumberFormat="0" applyFont="0" applyFill="0" applyBorder="0" applyAlignment="0" applyProtection="0"/>
    <xf numFmtId="0" fontId="10" fillId="0" borderId="0"/>
    <xf numFmtId="10" fontId="2" fillId="74" borderId="116" applyFont="0">
      <alignment horizontal="right"/>
      <protection locked="0"/>
    </xf>
    <xf numFmtId="10" fontId="2" fillId="74" borderId="116" applyFont="0">
      <alignment horizontal="right"/>
      <protection locked="0"/>
    </xf>
    <xf numFmtId="10" fontId="2" fillId="74" borderId="116" applyFont="0">
      <alignment horizontal="right"/>
      <protection locked="0"/>
    </xf>
    <xf numFmtId="10" fontId="2" fillId="74" borderId="116" applyFont="0">
      <alignment horizontal="right"/>
      <protection locked="0"/>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9" fontId="2" fillId="74" borderId="116">
      <alignment horizontal="right"/>
      <protection locked="0"/>
    </xf>
    <xf numFmtId="0" fontId="10" fillId="0" borderId="0"/>
    <xf numFmtId="9" fontId="2" fillId="74" borderId="116">
      <alignment horizontal="right"/>
      <protection locked="0"/>
    </xf>
    <xf numFmtId="0" fontId="2" fillId="0" borderId="0" applyNumberFormat="0" applyFont="0" applyFill="0" applyBorder="0" applyAlignment="0" applyProtection="0"/>
    <xf numFmtId="9" fontId="2" fillId="74" borderId="116">
      <alignment horizontal="right"/>
      <protection locked="0"/>
    </xf>
    <xf numFmtId="9" fontId="2" fillId="74" borderId="116">
      <alignment horizontal="right"/>
      <protection locked="0"/>
    </xf>
    <xf numFmtId="9" fontId="2" fillId="74" borderId="116">
      <alignment horizontal="right"/>
      <protection locked="0"/>
    </xf>
    <xf numFmtId="9" fontId="2" fillId="74" borderId="116">
      <alignment horizontal="right"/>
      <protection locked="0"/>
    </xf>
    <xf numFmtId="3" fontId="209" fillId="0" borderId="127">
      <alignment vertical="center"/>
    </xf>
    <xf numFmtId="0" fontId="2" fillId="0" borderId="0" applyNumberFormat="0" applyFont="0" applyFill="0" applyBorder="0" applyAlignment="0" applyProtection="0"/>
    <xf numFmtId="0" fontId="10" fillId="0" borderId="0"/>
    <xf numFmtId="9" fontId="2" fillId="74" borderId="116">
      <alignment horizontal="right"/>
      <protection locked="0"/>
    </xf>
    <xf numFmtId="9" fontId="2" fillId="74" borderId="116">
      <alignment horizontal="right"/>
      <protection locked="0"/>
    </xf>
    <xf numFmtId="9" fontId="2" fillId="74" borderId="116">
      <alignment horizontal="right"/>
      <protection locked="0"/>
    </xf>
    <xf numFmtId="9" fontId="2" fillId="74" borderId="116">
      <alignment horizontal="right"/>
      <protection locked="0"/>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331" fontId="2" fillId="74" borderId="116" applyFont="0">
      <alignment horizontal="right" vertical="center"/>
      <protection locked="0"/>
    </xf>
    <xf numFmtId="331" fontId="2" fillId="74" borderId="116" applyFont="0">
      <alignment horizontal="right" vertical="center"/>
      <protection locked="0"/>
    </xf>
    <xf numFmtId="331" fontId="2" fillId="74" borderId="116" applyFont="0">
      <alignment horizontal="right" vertical="center"/>
      <protection locked="0"/>
    </xf>
    <xf numFmtId="331" fontId="2" fillId="74" borderId="116" applyFont="0">
      <alignment horizontal="right" vertical="center"/>
      <protection locked="0"/>
    </xf>
    <xf numFmtId="331" fontId="2" fillId="74" borderId="116"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 fillId="74" borderId="116">
      <alignment horizontal="center" wrapText="1"/>
    </xf>
    <xf numFmtId="0" fontId="10" fillId="0" borderId="0"/>
    <xf numFmtId="0" fontId="2" fillId="74" borderId="116">
      <alignment horizontal="center" wrapText="1"/>
    </xf>
    <xf numFmtId="0" fontId="2" fillId="0" borderId="0" applyNumberFormat="0" applyFont="0" applyFill="0" applyBorder="0" applyAlignment="0" applyProtection="0"/>
    <xf numFmtId="0" fontId="2" fillId="74" borderId="116">
      <alignment horizontal="center" wrapText="1"/>
    </xf>
    <xf numFmtId="0" fontId="2" fillId="74" borderId="116">
      <alignment horizontal="center" wrapText="1"/>
    </xf>
    <xf numFmtId="0" fontId="2" fillId="74" borderId="116">
      <alignment horizontal="center" wrapText="1"/>
    </xf>
    <xf numFmtId="0" fontId="2" fillId="74" borderId="116">
      <alignment horizontal="center" wrapText="1"/>
    </xf>
    <xf numFmtId="3" fontId="209" fillId="0" borderId="127">
      <alignment vertical="center"/>
    </xf>
    <xf numFmtId="0" fontId="2" fillId="0" borderId="0" applyNumberFormat="0" applyFont="0" applyFill="0" applyBorder="0" applyAlignment="0" applyProtection="0"/>
    <xf numFmtId="0" fontId="10" fillId="0" borderId="0"/>
    <xf numFmtId="0" fontId="2" fillId="74" borderId="116">
      <alignment horizontal="center" wrapText="1"/>
    </xf>
    <xf numFmtId="0" fontId="2" fillId="74" borderId="116">
      <alignment horizontal="center" wrapText="1"/>
    </xf>
    <xf numFmtId="0" fontId="2" fillId="74" borderId="116">
      <alignment horizontal="center" wrapText="1"/>
    </xf>
    <xf numFmtId="0" fontId="2" fillId="74" borderId="116">
      <alignment horizontal="center" wrapText="1"/>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74" borderId="116" applyNumberFormat="0" applyFont="0">
      <alignment horizontal="center" wrapText="1"/>
      <protection locked="0"/>
    </xf>
    <xf numFmtId="0" fontId="10" fillId="0" borderId="0"/>
    <xf numFmtId="0" fontId="2" fillId="74" borderId="116" applyNumberFormat="0" applyFont="0">
      <alignment horizontal="center" wrapText="1"/>
      <protection locked="0"/>
    </xf>
    <xf numFmtId="0" fontId="2" fillId="0" borderId="0" applyNumberFormat="0" applyFont="0" applyFill="0" applyBorder="0" applyAlignment="0" applyProtection="0"/>
    <xf numFmtId="0" fontId="2" fillId="74" borderId="116" applyNumberFormat="0" applyFont="0">
      <alignment horizontal="center" wrapText="1"/>
      <protection locked="0"/>
    </xf>
    <xf numFmtId="0" fontId="2" fillId="74" borderId="116" applyNumberFormat="0" applyFont="0">
      <alignment horizontal="center" wrapText="1"/>
      <protection locked="0"/>
    </xf>
    <xf numFmtId="0" fontId="2" fillId="74" borderId="116" applyNumberFormat="0" applyFont="0">
      <alignment horizontal="center" wrapText="1"/>
      <protection locked="0"/>
    </xf>
    <xf numFmtId="0" fontId="2" fillId="74" borderId="116" applyNumberFormat="0" applyFont="0">
      <alignment horizontal="center" wrapText="1"/>
      <protection locked="0"/>
    </xf>
    <xf numFmtId="3" fontId="209" fillId="0" borderId="127">
      <alignment vertical="center"/>
    </xf>
    <xf numFmtId="0" fontId="2" fillId="0" borderId="0" applyNumberFormat="0" applyFont="0" applyFill="0" applyBorder="0" applyAlignment="0" applyProtection="0"/>
    <xf numFmtId="0" fontId="10" fillId="0" borderId="0"/>
    <xf numFmtId="0" fontId="2" fillId="74" borderId="116" applyNumberFormat="0" applyFont="0">
      <alignment horizontal="center" wrapText="1"/>
      <protection locked="0"/>
    </xf>
    <xf numFmtId="0" fontId="2" fillId="74" borderId="116" applyNumberFormat="0" applyFont="0">
      <alignment horizontal="center" wrapText="1"/>
      <protection locked="0"/>
    </xf>
    <xf numFmtId="0" fontId="2" fillId="74" borderId="116" applyNumberFormat="0" applyFont="0">
      <alignment horizontal="center" wrapText="1"/>
      <protection locked="0"/>
    </xf>
    <xf numFmtId="0" fontId="2" fillId="74" borderId="116" applyNumberFormat="0" applyFont="0">
      <alignment horizontal="center" wrapText="1"/>
      <protection locked="0"/>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66" fillId="63" borderId="157" applyNumberFormat="0" applyAlignment="0" applyProtection="0"/>
    <xf numFmtId="0" fontId="68" fillId="63" borderId="157" applyNumberFormat="0" applyAlignment="0" applyProtection="0"/>
    <xf numFmtId="0" fontId="68" fillId="63" borderId="157" applyNumberFormat="0" applyAlignment="0" applyProtection="0"/>
    <xf numFmtId="0" fontId="68" fillId="63" borderId="157" applyNumberFormat="0" applyAlignment="0" applyProtection="0"/>
    <xf numFmtId="0" fontId="68" fillId="63" borderId="157" applyNumberFormat="0" applyAlignment="0" applyProtection="0"/>
    <xf numFmtId="0" fontId="10" fillId="0" borderId="0"/>
    <xf numFmtId="0" fontId="10" fillId="0" borderId="0"/>
    <xf numFmtId="0" fontId="10" fillId="0" borderId="0"/>
    <xf numFmtId="0" fontId="10" fillId="0" borderId="0"/>
    <xf numFmtId="0" fontId="66" fillId="109"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7" applyNumberFormat="0" applyAlignment="0" applyProtection="0"/>
    <xf numFmtId="0" fontId="66" fillId="109" borderId="157" applyNumberFormat="0" applyAlignment="0" applyProtection="0"/>
    <xf numFmtId="0" fontId="2" fillId="0" borderId="0" applyNumberFormat="0" applyFont="0" applyFill="0" applyBorder="0" applyAlignment="0" applyProtection="0"/>
    <xf numFmtId="0" fontId="66" fillId="109"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7" applyNumberFormat="0" applyAlignment="0" applyProtection="0"/>
    <xf numFmtId="0" fontId="66" fillId="109" borderId="157" applyNumberFormat="0" applyAlignment="0" applyProtection="0"/>
    <xf numFmtId="0" fontId="2" fillId="0" borderId="0" applyNumberFormat="0" applyFont="0" applyFill="0" applyBorder="0" applyAlignment="0" applyProtection="0"/>
    <xf numFmtId="0" fontId="66" fillId="109"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7" applyNumberFormat="0" applyAlignment="0" applyProtection="0"/>
    <xf numFmtId="0" fontId="66" fillId="109" borderId="157" applyNumberFormat="0" applyAlignment="0" applyProtection="0"/>
    <xf numFmtId="0" fontId="2" fillId="0" borderId="0" applyNumberFormat="0" applyFont="0" applyFill="0" applyBorder="0" applyAlignment="0" applyProtection="0"/>
    <xf numFmtId="0" fontId="68" fillId="63" borderId="157" applyNumberFormat="0" applyAlignment="0" applyProtection="0"/>
    <xf numFmtId="0" fontId="68" fillId="63"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7" applyNumberFormat="0" applyAlignment="0" applyProtection="0"/>
    <xf numFmtId="0" fontId="68" fillId="63" borderId="157" applyNumberFormat="0" applyAlignment="0" applyProtection="0"/>
    <xf numFmtId="173" fontId="233" fillId="134" borderId="71"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1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3" fontId="288" fillId="135"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5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1" applyNumberFormat="0" applyFont="0" applyBorder="0" applyAlignment="0" applyProtection="0">
      <alignment horizontal="center"/>
    </xf>
    <xf numFmtId="0" fontId="19" fillId="131" borderId="7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19" fillId="96" borderId="71" applyNumberFormat="0" applyFont="0" applyBorder="0" applyAlignment="0" applyProtection="0">
      <alignment horizontal="center"/>
    </xf>
    <xf numFmtId="0" fontId="19" fillId="96" borderId="7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160" fillId="0"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27">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2" fillId="0" borderId="0" applyNumberFormat="0" applyFont="0" applyFill="0" applyBorder="0" applyAlignment="0" applyProtection="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27">
      <alignment vertical="center"/>
    </xf>
    <xf numFmtId="10" fontId="2" fillId="0" borderId="162"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 fontId="253" fillId="0" borderId="0"/>
    <xf numFmtId="0" fontId="2" fillId="0" borderId="0" applyNumberFormat="0" applyFont="0" applyFill="0" applyBorder="0" applyAlignment="0" applyProtection="0"/>
    <xf numFmtId="0" fontId="10" fillId="0" borderId="0"/>
    <xf numFmtId="0" fontId="46" fillId="69" borderId="65">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27">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45" fillId="92" borderId="65"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27">
      <alignment vertical="center"/>
    </xf>
    <xf numFmtId="0" fontId="10" fillId="0" borderId="0"/>
    <xf numFmtId="0" fontId="177" fillId="111"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3" fontId="2" fillId="95" borderId="116" applyFont="0">
      <alignment horizontal="right" vertical="center"/>
      <protection locked="0"/>
    </xf>
    <xf numFmtId="3" fontId="2" fillId="95" borderId="116" applyFont="0">
      <alignment horizontal="right" vertical="center"/>
      <protection locked="0"/>
    </xf>
    <xf numFmtId="3" fontId="2" fillId="95" borderId="116" applyFont="0">
      <alignment horizontal="right" vertical="center"/>
      <protection locked="0"/>
    </xf>
    <xf numFmtId="3" fontId="2" fillId="95" borderId="116" applyFont="0">
      <alignment horizontal="right" vertical="center"/>
      <protection locked="0"/>
    </xf>
    <xf numFmtId="3" fontId="2" fillId="95" borderId="116"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1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165" fontId="298" fillId="0" borderId="0">
      <alignment horizontal="right"/>
    </xf>
    <xf numFmtId="0" fontId="10" fillId="0" borderId="0"/>
    <xf numFmtId="0" fontId="2" fillId="0" borderId="16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57" applyNumberFormat="0" applyProtection="0">
      <alignment vertical="center"/>
    </xf>
    <xf numFmtId="4" fontId="29" fillId="88" borderId="157" applyNumberFormat="0" applyProtection="0">
      <alignment vertical="center"/>
    </xf>
    <xf numFmtId="4" fontId="29" fillId="88" borderId="157" applyNumberFormat="0" applyProtection="0">
      <alignment vertical="center"/>
    </xf>
    <xf numFmtId="4" fontId="29" fillId="88" borderId="157" applyNumberFormat="0" applyProtection="0">
      <alignment vertical="center"/>
    </xf>
    <xf numFmtId="4" fontId="29" fillId="88" borderId="157" applyNumberFormat="0" applyProtection="0">
      <alignment vertical="center"/>
    </xf>
    <xf numFmtId="4" fontId="299" fillId="88" borderId="157" applyNumberFormat="0" applyProtection="0">
      <alignment vertical="center"/>
    </xf>
    <xf numFmtId="4" fontId="299" fillId="88" borderId="157" applyNumberFormat="0" applyProtection="0">
      <alignment vertical="center"/>
    </xf>
    <xf numFmtId="4" fontId="299" fillId="88" borderId="157" applyNumberFormat="0" applyProtection="0">
      <alignment vertical="center"/>
    </xf>
    <xf numFmtId="4" fontId="299" fillId="88" borderId="157" applyNumberFormat="0" applyProtection="0">
      <alignment vertical="center"/>
    </xf>
    <xf numFmtId="4" fontId="299" fillId="88" borderId="157" applyNumberFormat="0" applyProtection="0">
      <alignment vertical="center"/>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4" fontId="29" fillId="88"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4" fontId="29" fillId="93" borderId="157" applyNumberFormat="0" applyProtection="0">
      <alignment horizontal="right" vertical="center"/>
    </xf>
    <xf numFmtId="4" fontId="29" fillId="93" borderId="157" applyNumberFormat="0" applyProtection="0">
      <alignment horizontal="right" vertical="center"/>
    </xf>
    <xf numFmtId="4" fontId="29" fillId="93" borderId="157" applyNumberFormat="0" applyProtection="0">
      <alignment horizontal="right" vertical="center"/>
    </xf>
    <xf numFmtId="4" fontId="29" fillId="93" borderId="157" applyNumberFormat="0" applyProtection="0">
      <alignment horizontal="right" vertical="center"/>
    </xf>
    <xf numFmtId="4" fontId="29" fillId="93" borderId="157" applyNumberFormat="0" applyProtection="0">
      <alignment horizontal="right" vertical="center"/>
    </xf>
    <xf numFmtId="4" fontId="29" fillId="97" borderId="157" applyNumberFormat="0" applyProtection="0">
      <alignment horizontal="right" vertical="center"/>
    </xf>
    <xf numFmtId="4" fontId="29" fillId="97" borderId="157" applyNumberFormat="0" applyProtection="0">
      <alignment horizontal="right" vertical="center"/>
    </xf>
    <xf numFmtId="4" fontId="29" fillId="97" borderId="157" applyNumberFormat="0" applyProtection="0">
      <alignment horizontal="right" vertical="center"/>
    </xf>
    <xf numFmtId="4" fontId="29" fillId="97" borderId="157" applyNumberFormat="0" applyProtection="0">
      <alignment horizontal="right" vertical="center"/>
    </xf>
    <xf numFmtId="4" fontId="29" fillId="97" borderId="157" applyNumberFormat="0" applyProtection="0">
      <alignment horizontal="right" vertical="center"/>
    </xf>
    <xf numFmtId="4" fontId="29" fillId="104" borderId="157" applyNumberFormat="0" applyProtection="0">
      <alignment horizontal="right" vertical="center"/>
    </xf>
    <xf numFmtId="4" fontId="29" fillId="104" borderId="157" applyNumberFormat="0" applyProtection="0">
      <alignment horizontal="right" vertical="center"/>
    </xf>
    <xf numFmtId="4" fontId="29" fillId="104" borderId="157" applyNumberFormat="0" applyProtection="0">
      <alignment horizontal="right" vertical="center"/>
    </xf>
    <xf numFmtId="4" fontId="29" fillId="104" borderId="157" applyNumberFormat="0" applyProtection="0">
      <alignment horizontal="right" vertical="center"/>
    </xf>
    <xf numFmtId="4" fontId="29" fillId="104" borderId="157" applyNumberFormat="0" applyProtection="0">
      <alignment horizontal="right" vertical="center"/>
    </xf>
    <xf numFmtId="4" fontId="29" fillId="99" borderId="157" applyNumberFormat="0" applyProtection="0">
      <alignment horizontal="right" vertical="center"/>
    </xf>
    <xf numFmtId="4" fontId="29" fillId="99" borderId="157" applyNumberFormat="0" applyProtection="0">
      <alignment horizontal="right" vertical="center"/>
    </xf>
    <xf numFmtId="4" fontId="29" fillId="99" borderId="157" applyNumberFormat="0" applyProtection="0">
      <alignment horizontal="right" vertical="center"/>
    </xf>
    <xf numFmtId="4" fontId="29" fillId="99" borderId="157" applyNumberFormat="0" applyProtection="0">
      <alignment horizontal="right" vertical="center"/>
    </xf>
    <xf numFmtId="4" fontId="29" fillId="99" borderId="157" applyNumberFormat="0" applyProtection="0">
      <alignment horizontal="right" vertical="center"/>
    </xf>
    <xf numFmtId="4" fontId="29" fillId="102" borderId="157" applyNumberFormat="0" applyProtection="0">
      <alignment horizontal="right" vertical="center"/>
    </xf>
    <xf numFmtId="4" fontId="29" fillId="102" borderId="157" applyNumberFormat="0" applyProtection="0">
      <alignment horizontal="right" vertical="center"/>
    </xf>
    <xf numFmtId="4" fontId="29" fillId="102" borderId="157" applyNumberFormat="0" applyProtection="0">
      <alignment horizontal="right" vertical="center"/>
    </xf>
    <xf numFmtId="4" fontId="29" fillId="102" borderId="157" applyNumberFormat="0" applyProtection="0">
      <alignment horizontal="right" vertical="center"/>
    </xf>
    <xf numFmtId="4" fontId="29" fillId="102" borderId="157" applyNumberFormat="0" applyProtection="0">
      <alignment horizontal="right" vertical="center"/>
    </xf>
    <xf numFmtId="4" fontId="29" fillId="106" borderId="157" applyNumberFormat="0" applyProtection="0">
      <alignment horizontal="right" vertical="center"/>
    </xf>
    <xf numFmtId="4" fontId="29" fillId="106" borderId="157" applyNumberFormat="0" applyProtection="0">
      <alignment horizontal="right" vertical="center"/>
    </xf>
    <xf numFmtId="4" fontId="29" fillId="106" borderId="157" applyNumberFormat="0" applyProtection="0">
      <alignment horizontal="right" vertical="center"/>
    </xf>
    <xf numFmtId="4" fontId="29" fillId="106" borderId="157" applyNumberFormat="0" applyProtection="0">
      <alignment horizontal="right" vertical="center"/>
    </xf>
    <xf numFmtId="4" fontId="29" fillId="106" borderId="157" applyNumberFormat="0" applyProtection="0">
      <alignment horizontal="right" vertical="center"/>
    </xf>
    <xf numFmtId="4" fontId="29" fillId="105" borderId="157" applyNumberFormat="0" applyProtection="0">
      <alignment horizontal="right" vertical="center"/>
    </xf>
    <xf numFmtId="4" fontId="29" fillId="105" borderId="157" applyNumberFormat="0" applyProtection="0">
      <alignment horizontal="right" vertical="center"/>
    </xf>
    <xf numFmtId="4" fontId="29" fillId="105" borderId="157" applyNumberFormat="0" applyProtection="0">
      <alignment horizontal="right" vertical="center"/>
    </xf>
    <xf numFmtId="4" fontId="29" fillId="105" borderId="157" applyNumberFormat="0" applyProtection="0">
      <alignment horizontal="right" vertical="center"/>
    </xf>
    <xf numFmtId="4" fontId="29" fillId="105" borderId="157" applyNumberFormat="0" applyProtection="0">
      <alignment horizontal="right" vertical="center"/>
    </xf>
    <xf numFmtId="4" fontId="29" fillId="136" borderId="157" applyNumberFormat="0" applyProtection="0">
      <alignment horizontal="right" vertical="center"/>
    </xf>
    <xf numFmtId="4" fontId="29" fillId="136" borderId="157" applyNumberFormat="0" applyProtection="0">
      <alignment horizontal="right" vertical="center"/>
    </xf>
    <xf numFmtId="4" fontId="29" fillId="136" borderId="157" applyNumberFormat="0" applyProtection="0">
      <alignment horizontal="right" vertical="center"/>
    </xf>
    <xf numFmtId="4" fontId="29" fillId="136" borderId="157" applyNumberFormat="0" applyProtection="0">
      <alignment horizontal="right" vertical="center"/>
    </xf>
    <xf numFmtId="4" fontId="29" fillId="136" borderId="157" applyNumberFormat="0" applyProtection="0">
      <alignment horizontal="right" vertical="center"/>
    </xf>
    <xf numFmtId="4" fontId="29" fillId="98" borderId="157" applyNumberFormat="0" applyProtection="0">
      <alignment horizontal="right" vertical="center"/>
    </xf>
    <xf numFmtId="4" fontId="29" fillId="98" borderId="157" applyNumberFormat="0" applyProtection="0">
      <alignment horizontal="right" vertical="center"/>
    </xf>
    <xf numFmtId="4" fontId="29" fillId="98" borderId="157" applyNumberFormat="0" applyProtection="0">
      <alignment horizontal="right" vertical="center"/>
    </xf>
    <xf numFmtId="4" fontId="29" fillId="98" borderId="157" applyNumberFormat="0" applyProtection="0">
      <alignment horizontal="right" vertical="center"/>
    </xf>
    <xf numFmtId="4" fontId="29" fillId="98" borderId="157" applyNumberFormat="0" applyProtection="0">
      <alignment horizontal="right" vertical="center"/>
    </xf>
    <xf numFmtId="4" fontId="188" fillId="137" borderId="157" applyNumberFormat="0" applyProtection="0">
      <alignment horizontal="left" vertical="center" indent="1"/>
    </xf>
    <xf numFmtId="4" fontId="188" fillId="137" borderId="157" applyNumberFormat="0" applyProtection="0">
      <alignment horizontal="left" vertical="center" indent="1"/>
    </xf>
    <xf numFmtId="4" fontId="188" fillId="137" borderId="157" applyNumberFormat="0" applyProtection="0">
      <alignment horizontal="left" vertical="center" indent="1"/>
    </xf>
    <xf numFmtId="4" fontId="188" fillId="137" borderId="157" applyNumberFormat="0" applyProtection="0">
      <alignment horizontal="left" vertical="center" indent="1"/>
    </xf>
    <xf numFmtId="4" fontId="188" fillId="137" borderId="157"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300" fillId="139" borderId="0"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4" fontId="29" fillId="138" borderId="157" applyNumberFormat="0" applyProtection="0">
      <alignment horizontal="left" vertical="center" indent="1"/>
    </xf>
    <xf numFmtId="4" fontId="29" fillId="138" borderId="157" applyNumberFormat="0" applyProtection="0">
      <alignment horizontal="left" vertical="center" indent="1"/>
    </xf>
    <xf numFmtId="4" fontId="29" fillId="138" borderId="157" applyNumberFormat="0" applyProtection="0">
      <alignment horizontal="left" vertical="center" indent="1"/>
    </xf>
    <xf numFmtId="4" fontId="29" fillId="138" borderId="157" applyNumberFormat="0" applyProtection="0">
      <alignment horizontal="left" vertical="center" indent="1"/>
    </xf>
    <xf numFmtId="4" fontId="29" fillId="138" borderId="157" applyNumberFormat="0" applyProtection="0">
      <alignment horizontal="left" vertical="center" indent="1"/>
    </xf>
    <xf numFmtId="4" fontId="29" fillId="140" borderId="157" applyNumberFormat="0" applyProtection="0">
      <alignment horizontal="left" vertical="center" indent="1"/>
    </xf>
    <xf numFmtId="4" fontId="29" fillId="140" borderId="157" applyNumberFormat="0" applyProtection="0">
      <alignment horizontal="left" vertical="center" indent="1"/>
    </xf>
    <xf numFmtId="4" fontId="29" fillId="140" borderId="157" applyNumberFormat="0" applyProtection="0">
      <alignment horizontal="left" vertical="center" indent="1"/>
    </xf>
    <xf numFmtId="4" fontId="29" fillId="140" borderId="157" applyNumberFormat="0" applyProtection="0">
      <alignment horizontal="left" vertical="center" indent="1"/>
    </xf>
    <xf numFmtId="4" fontId="29"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2" fillId="140" borderId="157" applyNumberFormat="0" applyProtection="0">
      <alignment horizontal="left" vertical="center" indent="1"/>
    </xf>
    <xf numFmtId="0" fontId="45" fillId="133" borderId="165"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5" applyNumberFormat="0" applyProtection="0">
      <alignment horizontal="left" vertical="center" indent="1"/>
    </xf>
    <xf numFmtId="0" fontId="45" fillId="133" borderId="165" applyNumberFormat="0" applyProtection="0">
      <alignment horizontal="left" vertical="center" indent="1"/>
    </xf>
    <xf numFmtId="0" fontId="2" fillId="0" borderId="0" applyNumberFormat="0" applyFont="0" applyFill="0" applyBorder="0" applyAlignment="0" applyProtection="0"/>
    <xf numFmtId="0" fontId="2" fillId="113" borderId="157" applyNumberFormat="0" applyProtection="0">
      <alignment horizontal="left" vertical="center" indent="1"/>
    </xf>
    <xf numFmtId="0" fontId="2" fillId="113" borderId="157" applyNumberFormat="0" applyProtection="0">
      <alignment horizontal="left" vertical="center" indent="1"/>
    </xf>
    <xf numFmtId="0" fontId="2" fillId="113" borderId="157" applyNumberFormat="0" applyProtection="0">
      <alignment horizontal="left" vertical="center" indent="1"/>
    </xf>
    <xf numFmtId="0" fontId="2" fillId="113" borderId="157" applyNumberFormat="0" applyProtection="0">
      <alignment horizontal="left" vertical="center" indent="1"/>
    </xf>
    <xf numFmtId="0" fontId="2" fillId="113"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68"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4" fontId="29" fillId="107" borderId="157" applyNumberFormat="0" applyProtection="0">
      <alignment vertical="center"/>
    </xf>
    <xf numFmtId="4" fontId="29" fillId="107" borderId="157" applyNumberFormat="0" applyProtection="0">
      <alignment vertical="center"/>
    </xf>
    <xf numFmtId="4" fontId="29" fillId="107" borderId="157" applyNumberFormat="0" applyProtection="0">
      <alignment vertical="center"/>
    </xf>
    <xf numFmtId="4" fontId="29" fillId="107" borderId="157" applyNumberFormat="0" applyProtection="0">
      <alignment vertical="center"/>
    </xf>
    <xf numFmtId="4" fontId="29" fillId="107" borderId="157" applyNumberFormat="0" applyProtection="0">
      <alignment vertical="center"/>
    </xf>
    <xf numFmtId="4" fontId="299" fillId="107" borderId="157" applyNumberFormat="0" applyProtection="0">
      <alignment vertical="center"/>
    </xf>
    <xf numFmtId="4" fontId="299" fillId="107" borderId="157" applyNumberFormat="0" applyProtection="0">
      <alignment vertical="center"/>
    </xf>
    <xf numFmtId="4" fontId="299" fillId="107" borderId="157" applyNumberFormat="0" applyProtection="0">
      <alignment vertical="center"/>
    </xf>
    <xf numFmtId="4" fontId="299" fillId="107" borderId="157" applyNumberFormat="0" applyProtection="0">
      <alignment vertical="center"/>
    </xf>
    <xf numFmtId="4" fontId="299" fillId="107" borderId="157" applyNumberFormat="0" applyProtection="0">
      <alignment vertical="center"/>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4" fontId="29" fillId="107" borderId="157" applyNumberFormat="0" applyProtection="0">
      <alignment horizontal="left" vertical="center" indent="1"/>
    </xf>
    <xf numFmtId="340" fontId="29" fillId="131" borderId="165" applyProtection="0">
      <alignment horizontal="right" vertical="center"/>
    </xf>
    <xf numFmtId="340" fontId="29" fillId="131" borderId="165"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5" applyProtection="0">
      <alignment horizontal="right" vertical="center"/>
    </xf>
    <xf numFmtId="340" fontId="29" fillId="131" borderId="165" applyProtection="0">
      <alignment horizontal="right" vertical="center"/>
    </xf>
    <xf numFmtId="340" fontId="29" fillId="131" borderId="165"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4" fontId="299" fillId="138" borderId="157" applyNumberFormat="0" applyProtection="0">
      <alignment horizontal="right" vertical="center"/>
    </xf>
    <xf numFmtId="4" fontId="299" fillId="138" borderId="157" applyNumberFormat="0" applyProtection="0">
      <alignment horizontal="right" vertical="center"/>
    </xf>
    <xf numFmtId="4" fontId="299" fillId="138" borderId="157" applyNumberFormat="0" applyProtection="0">
      <alignment horizontal="right" vertical="center"/>
    </xf>
    <xf numFmtId="4" fontId="299" fillId="138" borderId="157" applyNumberFormat="0" applyProtection="0">
      <alignment horizontal="right" vertical="center"/>
    </xf>
    <xf numFmtId="4" fontId="299" fillId="138" borderId="157" applyNumberFormat="0" applyProtection="0">
      <alignment horizontal="right" vertical="center"/>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2" fillId="92" borderId="157" applyNumberFormat="0" applyProtection="0">
      <alignment horizontal="left" vertical="center" indent="1"/>
    </xf>
    <xf numFmtId="0" fontId="301" fillId="0" borderId="0"/>
    <xf numFmtId="4" fontId="206" fillId="138" borderId="157" applyNumberFormat="0" applyProtection="0">
      <alignment horizontal="right" vertical="center"/>
    </xf>
    <xf numFmtId="4" fontId="206" fillId="138" borderId="157" applyNumberFormat="0" applyProtection="0">
      <alignment horizontal="right" vertical="center"/>
    </xf>
    <xf numFmtId="4" fontId="206" fillId="138" borderId="157" applyNumberFormat="0" applyProtection="0">
      <alignment horizontal="right" vertical="center"/>
    </xf>
    <xf numFmtId="4" fontId="206" fillId="138" borderId="157" applyNumberFormat="0" applyProtection="0">
      <alignment horizontal="right" vertical="center"/>
    </xf>
    <xf numFmtId="4" fontId="206" fillId="138" borderId="157"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66">
      <alignment horizontal="right"/>
    </xf>
    <xf numFmtId="0" fontId="306" fillId="141" borderId="0"/>
    <xf numFmtId="0" fontId="304" fillId="69" borderId="166">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16">
      <alignment horizontal="center"/>
    </xf>
    <xf numFmtId="0" fontId="10" fillId="0" borderId="0"/>
    <xf numFmtId="347" fontId="2" fillId="69" borderId="116">
      <alignment horizontal="center"/>
    </xf>
    <xf numFmtId="0" fontId="2" fillId="0" borderId="0" applyNumberFormat="0" applyFont="0" applyFill="0" applyBorder="0" applyAlignment="0" applyProtection="0"/>
    <xf numFmtId="347" fontId="2" fillId="69" borderId="116">
      <alignment horizontal="center"/>
    </xf>
    <xf numFmtId="347" fontId="2" fillId="69" borderId="116">
      <alignment horizontal="center"/>
    </xf>
    <xf numFmtId="347" fontId="2" fillId="69" borderId="116">
      <alignment horizontal="center"/>
    </xf>
    <xf numFmtId="347" fontId="2" fillId="69" borderId="116">
      <alignment horizontal="center"/>
    </xf>
    <xf numFmtId="3" fontId="209" fillId="0" borderId="127">
      <alignment vertical="center"/>
    </xf>
    <xf numFmtId="0" fontId="2" fillId="0" borderId="0" applyNumberFormat="0" applyFont="0" applyFill="0" applyBorder="0" applyAlignment="0" applyProtection="0"/>
    <xf numFmtId="0" fontId="10" fillId="0" borderId="0"/>
    <xf numFmtId="347" fontId="2" fillId="69" borderId="116">
      <alignment horizontal="center"/>
    </xf>
    <xf numFmtId="347" fontId="2" fillId="69" borderId="116">
      <alignment horizontal="center"/>
    </xf>
    <xf numFmtId="347" fontId="2" fillId="69" borderId="116">
      <alignment horizontal="center"/>
    </xf>
    <xf numFmtId="347" fontId="2" fillId="69" borderId="116">
      <alignment horizontal="center"/>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 fontId="2" fillId="69" borderId="116" applyFont="0">
      <alignment horizontal="right"/>
    </xf>
    <xf numFmtId="0" fontId="10" fillId="0" borderId="0"/>
    <xf numFmtId="3" fontId="2" fillId="69" borderId="116"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16" applyFont="0">
      <alignment horizontal="right" vertical="center"/>
    </xf>
    <xf numFmtId="3" fontId="2" fillId="69" borderId="116" applyFont="0">
      <alignment horizontal="right" vertical="center"/>
    </xf>
    <xf numFmtId="3" fontId="2" fillId="69" borderId="116" applyFont="0">
      <alignment horizontal="right" vertical="center"/>
    </xf>
    <xf numFmtId="3" fontId="2" fillId="69" borderId="116" applyFont="0">
      <alignment horizontal="right" vertical="center"/>
    </xf>
    <xf numFmtId="3" fontId="2" fillId="69" borderId="116" applyFont="0">
      <alignment horizontal="right"/>
    </xf>
    <xf numFmtId="3" fontId="2" fillId="69" borderId="116" applyFont="0">
      <alignment horizontal="right"/>
    </xf>
    <xf numFmtId="3" fontId="2" fillId="69" borderId="116" applyFont="0">
      <alignment horizontal="right"/>
    </xf>
    <xf numFmtId="3" fontId="2" fillId="69" borderId="116" applyFont="0">
      <alignment horizontal="right"/>
    </xf>
    <xf numFmtId="3" fontId="2" fillId="69"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3" fontId="2" fillId="69" borderId="116" applyFont="0">
      <alignment horizontal="right"/>
    </xf>
    <xf numFmtId="3" fontId="2" fillId="69" borderId="116" applyFont="0">
      <alignment horizontal="right"/>
    </xf>
    <xf numFmtId="3" fontId="2" fillId="69" borderId="116" applyFont="0">
      <alignment horizontal="right"/>
    </xf>
    <xf numFmtId="3" fontId="2" fillId="69"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187" fontId="2" fillId="69" borderId="116" applyFont="0">
      <alignment horizontal="right"/>
    </xf>
    <xf numFmtId="0" fontId="10" fillId="0" borderId="0"/>
    <xf numFmtId="187" fontId="2" fillId="69" borderId="116" applyFont="0">
      <alignment horizontal="right"/>
    </xf>
    <xf numFmtId="0" fontId="2" fillId="0" borderId="0" applyNumberFormat="0" applyFont="0" applyFill="0" applyBorder="0" applyAlignment="0" applyProtection="0"/>
    <xf numFmtId="187" fontId="2" fillId="69" borderId="116" applyFont="0">
      <alignment horizontal="right"/>
    </xf>
    <xf numFmtId="187" fontId="2" fillId="69" borderId="116" applyFont="0">
      <alignment horizontal="right"/>
    </xf>
    <xf numFmtId="187" fontId="2" fillId="69" borderId="116" applyFont="0">
      <alignment horizontal="right"/>
    </xf>
    <xf numFmtId="187" fontId="2" fillId="69"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187" fontId="2" fillId="69" borderId="116" applyFont="0">
      <alignment horizontal="right"/>
    </xf>
    <xf numFmtId="187" fontId="2" fillId="69" borderId="116" applyFont="0">
      <alignment horizontal="right"/>
    </xf>
    <xf numFmtId="187" fontId="2" fillId="69" borderId="116" applyFont="0">
      <alignment horizontal="right"/>
    </xf>
    <xf numFmtId="187" fontId="2" fillId="69"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60" fontId="2" fillId="69" borderId="116" applyFont="0">
      <alignment horizontal="right"/>
    </xf>
    <xf numFmtId="0" fontId="10" fillId="0" borderId="0"/>
    <xf numFmtId="260" fontId="2" fillId="69" borderId="116" applyFont="0">
      <alignment horizontal="right"/>
    </xf>
    <xf numFmtId="0" fontId="2" fillId="0" borderId="0" applyNumberFormat="0" applyFont="0" applyFill="0" applyBorder="0" applyAlignment="0" applyProtection="0"/>
    <xf numFmtId="260" fontId="2" fillId="69" borderId="116" applyFont="0">
      <alignment horizontal="right"/>
    </xf>
    <xf numFmtId="260" fontId="2" fillId="69" borderId="116" applyFont="0">
      <alignment horizontal="right"/>
    </xf>
    <xf numFmtId="260" fontId="2" fillId="69" borderId="116" applyFont="0">
      <alignment horizontal="right"/>
    </xf>
    <xf numFmtId="260" fontId="2" fillId="69"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260" fontId="2" fillId="69" borderId="116" applyFont="0">
      <alignment horizontal="right"/>
    </xf>
    <xf numFmtId="260" fontId="2" fillId="69" borderId="116" applyFont="0">
      <alignment horizontal="right"/>
    </xf>
    <xf numFmtId="260" fontId="2" fillId="69" borderId="116" applyFont="0">
      <alignment horizontal="right"/>
    </xf>
    <xf numFmtId="260" fontId="2" fillId="69"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10" fontId="2" fillId="69" borderId="116" applyFont="0">
      <alignment horizontal="right"/>
    </xf>
    <xf numFmtId="0" fontId="10" fillId="0" borderId="0"/>
    <xf numFmtId="10" fontId="2" fillId="69" borderId="116" applyFont="0">
      <alignment horizontal="right"/>
    </xf>
    <xf numFmtId="0" fontId="2" fillId="0" borderId="0" applyNumberFormat="0" applyFont="0" applyFill="0" applyBorder="0" applyAlignment="0" applyProtection="0"/>
    <xf numFmtId="10" fontId="2" fillId="69" borderId="116" applyFont="0">
      <alignment horizontal="right"/>
    </xf>
    <xf numFmtId="10" fontId="2" fillId="69" borderId="116" applyFont="0">
      <alignment horizontal="right"/>
    </xf>
    <xf numFmtId="10" fontId="2" fillId="69" borderId="116" applyFont="0">
      <alignment horizontal="right"/>
    </xf>
    <xf numFmtId="10" fontId="2" fillId="69"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10" fontId="2" fillId="69" borderId="116" applyFont="0">
      <alignment horizontal="right"/>
    </xf>
    <xf numFmtId="10" fontId="2" fillId="69" borderId="116" applyFont="0">
      <alignment horizontal="right"/>
    </xf>
    <xf numFmtId="10" fontId="2" fillId="69" borderId="116" applyFont="0">
      <alignment horizontal="right"/>
    </xf>
    <xf numFmtId="10" fontId="2" fillId="69"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9" fontId="2" fillId="69" borderId="116" applyFont="0">
      <alignment horizontal="right"/>
    </xf>
    <xf numFmtId="0" fontId="10" fillId="0" borderId="0"/>
    <xf numFmtId="9" fontId="2" fillId="69" borderId="116" applyFont="0">
      <alignment horizontal="right"/>
    </xf>
    <xf numFmtId="0" fontId="2" fillId="0" borderId="0" applyNumberFormat="0" applyFont="0" applyFill="0" applyBorder="0" applyAlignment="0" applyProtection="0"/>
    <xf numFmtId="9" fontId="2" fillId="69" borderId="116" applyFont="0">
      <alignment horizontal="right"/>
    </xf>
    <xf numFmtId="9" fontId="2" fillId="69" borderId="116" applyFont="0">
      <alignment horizontal="right"/>
    </xf>
    <xf numFmtId="9" fontId="2" fillId="69" borderId="116" applyFont="0">
      <alignment horizontal="right"/>
    </xf>
    <xf numFmtId="9" fontId="2" fillId="69"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9" fontId="2" fillId="69" borderId="116" applyFont="0">
      <alignment horizontal="right"/>
    </xf>
    <xf numFmtId="9" fontId="2" fillId="69" borderId="116" applyFont="0">
      <alignment horizontal="right"/>
    </xf>
    <xf numFmtId="9" fontId="2" fillId="69" borderId="116" applyFont="0">
      <alignment horizontal="right"/>
    </xf>
    <xf numFmtId="9" fontId="2" fillId="69"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48" fontId="2" fillId="69" borderId="116" applyFont="0">
      <alignment horizontal="center" wrapText="1"/>
    </xf>
    <xf numFmtId="0" fontId="10" fillId="0" borderId="0"/>
    <xf numFmtId="348" fontId="2" fillId="69" borderId="116" applyFont="0">
      <alignment horizontal="center" wrapText="1"/>
    </xf>
    <xf numFmtId="0" fontId="2" fillId="0" borderId="0" applyNumberFormat="0" applyFont="0" applyFill="0" applyBorder="0" applyAlignment="0" applyProtection="0"/>
    <xf numFmtId="348" fontId="2" fillId="69" borderId="116" applyFont="0">
      <alignment horizontal="center" wrapText="1"/>
    </xf>
    <xf numFmtId="348" fontId="2" fillId="69" borderId="116" applyFont="0">
      <alignment horizontal="center" wrapText="1"/>
    </xf>
    <xf numFmtId="348" fontId="2" fillId="69" borderId="116" applyFont="0">
      <alignment horizontal="center" wrapText="1"/>
    </xf>
    <xf numFmtId="348" fontId="2" fillId="69" borderId="116" applyFont="0">
      <alignment horizontal="center" wrapText="1"/>
    </xf>
    <xf numFmtId="3" fontId="209" fillId="0" borderId="127">
      <alignment vertical="center"/>
    </xf>
    <xf numFmtId="0" fontId="2" fillId="0" borderId="0" applyNumberFormat="0" applyFont="0" applyFill="0" applyBorder="0" applyAlignment="0" applyProtection="0"/>
    <xf numFmtId="0" fontId="10" fillId="0" borderId="0"/>
    <xf numFmtId="348" fontId="2" fillId="69" borderId="116" applyFont="0">
      <alignment horizontal="center" wrapText="1"/>
    </xf>
    <xf numFmtId="348" fontId="2" fillId="69" borderId="116" applyFont="0">
      <alignment horizontal="center" wrapText="1"/>
    </xf>
    <xf numFmtId="348" fontId="2" fillId="69" borderId="116" applyFont="0">
      <alignment horizontal="center" wrapText="1"/>
    </xf>
    <xf numFmtId="348" fontId="2" fillId="69" borderId="116" applyFont="0">
      <alignment horizontal="center" wrapText="1"/>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67" applyNumberFormat="0" applyBorder="0">
      <alignment horizontal="centerContinuous"/>
    </xf>
    <xf numFmtId="0" fontId="310" fillId="105" borderId="167" applyNumberFormat="0" applyBorder="0">
      <alignment horizontal="centerContinuous"/>
    </xf>
    <xf numFmtId="0" fontId="310" fillId="105" borderId="167" applyNumberFormat="0" applyBorder="0">
      <alignment horizontal="centerContinuous"/>
    </xf>
    <xf numFmtId="0" fontId="310" fillId="105" borderId="167"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57" applyNumberFormat="0" applyAlignment="0" applyProtection="0"/>
    <xf numFmtId="0" fontId="66" fillId="63" borderId="157" applyNumberFormat="0" applyAlignment="0" applyProtection="0"/>
    <xf numFmtId="0" fontId="66" fillId="63" borderId="157" applyNumberFormat="0" applyAlignment="0" applyProtection="0"/>
    <xf numFmtId="0" fontId="66" fillId="63" borderId="157" applyNumberFormat="0" applyAlignment="0" applyProtection="0"/>
    <xf numFmtId="0" fontId="66" fillId="63" borderId="157" applyNumberFormat="0" applyAlignment="0" applyProtection="0"/>
    <xf numFmtId="0" fontId="66" fillId="63"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18" applyBorder="0"/>
    <xf numFmtId="3" fontId="2" fillId="68" borderId="118" applyBorder="0"/>
    <xf numFmtId="3" fontId="2" fillId="68" borderId="118" applyBorder="0"/>
    <xf numFmtId="3" fontId="2" fillId="68" borderId="118" applyBorder="0"/>
    <xf numFmtId="3" fontId="2" fillId="68" borderId="118"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16" applyNumberFormat="0" applyFont="0" applyFill="0" applyBorder="0" applyAlignment="0">
      <protection hidden="1"/>
    </xf>
    <xf numFmtId="0" fontId="10" fillId="0" borderId="0"/>
    <xf numFmtId="0" fontId="160" fillId="0" borderId="116" applyNumberFormat="0" applyFont="0" applyFill="0" applyBorder="0" applyAlignment="0">
      <protection hidden="1"/>
    </xf>
    <xf numFmtId="0" fontId="10" fillId="0" borderId="0"/>
    <xf numFmtId="0" fontId="160" fillId="0" borderId="116" applyNumberFormat="0" applyFont="0" applyFill="0" applyBorder="0" applyAlignment="0">
      <protection hidden="1"/>
    </xf>
    <xf numFmtId="0" fontId="160" fillId="0" borderId="116" applyNumberFormat="0" applyFont="0" applyFill="0" applyBorder="0" applyAlignment="0">
      <protection hidden="1"/>
    </xf>
    <xf numFmtId="0" fontId="160" fillId="0" borderId="116" applyNumberFormat="0" applyFont="0" applyFill="0" applyBorder="0" applyAlignment="0">
      <protection hidden="1"/>
    </xf>
    <xf numFmtId="0" fontId="160" fillId="0" borderId="116" applyNumberFormat="0" applyFont="0" applyFill="0" applyBorder="0" applyAlignment="0">
      <protection hidden="1"/>
    </xf>
    <xf numFmtId="3" fontId="209" fillId="0" borderId="127">
      <alignment vertical="center"/>
    </xf>
    <xf numFmtId="0" fontId="2" fillId="0" borderId="0" applyNumberFormat="0" applyFont="0" applyFill="0" applyBorder="0" applyAlignment="0" applyProtection="0"/>
    <xf numFmtId="0" fontId="10" fillId="0" borderId="0"/>
    <xf numFmtId="0" fontId="160" fillId="0" borderId="116" applyNumberFormat="0" applyFont="0" applyFill="0" applyBorder="0" applyAlignment="0">
      <protection hidden="1"/>
    </xf>
    <xf numFmtId="0" fontId="160" fillId="0" borderId="116" applyNumberFormat="0" applyFont="0" applyFill="0" applyBorder="0" applyAlignment="0">
      <protection hidden="1"/>
    </xf>
    <xf numFmtId="0" fontId="160" fillId="0" borderId="116" applyNumberFormat="0" applyFont="0" applyFill="0" applyBorder="0" applyAlignment="0">
      <protection hidden="1"/>
    </xf>
    <xf numFmtId="0" fontId="160" fillId="0" borderId="116" applyNumberFormat="0" applyFont="0" applyFill="0" applyBorder="0" applyAlignment="0">
      <protection hidden="1"/>
    </xf>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1" fontId="2" fillId="144" borderId="116" applyFont="0">
      <alignment horizontal="right"/>
    </xf>
    <xf numFmtId="0" fontId="10" fillId="0" borderId="0"/>
    <xf numFmtId="1" fontId="2" fillId="144" borderId="116" applyFont="0">
      <alignment horizontal="right"/>
    </xf>
    <xf numFmtId="0" fontId="2" fillId="0" borderId="0" applyNumberFormat="0" applyFont="0" applyFill="0" applyBorder="0" applyAlignment="0" applyProtection="0"/>
    <xf numFmtId="1" fontId="2" fillId="144" borderId="116" applyFont="0">
      <alignment horizontal="right"/>
    </xf>
    <xf numFmtId="1" fontId="2" fillId="144" borderId="116" applyFont="0">
      <alignment horizontal="right"/>
    </xf>
    <xf numFmtId="1" fontId="2" fillId="144" borderId="116" applyFont="0">
      <alignment horizontal="right"/>
    </xf>
    <xf numFmtId="1" fontId="2" fillId="144"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1" fontId="2" fillId="144" borderId="116" applyFont="0">
      <alignment horizontal="right"/>
    </xf>
    <xf numFmtId="1" fontId="2" fillId="144" borderId="116" applyFont="0">
      <alignment horizontal="right"/>
    </xf>
    <xf numFmtId="1" fontId="2" fillId="144" borderId="116" applyFont="0">
      <alignment horizontal="right"/>
    </xf>
    <xf numFmtId="1" fontId="2" fillId="144"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04" fontId="2" fillId="144" borderId="116" applyFont="0"/>
    <xf numFmtId="0" fontId="10" fillId="0" borderId="0"/>
    <xf numFmtId="304" fontId="2" fillId="144" borderId="116" applyFont="0"/>
    <xf numFmtId="0" fontId="2" fillId="0" borderId="0" applyNumberFormat="0" applyFont="0" applyFill="0" applyBorder="0" applyAlignment="0" applyProtection="0"/>
    <xf numFmtId="304" fontId="2" fillId="144" borderId="116" applyFont="0"/>
    <xf numFmtId="304" fontId="2" fillId="144" borderId="116" applyFont="0"/>
    <xf numFmtId="304" fontId="2" fillId="144" borderId="116" applyFont="0"/>
    <xf numFmtId="304" fontId="2" fillId="144" borderId="116" applyFont="0"/>
    <xf numFmtId="3" fontId="209" fillId="0" borderId="127">
      <alignment vertical="center"/>
    </xf>
    <xf numFmtId="0" fontId="2" fillId="0" borderId="0" applyNumberFormat="0" applyFont="0" applyFill="0" applyBorder="0" applyAlignment="0" applyProtection="0"/>
    <xf numFmtId="0" fontId="10" fillId="0" borderId="0"/>
    <xf numFmtId="304" fontId="2" fillId="144" borderId="116" applyFont="0"/>
    <xf numFmtId="304" fontId="2" fillId="144" borderId="116" applyFont="0"/>
    <xf numFmtId="304" fontId="2" fillId="144" borderId="116" applyFont="0"/>
    <xf numFmtId="304" fontId="2" fillId="144" borderId="116" applyFont="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9" fontId="2" fillId="144" borderId="116" applyFont="0">
      <alignment horizontal="right"/>
    </xf>
    <xf numFmtId="0" fontId="10" fillId="0" borderId="0"/>
    <xf numFmtId="9" fontId="2" fillId="144" borderId="116" applyFont="0">
      <alignment horizontal="right"/>
    </xf>
    <xf numFmtId="0" fontId="2" fillId="0" borderId="0" applyNumberFormat="0" applyFont="0" applyFill="0" applyBorder="0" applyAlignment="0" applyProtection="0"/>
    <xf numFmtId="9" fontId="2" fillId="144" borderId="116" applyFont="0">
      <alignment horizontal="right"/>
    </xf>
    <xf numFmtId="9" fontId="2" fillId="144" borderId="116" applyFont="0">
      <alignment horizontal="right"/>
    </xf>
    <xf numFmtId="9" fontId="2" fillId="144" borderId="116" applyFont="0">
      <alignment horizontal="right"/>
    </xf>
    <xf numFmtId="9" fontId="2" fillId="144"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9" fontId="2" fillId="144" borderId="116" applyFont="0">
      <alignment horizontal="right"/>
    </xf>
    <xf numFmtId="9" fontId="2" fillId="144" borderId="116" applyFont="0">
      <alignment horizontal="right"/>
    </xf>
    <xf numFmtId="9" fontId="2" fillId="144" borderId="116" applyFont="0">
      <alignment horizontal="right"/>
    </xf>
    <xf numFmtId="9" fontId="2" fillId="144"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31" fontId="2" fillId="144" borderId="116" applyFont="0">
      <alignment horizontal="right"/>
    </xf>
    <xf numFmtId="0" fontId="10" fillId="0" borderId="0"/>
    <xf numFmtId="331" fontId="2" fillId="144" borderId="116" applyFont="0">
      <alignment horizontal="right"/>
    </xf>
    <xf numFmtId="0" fontId="2" fillId="0" borderId="0" applyNumberFormat="0" applyFont="0" applyFill="0" applyBorder="0" applyAlignment="0" applyProtection="0"/>
    <xf numFmtId="331" fontId="2" fillId="144" borderId="116" applyFont="0">
      <alignment horizontal="right"/>
    </xf>
    <xf numFmtId="331" fontId="2" fillId="144" borderId="116" applyFont="0">
      <alignment horizontal="right"/>
    </xf>
    <xf numFmtId="331" fontId="2" fillId="144" borderId="116" applyFont="0">
      <alignment horizontal="right"/>
    </xf>
    <xf numFmtId="331" fontId="2" fillId="144"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331" fontId="2" fillId="144" borderId="116" applyFont="0">
      <alignment horizontal="right"/>
    </xf>
    <xf numFmtId="331" fontId="2" fillId="144" borderId="116" applyFont="0">
      <alignment horizontal="right"/>
    </xf>
    <xf numFmtId="331" fontId="2" fillId="144" borderId="116" applyFont="0">
      <alignment horizontal="right"/>
    </xf>
    <xf numFmtId="331" fontId="2" fillId="144"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10" fontId="2" fillId="144" borderId="116" applyFont="0">
      <alignment horizontal="right"/>
    </xf>
    <xf numFmtId="0" fontId="10" fillId="0" borderId="0"/>
    <xf numFmtId="10" fontId="2" fillId="144" borderId="116" applyFont="0">
      <alignment horizontal="right"/>
    </xf>
    <xf numFmtId="0" fontId="2" fillId="0" borderId="0" applyNumberFormat="0" applyFont="0" applyFill="0" applyBorder="0" applyAlignment="0" applyProtection="0"/>
    <xf numFmtId="10" fontId="2" fillId="144" borderId="116" applyFont="0">
      <alignment horizontal="right"/>
    </xf>
    <xf numFmtId="10" fontId="2" fillId="144" borderId="116" applyFont="0">
      <alignment horizontal="right"/>
    </xf>
    <xf numFmtId="10" fontId="2" fillId="144" borderId="116" applyFont="0">
      <alignment horizontal="right"/>
    </xf>
    <xf numFmtId="10" fontId="2" fillId="144"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10" fontId="2" fillId="144" borderId="116" applyFont="0">
      <alignment horizontal="right"/>
    </xf>
    <xf numFmtId="10" fontId="2" fillId="144" borderId="116" applyFont="0">
      <alignment horizontal="right"/>
    </xf>
    <xf numFmtId="10" fontId="2" fillId="144" borderId="116" applyFont="0">
      <alignment horizontal="right"/>
    </xf>
    <xf numFmtId="10" fontId="2" fillId="144"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144" borderId="116" applyFont="0">
      <alignment horizontal="center" wrapText="1"/>
    </xf>
    <xf numFmtId="0" fontId="10" fillId="0" borderId="0"/>
    <xf numFmtId="0" fontId="2" fillId="144" borderId="116" applyFont="0">
      <alignment horizontal="center" wrapText="1"/>
    </xf>
    <xf numFmtId="0" fontId="2" fillId="0" borderId="0" applyNumberFormat="0" applyFont="0" applyFill="0" applyBorder="0" applyAlignment="0" applyProtection="0"/>
    <xf numFmtId="0" fontId="2" fillId="144" borderId="116" applyFont="0">
      <alignment horizontal="center" wrapText="1"/>
    </xf>
    <xf numFmtId="0" fontId="2" fillId="144" borderId="116" applyFont="0">
      <alignment horizontal="center" wrapText="1"/>
    </xf>
    <xf numFmtId="0" fontId="2" fillId="144" borderId="116" applyFont="0">
      <alignment horizontal="center" wrapText="1"/>
    </xf>
    <xf numFmtId="0" fontId="2" fillId="144" borderId="116" applyFont="0">
      <alignment horizontal="center" wrapText="1"/>
    </xf>
    <xf numFmtId="3" fontId="209" fillId="0" borderId="127">
      <alignment vertical="center"/>
    </xf>
    <xf numFmtId="0" fontId="2" fillId="0" borderId="0" applyNumberFormat="0" applyFont="0" applyFill="0" applyBorder="0" applyAlignment="0" applyProtection="0"/>
    <xf numFmtId="0" fontId="10" fillId="0" borderId="0"/>
    <xf numFmtId="0" fontId="2" fillId="144" borderId="116" applyFont="0">
      <alignment horizontal="center" wrapText="1"/>
    </xf>
    <xf numFmtId="0" fontId="2" fillId="144" borderId="116" applyFont="0">
      <alignment horizontal="center" wrapText="1"/>
    </xf>
    <xf numFmtId="0" fontId="2" fillId="144" borderId="116" applyFont="0">
      <alignment horizontal="center" wrapText="1"/>
    </xf>
    <xf numFmtId="0" fontId="2" fillId="144" borderId="116" applyFont="0">
      <alignment horizontal="center" wrapText="1"/>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49" fontId="2" fillId="144" borderId="116" applyFont="0"/>
    <xf numFmtId="0" fontId="10" fillId="0" borderId="0"/>
    <xf numFmtId="0" fontId="10" fillId="0" borderId="0"/>
    <xf numFmtId="3" fontId="209" fillId="0" borderId="127">
      <alignment vertical="center"/>
    </xf>
    <xf numFmtId="0" fontId="10" fillId="0" borderId="0"/>
    <xf numFmtId="0" fontId="10" fillId="0" borderId="0"/>
    <xf numFmtId="49" fontId="2" fillId="144" borderId="116" applyFont="0"/>
    <xf numFmtId="0" fontId="2" fillId="0" borderId="0" applyNumberFormat="0" applyFont="0" applyFill="0" applyBorder="0" applyAlignment="0" applyProtection="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304" fontId="2" fillId="145" borderId="116" applyFont="0"/>
    <xf numFmtId="0" fontId="10" fillId="0" borderId="0"/>
    <xf numFmtId="304" fontId="2" fillId="145" borderId="116" applyFont="0"/>
    <xf numFmtId="0" fontId="2" fillId="0" borderId="0" applyNumberFormat="0" applyFont="0" applyFill="0" applyBorder="0" applyAlignment="0" applyProtection="0"/>
    <xf numFmtId="304" fontId="2" fillId="145" borderId="116" applyFont="0"/>
    <xf numFmtId="304" fontId="2" fillId="145" borderId="116" applyFont="0"/>
    <xf numFmtId="304" fontId="2" fillId="145" borderId="116" applyFont="0"/>
    <xf numFmtId="304" fontId="2" fillId="145" borderId="116" applyFont="0"/>
    <xf numFmtId="3" fontId="209" fillId="0" borderId="127">
      <alignment vertical="center"/>
    </xf>
    <xf numFmtId="0" fontId="2" fillId="0" borderId="0" applyNumberFormat="0" applyFont="0" applyFill="0" applyBorder="0" applyAlignment="0" applyProtection="0"/>
    <xf numFmtId="0" fontId="10" fillId="0" borderId="0"/>
    <xf numFmtId="304" fontId="2" fillId="145" borderId="116" applyFont="0"/>
    <xf numFmtId="304" fontId="2" fillId="145" borderId="116" applyFont="0"/>
    <xf numFmtId="304" fontId="2" fillId="145" borderId="116" applyFont="0"/>
    <xf numFmtId="304" fontId="2" fillId="145" borderId="116" applyFont="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9" fontId="2" fillId="145" borderId="116" applyFont="0">
      <alignment horizontal="right"/>
    </xf>
    <xf numFmtId="0" fontId="10" fillId="0" borderId="0"/>
    <xf numFmtId="9" fontId="2" fillId="145" borderId="116" applyFont="0">
      <alignment horizontal="right"/>
    </xf>
    <xf numFmtId="0" fontId="2" fillId="0" borderId="0" applyNumberFormat="0" applyFont="0" applyFill="0" applyBorder="0" applyAlignment="0" applyProtection="0"/>
    <xf numFmtId="9" fontId="2" fillId="145" borderId="116" applyFont="0">
      <alignment horizontal="right"/>
    </xf>
    <xf numFmtId="9" fontId="2" fillId="145" borderId="116" applyFont="0">
      <alignment horizontal="right"/>
    </xf>
    <xf numFmtId="9" fontId="2" fillId="145" borderId="116" applyFont="0">
      <alignment horizontal="right"/>
    </xf>
    <xf numFmtId="9" fontId="2" fillId="145"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9" fontId="2" fillId="145" borderId="116" applyFont="0">
      <alignment horizontal="right"/>
    </xf>
    <xf numFmtId="9" fontId="2" fillId="145" borderId="116" applyFont="0">
      <alignment horizontal="right"/>
    </xf>
    <xf numFmtId="9" fontId="2" fillId="145" borderId="116" applyFont="0">
      <alignment horizontal="right"/>
    </xf>
    <xf numFmtId="9" fontId="2" fillId="145"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311" fontId="2" fillId="146" borderId="116">
      <alignment vertical="center"/>
    </xf>
    <xf numFmtId="311" fontId="2" fillId="146" borderId="116">
      <alignment vertical="center"/>
    </xf>
    <xf numFmtId="311" fontId="2" fillId="146" borderId="116">
      <alignment vertical="center"/>
    </xf>
    <xf numFmtId="311" fontId="2" fillId="146" borderId="116">
      <alignment vertical="center"/>
    </xf>
    <xf numFmtId="311" fontId="2" fillId="146" borderId="116">
      <alignment vertical="center"/>
    </xf>
    <xf numFmtId="304" fontId="2" fillId="93" borderId="116" applyFont="0">
      <alignment horizontal="right"/>
    </xf>
    <xf numFmtId="0" fontId="10" fillId="0" borderId="0"/>
    <xf numFmtId="304" fontId="2" fillId="93" borderId="116" applyFont="0">
      <alignment horizontal="right"/>
    </xf>
    <xf numFmtId="0" fontId="2" fillId="0" borderId="0" applyNumberFormat="0" applyFont="0" applyFill="0" applyBorder="0" applyAlignment="0" applyProtection="0"/>
    <xf numFmtId="304" fontId="2" fillId="93" borderId="116" applyFont="0">
      <alignment horizontal="right"/>
    </xf>
    <xf numFmtId="304" fontId="2" fillId="93" borderId="116" applyFont="0">
      <alignment horizontal="right"/>
    </xf>
    <xf numFmtId="304" fontId="2" fillId="93" borderId="116" applyFont="0">
      <alignment horizontal="right"/>
    </xf>
    <xf numFmtId="304" fontId="2" fillId="93"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304" fontId="2" fillId="93" borderId="116" applyFont="0">
      <alignment horizontal="right"/>
    </xf>
    <xf numFmtId="304" fontId="2" fillId="93" borderId="116" applyFont="0">
      <alignment horizontal="right"/>
    </xf>
    <xf numFmtId="304" fontId="2" fillId="93" borderId="116" applyFont="0">
      <alignment horizontal="right"/>
    </xf>
    <xf numFmtId="304" fontId="2" fillId="93"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1" fontId="2" fillId="93" borderId="116" applyFont="0">
      <alignment horizontal="right"/>
    </xf>
    <xf numFmtId="0" fontId="10" fillId="0" borderId="0"/>
    <xf numFmtId="1" fontId="2" fillId="93" borderId="116" applyFont="0">
      <alignment horizontal="right"/>
    </xf>
    <xf numFmtId="0" fontId="2" fillId="0" borderId="0" applyNumberFormat="0" applyFont="0" applyFill="0" applyBorder="0" applyAlignment="0" applyProtection="0"/>
    <xf numFmtId="1" fontId="2" fillId="93" borderId="116" applyFont="0">
      <alignment horizontal="right"/>
    </xf>
    <xf numFmtId="1" fontId="2" fillId="93" borderId="116" applyFont="0">
      <alignment horizontal="right"/>
    </xf>
    <xf numFmtId="1" fontId="2" fillId="93" borderId="116" applyFont="0">
      <alignment horizontal="right"/>
    </xf>
    <xf numFmtId="1" fontId="2" fillId="93"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1" fontId="2" fillId="93" borderId="116" applyFont="0">
      <alignment horizontal="right"/>
    </xf>
    <xf numFmtId="1" fontId="2" fillId="93" borderId="116" applyFont="0">
      <alignment horizontal="right"/>
    </xf>
    <xf numFmtId="1" fontId="2" fillId="93" borderId="116" applyFont="0">
      <alignment horizontal="right"/>
    </xf>
    <xf numFmtId="1" fontId="2" fillId="93"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04" fontId="2" fillId="93" borderId="116" applyFont="0"/>
    <xf numFmtId="0" fontId="10" fillId="0" borderId="0"/>
    <xf numFmtId="304" fontId="2" fillId="93" borderId="116" applyFont="0"/>
    <xf numFmtId="0" fontId="2" fillId="0" borderId="0" applyNumberFormat="0" applyFont="0" applyFill="0" applyBorder="0" applyAlignment="0" applyProtection="0"/>
    <xf numFmtId="304" fontId="2" fillId="93" borderId="116" applyFont="0"/>
    <xf numFmtId="304" fontId="2" fillId="93" borderId="116" applyFont="0"/>
    <xf numFmtId="304" fontId="2" fillId="93" borderId="116" applyFont="0"/>
    <xf numFmtId="304" fontId="2" fillId="93" borderId="116" applyFont="0"/>
    <xf numFmtId="3" fontId="209" fillId="0" borderId="127">
      <alignment vertical="center"/>
    </xf>
    <xf numFmtId="0" fontId="2" fillId="0" borderId="0" applyNumberFormat="0" applyFont="0" applyFill="0" applyBorder="0" applyAlignment="0" applyProtection="0"/>
    <xf numFmtId="0" fontId="10" fillId="0" borderId="0"/>
    <xf numFmtId="304" fontId="2" fillId="93" borderId="116" applyFont="0"/>
    <xf numFmtId="304" fontId="2" fillId="93" borderId="116" applyFont="0"/>
    <xf numFmtId="304" fontId="2" fillId="93" borderId="116" applyFont="0"/>
    <xf numFmtId="304" fontId="2" fillId="93" borderId="116" applyFont="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260" fontId="2" fillId="93" borderId="116" applyFont="0"/>
    <xf numFmtId="0" fontId="10" fillId="0" borderId="0"/>
    <xf numFmtId="260" fontId="2" fillId="93" borderId="116" applyFont="0"/>
    <xf numFmtId="0" fontId="2" fillId="0" borderId="0" applyNumberFormat="0" applyFont="0" applyFill="0" applyBorder="0" applyAlignment="0" applyProtection="0"/>
    <xf numFmtId="260" fontId="2" fillId="93" borderId="116" applyFont="0"/>
    <xf numFmtId="260" fontId="2" fillId="93" borderId="116" applyFont="0"/>
    <xf numFmtId="260" fontId="2" fillId="93" borderId="116" applyFont="0"/>
    <xf numFmtId="260" fontId="2" fillId="93" borderId="116" applyFont="0"/>
    <xf numFmtId="3" fontId="209" fillId="0" borderId="127">
      <alignment vertical="center"/>
    </xf>
    <xf numFmtId="0" fontId="2" fillId="0" borderId="0" applyNumberFormat="0" applyFont="0" applyFill="0" applyBorder="0" applyAlignment="0" applyProtection="0"/>
    <xf numFmtId="0" fontId="10" fillId="0" borderId="0"/>
    <xf numFmtId="260" fontId="2" fillId="93" borderId="116" applyFont="0"/>
    <xf numFmtId="260" fontId="2" fillId="93" borderId="116" applyFont="0"/>
    <xf numFmtId="260" fontId="2" fillId="93" borderId="116" applyFont="0"/>
    <xf numFmtId="260" fontId="2" fillId="93" borderId="116" applyFont="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10" fontId="2" fillId="93" borderId="116" applyFont="0">
      <alignment horizontal="right"/>
    </xf>
    <xf numFmtId="0" fontId="10" fillId="0" borderId="0"/>
    <xf numFmtId="10" fontId="2" fillId="93" borderId="116" applyFont="0">
      <alignment horizontal="right"/>
    </xf>
    <xf numFmtId="0" fontId="2" fillId="0" borderId="0" applyNumberFormat="0" applyFont="0" applyFill="0" applyBorder="0" applyAlignment="0" applyProtection="0"/>
    <xf numFmtId="10" fontId="2" fillId="93" borderId="116" applyFont="0">
      <alignment horizontal="right"/>
    </xf>
    <xf numFmtId="10" fontId="2" fillId="93" borderId="116" applyFont="0">
      <alignment horizontal="right"/>
    </xf>
    <xf numFmtId="10" fontId="2" fillId="93" borderId="116" applyFont="0">
      <alignment horizontal="right"/>
    </xf>
    <xf numFmtId="10" fontId="2" fillId="93"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10" fontId="2" fillId="93" borderId="116" applyFont="0">
      <alignment horizontal="right"/>
    </xf>
    <xf numFmtId="10" fontId="2" fillId="93" borderId="116" applyFont="0">
      <alignment horizontal="right"/>
    </xf>
    <xf numFmtId="10" fontId="2" fillId="93" borderId="116" applyFont="0">
      <alignment horizontal="right"/>
    </xf>
    <xf numFmtId="10" fontId="2" fillId="93"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9" fontId="2" fillId="93" borderId="116" applyFont="0">
      <alignment horizontal="right"/>
    </xf>
    <xf numFmtId="0" fontId="10" fillId="0" borderId="0"/>
    <xf numFmtId="9" fontId="2" fillId="93" borderId="116" applyFont="0">
      <alignment horizontal="right"/>
    </xf>
    <xf numFmtId="0" fontId="2" fillId="0" borderId="0" applyNumberFormat="0" applyFont="0" applyFill="0" applyBorder="0" applyAlignment="0" applyProtection="0"/>
    <xf numFmtId="9" fontId="2" fillId="93" borderId="116" applyFont="0">
      <alignment horizontal="right"/>
    </xf>
    <xf numFmtId="9" fontId="2" fillId="93" borderId="116" applyFont="0">
      <alignment horizontal="right"/>
    </xf>
    <xf numFmtId="9" fontId="2" fillId="93" borderId="116" applyFont="0">
      <alignment horizontal="right"/>
    </xf>
    <xf numFmtId="9" fontId="2" fillId="93"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9" fontId="2" fillId="93" borderId="116" applyFont="0">
      <alignment horizontal="right"/>
    </xf>
    <xf numFmtId="9" fontId="2" fillId="93" borderId="116" applyFont="0">
      <alignment horizontal="right"/>
    </xf>
    <xf numFmtId="9" fontId="2" fillId="93" borderId="116" applyFont="0">
      <alignment horizontal="right"/>
    </xf>
    <xf numFmtId="9" fontId="2" fillId="93"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31" fontId="2" fillId="93" borderId="116" applyFont="0">
      <alignment horizontal="right"/>
    </xf>
    <xf numFmtId="0" fontId="10" fillId="0" borderId="0"/>
    <xf numFmtId="331" fontId="2" fillId="93" borderId="116" applyFont="0">
      <alignment horizontal="right"/>
    </xf>
    <xf numFmtId="0" fontId="2" fillId="0" borderId="0" applyNumberFormat="0" applyFont="0" applyFill="0" applyBorder="0" applyAlignment="0" applyProtection="0"/>
    <xf numFmtId="331" fontId="2" fillId="93" borderId="116" applyFont="0">
      <alignment horizontal="right"/>
    </xf>
    <xf numFmtId="331" fontId="2" fillId="93" borderId="116" applyFont="0">
      <alignment horizontal="right"/>
    </xf>
    <xf numFmtId="331" fontId="2" fillId="93" borderId="116" applyFont="0">
      <alignment horizontal="right"/>
    </xf>
    <xf numFmtId="331" fontId="2" fillId="93"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331" fontId="2" fillId="93" borderId="116" applyFont="0">
      <alignment horizontal="right"/>
    </xf>
    <xf numFmtId="331" fontId="2" fillId="93" borderId="116" applyFont="0">
      <alignment horizontal="right"/>
    </xf>
    <xf numFmtId="331" fontId="2" fillId="93" borderId="116" applyFont="0">
      <alignment horizontal="right"/>
    </xf>
    <xf numFmtId="331" fontId="2" fillId="93" borderId="116"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10" fontId="2" fillId="93" borderId="119"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19" applyFont="0">
      <alignment horizontal="right"/>
    </xf>
    <xf numFmtId="0" fontId="2" fillId="0" borderId="0" applyNumberFormat="0" applyFont="0" applyFill="0" applyBorder="0" applyAlignment="0" applyProtection="0"/>
    <xf numFmtId="10" fontId="2" fillId="93" borderId="119" applyFont="0">
      <alignment horizontal="right"/>
    </xf>
    <xf numFmtId="10" fontId="2" fillId="93" borderId="119" applyFont="0">
      <alignment horizontal="right"/>
    </xf>
    <xf numFmtId="10" fontId="2" fillId="93" borderId="119" applyFont="0">
      <alignment horizontal="right"/>
    </xf>
    <xf numFmtId="10" fontId="2" fillId="93" borderId="119"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10" fontId="2" fillId="93" borderId="119" applyFont="0">
      <alignment horizontal="right"/>
    </xf>
    <xf numFmtId="10" fontId="2" fillId="93" borderId="119" applyFont="0">
      <alignment horizontal="right"/>
    </xf>
    <xf numFmtId="10" fontId="2" fillId="93" borderId="119" applyFont="0">
      <alignment horizontal="right"/>
    </xf>
    <xf numFmtId="10" fontId="2" fillId="93" borderId="119" applyFont="0">
      <alignment horizontal="right"/>
    </xf>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 fillId="93" borderId="116" applyFont="0">
      <alignment horizontal="center" wrapText="1"/>
      <protection locked="0"/>
    </xf>
    <xf numFmtId="0" fontId="10" fillId="0" borderId="0"/>
    <xf numFmtId="0" fontId="2" fillId="93" borderId="116" applyFont="0">
      <alignment horizontal="center" wrapText="1"/>
      <protection locked="0"/>
    </xf>
    <xf numFmtId="0" fontId="2" fillId="0" borderId="0" applyNumberFormat="0" applyFont="0" applyFill="0" applyBorder="0" applyAlignment="0" applyProtection="0"/>
    <xf numFmtId="0" fontId="2" fillId="93" borderId="116" applyFont="0">
      <alignment horizontal="center" wrapText="1"/>
      <protection locked="0"/>
    </xf>
    <xf numFmtId="0" fontId="2" fillId="93" borderId="116" applyFont="0">
      <alignment horizontal="center" wrapText="1"/>
      <protection locked="0"/>
    </xf>
    <xf numFmtId="0" fontId="2" fillId="93" borderId="116" applyFont="0">
      <alignment horizontal="center" wrapText="1"/>
      <protection locked="0"/>
    </xf>
    <xf numFmtId="0" fontId="2" fillId="93" borderId="116" applyFont="0">
      <alignment horizontal="center" wrapText="1"/>
      <protection locked="0"/>
    </xf>
    <xf numFmtId="3" fontId="209" fillId="0" borderId="127">
      <alignment vertical="center"/>
    </xf>
    <xf numFmtId="0" fontId="2" fillId="0" borderId="0" applyNumberFormat="0" applyFont="0" applyFill="0" applyBorder="0" applyAlignment="0" applyProtection="0"/>
    <xf numFmtId="0" fontId="10" fillId="0" borderId="0"/>
    <xf numFmtId="0" fontId="2" fillId="93" borderId="116" applyFont="0">
      <alignment horizontal="center" wrapText="1"/>
      <protection locked="0"/>
    </xf>
    <xf numFmtId="0" fontId="2" fillId="93" borderId="116" applyFont="0">
      <alignment horizontal="center" wrapText="1"/>
      <protection locked="0"/>
    </xf>
    <xf numFmtId="0" fontId="2" fillId="93" borderId="116" applyFont="0">
      <alignment horizontal="center" wrapText="1"/>
      <protection locked="0"/>
    </xf>
    <xf numFmtId="0" fontId="2" fillId="93" borderId="116" applyFont="0">
      <alignment horizontal="center" wrapText="1"/>
      <protection locked="0"/>
    </xf>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49" fontId="2" fillId="93" borderId="116" applyFont="0"/>
    <xf numFmtId="0" fontId="10" fillId="0" borderId="0"/>
    <xf numFmtId="0" fontId="10" fillId="0" borderId="0"/>
    <xf numFmtId="3" fontId="209" fillId="0" borderId="127">
      <alignment vertical="center"/>
    </xf>
    <xf numFmtId="0" fontId="10" fillId="0" borderId="0"/>
    <xf numFmtId="0" fontId="10" fillId="0" borderId="0"/>
    <xf numFmtId="49" fontId="2" fillId="93" borderId="116" applyFont="0"/>
    <xf numFmtId="0" fontId="2" fillId="0" borderId="0" applyNumberFormat="0" applyFont="0" applyFill="0" applyBorder="0" applyAlignment="0" applyProtection="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 fontId="209" fillId="0" borderId="127">
      <alignment vertical="center"/>
    </xf>
    <xf numFmtId="0" fontId="316" fillId="0" borderId="168" applyNumberFormat="0" applyAlignment="0" applyProtection="0"/>
    <xf numFmtId="0" fontId="317" fillId="0" borderId="168"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18"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18" applyNumberFormat="0" applyProtection="0">
      <alignment horizontal="left" vertical="top"/>
    </xf>
    <xf numFmtId="0" fontId="320" fillId="0" borderId="118" applyNumberFormat="0" applyProtection="0">
      <alignment horizontal="left" vertical="top"/>
    </xf>
    <xf numFmtId="0" fontId="2" fillId="0" borderId="0" applyNumberFormat="0" applyFont="0" applyFill="0" applyBorder="0" applyAlignment="0" applyProtection="0"/>
    <xf numFmtId="0" fontId="320" fillId="0" borderId="118" applyNumberFormat="0" applyProtection="0">
      <alignment horizontal="right" vertical="top"/>
    </xf>
    <xf numFmtId="0" fontId="320" fillId="0" borderId="118" applyNumberFormat="0" applyProtection="0">
      <alignment horizontal="right" vertical="top"/>
    </xf>
    <xf numFmtId="0" fontId="320" fillId="0" borderId="118" applyNumberFormat="0" applyProtection="0">
      <alignment horizontal="right" vertical="top"/>
    </xf>
    <xf numFmtId="0" fontId="320" fillId="0" borderId="118" applyNumberFormat="0" applyProtection="0">
      <alignment horizontal="right" vertical="top"/>
    </xf>
    <xf numFmtId="0" fontId="320" fillId="0" borderId="118"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69" applyNumberFormat="0" applyFont="0" applyAlignment="0" applyProtection="0"/>
    <xf numFmtId="0" fontId="2" fillId="0" borderId="170" applyNumberFormat="0" applyFont="0" applyAlignment="0" applyProtection="0"/>
    <xf numFmtId="0" fontId="2" fillId="0" borderId="171" applyNumberFormat="0" applyFont="0" applyAlignment="0" applyProtection="0"/>
    <xf numFmtId="10" fontId="321" fillId="0" borderId="0" applyNumberFormat="0" applyFill="0" applyBorder="0" applyProtection="0">
      <alignment horizontal="right" vertical="top"/>
    </xf>
    <xf numFmtId="0" fontId="317" fillId="0" borderId="118" applyNumberFormat="0" applyFill="0" applyAlignment="0" applyProtection="0"/>
    <xf numFmtId="0" fontId="317" fillId="0" borderId="118" applyNumberFormat="0" applyFill="0" applyAlignment="0" applyProtection="0"/>
    <xf numFmtId="0" fontId="317" fillId="0" borderId="118" applyNumberFormat="0" applyFill="0" applyAlignment="0" applyProtection="0"/>
    <xf numFmtId="0" fontId="317" fillId="0" borderId="118" applyNumberFormat="0" applyFill="0" applyAlignment="0" applyProtection="0"/>
    <xf numFmtId="0" fontId="317" fillId="0" borderId="118" applyNumberFormat="0" applyFill="0" applyAlignment="0" applyProtection="0"/>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7" fillId="0" borderId="104" applyNumberFormat="0" applyFill="0" applyAlignment="0" applyProtection="0">
      <alignment vertical="top"/>
    </xf>
    <xf numFmtId="0" fontId="317" fillId="0" borderId="104"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6">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6">
      <alignment vertical="center" wrapText="1"/>
    </xf>
    <xf numFmtId="0" fontId="2" fillId="0" borderId="116">
      <alignment vertical="center" wrapText="1"/>
    </xf>
    <xf numFmtId="0" fontId="2" fillId="0" borderId="116">
      <alignment vertical="center" wrapText="1"/>
    </xf>
    <xf numFmtId="0" fontId="2" fillId="0" borderId="116">
      <alignment vertical="center" wrapText="1"/>
    </xf>
    <xf numFmtId="0" fontId="2" fillId="0" borderId="0" applyNumberFormat="0" applyFont="0" applyFill="0" applyBorder="0" applyAlignment="0" applyProtection="0"/>
    <xf numFmtId="0" fontId="2" fillId="0" borderId="116">
      <alignment vertical="center" wrapText="1"/>
    </xf>
    <xf numFmtId="0" fontId="2" fillId="0" borderId="116">
      <alignment vertical="center" wrapText="1"/>
    </xf>
    <xf numFmtId="0" fontId="2" fillId="0" borderId="116">
      <alignment vertical="center" wrapText="1"/>
    </xf>
    <xf numFmtId="0" fontId="2" fillId="0" borderId="116">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6">
      <alignment vertical="center" wrapText="1"/>
    </xf>
    <xf numFmtId="0" fontId="2" fillId="0" borderId="116">
      <alignment vertical="center" wrapText="1"/>
    </xf>
    <xf numFmtId="0" fontId="2" fillId="0" borderId="116">
      <alignment vertical="center" wrapText="1"/>
    </xf>
    <xf numFmtId="0" fontId="2" fillId="0" borderId="116">
      <alignment vertical="center" wrapText="1"/>
    </xf>
    <xf numFmtId="0" fontId="2" fillId="0" borderId="0" applyNumberFormat="0" applyFont="0" applyFill="0" applyBorder="0" applyAlignment="0" applyProtection="0"/>
    <xf numFmtId="0" fontId="2" fillId="0" borderId="116">
      <alignment vertical="center" wrapText="1"/>
    </xf>
    <xf numFmtId="0" fontId="2" fillId="0" borderId="116">
      <alignment vertical="center" wrapText="1"/>
    </xf>
    <xf numFmtId="0" fontId="2" fillId="0" borderId="116">
      <alignment vertical="center" wrapText="1"/>
    </xf>
    <xf numFmtId="0" fontId="2" fillId="0" borderId="116">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5"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 fillId="0" borderId="0">
      <alignment horizontal="centerContinuous"/>
    </xf>
    <xf numFmtId="0" fontId="10" fillId="0" borderId="0"/>
    <xf numFmtId="0" fontId="10" fillId="0" borderId="0"/>
    <xf numFmtId="3" fontId="209" fillId="0" borderId="127">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2"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3" fontId="209" fillId="0" borderId="127">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27">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0"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27">
      <alignment vertical="center"/>
    </xf>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9"/>
    <xf numFmtId="0" fontId="10" fillId="0" borderId="0"/>
    <xf numFmtId="0" fontId="331" fillId="0" borderId="99"/>
    <xf numFmtId="0" fontId="10" fillId="0" borderId="0"/>
    <xf numFmtId="0" fontId="331" fillId="0" borderId="99"/>
    <xf numFmtId="0" fontId="10" fillId="0" borderId="0"/>
    <xf numFmtId="0" fontId="331" fillId="0" borderId="99"/>
    <xf numFmtId="0" fontId="331" fillId="0" borderId="99"/>
    <xf numFmtId="246" fontId="253"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3" applyNumberFormat="0" applyFill="0" applyAlignment="0" applyProtection="0"/>
    <xf numFmtId="0" fontId="77" fillId="0" borderId="173" applyNumberFormat="0" applyFill="0" applyAlignment="0" applyProtection="0"/>
    <xf numFmtId="0" fontId="77" fillId="0" borderId="173" applyNumberFormat="0" applyFill="0" applyAlignment="0" applyProtection="0"/>
    <xf numFmtId="0" fontId="77" fillId="0" borderId="173" applyNumberFormat="0" applyFill="0" applyAlignment="0" applyProtection="0"/>
    <xf numFmtId="0" fontId="30" fillId="0" borderId="173" applyNumberFormat="0" applyFill="0" applyAlignment="0" applyProtection="0"/>
    <xf numFmtId="0" fontId="30" fillId="0" borderId="17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3" applyNumberFormat="0" applyFill="0" applyAlignment="0" applyProtection="0"/>
    <xf numFmtId="0" fontId="30" fillId="0" borderId="173" applyNumberFormat="0" applyFill="0" applyAlignment="0" applyProtection="0"/>
    <xf numFmtId="3" fontId="209" fillId="0" borderId="127">
      <alignment vertical="center"/>
    </xf>
    <xf numFmtId="0" fontId="30" fillId="0" borderId="17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3" applyNumberFormat="0" applyFill="0" applyAlignment="0" applyProtection="0"/>
    <xf numFmtId="0" fontId="30" fillId="0" borderId="173" applyNumberFormat="0" applyFill="0" applyAlignment="0" applyProtection="0"/>
    <xf numFmtId="0" fontId="2" fillId="0" borderId="0" applyNumberFormat="0" applyFont="0" applyFill="0" applyBorder="0" applyAlignment="0" applyProtection="0"/>
    <xf numFmtId="0" fontId="30" fillId="0" borderId="17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3" applyNumberFormat="0" applyFill="0" applyAlignment="0" applyProtection="0"/>
    <xf numFmtId="0" fontId="30" fillId="0" borderId="173" applyNumberFormat="0" applyFill="0" applyAlignment="0" applyProtection="0"/>
    <xf numFmtId="0" fontId="2" fillId="0" borderId="0" applyNumberFormat="0" applyFont="0" applyFill="0" applyBorder="0" applyAlignment="0" applyProtection="0"/>
    <xf numFmtId="0" fontId="77" fillId="0" borderId="17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3"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3" applyNumberFormat="0" applyFill="0" applyAlignment="0" applyProtection="0"/>
    <xf numFmtId="0" fontId="77" fillId="0" borderId="173" applyNumberFormat="0" applyFill="0" applyAlignment="0" applyProtection="0"/>
    <xf numFmtId="0" fontId="77" fillId="0" borderId="173" applyNumberFormat="0" applyFill="0" applyAlignment="0" applyProtection="0"/>
    <xf numFmtId="0" fontId="2" fillId="0" borderId="0" applyNumberFormat="0" applyFont="0" applyFill="0" applyBorder="0" applyAlignment="0" applyProtection="0"/>
    <xf numFmtId="0" fontId="30" fillId="0" borderId="173" applyNumberFormat="0" applyFill="0" applyAlignment="0" applyProtection="0"/>
    <xf numFmtId="0" fontId="30" fillId="0" borderId="173" applyNumberFormat="0" applyFill="0" applyAlignment="0" applyProtection="0"/>
    <xf numFmtId="0" fontId="30" fillId="0" borderId="173" applyNumberFormat="0" applyFill="0" applyAlignment="0" applyProtection="0"/>
    <xf numFmtId="0" fontId="30" fillId="0" borderId="173" applyNumberFormat="0" applyFill="0" applyAlignment="0" applyProtection="0"/>
    <xf numFmtId="38" fontId="201" fillId="0" borderId="174">
      <alignment horizontal="right"/>
    </xf>
    <xf numFmtId="0" fontId="272" fillId="0" borderId="175"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5" applyProtection="0">
      <alignment horizontal="center"/>
    </xf>
    <xf numFmtId="0" fontId="272" fillId="0" borderId="175" applyProtection="0">
      <alignment horizontal="center"/>
    </xf>
    <xf numFmtId="0" fontId="272" fillId="0" borderId="175" applyProtection="0">
      <alignment horizontal="center"/>
    </xf>
    <xf numFmtId="0" fontId="272" fillId="0" borderId="175" applyProtection="0">
      <alignment horizontal="center"/>
    </xf>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04" fillId="69" borderId="0">
      <alignment horizontal="center"/>
    </xf>
    <xf numFmtId="0" fontId="104" fillId="69" borderId="0">
      <alignment horizontal="center"/>
    </xf>
    <xf numFmtId="3" fontId="209" fillId="0" borderId="127">
      <alignment vertical="center"/>
    </xf>
    <xf numFmtId="0" fontId="332" fillId="104" borderId="0" applyNumberFormat="0" applyBorder="0"/>
    <xf numFmtId="0" fontId="185" fillId="0" borderId="176" applyNumberFormat="0" applyFont="0" applyFill="0" applyAlignment="0"/>
    <xf numFmtId="0" fontId="333" fillId="0" borderId="120"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179" fillId="0" borderId="58" applyNumberFormat="0" applyBorder="0">
      <protection locked="0"/>
    </xf>
    <xf numFmtId="37" fontId="334" fillId="111" borderId="0"/>
    <xf numFmtId="37" fontId="160" fillId="150" borderId="116" applyNumberFormat="0" applyAlignment="0" applyProtection="0"/>
    <xf numFmtId="0" fontId="2" fillId="0" borderId="0" applyNumberFormat="0" applyFont="0" applyFill="0" applyBorder="0" applyAlignment="0" applyProtection="0"/>
    <xf numFmtId="37" fontId="160" fillId="150" borderId="116" applyNumberFormat="0" applyAlignment="0" applyProtection="0"/>
    <xf numFmtId="37" fontId="160" fillId="150" borderId="116" applyNumberFormat="0" applyAlignment="0" applyProtection="0"/>
    <xf numFmtId="37" fontId="160" fillId="150" borderId="116" applyNumberFormat="0" applyAlignment="0" applyProtection="0"/>
    <xf numFmtId="37" fontId="160" fillId="150" borderId="116" applyNumberFormat="0" applyAlignment="0" applyProtection="0"/>
    <xf numFmtId="3" fontId="209" fillId="0" borderId="127">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4">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338" fontId="2" fillId="0" borderId="0"/>
    <xf numFmtId="2" fontId="233" fillId="69" borderId="116"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0" fontId="10" fillId="0" borderId="0"/>
    <xf numFmtId="3" fontId="209" fillId="0" borderId="127">
      <alignment vertical="center"/>
    </xf>
    <xf numFmtId="0" fontId="10" fillId="0" borderId="0"/>
    <xf numFmtId="165" fontId="339" fillId="69" borderId="65">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27">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0" fontId="10" fillId="0" borderId="0"/>
    <xf numFmtId="3" fontId="209" fillId="0" borderId="127">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27">
      <alignment vertical="center"/>
    </xf>
    <xf numFmtId="0" fontId="309" fillId="0" borderId="0" applyProtection="0">
      <alignment horizontal="center"/>
    </xf>
    <xf numFmtId="0" fontId="10" fillId="0" borderId="0"/>
    <xf numFmtId="3" fontId="209" fillId="0" borderId="127">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27">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10" fillId="0" borderId="0"/>
    <xf numFmtId="3" fontId="209" fillId="0" borderId="127">
      <alignment vertical="center"/>
    </xf>
    <xf numFmtId="0" fontId="45" fillId="0" borderId="177" applyNumberFormat="0"/>
    <xf numFmtId="14" fontId="160" fillId="0" borderId="0" applyFont="0" applyFill="0" applyBorder="0" applyProtection="0"/>
    <xf numFmtId="16" fontId="160" fillId="0" borderId="0" applyFont="0" applyFill="0" applyBorder="0" applyProtection="0"/>
    <xf numFmtId="3" fontId="209" fillId="0" borderId="127">
      <alignment vertical="center"/>
    </xf>
    <xf numFmtId="358" fontId="343"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2" fillId="0" borderId="0" applyNumberFormat="0" applyFont="0" applyFill="0" applyBorder="0" applyAlignment="0" applyProtection="0"/>
    <xf numFmtId="0" fontId="10" fillId="0" borderId="0"/>
    <xf numFmtId="3" fontId="209" fillId="0" borderId="127">
      <alignment vertical="center"/>
    </xf>
    <xf numFmtId="0" fontId="10" fillId="0" borderId="0"/>
    <xf numFmtId="0" fontId="10" fillId="0" borderId="0"/>
    <xf numFmtId="0" fontId="10" fillId="0" borderId="0"/>
    <xf numFmtId="0" fontId="10" fillId="0" borderId="0"/>
    <xf numFmtId="3" fontId="209" fillId="0" borderId="127">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4" applyFont="0">
      <alignment horizontal="right" vertical="center"/>
      <protection locked="0"/>
    </xf>
    <xf numFmtId="0" fontId="45" fillId="69" borderId="180" applyFont="0" applyBorder="0">
      <alignment horizontal="center" wrapText="1"/>
    </xf>
    <xf numFmtId="0" fontId="147" fillId="69" borderId="183" applyNumberFormat="0" applyFill="0" applyBorder="0" applyAlignment="0" applyProtection="0">
      <alignment horizontal="left"/>
    </xf>
    <xf numFmtId="0" fontId="1" fillId="0" borderId="0"/>
    <xf numFmtId="0" fontId="174" fillId="0" borderId="188"/>
    <xf numFmtId="244" fontId="176" fillId="0" borderId="189"/>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0" fontId="19" fillId="0" borderId="181" applyFont="0" applyFill="0" applyBorder="0" applyAlignment="0"/>
    <xf numFmtId="3" fontId="181" fillId="88" borderId="184" applyNumberFormat="0" applyFont="0" applyAlignment="0"/>
    <xf numFmtId="3" fontId="181" fillId="88" borderId="184" applyNumberFormat="0" applyFont="0" applyAlignment="0"/>
    <xf numFmtId="3" fontId="181" fillId="88" borderId="184" applyNumberFormat="0" applyFont="0" applyAlignment="0"/>
    <xf numFmtId="3" fontId="181" fillId="88" borderId="184" applyNumberFormat="0" applyFont="0" applyAlignment="0"/>
    <xf numFmtId="3" fontId="181" fillId="88" borderId="184" applyNumberFormat="0" applyFont="0" applyAlignment="0"/>
    <xf numFmtId="247"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247" fontId="179" fillId="107" borderId="184" applyNumberFormat="0" applyFill="0" applyBorder="0" applyAlignment="0" applyProtection="0"/>
    <xf numFmtId="0"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0"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247" fontId="179" fillId="107" borderId="184" applyNumberFormat="0" applyFill="0" applyBorder="0" applyAlignment="0" applyProtection="0"/>
    <xf numFmtId="0" fontId="179" fillId="107" borderId="184" applyNumberFormat="0" applyFill="0" applyBorder="0" applyAlignment="0" applyProtection="0"/>
    <xf numFmtId="0" fontId="183" fillId="108" borderId="190" applyNumberFormat="0" applyAlignment="0" applyProtection="0"/>
    <xf numFmtId="0" fontId="183" fillId="108" borderId="190" applyNumberFormat="0" applyAlignment="0" applyProtection="0"/>
    <xf numFmtId="252" fontId="104" fillId="0" borderId="190" applyNumberFormat="0" applyFont="0" applyFill="0" applyAlignment="0">
      <alignment vertical="center"/>
    </xf>
    <xf numFmtId="0" fontId="104" fillId="0" borderId="190" applyNumberFormat="0" applyFont="0" applyFill="0"/>
    <xf numFmtId="0" fontId="104" fillId="0" borderId="190" applyNumberFormat="0" applyFont="0" applyFill="0"/>
    <xf numFmtId="0" fontId="104" fillId="0" borderId="190" applyNumberFormat="0" applyFont="0" applyFill="0"/>
    <xf numFmtId="0" fontId="104" fillId="0" borderId="190" applyNumberFormat="0" applyFont="0" applyFill="0"/>
    <xf numFmtId="0" fontId="104" fillId="0" borderId="190" applyNumberFormat="0" applyFont="0" applyFill="0"/>
    <xf numFmtId="0" fontId="104" fillId="0" borderId="190" applyNumberFormat="0" applyFont="0" applyFill="0"/>
    <xf numFmtId="0" fontId="104" fillId="0" borderId="190" applyNumberFormat="0" applyFont="0" applyFill="0"/>
    <xf numFmtId="0" fontId="104" fillId="0" borderId="190" applyNumberFormat="0" applyFont="0" applyFill="0"/>
    <xf numFmtId="252" fontId="104" fillId="0" borderId="190" applyNumberFormat="0" applyFont="0" applyFill="0" applyAlignment="0">
      <alignment vertical="center"/>
    </xf>
    <xf numFmtId="0" fontId="104" fillId="0" borderId="190" applyNumberFormat="0" applyFont="0" applyFill="0"/>
    <xf numFmtId="252" fontId="104" fillId="0" borderId="190" applyNumberFormat="0" applyFont="0" applyFill="0" applyAlignment="0">
      <alignment vertical="center"/>
    </xf>
    <xf numFmtId="0" fontId="104" fillId="0" borderId="190" applyNumberFormat="0" applyFont="0" applyFill="0"/>
    <xf numFmtId="0" fontId="104" fillId="0" borderId="190" applyNumberFormat="0" applyFont="0" applyFill="0"/>
    <xf numFmtId="0" fontId="104" fillId="0" borderId="190" applyNumberFormat="0" applyFont="0" applyFill="0"/>
    <xf numFmtId="0" fontId="104" fillId="0" borderId="190" applyNumberFormat="0" applyFont="0" applyFill="0"/>
    <xf numFmtId="0" fontId="104" fillId="0" borderId="190" applyNumberFormat="0" applyFont="0" applyFill="0"/>
    <xf numFmtId="0" fontId="104" fillId="0" borderId="190" applyNumberFormat="0" applyFont="0" applyFill="0"/>
    <xf numFmtId="0" fontId="201" fillId="0" borderId="179" applyNumberFormat="0" applyFont="0" applyFill="0" applyAlignment="0" applyProtection="0"/>
    <xf numFmtId="0" fontId="149" fillId="0" borderId="183" applyNumberFormat="0" applyFont="0" applyFill="0" applyAlignment="0" applyProtection="0"/>
    <xf numFmtId="0" fontId="149" fillId="0" borderId="183" applyNumberFormat="0" applyFont="0" applyFill="0" applyAlignment="0" applyProtection="0"/>
    <xf numFmtId="0" fontId="149" fillId="0" borderId="183" applyNumberFormat="0" applyFont="0" applyFill="0" applyAlignment="0" applyProtection="0"/>
    <xf numFmtId="0" fontId="149" fillId="0" borderId="188" applyNumberFormat="0" applyFont="0" applyFill="0" applyAlignment="0" applyProtection="0"/>
    <xf numFmtId="0" fontId="149" fillId="0" borderId="188" applyNumberFormat="0" applyFont="0" applyFill="0" applyAlignment="0" applyProtection="0"/>
    <xf numFmtId="0" fontId="149" fillId="0" borderId="182" applyNumberFormat="0" applyFont="0" applyFill="0" applyAlignment="0" applyProtection="0"/>
    <xf numFmtId="0" fontId="149" fillId="0" borderId="182" applyNumberFormat="0" applyFont="0" applyFill="0" applyAlignment="0" applyProtection="0"/>
    <xf numFmtId="0" fontId="149" fillId="0" borderId="182" applyNumberFormat="0" applyFont="0" applyFill="0" applyAlignment="0" applyProtection="0"/>
    <xf numFmtId="0" fontId="149" fillId="0" borderId="182" applyNumberFormat="0" applyFont="0" applyFill="0" applyAlignment="0" applyProtection="0"/>
    <xf numFmtId="0" fontId="149" fillId="0" borderId="182" applyNumberFormat="0" applyFont="0" applyFill="0" applyAlignment="0" applyProtection="0"/>
    <xf numFmtId="0" fontId="149" fillId="0" borderId="182" applyNumberFormat="0" applyFont="0" applyFill="0" applyAlignment="0" applyProtection="0"/>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3" fontId="45" fillId="41" borderId="183">
      <protection hidden="1"/>
    </xf>
    <xf numFmtId="0" fontId="204" fillId="0" borderId="183" applyBorder="0"/>
    <xf numFmtId="3" fontId="206" fillId="69" borderId="184" applyFont="0" applyFill="0" applyProtection="0">
      <alignment horizontal="right"/>
    </xf>
    <xf numFmtId="3" fontId="206" fillId="69" borderId="184" applyFont="0" applyFill="0" applyProtection="0">
      <alignment horizontal="right"/>
    </xf>
    <xf numFmtId="3" fontId="206" fillId="69" borderId="184" applyFont="0" applyFill="0" applyProtection="0">
      <alignment horizontal="right"/>
    </xf>
    <xf numFmtId="3" fontId="206" fillId="69" borderId="184" applyFont="0" applyFill="0" applyProtection="0">
      <alignment horizontal="right"/>
    </xf>
    <xf numFmtId="3" fontId="206" fillId="69" borderId="184" applyFont="0" applyFill="0" applyProtection="0">
      <alignment horizontal="right"/>
    </xf>
    <xf numFmtId="3" fontId="206" fillId="69" borderId="184" applyFont="0" applyFill="0" applyProtection="0">
      <alignment horizontal="right"/>
    </xf>
    <xf numFmtId="3" fontId="206" fillId="69" borderId="184" applyFont="0" applyFill="0" applyProtection="0">
      <alignment horizontal="right"/>
    </xf>
    <xf numFmtId="3" fontId="206" fillId="69" borderId="184" applyFont="0" applyFill="0" applyProtection="0">
      <alignment horizontal="right"/>
    </xf>
    <xf numFmtId="3" fontId="206" fillId="69" borderId="184" applyFont="0" applyFill="0" applyProtection="0">
      <alignment horizontal="right" vertical="center"/>
    </xf>
    <xf numFmtId="3" fontId="206" fillId="69" borderId="184" applyFont="0" applyFill="0" applyProtection="0">
      <alignment horizontal="right"/>
    </xf>
    <xf numFmtId="3" fontId="206" fillId="69" borderId="184" applyFont="0" applyFill="0" applyProtection="0">
      <alignment horizontal="right"/>
    </xf>
    <xf numFmtId="3" fontId="206" fillId="69" borderId="184" applyFont="0" applyFill="0" applyProtection="0">
      <alignment horizontal="right"/>
    </xf>
    <xf numFmtId="3" fontId="206" fillId="69" borderId="184" applyFont="0" applyFill="0" applyProtection="0">
      <alignment horizontal="right"/>
    </xf>
    <xf numFmtId="3" fontId="206" fillId="69" borderId="184" applyFont="0" applyFill="0" applyProtection="0">
      <alignment horizontal="right"/>
    </xf>
    <xf numFmtId="3" fontId="206" fillId="69" borderId="184" applyFont="0" applyFill="0" applyProtection="0">
      <alignment horizontal="right"/>
    </xf>
    <xf numFmtId="3" fontId="206" fillId="69" borderId="184"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1" applyNumberFormat="0" applyFill="0" applyBorder="0" applyAlignment="0" applyProtection="0">
      <alignment horizontal="center"/>
      <protection locked="0"/>
    </xf>
    <xf numFmtId="0" fontId="221" fillId="0" borderId="191" applyNumberFormat="0" applyFill="0" applyBorder="0">
      <protection locked="0"/>
    </xf>
    <xf numFmtId="0" fontId="221" fillId="0" borderId="191" applyNumberFormat="0" applyFill="0" applyBorder="0">
      <protection locked="0"/>
    </xf>
    <xf numFmtId="0" fontId="221" fillId="0" borderId="191" applyNumberFormat="0" applyFill="0" applyBorder="0">
      <protection locked="0"/>
    </xf>
    <xf numFmtId="0" fontId="221" fillId="0" borderId="191" applyNumberFormat="0" applyFill="0" applyBorder="0">
      <protection locked="0"/>
    </xf>
    <xf numFmtId="0" fontId="221" fillId="0" borderId="191" applyNumberFormat="0" applyFill="0" applyBorder="0">
      <protection locked="0"/>
    </xf>
    <xf numFmtId="0" fontId="221" fillId="0" borderId="191" applyNumberFormat="0" applyFill="0" applyBorder="0">
      <protection locked="0"/>
    </xf>
    <xf numFmtId="0" fontId="221" fillId="0" borderId="191" applyNumberFormat="0" applyFill="0" applyBorder="0">
      <protection locked="0"/>
    </xf>
    <xf numFmtId="0" fontId="221" fillId="0" borderId="191" applyNumberFormat="0" applyFill="0" applyBorder="0">
      <protection locked="0"/>
    </xf>
    <xf numFmtId="0" fontId="220" fillId="0" borderId="191" applyNumberFormat="0" applyFill="0" applyBorder="0" applyAlignment="0" applyProtection="0">
      <alignment horizontal="center"/>
      <protection locked="0"/>
    </xf>
    <xf numFmtId="0" fontId="220" fillId="0" borderId="191" applyNumberFormat="0" applyFill="0" applyBorder="0" applyAlignment="0" applyProtection="0">
      <alignment horizontal="center"/>
      <protection locked="0"/>
    </xf>
    <xf numFmtId="0" fontId="220" fillId="0" borderId="191" applyNumberFormat="0" applyFill="0" applyBorder="0" applyAlignment="0" applyProtection="0">
      <alignment horizontal="center"/>
      <protection locked="0"/>
    </xf>
    <xf numFmtId="0" fontId="220" fillId="0" borderId="191" applyNumberFormat="0" applyFill="0" applyBorder="0" applyAlignment="0" applyProtection="0">
      <alignment horizontal="center"/>
      <protection locked="0"/>
    </xf>
    <xf numFmtId="0" fontId="221" fillId="0" borderId="191" applyNumberFormat="0" applyFill="0" applyBorder="0">
      <protection locked="0"/>
    </xf>
    <xf numFmtId="0" fontId="221" fillId="0" borderId="191" applyNumberFormat="0" applyFill="0" applyBorder="0">
      <protection locked="0"/>
    </xf>
    <xf numFmtId="0" fontId="221" fillId="0" borderId="191" applyNumberFormat="0" applyFill="0" applyBorder="0">
      <protection locked="0"/>
    </xf>
    <xf numFmtId="0" fontId="221" fillId="0" borderId="191" applyNumberFormat="0" applyFill="0" applyBorder="0">
      <protection locked="0"/>
    </xf>
    <xf numFmtId="0" fontId="221" fillId="0" borderId="191" applyNumberFormat="0" applyFill="0" applyBorder="0">
      <protection locked="0"/>
    </xf>
    <xf numFmtId="0" fontId="221" fillId="0" borderId="191" applyNumberFormat="0" applyFill="0" applyBorder="0">
      <protection locked="0"/>
    </xf>
    <xf numFmtId="0" fontId="221" fillId="0" borderId="191" applyNumberFormat="0" applyFill="0" applyBorder="0">
      <protection locked="0"/>
    </xf>
    <xf numFmtId="0" fontId="221" fillId="0" borderId="191"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27" fillId="119" borderId="181" applyNumberFormat="0" applyBorder="0">
      <alignment horizontal="left"/>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0"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275" fontId="2" fillId="0" borderId="183" applyFill="0" applyProtection="0">
      <alignment horizontal="centerContinuous"/>
    </xf>
    <xf numFmtId="0" fontId="232" fillId="120" borderId="184" applyNumberFormat="0" applyBorder="0" applyAlignment="0">
      <alignment horizontal="center"/>
      <protection locked="0"/>
    </xf>
    <xf numFmtId="0" fontId="232" fillId="120" borderId="184" applyNumberFormat="0" applyBorder="0" applyAlignment="0">
      <alignment horizontal="center"/>
      <protection locked="0"/>
    </xf>
    <xf numFmtId="3" fontId="233" fillId="121" borderId="191" applyNumberFormat="0" applyBorder="0" applyAlignment="0" applyProtection="0">
      <protection hidden="1"/>
    </xf>
    <xf numFmtId="281" fontId="2" fillId="0" borderId="0" applyFont="0" applyFill="0" applyBorder="0" applyAlignment="0" applyProtection="0"/>
    <xf numFmtId="0" fontId="2" fillId="71" borderId="182" applyNumberFormat="0" applyFont="0" applyAlignment="0" applyProtection="0"/>
    <xf numFmtId="0" fontId="2" fillId="71" borderId="182" applyNumberFormat="0" applyFont="0" applyAlignment="0" applyProtection="0"/>
    <xf numFmtId="0" fontId="2" fillId="71" borderId="182" applyNumberFormat="0" applyFont="0" applyAlignment="0" applyProtection="0"/>
    <xf numFmtId="0" fontId="2" fillId="71" borderId="182" applyNumberFormat="0" applyFont="0" applyAlignment="0" applyProtection="0"/>
    <xf numFmtId="0" fontId="2" fillId="71" borderId="182" applyNumberFormat="0" applyFont="0" applyAlignment="0" applyProtection="0"/>
    <xf numFmtId="0" fontId="2" fillId="0" borderId="182" applyNumberFormat="0" applyFont="0" applyFill="0" applyAlignment="0" applyProtection="0"/>
    <xf numFmtId="0" fontId="2" fillId="0" borderId="182" applyNumberFormat="0" applyFont="0" applyFill="0" applyAlignment="0" applyProtection="0"/>
    <xf numFmtId="0" fontId="2" fillId="0" borderId="182" applyNumberFormat="0" applyFont="0" applyFill="0" applyAlignment="0" applyProtection="0"/>
    <xf numFmtId="0" fontId="2" fillId="0" borderId="182" applyNumberFormat="0" applyFont="0" applyFill="0" applyAlignment="0" applyProtection="0"/>
    <xf numFmtId="0" fontId="2" fillId="0" borderId="182" applyNumberFormat="0" applyFont="0" applyFill="0" applyAlignment="0" applyProtection="0"/>
    <xf numFmtId="0" fontId="45" fillId="113" borderId="186" applyAlignment="0" applyProtection="0"/>
    <xf numFmtId="0" fontId="45" fillId="113" borderId="186" applyAlignment="0" applyProtection="0"/>
    <xf numFmtId="0" fontId="45" fillId="113" borderId="186" applyAlignment="0" applyProtection="0"/>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Protection="0">
      <alignment horizontal="center" vertical="center"/>
    </xf>
    <xf numFmtId="0" fontId="2" fillId="68" borderId="184" applyNumberFormat="0" applyFont="0" applyBorder="0" applyProtection="0">
      <alignment horizontal="center" vertical="center"/>
    </xf>
    <xf numFmtId="0" fontId="2" fillId="68" borderId="184" applyNumberFormat="0" applyFont="0" applyBorder="0" applyProtection="0">
      <alignment horizontal="center" vertical="center"/>
    </xf>
    <xf numFmtId="0" fontId="2" fillId="68" borderId="184" applyNumberFormat="0" applyFont="0" applyBorder="0" applyProtection="0">
      <alignment horizontal="center" vertic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68" borderId="184" applyNumberFormat="0" applyFont="0" applyBorder="0" applyAlignment="0" applyProtection="0">
      <alignment horizontal="center"/>
    </xf>
    <xf numFmtId="0" fontId="2" fillId="125" borderId="181" applyNumberFormat="0" applyFont="0" applyBorder="0" applyAlignment="0"/>
    <xf numFmtId="0" fontId="2" fillId="125" borderId="181" applyNumberFormat="0" applyFont="0" applyBorder="0" applyAlignment="0"/>
    <xf numFmtId="0" fontId="2" fillId="125" borderId="181" applyNumberFormat="0" applyFont="0" applyBorder="0" applyAlignment="0"/>
    <xf numFmtId="0" fontId="2" fillId="125" borderId="181" applyNumberFormat="0" applyFont="0" applyBorder="0" applyAlignment="0"/>
    <xf numFmtId="0" fontId="2" fillId="125" borderId="181" applyNumberFormat="0" applyFont="0" applyBorder="0" applyAlignment="0"/>
    <xf numFmtId="0" fontId="41" fillId="126" borderId="180" applyNumberFormat="0" applyFont="0" applyBorder="0" applyAlignment="0">
      <alignment horizontal="centerContinuous"/>
    </xf>
    <xf numFmtId="0" fontId="41" fillId="126" borderId="180" applyNumberFormat="0" applyFont="0" applyBorder="0" applyAlignment="0">
      <alignment horizontal="centerContinuous"/>
    </xf>
    <xf numFmtId="0" fontId="41" fillId="126" borderId="180" applyNumberFormat="0" applyFont="0" applyBorder="0" applyAlignment="0">
      <alignment horizontal="centerContinuous"/>
    </xf>
    <xf numFmtId="0" fontId="41" fillId="126" borderId="180" applyNumberFormat="0" applyFont="0" applyBorder="0" applyAlignment="0">
      <alignment horizontal="centerContinuous"/>
    </xf>
    <xf numFmtId="0" fontId="41" fillId="126" borderId="180" applyNumberFormat="0" applyFont="0" applyBorder="0" applyAlignment="0">
      <alignment horizontal="centerContinuous"/>
    </xf>
    <xf numFmtId="0" fontId="37" fillId="0" borderId="186">
      <alignment horizontal="left" vertical="center"/>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3"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10"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9" fontId="2" fillId="70" borderId="184" applyFont="0" applyProtection="0">
      <alignment horizontal="righ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70" borderId="180" applyNumberFormat="0" applyFont="0" applyBorder="0" applyAlignment="0" applyProtection="0">
      <alignment horizontal="left"/>
    </xf>
    <xf numFmtId="0" fontId="2" fillId="0" borderId="0" applyNumberFormat="0" applyFont="0" applyFill="0" applyBorder="0" applyAlignment="0" applyProtection="0"/>
    <xf numFmtId="10" fontId="19" fillId="107" borderId="184" applyNumberFormat="0" applyBorder="0" applyAlignment="0" applyProtection="0"/>
    <xf numFmtId="10" fontId="19" fillId="107" borderId="184" applyNumberFormat="0" applyBorder="0" applyAlignment="0" applyProtection="0"/>
    <xf numFmtId="10" fontId="19" fillId="107" borderId="184" applyNumberFormat="0" applyBorder="0" applyAlignment="0" applyProtection="0"/>
    <xf numFmtId="10" fontId="19" fillId="107" borderId="184" applyNumberFormat="0" applyBorder="0" applyAlignment="0" applyProtection="0"/>
    <xf numFmtId="10" fontId="19" fillId="107" borderId="184" applyNumberFormat="0" applyBorder="0" applyAlignment="0" applyProtection="0"/>
    <xf numFmtId="10" fontId="19" fillId="107" borderId="184" applyNumberFormat="0" applyBorder="0" applyAlignment="0" applyProtection="0"/>
    <xf numFmtId="0" fontId="271" fillId="0" borderId="189">
      <protection locked="0"/>
    </xf>
    <xf numFmtId="0" fontId="271" fillId="0" borderId="189">
      <protection locked="0"/>
    </xf>
    <xf numFmtId="0" fontId="271" fillId="0" borderId="189">
      <protection locked="0"/>
    </xf>
    <xf numFmtId="0" fontId="271" fillId="0" borderId="189">
      <protection locked="0"/>
    </xf>
    <xf numFmtId="0" fontId="271" fillId="0" borderId="189">
      <protection locked="0"/>
    </xf>
    <xf numFmtId="0" fontId="271" fillId="0" borderId="189">
      <protection locked="0"/>
    </xf>
    <xf numFmtId="0" fontId="271" fillId="0" borderId="189">
      <protection locked="0"/>
    </xf>
    <xf numFmtId="0" fontId="271" fillId="0" borderId="189">
      <protection locked="0"/>
    </xf>
    <xf numFmtId="0" fontId="271" fillId="0" borderId="189">
      <protection locked="0"/>
    </xf>
    <xf numFmtId="0" fontId="271" fillId="0" borderId="189">
      <protection locked="0"/>
    </xf>
    <xf numFmtId="0" fontId="271" fillId="0" borderId="189">
      <protection locked="0"/>
    </xf>
    <xf numFmtId="0" fontId="271" fillId="0" borderId="189">
      <protection locked="0"/>
    </xf>
    <xf numFmtId="0" fontId="271" fillId="0" borderId="189">
      <protection locked="0"/>
    </xf>
    <xf numFmtId="0" fontId="271" fillId="0" borderId="189">
      <protection locked="0"/>
    </xf>
    <xf numFmtId="0" fontId="271" fillId="0" borderId="189">
      <protection locked="0"/>
    </xf>
    <xf numFmtId="0" fontId="271" fillId="0" borderId="189">
      <protection locked="0"/>
    </xf>
    <xf numFmtId="0" fontId="271" fillId="0" borderId="189">
      <protection locked="0"/>
    </xf>
    <xf numFmtId="0" fontId="271" fillId="0" borderId="189">
      <protection locked="0"/>
    </xf>
    <xf numFmtId="2" fontId="233" fillId="129" borderId="189" applyNumberFormat="0" applyBorder="0" applyAlignment="0" applyProtection="0">
      <alignment horizontal="center"/>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11" fontId="2" fillId="71" borderId="184" applyFont="0" applyAlignment="0">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vertical="center"/>
      <protection locked="0"/>
    </xf>
    <xf numFmtId="3" fontId="2" fillId="71" borderId="184" applyFont="0">
      <alignment horizontal="right" vertical="center"/>
      <protection locked="0"/>
    </xf>
    <xf numFmtId="3" fontId="2" fillId="71" borderId="184" applyFont="0">
      <alignment horizontal="right" vertical="center"/>
      <protection locked="0"/>
    </xf>
    <xf numFmtId="3" fontId="2" fillId="71" borderId="184" applyFont="0">
      <alignment horizontal="right" vertical="center"/>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protection locked="0"/>
    </xf>
    <xf numFmtId="3"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26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10" fontId="2" fillId="71" borderId="184" applyFont="0">
      <alignment horizontal="right"/>
      <protection locked="0"/>
    </xf>
    <xf numFmtId="9" fontId="2" fillId="71" borderId="191" applyFont="0">
      <alignment horizontal="right"/>
      <protection locked="0"/>
    </xf>
    <xf numFmtId="9" fontId="2" fillId="71" borderId="191" applyFont="0">
      <alignment horizontal="right"/>
      <protection locked="0"/>
    </xf>
    <xf numFmtId="9" fontId="2" fillId="71" borderId="191" applyFont="0">
      <alignment horizontal="right"/>
      <protection locked="0"/>
    </xf>
    <xf numFmtId="9" fontId="2" fillId="71" borderId="191" applyFont="0">
      <alignment horizontal="right"/>
      <protection locked="0"/>
    </xf>
    <xf numFmtId="9" fontId="2" fillId="71" borderId="191" applyFont="0">
      <alignment horizontal="right"/>
      <protection locked="0"/>
    </xf>
    <xf numFmtId="9" fontId="2" fillId="71" borderId="191" applyFont="0">
      <alignment horizontal="right"/>
      <protection locked="0"/>
    </xf>
    <xf numFmtId="9" fontId="2" fillId="71" borderId="191" applyFont="0">
      <alignment horizontal="right"/>
      <protection locked="0"/>
    </xf>
    <xf numFmtId="9" fontId="2" fillId="71" borderId="191" applyFont="0">
      <alignment horizontal="right"/>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0" fontId="2" fillId="71" borderId="184" applyFont="0">
      <alignment horizontal="center" wrapText="1"/>
      <protection locked="0"/>
    </xf>
    <xf numFmtId="49" fontId="2" fillId="71" borderId="184" applyFont="0" applyAlignment="0">
      <protection locked="0"/>
    </xf>
    <xf numFmtId="49" fontId="2" fillId="71" borderId="184" applyFont="0" applyAlignment="0">
      <protection locked="0"/>
    </xf>
    <xf numFmtId="317" fontId="160" fillId="0" borderId="189" applyBorder="0"/>
    <xf numFmtId="253" fontId="228" fillId="96" borderId="189" applyBorder="0"/>
    <xf numFmtId="10" fontId="9" fillId="130" borderId="181" applyBorder="0">
      <alignment horizontal="center"/>
      <protection locked="0"/>
    </xf>
    <xf numFmtId="10" fontId="9" fillId="130" borderId="181" applyBorder="0">
      <alignment horizontal="center"/>
      <protection locked="0"/>
    </xf>
    <xf numFmtId="10" fontId="9" fillId="130" borderId="181" applyBorder="0">
      <alignment horizontal="center"/>
      <protection locked="0"/>
    </xf>
    <xf numFmtId="10" fontId="9" fillId="130" borderId="181" applyBorder="0">
      <alignment horizontal="center"/>
      <protection locked="0"/>
    </xf>
    <xf numFmtId="10" fontId="9" fillId="130" borderId="181" applyBorder="0">
      <alignment horizontal="center"/>
      <protection locked="0"/>
    </xf>
    <xf numFmtId="2" fontId="233" fillId="107" borderId="184" applyNumberFormat="0" applyBorder="0" applyAlignment="0">
      <protection locked="0"/>
    </xf>
    <xf numFmtId="3" fontId="209" fillId="0" borderId="127">
      <alignment vertical="center"/>
    </xf>
    <xf numFmtId="37" fontId="201" fillId="0" borderId="0" applyNumberFormat="0" applyFill="0" applyAlignment="0"/>
    <xf numFmtId="0" fontId="283" fillId="104" borderId="185">
      <alignment horizontal="center" vertical="top" wrapText="1"/>
    </xf>
    <xf numFmtId="0" fontId="283" fillId="104" borderId="185">
      <alignment horizontal="center" vertical="top" wrapText="1"/>
    </xf>
    <xf numFmtId="0" fontId="283" fillId="104" borderId="185">
      <alignment horizontal="center" vertical="top" wrapText="1"/>
    </xf>
    <xf numFmtId="0" fontId="283" fillId="104" borderId="185">
      <alignment horizontal="center" vertical="top" wrapText="1"/>
    </xf>
    <xf numFmtId="0" fontId="2" fillId="0" borderId="186"/>
    <xf numFmtId="0" fontId="2" fillId="0" borderId="186"/>
    <xf numFmtId="0" fontId="2" fillId="0" borderId="186"/>
    <xf numFmtId="0" fontId="2" fillId="0" borderId="186"/>
    <xf numFmtId="0" fontId="45" fillId="70" borderId="180"/>
    <xf numFmtId="0" fontId="45" fillId="70" borderId="180"/>
    <xf numFmtId="0" fontId="45" fillId="70" borderId="180"/>
    <xf numFmtId="0" fontId="45" fillId="70" borderId="180"/>
    <xf numFmtId="0" fontId="45" fillId="0" borderId="181"/>
    <xf numFmtId="0" fontId="45" fillId="0" borderId="181"/>
    <xf numFmtId="0" fontId="45" fillId="0" borderId="181"/>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0" fontId="283" fillId="132" borderId="185">
      <alignment horizontal="center" vertical="top"/>
    </xf>
    <xf numFmtId="0" fontId="283" fillId="132" borderId="185">
      <alignment horizontal="center" vertical="top"/>
    </xf>
    <xf numFmtId="0" fontId="45" fillId="0" borderId="180"/>
    <xf numFmtId="0" fontId="45" fillId="0" borderId="180"/>
    <xf numFmtId="0" fontId="45" fillId="0" borderId="180"/>
    <xf numFmtId="0" fontId="45" fillId="0" borderId="180"/>
    <xf numFmtId="0" fontId="2" fillId="0" borderId="185"/>
    <xf numFmtId="0" fontId="2" fillId="0" borderId="185"/>
    <xf numFmtId="0" fontId="2" fillId="0" borderId="185"/>
    <xf numFmtId="0" fontId="2" fillId="0" borderId="185"/>
    <xf numFmtId="0" fontId="2" fillId="0" borderId="185"/>
    <xf numFmtId="0" fontId="284" fillId="70" borderId="191"/>
    <xf numFmtId="0" fontId="284" fillId="70" borderId="191"/>
    <xf numFmtId="0" fontId="2" fillId="0" borderId="181">
      <alignment horizontal="center"/>
    </xf>
    <xf numFmtId="0" fontId="2" fillId="0" borderId="181">
      <alignment horizontal="center"/>
    </xf>
    <xf numFmtId="0" fontId="2" fillId="0" borderId="181">
      <alignment horizontal="center"/>
    </xf>
    <xf numFmtId="0" fontId="2" fillId="0" borderId="182">
      <alignment horizontal="center"/>
    </xf>
    <xf numFmtId="0" fontId="2" fillId="0" borderId="182">
      <alignment horizontal="center"/>
    </xf>
    <xf numFmtId="0" fontId="2" fillId="0" borderId="182">
      <alignment horizontal="center"/>
    </xf>
    <xf numFmtId="0" fontId="2" fillId="0" borderId="182">
      <alignment horizontal="center"/>
    </xf>
    <xf numFmtId="0" fontId="2" fillId="0" borderId="187">
      <alignment horizontal="center"/>
    </xf>
    <xf numFmtId="0" fontId="2" fillId="0" borderId="187">
      <alignment horizontal="center"/>
    </xf>
    <xf numFmtId="0" fontId="283" fillId="132" borderId="185">
      <alignment horizontal="center" vertical="top" wrapText="1"/>
    </xf>
    <xf numFmtId="0" fontId="283" fillId="132" borderId="185">
      <alignment horizontal="center" vertical="top" wrapText="1"/>
    </xf>
    <xf numFmtId="0" fontId="283" fillId="132" borderId="185">
      <alignment horizontal="center" vertical="top" wrapText="1"/>
    </xf>
    <xf numFmtId="0" fontId="283" fillId="132" borderId="185">
      <alignment horizontal="center" vertical="top" wrapText="1"/>
    </xf>
    <xf numFmtId="3" fontId="2" fillId="0" borderId="186"/>
    <xf numFmtId="3" fontId="2" fillId="0" borderId="186"/>
    <xf numFmtId="3" fontId="2" fillId="0" borderId="186"/>
    <xf numFmtId="3" fontId="2" fillId="0" borderId="186"/>
    <xf numFmtId="0" fontId="45" fillId="70" borderId="180">
      <alignment horizontal="center"/>
    </xf>
    <xf numFmtId="0" fontId="45" fillId="70" borderId="180">
      <alignment horizontal="center"/>
    </xf>
    <xf numFmtId="0" fontId="45" fillId="70" borderId="180">
      <alignment horizontal="center"/>
    </xf>
    <xf numFmtId="0" fontId="45" fillId="70" borderId="180">
      <alignment horizontal="center"/>
    </xf>
    <xf numFmtId="0" fontId="45" fillId="70" borderId="186">
      <alignment horizontal="center"/>
    </xf>
    <xf numFmtId="0" fontId="45" fillId="70" borderId="186">
      <alignment horizontal="center"/>
    </xf>
    <xf numFmtId="0" fontId="45" fillId="70" borderId="185">
      <alignment horizontal="center"/>
    </xf>
    <xf numFmtId="0" fontId="45" fillId="70" borderId="185">
      <alignment horizontal="center"/>
    </xf>
    <xf numFmtId="0" fontId="45" fillId="70" borderId="185">
      <alignment horizontal="center"/>
    </xf>
    <xf numFmtId="0" fontId="45" fillId="70" borderId="185">
      <alignment horizontal="center"/>
    </xf>
    <xf numFmtId="0" fontId="45" fillId="70" borderId="181">
      <alignment horizontal="left" vertical="top"/>
    </xf>
    <xf numFmtId="0" fontId="45" fillId="70" borderId="181">
      <alignment horizontal="left" vertical="top"/>
    </xf>
    <xf numFmtId="0" fontId="45" fillId="70" borderId="181">
      <alignment horizontal="left" vertical="top"/>
    </xf>
    <xf numFmtId="0" fontId="283" fillId="132" borderId="186">
      <alignment horizontal="center" vertical="center"/>
    </xf>
    <xf numFmtId="0" fontId="283" fillId="132" borderId="186">
      <alignment horizontal="center" vertical="center"/>
    </xf>
    <xf numFmtId="0" fontId="283" fillId="132" borderId="185">
      <alignment horizontal="center" vertical="center"/>
    </xf>
    <xf numFmtId="0" fontId="283" fillId="132" borderId="185">
      <alignment horizontal="center" vertical="center"/>
    </xf>
    <xf numFmtId="0" fontId="283" fillId="132" borderId="185">
      <alignment horizontal="center" vertical="center"/>
    </xf>
    <xf numFmtId="0" fontId="283" fillId="132" borderId="185">
      <alignment horizontal="center" vertical="center"/>
    </xf>
    <xf numFmtId="0" fontId="283" fillId="104" borderId="180">
      <alignment horizontal="center" vertical="center"/>
    </xf>
    <xf numFmtId="0" fontId="283" fillId="104" borderId="180">
      <alignment horizontal="center" vertical="center"/>
    </xf>
    <xf numFmtId="0" fontId="283" fillId="104" borderId="180">
      <alignment horizontal="center" vertical="center"/>
    </xf>
    <xf numFmtId="0" fontId="283" fillId="104" borderId="180">
      <alignment horizontal="center" vertical="center"/>
    </xf>
    <xf numFmtId="0" fontId="283" fillId="104" borderId="186">
      <alignment horizontal="center" vertical="center"/>
    </xf>
    <xf numFmtId="0" fontId="283" fillId="104" borderId="186">
      <alignment horizontal="center" vertical="center"/>
    </xf>
    <xf numFmtId="0" fontId="283" fillId="104" borderId="185">
      <alignment horizontal="center" vertical="center"/>
    </xf>
    <xf numFmtId="0" fontId="283" fillId="104" borderId="185">
      <alignment horizontal="center" vertical="center"/>
    </xf>
    <xf numFmtId="0" fontId="283" fillId="104" borderId="185">
      <alignment horizontal="center" vertical="center"/>
    </xf>
    <xf numFmtId="0" fontId="283" fillId="104" borderId="185">
      <alignment horizontal="center" vertical="center"/>
    </xf>
    <xf numFmtId="0" fontId="2" fillId="0" borderId="182"/>
    <xf numFmtId="0" fontId="2" fillId="0" borderId="182"/>
    <xf numFmtId="0" fontId="2" fillId="0" borderId="182"/>
    <xf numFmtId="0" fontId="2" fillId="0" borderId="182"/>
    <xf numFmtId="0" fontId="2" fillId="0" borderId="187"/>
    <xf numFmtId="0" fontId="2" fillId="0" borderId="187"/>
    <xf numFmtId="0" fontId="2" fillId="0" borderId="0" applyNumberFormat="0" applyFont="0" applyFill="0" applyBorder="0" applyAlignment="0" applyProtection="0"/>
    <xf numFmtId="0" fontId="286" fillId="0" borderId="189"/>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3"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260" fontId="2" fillId="74" borderId="184">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10" fontId="2" fillId="74" borderId="184" applyFont="0">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9" fontId="2" fillId="74" borderId="184">
      <alignment horizontal="right"/>
      <protection locked="0"/>
    </xf>
    <xf numFmtId="331" fontId="2" fillId="74" borderId="184" applyFont="0">
      <alignment horizontal="right" vertical="center"/>
      <protection locked="0"/>
    </xf>
    <xf numFmtId="331" fontId="2" fillId="74" borderId="184" applyFont="0">
      <alignment horizontal="right" vertical="center"/>
      <protection locked="0"/>
    </xf>
    <xf numFmtId="331" fontId="2" fillId="74" borderId="184" applyFont="0">
      <alignment horizontal="right" vertical="center"/>
      <protection locked="0"/>
    </xf>
    <xf numFmtId="331" fontId="2" fillId="74" borderId="184" applyFont="0">
      <alignment horizontal="right" vertical="center"/>
      <protection locked="0"/>
    </xf>
    <xf numFmtId="331" fontId="2" fillId="74" borderId="184" applyFont="0">
      <alignment horizontal="right" vertical="center"/>
      <protection locked="0"/>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lignment horizontal="center" wrapText="1"/>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0" fontId="2" fillId="74" borderId="184" applyNumberFormat="0" applyFont="0">
      <alignment horizontal="center" wrapText="1"/>
      <protection locked="0"/>
    </xf>
    <xf numFmtId="173" fontId="233" fillId="134" borderId="189" applyNumberFormat="0" applyBorder="0" applyAlignment="0" applyProtection="0">
      <alignment horizontal="center"/>
      <protection hidden="1"/>
    </xf>
    <xf numFmtId="3" fontId="287" fillId="57" borderId="184" applyNumberFormat="0" applyBorder="0" applyAlignment="0" applyProtection="0">
      <protection hidden="1"/>
    </xf>
    <xf numFmtId="3" fontId="288" fillId="135" borderId="191" applyNumberFormat="0" applyBorder="0" applyAlignment="0" applyProtection="0">
      <protection hidden="1"/>
    </xf>
    <xf numFmtId="0" fontId="19" fillId="131" borderId="189" applyNumberFormat="0" applyFont="0" applyBorder="0" applyAlignment="0" applyProtection="0">
      <alignment horizontal="center"/>
    </xf>
    <xf numFmtId="0" fontId="19" fillId="131" borderId="189" applyNumberFormat="0" applyFont="0" applyBorder="0" applyAlignment="0" applyProtection="0">
      <alignment horizontal="center"/>
    </xf>
    <xf numFmtId="0" fontId="19" fillId="96" borderId="189" applyNumberFormat="0" applyFont="0" applyBorder="0" applyAlignment="0" applyProtection="0">
      <alignment horizontal="center"/>
    </xf>
    <xf numFmtId="0" fontId="19" fillId="96" borderId="189" applyNumberFormat="0" applyFont="0" applyBorder="0" applyAlignment="0" applyProtection="0">
      <alignment horizontal="center"/>
    </xf>
    <xf numFmtId="0" fontId="160" fillId="0" borderId="192" applyNumberFormat="0" applyAlignment="0" applyProtection="0"/>
    <xf numFmtId="0" fontId="10" fillId="0" borderId="0"/>
    <xf numFmtId="0" fontId="46" fillId="69" borderId="183">
      <alignment horizontal="center"/>
    </xf>
    <xf numFmtId="0" fontId="41" fillId="0" borderId="179">
      <alignment horizontal="center"/>
    </xf>
    <xf numFmtId="0" fontId="45" fillId="92" borderId="183" applyNumberFormat="0" applyBorder="0" applyAlignment="0"/>
    <xf numFmtId="3" fontId="2" fillId="95" borderId="184" applyFont="0">
      <alignment horizontal="right" vertical="center"/>
      <protection locked="0"/>
    </xf>
    <xf numFmtId="3" fontId="2" fillId="95" borderId="184" applyFont="0">
      <alignment horizontal="right" vertical="center"/>
      <protection locked="0"/>
    </xf>
    <xf numFmtId="3" fontId="2" fillId="95" borderId="184" applyFont="0">
      <alignment horizontal="right" vertical="center"/>
      <protection locked="0"/>
    </xf>
    <xf numFmtId="3" fontId="2" fillId="95" borderId="184" applyFont="0">
      <alignment horizontal="right" vertical="center"/>
      <protection locked="0"/>
    </xf>
    <xf numFmtId="3" fontId="2" fillId="95" borderId="184" applyFont="0">
      <alignment horizontal="right" vertical="center"/>
      <protection locked="0"/>
    </xf>
    <xf numFmtId="0" fontId="297" fillId="45" borderId="184"/>
    <xf numFmtId="0" fontId="2" fillId="0" borderId="193">
      <alignment vertical="center"/>
    </xf>
    <xf numFmtId="4" fontId="29" fillId="138" borderId="194" applyNumberFormat="0" applyProtection="0">
      <alignment horizontal="left" vertical="center" indent="1"/>
    </xf>
    <xf numFmtId="4" fontId="29" fillId="138" borderId="194" applyNumberFormat="0" applyProtection="0">
      <alignment horizontal="left" vertical="center" indent="1"/>
    </xf>
    <xf numFmtId="4" fontId="29" fillId="138" borderId="194" applyNumberFormat="0" applyProtection="0">
      <alignment horizontal="left" vertical="center" indent="1"/>
    </xf>
    <xf numFmtId="4" fontId="29" fillId="138" borderId="194" applyNumberFormat="0" applyProtection="0">
      <alignment horizontal="left" vertical="center" indent="1"/>
    </xf>
    <xf numFmtId="4" fontId="29" fillId="138" borderId="194" applyNumberFormat="0" applyProtection="0">
      <alignment horizontal="left" vertical="center" indent="1"/>
    </xf>
    <xf numFmtId="347" fontId="2" fillId="69" borderId="184">
      <alignment horizontal="center"/>
    </xf>
    <xf numFmtId="347" fontId="2" fillId="69" borderId="184">
      <alignment horizontal="center"/>
    </xf>
    <xf numFmtId="347" fontId="2" fillId="69" borderId="184">
      <alignment horizontal="center"/>
    </xf>
    <xf numFmtId="347" fontId="2" fillId="69" borderId="184">
      <alignment horizontal="center"/>
    </xf>
    <xf numFmtId="347" fontId="2" fillId="69" borderId="184">
      <alignment horizontal="center"/>
    </xf>
    <xf numFmtId="347" fontId="2" fillId="69" borderId="184">
      <alignment horizontal="center"/>
    </xf>
    <xf numFmtId="347" fontId="2" fillId="69" borderId="184">
      <alignment horizontal="center"/>
    </xf>
    <xf numFmtId="347" fontId="2" fillId="69" borderId="184">
      <alignment horizontal="center"/>
    </xf>
    <xf numFmtId="347" fontId="2" fillId="69" borderId="184">
      <alignment horizontal="center"/>
    </xf>
    <xf numFmtId="347" fontId="2" fillId="69" borderId="184">
      <alignment horizontal="center"/>
    </xf>
    <xf numFmtId="3" fontId="2" fillId="69" borderId="184" applyFont="0">
      <alignment horizontal="right"/>
    </xf>
    <xf numFmtId="3" fontId="2" fillId="69" borderId="184" applyFont="0">
      <alignment horizontal="right"/>
    </xf>
    <xf numFmtId="3" fontId="2" fillId="69" borderId="184" applyFont="0">
      <alignment horizontal="right" vertical="center"/>
    </xf>
    <xf numFmtId="3" fontId="2" fillId="69" borderId="184" applyFont="0">
      <alignment horizontal="right" vertical="center"/>
    </xf>
    <xf numFmtId="3" fontId="2" fillId="69" borderId="184" applyFont="0">
      <alignment horizontal="right" vertical="center"/>
    </xf>
    <xf numFmtId="3" fontId="2" fillId="69" borderId="184" applyFont="0">
      <alignment horizontal="right" vertical="center"/>
    </xf>
    <xf numFmtId="3" fontId="2" fillId="69" borderId="184" applyFont="0">
      <alignment horizontal="right"/>
    </xf>
    <xf numFmtId="3" fontId="2" fillId="69" borderId="184" applyFont="0">
      <alignment horizontal="right"/>
    </xf>
    <xf numFmtId="3" fontId="2" fillId="69" borderId="184" applyFont="0">
      <alignment horizontal="right"/>
    </xf>
    <xf numFmtId="3" fontId="2" fillId="69" borderId="184" applyFont="0">
      <alignment horizontal="right"/>
    </xf>
    <xf numFmtId="3" fontId="2" fillId="69" borderId="184" applyFont="0">
      <alignment horizontal="right"/>
    </xf>
    <xf numFmtId="3" fontId="2" fillId="69" borderId="184" applyFont="0">
      <alignment horizontal="right"/>
    </xf>
    <xf numFmtId="3" fontId="2" fillId="69" borderId="184" applyFont="0">
      <alignment horizontal="right"/>
    </xf>
    <xf numFmtId="3" fontId="2" fillId="69" borderId="184" applyFont="0">
      <alignment horizontal="right"/>
    </xf>
    <xf numFmtId="3"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187"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26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10"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9" fontId="2" fillId="69" borderId="184" applyFont="0">
      <alignment horizontal="right"/>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48" fontId="2" fillId="69" borderId="184" applyFont="0">
      <alignment horizontal="center" wrapText="1"/>
    </xf>
    <xf numFmtId="3" fontId="2" fillId="68" borderId="186" applyBorder="0"/>
    <xf numFmtId="3" fontId="2" fillId="68" borderId="186" applyBorder="0"/>
    <xf numFmtId="3" fontId="2" fillId="68" borderId="186" applyBorder="0"/>
    <xf numFmtId="3" fontId="2" fillId="68" borderId="186" applyBorder="0"/>
    <xf numFmtId="3" fontId="2" fillId="68" borderId="186" applyBorder="0"/>
    <xf numFmtId="2" fontId="313" fillId="0" borderId="189" applyNumberFormat="0" applyFill="0" applyBorder="0" applyAlignment="0" applyProtection="0">
      <alignment horizontal="center"/>
      <protection locked="0"/>
    </xf>
    <xf numFmtId="0" fontId="160" fillId="0" borderId="184" applyNumberFormat="0" applyFont="0" applyFill="0" applyBorder="0" applyAlignment="0">
      <protection hidden="1"/>
    </xf>
    <xf numFmtId="0" fontId="160" fillId="0" borderId="184" applyNumberFormat="0" applyFont="0" applyFill="0" applyBorder="0" applyAlignment="0">
      <protection hidden="1"/>
    </xf>
    <xf numFmtId="0" fontId="160" fillId="0" borderId="184" applyNumberFormat="0" applyFont="0" applyFill="0" applyBorder="0" applyAlignment="0">
      <protection hidden="1"/>
    </xf>
    <xf numFmtId="0" fontId="160" fillId="0" borderId="184" applyNumberFormat="0" applyFont="0" applyFill="0" applyBorder="0" applyAlignment="0">
      <protection hidden="1"/>
    </xf>
    <xf numFmtId="0" fontId="160" fillId="0" borderId="184" applyNumberFormat="0" applyFont="0" applyFill="0" applyBorder="0" applyAlignment="0">
      <protection hidden="1"/>
    </xf>
    <xf numFmtId="0" fontId="160" fillId="0" borderId="184" applyNumberFormat="0" applyFont="0" applyFill="0" applyBorder="0" applyAlignment="0">
      <protection hidden="1"/>
    </xf>
    <xf numFmtId="0" fontId="160" fillId="0" borderId="184" applyNumberFormat="0" applyFont="0" applyFill="0" applyBorder="0" applyAlignment="0">
      <protection hidden="1"/>
    </xf>
    <xf numFmtId="0" fontId="160" fillId="0" borderId="184" applyNumberFormat="0" applyFont="0" applyFill="0" applyBorder="0" applyAlignment="0">
      <protection hidden="1"/>
    </xf>
    <xf numFmtId="0" fontId="160" fillId="0" borderId="184" applyNumberFormat="0" applyFont="0" applyFill="0" applyBorder="0" applyAlignment="0">
      <protection hidden="1"/>
    </xf>
    <xf numFmtId="0" fontId="160" fillId="0" borderId="184" applyNumberFormat="0" applyFont="0" applyFill="0" applyBorder="0" applyAlignment="0">
      <protection hidden="1"/>
    </xf>
    <xf numFmtId="1" fontId="2" fillId="144" borderId="184" applyFont="0">
      <alignment horizontal="right"/>
    </xf>
    <xf numFmtId="1" fontId="2" fillId="144" borderId="184" applyFont="0">
      <alignment horizontal="right"/>
    </xf>
    <xf numFmtId="1" fontId="2" fillId="144" borderId="184" applyFont="0">
      <alignment horizontal="right"/>
    </xf>
    <xf numFmtId="1" fontId="2" fillId="144" borderId="184" applyFont="0">
      <alignment horizontal="right"/>
    </xf>
    <xf numFmtId="1" fontId="2" fillId="144" borderId="184" applyFont="0">
      <alignment horizontal="right"/>
    </xf>
    <xf numFmtId="1" fontId="2" fillId="144" borderId="184" applyFont="0">
      <alignment horizontal="right"/>
    </xf>
    <xf numFmtId="1" fontId="2" fillId="144" borderId="184" applyFont="0">
      <alignment horizontal="right"/>
    </xf>
    <xf numFmtId="1" fontId="2" fillId="144" borderId="184" applyFont="0">
      <alignment horizontal="right"/>
    </xf>
    <xf numFmtId="1" fontId="2" fillId="144" borderId="184" applyFont="0">
      <alignment horizontal="right"/>
    </xf>
    <xf numFmtId="1" fontId="2" fillId="144" borderId="184" applyFont="0">
      <alignment horizontal="right"/>
    </xf>
    <xf numFmtId="304" fontId="2" fillId="144" borderId="184" applyFont="0"/>
    <xf numFmtId="304" fontId="2" fillId="144" borderId="184" applyFont="0"/>
    <xf numFmtId="304" fontId="2" fillId="144" borderId="184" applyFont="0"/>
    <xf numFmtId="304" fontId="2" fillId="144" borderId="184" applyFont="0"/>
    <xf numFmtId="304" fontId="2" fillId="144" borderId="184" applyFont="0"/>
    <xf numFmtId="304" fontId="2" fillId="144" borderId="184" applyFont="0"/>
    <xf numFmtId="304" fontId="2" fillId="144" borderId="184" applyFont="0"/>
    <xf numFmtId="304" fontId="2" fillId="144" borderId="184" applyFont="0"/>
    <xf numFmtId="304" fontId="2" fillId="144" borderId="184" applyFont="0"/>
    <xf numFmtId="304" fontId="2" fillId="144" borderId="184" applyFont="0"/>
    <xf numFmtId="9" fontId="2" fillId="144" borderId="184" applyFont="0">
      <alignment horizontal="right"/>
    </xf>
    <xf numFmtId="9" fontId="2" fillId="144" borderId="184" applyFont="0">
      <alignment horizontal="right"/>
    </xf>
    <xf numFmtId="9" fontId="2" fillId="144" borderId="184" applyFont="0">
      <alignment horizontal="right"/>
    </xf>
    <xf numFmtId="9" fontId="2" fillId="144" borderId="184" applyFont="0">
      <alignment horizontal="right"/>
    </xf>
    <xf numFmtId="9" fontId="2" fillId="144" borderId="184" applyFont="0">
      <alignment horizontal="right"/>
    </xf>
    <xf numFmtId="9" fontId="2" fillId="144" borderId="184" applyFont="0">
      <alignment horizontal="right"/>
    </xf>
    <xf numFmtId="9" fontId="2" fillId="144" borderId="184" applyFont="0">
      <alignment horizontal="right"/>
    </xf>
    <xf numFmtId="9" fontId="2" fillId="144" borderId="184" applyFont="0">
      <alignment horizontal="right"/>
    </xf>
    <xf numFmtId="9" fontId="2" fillId="144" borderId="184" applyFont="0">
      <alignment horizontal="right"/>
    </xf>
    <xf numFmtId="9"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331"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10" fontId="2" fillId="144" borderId="184" applyFont="0">
      <alignment horizontal="right"/>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0" fontId="2" fillId="144" borderId="184" applyFont="0">
      <alignment horizontal="center" wrapText="1"/>
    </xf>
    <xf numFmtId="49" fontId="2" fillId="144" borderId="184" applyFont="0"/>
    <xf numFmtId="49" fontId="2" fillId="144" borderId="184" applyFont="0"/>
    <xf numFmtId="304" fontId="2" fillId="145" borderId="184" applyFont="0"/>
    <xf numFmtId="304" fontId="2" fillId="145" borderId="184" applyFont="0"/>
    <xf numFmtId="304" fontId="2" fillId="145" borderId="184" applyFont="0"/>
    <xf numFmtId="304" fontId="2" fillId="145" borderId="184" applyFont="0"/>
    <xf numFmtId="304" fontId="2" fillId="145" borderId="184" applyFont="0"/>
    <xf numFmtId="304" fontId="2" fillId="145" borderId="184" applyFont="0"/>
    <xf numFmtId="304" fontId="2" fillId="145" borderId="184" applyFont="0"/>
    <xf numFmtId="304" fontId="2" fillId="145" borderId="184" applyFont="0"/>
    <xf numFmtId="304" fontId="2" fillId="145" borderId="184" applyFont="0"/>
    <xf numFmtId="304" fontId="2" fillId="145" borderId="184" applyFont="0"/>
    <xf numFmtId="9" fontId="2" fillId="145" borderId="184" applyFont="0">
      <alignment horizontal="right"/>
    </xf>
    <xf numFmtId="9" fontId="2" fillId="145" borderId="184" applyFont="0">
      <alignment horizontal="right"/>
    </xf>
    <xf numFmtId="9" fontId="2" fillId="145" borderId="184" applyFont="0">
      <alignment horizontal="right"/>
    </xf>
    <xf numFmtId="9" fontId="2" fillId="145" borderId="184" applyFont="0">
      <alignment horizontal="right"/>
    </xf>
    <xf numFmtId="9" fontId="2" fillId="145" borderId="184" applyFont="0">
      <alignment horizontal="right"/>
    </xf>
    <xf numFmtId="9" fontId="2" fillId="145" borderId="184" applyFont="0">
      <alignment horizontal="right"/>
    </xf>
    <xf numFmtId="9" fontId="2" fillId="145" borderId="184" applyFont="0">
      <alignment horizontal="right"/>
    </xf>
    <xf numFmtId="9" fontId="2" fillId="145" borderId="184" applyFont="0">
      <alignment horizontal="right"/>
    </xf>
    <xf numFmtId="9" fontId="2" fillId="145" borderId="184" applyFont="0">
      <alignment horizontal="right"/>
    </xf>
    <xf numFmtId="9" fontId="2" fillId="145" borderId="184" applyFont="0">
      <alignment horizontal="right"/>
    </xf>
    <xf numFmtId="311" fontId="2" fillId="146" borderId="184">
      <alignment vertical="center"/>
    </xf>
    <xf numFmtId="311" fontId="2" fillId="146" borderId="184">
      <alignment vertical="center"/>
    </xf>
    <xf numFmtId="311" fontId="2" fillId="146" borderId="184">
      <alignment vertical="center"/>
    </xf>
    <xf numFmtId="311" fontId="2" fillId="146" borderId="184">
      <alignment vertical="center"/>
    </xf>
    <xf numFmtId="311" fontId="2" fillId="146" borderId="184">
      <alignment vertical="center"/>
    </xf>
    <xf numFmtId="304" fontId="2" fillId="93" borderId="184" applyFont="0">
      <alignment horizontal="right"/>
    </xf>
    <xf numFmtId="304" fontId="2" fillId="93" borderId="184" applyFont="0">
      <alignment horizontal="right"/>
    </xf>
    <xf numFmtId="304" fontId="2" fillId="93" borderId="184" applyFont="0">
      <alignment horizontal="right"/>
    </xf>
    <xf numFmtId="304" fontId="2" fillId="93" borderId="184" applyFont="0">
      <alignment horizontal="right"/>
    </xf>
    <xf numFmtId="304" fontId="2" fillId="93" borderId="184" applyFont="0">
      <alignment horizontal="right"/>
    </xf>
    <xf numFmtId="304" fontId="2" fillId="93" borderId="184" applyFont="0">
      <alignment horizontal="right"/>
    </xf>
    <xf numFmtId="304" fontId="2" fillId="93" borderId="184" applyFont="0">
      <alignment horizontal="right"/>
    </xf>
    <xf numFmtId="304" fontId="2" fillId="93" borderId="184" applyFont="0">
      <alignment horizontal="right"/>
    </xf>
    <xf numFmtId="304" fontId="2" fillId="93" borderId="184" applyFont="0">
      <alignment horizontal="right"/>
    </xf>
    <xf numFmtId="304"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1" fontId="2" fillId="93" borderId="184" applyFont="0">
      <alignment horizontal="right"/>
    </xf>
    <xf numFmtId="304" fontId="2" fillId="93" borderId="184" applyFont="0"/>
    <xf numFmtId="304" fontId="2" fillId="93" borderId="184" applyFont="0"/>
    <xf numFmtId="304" fontId="2" fillId="93" borderId="184" applyFont="0"/>
    <xf numFmtId="304" fontId="2" fillId="93" borderId="184" applyFont="0"/>
    <xf numFmtId="304" fontId="2" fillId="93" borderId="184" applyFont="0"/>
    <xf numFmtId="304" fontId="2" fillId="93" borderId="184" applyFont="0"/>
    <xf numFmtId="304" fontId="2" fillId="93" borderId="184" applyFont="0"/>
    <xf numFmtId="304" fontId="2" fillId="93" borderId="184" applyFont="0"/>
    <xf numFmtId="304" fontId="2" fillId="93" borderId="184" applyFont="0"/>
    <xf numFmtId="304" fontId="2" fillId="93" borderId="184" applyFont="0"/>
    <xf numFmtId="260" fontId="2" fillId="93" borderId="184" applyFont="0"/>
    <xf numFmtId="260" fontId="2" fillId="93" borderId="184" applyFont="0"/>
    <xf numFmtId="260" fontId="2" fillId="93" borderId="184" applyFont="0"/>
    <xf numFmtId="260" fontId="2" fillId="93" borderId="184" applyFont="0"/>
    <xf numFmtId="260" fontId="2" fillId="93" borderId="184" applyFont="0"/>
    <xf numFmtId="260" fontId="2" fillId="93" borderId="184" applyFont="0"/>
    <xf numFmtId="260" fontId="2" fillId="93" borderId="184" applyFont="0"/>
    <xf numFmtId="260" fontId="2" fillId="93" borderId="184" applyFont="0"/>
    <xf numFmtId="260" fontId="2" fillId="93" borderId="184" applyFont="0"/>
    <xf numFmtId="260" fontId="2" fillId="93" borderId="184" applyFont="0"/>
    <xf numFmtId="10" fontId="2" fillId="93" borderId="184" applyFont="0">
      <alignment horizontal="right"/>
    </xf>
    <xf numFmtId="10" fontId="2" fillId="93" borderId="184" applyFont="0">
      <alignment horizontal="right"/>
    </xf>
    <xf numFmtId="10" fontId="2" fillId="93" borderId="184" applyFont="0">
      <alignment horizontal="right"/>
    </xf>
    <xf numFmtId="10" fontId="2" fillId="93" borderId="184" applyFont="0">
      <alignment horizontal="right"/>
    </xf>
    <xf numFmtId="10" fontId="2" fillId="93" borderId="184" applyFont="0">
      <alignment horizontal="right"/>
    </xf>
    <xf numFmtId="10" fontId="2" fillId="93" borderId="184" applyFont="0">
      <alignment horizontal="right"/>
    </xf>
    <xf numFmtId="10" fontId="2" fillId="93" borderId="184" applyFont="0">
      <alignment horizontal="right"/>
    </xf>
    <xf numFmtId="10" fontId="2" fillId="93" borderId="184" applyFont="0">
      <alignment horizontal="right"/>
    </xf>
    <xf numFmtId="10" fontId="2" fillId="93" borderId="184" applyFont="0">
      <alignment horizontal="right"/>
    </xf>
    <xf numFmtId="10"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9"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331" fontId="2" fillId="93" borderId="184"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10" fontId="2" fillId="93" borderId="185" applyFont="0">
      <alignment horizontal="right"/>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0" fontId="2" fillId="93" borderId="184" applyFont="0">
      <alignment horizontal="center" wrapText="1"/>
      <protection locked="0"/>
    </xf>
    <xf numFmtId="49" fontId="2" fillId="93" borderId="184" applyFont="0"/>
    <xf numFmtId="49" fontId="2" fillId="93" borderId="184" applyFont="0"/>
    <xf numFmtId="0" fontId="320" fillId="0" borderId="186" applyNumberFormat="0" applyProtection="0">
      <alignment horizontal="left" vertical="top"/>
    </xf>
    <xf numFmtId="0" fontId="320" fillId="0" borderId="186" applyNumberFormat="0" applyProtection="0">
      <alignment horizontal="left" vertical="top"/>
    </xf>
    <xf numFmtId="0" fontId="320" fillId="0" borderId="186" applyNumberFormat="0" applyProtection="0">
      <alignment horizontal="left" vertical="top"/>
    </xf>
    <xf numFmtId="0" fontId="320" fillId="0" borderId="186" applyNumberFormat="0" applyProtection="0">
      <alignment horizontal="right" vertical="top"/>
    </xf>
    <xf numFmtId="0" fontId="320" fillId="0" borderId="186" applyNumberFormat="0" applyProtection="0">
      <alignment horizontal="right" vertical="top"/>
    </xf>
    <xf numFmtId="0" fontId="320" fillId="0" borderId="186" applyNumberFormat="0" applyProtection="0">
      <alignment horizontal="right" vertical="top"/>
    </xf>
    <xf numFmtId="0" fontId="320" fillId="0" borderId="186" applyNumberFormat="0" applyProtection="0">
      <alignment horizontal="right" vertical="top"/>
    </xf>
    <xf numFmtId="0" fontId="320" fillId="0" borderId="186" applyNumberFormat="0" applyProtection="0">
      <alignment horizontal="right" vertical="top"/>
    </xf>
    <xf numFmtId="0" fontId="317" fillId="0" borderId="186" applyNumberFormat="0" applyFill="0" applyAlignment="0" applyProtection="0"/>
    <xf numFmtId="0" fontId="317" fillId="0" borderId="186" applyNumberFormat="0" applyFill="0" applyAlignment="0" applyProtection="0"/>
    <xf numFmtId="0" fontId="317" fillId="0" borderId="186" applyNumberFormat="0" applyFill="0" applyAlignment="0" applyProtection="0"/>
    <xf numFmtId="0" fontId="317" fillId="0" borderId="186" applyNumberFormat="0" applyFill="0" applyAlignment="0" applyProtection="0"/>
    <xf numFmtId="0" fontId="317" fillId="0" borderId="186" applyNumberFormat="0" applyFill="0" applyAlignment="0" applyProtection="0"/>
    <xf numFmtId="0" fontId="316" fillId="0" borderId="182" applyNumberFormat="0" applyFont="0" applyFill="0" applyAlignment="0" applyProtection="0">
      <alignment horizontal="left" vertical="top"/>
    </xf>
    <xf numFmtId="0" fontId="316" fillId="0" borderId="182" applyNumberFormat="0" applyFont="0" applyFill="0" applyAlignment="0" applyProtection="0">
      <alignment horizontal="left" vertical="top"/>
    </xf>
    <xf numFmtId="0" fontId="316" fillId="0" borderId="182" applyNumberFormat="0" applyFont="0" applyFill="0" applyAlignment="0" applyProtection="0">
      <alignment horizontal="left" vertical="top"/>
    </xf>
    <xf numFmtId="0" fontId="316" fillId="0" borderId="182" applyNumberFormat="0" applyFont="0" applyFill="0" applyAlignment="0" applyProtection="0">
      <alignment horizontal="left" vertical="top"/>
    </xf>
    <xf numFmtId="0" fontId="316" fillId="0" borderId="182" applyNumberFormat="0" applyFont="0" applyFill="0" applyAlignment="0" applyProtection="0">
      <alignment horizontal="left" vertical="top"/>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 fillId="0" borderId="184">
      <alignment vertical="center" wrapText="1"/>
    </xf>
    <xf numFmtId="0" fontId="255" fillId="0" borderId="183" applyFill="0" applyBorder="0" applyProtection="0">
      <alignment horizontal="left" vertical="top"/>
    </xf>
    <xf numFmtId="0" fontId="185" fillId="131" borderId="195" applyNumberFormat="0" applyFont="0">
      <alignment horizontal="center" vertical="center"/>
    </xf>
    <xf numFmtId="350" fontId="45" fillId="68" borderId="191" applyNumberFormat="0" applyBorder="0" applyAlignment="0">
      <alignment horizontal="right"/>
    </xf>
    <xf numFmtId="0" fontId="331" fillId="0" borderId="181"/>
    <xf numFmtId="0" fontId="331" fillId="0" borderId="181"/>
    <xf numFmtId="0" fontId="331" fillId="0" borderId="181"/>
    <xf numFmtId="0" fontId="331" fillId="0" borderId="181"/>
    <xf numFmtId="0" fontId="331" fillId="0" borderId="181"/>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253" fontId="2" fillId="0" borderId="181">
      <alignment horizontal="left"/>
    </xf>
    <xf numFmtId="0" fontId="272" fillId="0" borderId="196" applyProtection="0">
      <alignment horizontal="center"/>
    </xf>
    <xf numFmtId="0" fontId="272" fillId="0" borderId="196" applyProtection="0">
      <alignment horizontal="center"/>
    </xf>
    <xf numFmtId="0" fontId="272" fillId="0" borderId="196" applyProtection="0">
      <alignment horizontal="center"/>
    </xf>
    <xf numFmtId="0" fontId="272" fillId="0" borderId="196" applyProtection="0">
      <alignment horizontal="center"/>
    </xf>
    <xf numFmtId="0" fontId="272" fillId="0" borderId="196" applyProtection="0">
      <alignment horizontal="center"/>
    </xf>
    <xf numFmtId="0" fontId="333" fillId="0" borderId="191" applyNumberFormat="0" applyFill="0" applyBorder="0" applyAlignment="0" applyProtection="0">
      <alignment horizontal="center"/>
      <protection locked="0"/>
    </xf>
    <xf numFmtId="37" fontId="160" fillId="150" borderId="184" applyNumberFormat="0" applyAlignment="0" applyProtection="0"/>
    <xf numFmtId="37" fontId="160" fillId="150" borderId="184" applyNumberFormat="0" applyAlignment="0" applyProtection="0"/>
    <xf numFmtId="37" fontId="160" fillId="150" borderId="184" applyNumberFormat="0" applyAlignment="0" applyProtection="0"/>
    <xf numFmtId="37" fontId="160" fillId="150" borderId="184" applyNumberFormat="0" applyAlignment="0" applyProtection="0"/>
    <xf numFmtId="37" fontId="160" fillId="150" borderId="184" applyNumberFormat="0" applyAlignment="0" applyProtection="0"/>
    <xf numFmtId="0" fontId="2" fillId="0" borderId="182" applyNumberFormat="0" applyFont="0" applyFill="0" applyAlignment="0" applyProtection="0"/>
    <xf numFmtId="0" fontId="2" fillId="0" borderId="182" applyNumberFormat="0" applyFont="0" applyFill="0" applyAlignment="0" applyProtection="0"/>
    <xf numFmtId="0" fontId="2" fillId="0" borderId="182" applyNumberFormat="0" applyFont="0" applyFill="0" applyAlignment="0" applyProtection="0"/>
    <xf numFmtId="0" fontId="2" fillId="0" borderId="182" applyNumberFormat="0" applyFont="0" applyFill="0" applyAlignment="0" applyProtection="0"/>
    <xf numFmtId="0" fontId="2" fillId="0" borderId="182" applyNumberFormat="0" applyFont="0" applyFill="0" applyAlignment="0" applyProtection="0"/>
    <xf numFmtId="2" fontId="233" fillId="69" borderId="184" applyBorder="0" applyAlignment="0"/>
    <xf numFmtId="165" fontId="339" fillId="69" borderId="183">
      <alignment horizontal="center"/>
    </xf>
    <xf numFmtId="0" fontId="346" fillId="0" borderId="0" applyNumberFormat="0" applyFill="0" applyBorder="0" applyAlignment="0" applyProtection="0"/>
    <xf numFmtId="0" fontId="1" fillId="0" borderId="0"/>
    <xf numFmtId="0" fontId="1" fillId="0" borderId="0"/>
  </cellStyleXfs>
  <cellXfs count="942">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5"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5" fillId="0" borderId="0" xfId="0" applyNumberFormat="1" applyFont="1" applyBorder="1" applyAlignment="1">
      <alignment horizontal="center"/>
    </xf>
    <xf numFmtId="167" fontId="84" fillId="0" borderId="54" xfId="0" applyNumberFormat="1" applyFont="1" applyBorder="1" applyAlignment="1">
      <alignment horizontal="center"/>
    </xf>
    <xf numFmtId="167" fontId="91" fillId="0" borderId="0" xfId="0" applyNumberFormat="1" applyFont="1" applyBorder="1" applyAlignment="1">
      <alignment horizontal="center"/>
    </xf>
    <xf numFmtId="167" fontId="84" fillId="0" borderId="56"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57" xfId="0" applyNumberFormat="1" applyFont="1" applyBorder="1" applyAlignment="1">
      <alignment horizontal="center"/>
    </xf>
    <xf numFmtId="0" fontId="84" fillId="0" borderId="17" xfId="0" applyFont="1" applyBorder="1" applyAlignment="1">
      <alignment vertical="center"/>
    </xf>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0" borderId="18" xfId="0" applyNumberFormat="1" applyFont="1" applyBorder="1" applyAlignment="1"/>
    <xf numFmtId="0" fontId="45" fillId="3" borderId="22" xfId="16" applyFont="1" applyFill="1" applyBorder="1" applyAlignment="1" applyProtection="1">
      <protection locked="0"/>
    </xf>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58"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84" fillId="0" borderId="0" xfId="0" applyFont="1" applyAlignment="1"/>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1" xfId="0" applyFont="1" applyBorder="1"/>
    <xf numFmtId="0" fontId="3" fillId="0" borderId="52"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58"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3" xfId="0" applyFont="1" applyFill="1" applyBorder="1" applyAlignment="1">
      <alignment vertical="center" wrapText="1"/>
    </xf>
    <xf numFmtId="0" fontId="86" fillId="0" borderId="1" xfId="0" applyFont="1" applyBorder="1" applyAlignment="1">
      <alignment horizontal="left"/>
    </xf>
    <xf numFmtId="0" fontId="86" fillId="35" borderId="71"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3" xfId="0" applyFont="1" applyFill="1" applyBorder="1" applyAlignment="1">
      <alignment horizontal="left"/>
    </xf>
    <xf numFmtId="0" fontId="98" fillId="3" borderId="74" xfId="0" applyFont="1" applyFill="1" applyBorder="1" applyAlignment="1">
      <alignment horizontal="left"/>
    </xf>
    <xf numFmtId="0" fontId="4" fillId="3" borderId="77" xfId="0" applyFont="1" applyFill="1" applyBorder="1" applyAlignment="1">
      <alignment vertical="center"/>
    </xf>
    <xf numFmtId="0" fontId="3" fillId="3" borderId="78" xfId="0" applyFont="1" applyFill="1" applyBorder="1" applyAlignment="1">
      <alignment vertical="center"/>
    </xf>
    <xf numFmtId="0" fontId="3" fillId="3" borderId="79" xfId="0" applyFont="1" applyFill="1" applyBorder="1" applyAlignment="1">
      <alignment vertical="center"/>
    </xf>
    <xf numFmtId="0" fontId="3" fillId="0" borderId="62" xfId="0" applyFont="1" applyFill="1" applyBorder="1" applyAlignment="1">
      <alignment horizontal="center" vertical="center"/>
    </xf>
    <xf numFmtId="0" fontId="3" fillId="0" borderId="7" xfId="0" applyFont="1" applyFill="1" applyBorder="1" applyAlignment="1">
      <alignment vertical="center"/>
    </xf>
    <xf numFmtId="0" fontId="3" fillId="0" borderId="17" xfId="0" applyFont="1" applyFill="1" applyBorder="1" applyAlignment="1">
      <alignment horizontal="center" vertical="center"/>
    </xf>
    <xf numFmtId="0" fontId="3" fillId="0" borderId="75" xfId="0" applyFont="1" applyFill="1" applyBorder="1" applyAlignment="1">
      <alignment vertical="center"/>
    </xf>
    <xf numFmtId="0" fontId="4" fillId="0" borderId="75"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58"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6" borderId="52" xfId="20" applyBorder="1"/>
    <xf numFmtId="0" fontId="3" fillId="0" borderId="81" xfId="0" applyFont="1" applyFill="1" applyBorder="1" applyAlignment="1">
      <alignment horizontal="center" vertical="center"/>
    </xf>
    <xf numFmtId="0" fontId="3" fillId="0" borderId="82" xfId="0" applyFont="1" applyFill="1" applyBorder="1" applyAlignment="1">
      <alignment vertical="center"/>
    </xf>
    <xf numFmtId="169" fontId="9" fillId="36" borderId="23" xfId="20" applyBorder="1"/>
    <xf numFmtId="169" fontId="9" fillId="36" borderId="83" xfId="20" applyBorder="1"/>
    <xf numFmtId="169" fontId="9" fillId="36" borderId="24" xfId="20" applyBorder="1"/>
    <xf numFmtId="0" fontId="3" fillId="0" borderId="85" xfId="0" applyFont="1" applyFill="1" applyBorder="1" applyAlignment="1">
      <alignment horizontal="center" vertical="center"/>
    </xf>
    <xf numFmtId="0" fontId="3" fillId="0" borderId="86" xfId="0" applyFont="1" applyFill="1" applyBorder="1" applyAlignment="1">
      <alignment vertical="center"/>
    </xf>
    <xf numFmtId="169" fontId="9" fillId="36" borderId="29" xfId="20" applyBorder="1"/>
    <xf numFmtId="0" fontId="4" fillId="0" borderId="0" xfId="0" applyFont="1" applyFill="1" applyAlignment="1">
      <alignment horizontal="center"/>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6"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5" xfId="0" applyFont="1" applyBorder="1" applyAlignment="1">
      <alignment vertical="center" wrapText="1"/>
    </xf>
    <xf numFmtId="14" fontId="2" fillId="3" borderId="75" xfId="8" quotePrefix="1" applyNumberFormat="1" applyFont="1" applyFill="1" applyBorder="1" applyAlignment="1" applyProtection="1">
      <alignment horizontal="left"/>
      <protection locked="0"/>
    </xf>
    <xf numFmtId="3" fontId="102" fillId="35" borderId="21" xfId="0" applyNumberFormat="1" applyFont="1" applyFill="1" applyBorder="1" applyAlignment="1">
      <alignment vertical="center" wrapText="1"/>
    </xf>
    <xf numFmtId="0" fontId="6" fillId="0" borderId="75" xfId="17" applyFill="1" applyBorder="1" applyAlignment="1" applyProtection="1"/>
    <xf numFmtId="49" fontId="84" fillId="0" borderId="75"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2" xfId="0" applyFont="1" applyFill="1" applyBorder="1" applyAlignment="1">
      <alignment horizontal="left" vertical="center" wrapText="1"/>
    </xf>
    <xf numFmtId="10" fontId="95" fillId="0" borderId="92" xfId="20950" applyNumberFormat="1" applyFont="1" applyFill="1" applyBorder="1" applyAlignment="1">
      <alignment horizontal="left" vertical="center" wrapText="1"/>
    </xf>
    <xf numFmtId="10" fontId="3" fillId="0"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left" vertical="center" wrapText="1"/>
    </xf>
    <xf numFmtId="10" fontId="99" fillId="0"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2" xfId="0" applyFont="1" applyFill="1" applyBorder="1" applyAlignment="1">
      <alignment horizontal="left" vertical="center" wrapText="1"/>
    </xf>
    <xf numFmtId="0" fontId="3" fillId="0" borderId="92" xfId="0" applyFont="1" applyFill="1" applyBorder="1" applyAlignment="1">
      <alignment horizontal="left" vertical="center" wrapText="1"/>
    </xf>
    <xf numFmtId="0" fontId="4" fillId="35" borderId="77" xfId="0" applyFont="1" applyFill="1" applyBorder="1" applyAlignment="1">
      <alignment vertical="center" wrapText="1"/>
    </xf>
    <xf numFmtId="0" fontId="4" fillId="35" borderId="91" xfId="0" applyFont="1" applyFill="1" applyBorder="1" applyAlignment="1">
      <alignment vertical="center" wrapText="1"/>
    </xf>
    <xf numFmtId="0" fontId="4" fillId="35" borderId="64" xfId="0" applyFont="1" applyFill="1" applyBorder="1" applyAlignment="1">
      <alignment vertical="center" wrapText="1"/>
    </xf>
    <xf numFmtId="0" fontId="4" fillId="35" borderId="28" xfId="0" applyFont="1" applyFill="1" applyBorder="1" applyAlignment="1">
      <alignment vertical="center" wrapText="1"/>
    </xf>
    <xf numFmtId="0" fontId="84" fillId="0" borderId="92" xfId="0" applyFont="1" applyBorder="1"/>
    <xf numFmtId="0" fontId="6" fillId="0" borderId="92" xfId="17" applyFill="1" applyBorder="1" applyAlignment="1" applyProtection="1">
      <alignment horizontal="left" vertical="center"/>
    </xf>
    <xf numFmtId="0" fontId="6" fillId="0" borderId="92" xfId="17" applyBorder="1" applyAlignment="1" applyProtection="1"/>
    <xf numFmtId="0" fontId="84" fillId="0" borderId="92" xfId="0" applyFont="1" applyFill="1" applyBorder="1"/>
    <xf numFmtId="0" fontId="6" fillId="0" borderId="92" xfId="17" applyFill="1" applyBorder="1" applyAlignment="1" applyProtection="1">
      <alignment horizontal="left" vertical="center" wrapText="1"/>
    </xf>
    <xf numFmtId="0" fontId="6" fillId="0" borderId="92"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2" xfId="0" applyNumberFormat="1" applyFont="1" applyFill="1" applyBorder="1" applyAlignment="1">
      <alignment vertical="center" wrapText="1"/>
    </xf>
    <xf numFmtId="3" fontId="102" fillId="35" borderId="93" xfId="0" applyNumberFormat="1" applyFont="1" applyFill="1" applyBorder="1" applyAlignment="1">
      <alignment vertical="center" wrapText="1"/>
    </xf>
    <xf numFmtId="3" fontId="102" fillId="0" borderId="93" xfId="0" applyNumberFormat="1" applyFont="1" applyBorder="1" applyAlignment="1">
      <alignment vertical="center" wrapText="1"/>
    </xf>
    <xf numFmtId="3" fontId="102" fillId="35" borderId="23" xfId="0" applyNumberFormat="1" applyFont="1" applyFill="1" applyBorder="1" applyAlignment="1">
      <alignment vertical="center" wrapText="1"/>
    </xf>
    <xf numFmtId="3" fontId="102" fillId="35" borderId="79" xfId="0" applyNumberFormat="1" applyFont="1" applyFill="1" applyBorder="1" applyAlignment="1">
      <alignment vertical="center" wrapText="1"/>
    </xf>
    <xf numFmtId="3" fontId="102" fillId="0" borderId="79" xfId="0" applyNumberFormat="1" applyFont="1" applyBorder="1" applyAlignment="1">
      <alignment vertical="center" wrapText="1"/>
    </xf>
    <xf numFmtId="3" fontId="102" fillId="0" borderId="79"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89"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1"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70" xfId="0" applyFont="1" applyFill="1" applyBorder="1" applyAlignment="1">
      <alignment horizontal="center" wrapText="1"/>
    </xf>
    <xf numFmtId="0" fontId="3" fillId="0" borderId="92" xfId="0" applyFont="1" applyFill="1" applyBorder="1" applyAlignment="1">
      <alignment horizontal="center"/>
    </xf>
    <xf numFmtId="0" fontId="3" fillId="0" borderId="92" xfId="0" applyFont="1" applyBorder="1" applyAlignment="1">
      <alignment horizontal="center"/>
    </xf>
    <xf numFmtId="0" fontId="3" fillId="3" borderId="58"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9" xfId="0" applyFont="1" applyFill="1" applyBorder="1" applyAlignment="1">
      <alignment horizontal="center" vertical="center" wrapText="1"/>
    </xf>
    <xf numFmtId="0" fontId="3" fillId="0" borderId="17" xfId="0" applyFont="1" applyBorder="1"/>
    <xf numFmtId="0" fontId="3" fillId="0" borderId="92" xfId="0" applyFont="1" applyBorder="1" applyAlignment="1">
      <alignment wrapText="1"/>
    </xf>
    <xf numFmtId="164" fontId="3" fillId="0" borderId="92" xfId="7" applyNumberFormat="1" applyFont="1" applyBorder="1"/>
    <xf numFmtId="164" fontId="3" fillId="0" borderId="76" xfId="7" applyNumberFormat="1" applyFont="1" applyBorder="1"/>
    <xf numFmtId="0" fontId="98" fillId="0" borderId="92" xfId="0" applyFont="1" applyBorder="1" applyAlignment="1">
      <alignment horizontal="left" wrapText="1" indent="2"/>
    </xf>
    <xf numFmtId="169" fontId="9" fillId="36" borderId="92" xfId="20" applyBorder="1"/>
    <xf numFmtId="164" fontId="3" fillId="0" borderId="92" xfId="7" applyNumberFormat="1" applyFont="1" applyBorder="1" applyAlignment="1">
      <alignment vertical="center"/>
    </xf>
    <xf numFmtId="0" fontId="4" fillId="0" borderId="17" xfId="0" applyFont="1" applyBorder="1"/>
    <xf numFmtId="0" fontId="4" fillId="0" borderId="92" xfId="0" applyFont="1" applyBorder="1" applyAlignment="1">
      <alignment wrapText="1"/>
    </xf>
    <xf numFmtId="164" fontId="4" fillId="0" borderId="76" xfId="7" applyNumberFormat="1" applyFont="1" applyBorder="1"/>
    <xf numFmtId="0" fontId="108" fillId="3" borderId="58"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9" xfId="7" applyNumberFormat="1" applyFont="1" applyFill="1" applyBorder="1"/>
    <xf numFmtId="164" fontId="3" fillId="0" borderId="92" xfId="7" applyNumberFormat="1" applyFont="1" applyFill="1" applyBorder="1"/>
    <xf numFmtId="164" fontId="3" fillId="0" borderId="92" xfId="7" applyNumberFormat="1" applyFont="1" applyFill="1" applyBorder="1" applyAlignment="1">
      <alignment vertical="center"/>
    </xf>
    <xf numFmtId="0" fontId="98" fillId="0" borderId="92"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9" xfId="0" applyFont="1" applyFill="1" applyBorder="1"/>
    <xf numFmtId="0" fontId="4" fillId="0" borderId="20" xfId="0" applyFont="1" applyBorder="1"/>
    <xf numFmtId="0" fontId="4" fillId="0" borderId="21" xfId="0" applyFont="1" applyBorder="1" applyAlignment="1">
      <alignment wrapText="1"/>
    </xf>
    <xf numFmtId="10" fontId="4" fillId="0" borderId="22" xfId="20950" applyNumberFormat="1" applyFont="1" applyBorder="1"/>
    <xf numFmtId="0" fontId="2" fillId="2" borderId="81" xfId="0" applyFont="1" applyFill="1" applyBorder="1" applyAlignment="1">
      <alignment horizontal="right" vertical="center"/>
    </xf>
    <xf numFmtId="0" fontId="2" fillId="0" borderId="90"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3" xfId="0" applyNumberFormat="1" applyFont="1" applyFill="1" applyBorder="1" applyAlignment="1">
      <alignment horizontal="left" vertical="center" wrapText="1"/>
    </xf>
    <xf numFmtId="0" fontId="6" fillId="0" borderId="107" xfId="17" applyBorder="1" applyAlignment="1" applyProtection="1"/>
    <xf numFmtId="0" fontId="110" fillId="0" borderId="0" xfId="0" applyFont="1" applyFill="1" applyAlignment="1">
      <alignment horizontal="left" vertical="top" wrapText="1"/>
    </xf>
    <xf numFmtId="0" fontId="123" fillId="3" borderId="113" xfId="0" applyFont="1" applyFill="1" applyBorder="1" applyAlignment="1">
      <alignment horizontal="left" vertical="center" wrapText="1"/>
    </xf>
    <xf numFmtId="0" fontId="121" fillId="0" borderId="113" xfId="0" applyFont="1" applyFill="1" applyBorder="1" applyAlignment="1">
      <alignment horizontal="left" vertical="center" wrapText="1"/>
    </xf>
    <xf numFmtId="0" fontId="123" fillId="0" borderId="113" xfId="0" applyFont="1" applyFill="1" applyBorder="1" applyAlignment="1">
      <alignment horizontal="left" vertical="center" wrapText="1"/>
    </xf>
    <xf numFmtId="0" fontId="123" fillId="0" borderId="113" xfId="0" applyFont="1" applyFill="1" applyBorder="1" applyAlignment="1">
      <alignment vertical="center" wrapText="1"/>
    </xf>
    <xf numFmtId="0" fontId="124" fillId="0" borderId="113" xfId="0" applyFont="1" applyFill="1" applyBorder="1" applyAlignment="1">
      <alignment horizontal="left" vertical="center" wrapText="1" indent="1"/>
    </xf>
    <xf numFmtId="0" fontId="124" fillId="3" borderId="113" xfId="0" applyFont="1" applyFill="1" applyBorder="1" applyAlignment="1">
      <alignment horizontal="left" vertical="center" wrapText="1" indent="1"/>
    </xf>
    <xf numFmtId="0" fontId="123" fillId="3" borderId="114" xfId="0" applyFont="1" applyFill="1" applyBorder="1" applyAlignment="1">
      <alignment horizontal="left" vertical="center" wrapText="1"/>
    </xf>
    <xf numFmtId="0" fontId="123" fillId="3" borderId="115" xfId="0" applyFont="1" applyFill="1" applyBorder="1" applyAlignment="1">
      <alignment horizontal="left" vertical="center" wrapText="1"/>
    </xf>
    <xf numFmtId="0" fontId="122" fillId="3" borderId="113" xfId="0" applyFont="1" applyFill="1" applyBorder="1" applyAlignment="1">
      <alignment horizontal="left" vertical="center" wrapText="1" indent="1"/>
    </xf>
    <xf numFmtId="0" fontId="123" fillId="0" borderId="121" xfId="0" applyFont="1" applyFill="1" applyBorder="1" applyAlignment="1">
      <alignment horizontal="justify" vertical="center" wrapText="1"/>
    </xf>
    <xf numFmtId="0" fontId="122" fillId="0" borderId="113" xfId="0" applyFont="1" applyFill="1" applyBorder="1" applyAlignment="1">
      <alignment horizontal="left" vertical="center" wrapText="1" indent="1"/>
    </xf>
    <xf numFmtId="0" fontId="123" fillId="0" borderId="113" xfId="0" applyFont="1" applyFill="1" applyBorder="1" applyAlignment="1">
      <alignment horizontal="justify" vertical="center" wrapText="1"/>
    </xf>
    <xf numFmtId="0" fontId="121" fillId="0" borderId="113" xfId="0" applyFont="1" applyFill="1" applyBorder="1" applyAlignment="1">
      <alignment horizontal="justify" vertical="center" wrapText="1"/>
    </xf>
    <xf numFmtId="0" fontId="123" fillId="3" borderId="113" xfId="0" applyFont="1" applyFill="1" applyBorder="1" applyAlignment="1">
      <alignment horizontal="justify" vertical="center" wrapText="1"/>
    </xf>
    <xf numFmtId="0" fontId="123" fillId="0" borderId="115" xfId="0" applyFont="1" applyFill="1" applyBorder="1" applyAlignment="1">
      <alignment horizontal="justify" vertical="center" wrapText="1"/>
    </xf>
    <xf numFmtId="0" fontId="121" fillId="0" borderId="113" xfId="0" applyFont="1" applyFill="1" applyBorder="1" applyAlignment="1">
      <alignment vertical="center" wrapText="1"/>
    </xf>
    <xf numFmtId="0" fontId="122" fillId="0" borderId="113" xfId="0" applyFont="1" applyFill="1" applyBorder="1" applyAlignment="1">
      <alignment horizontal="left" vertical="center" wrapText="1"/>
    </xf>
    <xf numFmtId="0" fontId="123" fillId="0" borderId="122" xfId="0" applyFont="1" applyFill="1" applyBorder="1" applyAlignment="1">
      <alignment vertical="center" wrapText="1"/>
    </xf>
    <xf numFmtId="191" fontId="93" fillId="0" borderId="0" xfId="0" applyNumberFormat="1" applyFont="1" applyFill="1" applyBorder="1" applyAlignment="1" applyProtection="1">
      <alignment horizontal="right"/>
    </xf>
    <xf numFmtId="0" fontId="122" fillId="3" borderId="114" xfId="0" applyFont="1" applyFill="1" applyBorder="1" applyAlignment="1">
      <alignment horizontal="left" vertical="center" wrapText="1" indent="1"/>
    </xf>
    <xf numFmtId="167" fontId="84" fillId="0" borderId="54" xfId="0" applyNumberFormat="1" applyFont="1" applyFill="1" applyBorder="1" applyAlignment="1">
      <alignment horizontal="center"/>
    </xf>
    <xf numFmtId="167" fontId="87" fillId="0" borderId="54" xfId="0" applyNumberFormat="1" applyFont="1" applyFill="1" applyBorder="1" applyAlignment="1">
      <alignment horizontal="center"/>
    </xf>
    <xf numFmtId="167" fontId="4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0" fontId="110" fillId="0" borderId="0" xfId="0" applyFont="1"/>
    <xf numFmtId="0" fontId="113" fillId="0" borderId="116" xfId="0" applyFont="1" applyBorder="1"/>
    <xf numFmtId="49" fontId="115" fillId="0" borderId="116" xfId="5" applyNumberFormat="1" applyFont="1" applyFill="1" applyBorder="1" applyAlignment="1" applyProtection="1">
      <alignment horizontal="right" vertical="center"/>
      <protection locked="0"/>
    </xf>
    <xf numFmtId="0" fontId="114" fillId="3" borderId="116" xfId="13" applyFont="1" applyFill="1" applyBorder="1" applyAlignment="1" applyProtection="1">
      <alignment horizontal="left" vertical="center" wrapText="1"/>
      <protection locked="0"/>
    </xf>
    <xf numFmtId="49" fontId="114" fillId="3" borderId="116" xfId="5" applyNumberFormat="1" applyFont="1" applyFill="1" applyBorder="1" applyAlignment="1" applyProtection="1">
      <alignment horizontal="right" vertical="center"/>
      <protection locked="0"/>
    </xf>
    <xf numFmtId="0" fontId="114" fillId="0" borderId="116" xfId="13" applyFont="1" applyFill="1" applyBorder="1" applyAlignment="1" applyProtection="1">
      <alignment horizontal="left" vertical="center" wrapText="1"/>
      <protection locked="0"/>
    </xf>
    <xf numFmtId="49" fontId="114" fillId="0" borderId="116" xfId="5" applyNumberFormat="1" applyFont="1" applyFill="1" applyBorder="1" applyAlignment="1" applyProtection="1">
      <alignment horizontal="right" vertical="center"/>
      <protection locked="0"/>
    </xf>
    <xf numFmtId="0" fontId="116" fillId="0" borderId="116" xfId="13" applyFont="1" applyFill="1" applyBorder="1" applyAlignment="1" applyProtection="1">
      <alignment horizontal="left" vertical="center" wrapText="1"/>
      <protection locked="0"/>
    </xf>
    <xf numFmtId="0" fontId="113" fillId="0" borderId="116" xfId="0" applyFont="1" applyFill="1" applyBorder="1" applyAlignment="1">
      <alignment horizontal="center" vertical="center" wrapText="1"/>
    </xf>
    <xf numFmtId="43" fontId="95" fillId="0" borderId="0" xfId="7" applyFont="1"/>
    <xf numFmtId="0" fontId="110" fillId="0" borderId="0" xfId="0" applyFont="1" applyAlignment="1">
      <alignment wrapText="1"/>
    </xf>
    <xf numFmtId="166" fontId="109" fillId="35" borderId="116" xfId="20953" applyFont="1" applyFill="1" applyBorder="1"/>
    <xf numFmtId="0" fontId="109" fillId="0" borderId="116" xfId="0" applyFont="1" applyBorder="1"/>
    <xf numFmtId="0" fontId="109" fillId="0" borderId="116" xfId="0" applyFont="1" applyFill="1" applyBorder="1"/>
    <xf numFmtId="0" fontId="109" fillId="0" borderId="116" xfId="0" applyFont="1" applyBorder="1" applyAlignment="1">
      <alignment horizontal="left" indent="8"/>
    </xf>
    <xf numFmtId="0" fontId="109" fillId="0" borderId="116" xfId="0" applyFont="1" applyBorder="1" applyAlignment="1">
      <alignment wrapText="1"/>
    </xf>
    <xf numFmtId="0" fontId="113" fillId="0" borderId="0" xfId="0" applyFont="1"/>
    <xf numFmtId="0" fontId="112" fillId="0" borderId="116" xfId="0" applyFont="1" applyBorder="1"/>
    <xf numFmtId="49" fontId="115" fillId="0" borderId="116" xfId="5" applyNumberFormat="1" applyFont="1" applyFill="1" applyBorder="1" applyAlignment="1" applyProtection="1">
      <alignment horizontal="right" vertical="center" wrapText="1"/>
      <protection locked="0"/>
    </xf>
    <xf numFmtId="49" fontId="114" fillId="3" borderId="116" xfId="5" applyNumberFormat="1" applyFont="1" applyFill="1" applyBorder="1" applyAlignment="1" applyProtection="1">
      <alignment horizontal="right" vertical="center" wrapText="1"/>
      <protection locked="0"/>
    </xf>
    <xf numFmtId="49" fontId="114" fillId="0" borderId="116" xfId="5" applyNumberFormat="1" applyFont="1" applyFill="1" applyBorder="1" applyAlignment="1" applyProtection="1">
      <alignment horizontal="right" vertical="center" wrapText="1"/>
      <protection locked="0"/>
    </xf>
    <xf numFmtId="0" fontId="109" fillId="0" borderId="116" xfId="0" applyFont="1" applyBorder="1" applyAlignment="1">
      <alignment horizontal="center" vertical="center" wrapText="1"/>
    </xf>
    <xf numFmtId="0" fontId="109" fillId="0" borderId="120" xfId="0" applyFont="1" applyFill="1" applyBorder="1" applyAlignment="1">
      <alignment horizontal="center" vertical="center" wrapText="1"/>
    </xf>
    <xf numFmtId="0" fontId="109" fillId="0" borderId="116"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16" xfId="0" applyFont="1" applyFill="1" applyBorder="1"/>
    <xf numFmtId="0" fontId="109" fillId="0" borderId="116" xfId="0" applyNumberFormat="1" applyFont="1" applyFill="1" applyBorder="1" applyAlignment="1">
      <alignment horizontal="left" vertical="center" wrapText="1"/>
    </xf>
    <xf numFmtId="0" fontId="112" fillId="0" borderId="116" xfId="0" applyFont="1" applyFill="1" applyBorder="1" applyAlignment="1">
      <alignment horizontal="left" wrapText="1" indent="1"/>
    </xf>
    <xf numFmtId="0" fontId="112" fillId="0" borderId="116" xfId="0" applyFont="1" applyFill="1" applyBorder="1" applyAlignment="1">
      <alignment horizontal="left" vertical="center" indent="1"/>
    </xf>
    <xf numFmtId="0" fontId="109" fillId="0" borderId="116" xfId="0" applyFont="1" applyFill="1" applyBorder="1" applyAlignment="1">
      <alignment horizontal="left" wrapText="1" indent="1"/>
    </xf>
    <xf numFmtId="0" fontId="109" fillId="0" borderId="116" xfId="0" applyFont="1" applyFill="1" applyBorder="1" applyAlignment="1">
      <alignment horizontal="left" indent="1"/>
    </xf>
    <xf numFmtId="0" fontId="109" fillId="0" borderId="116" xfId="0" applyFont="1" applyFill="1" applyBorder="1" applyAlignment="1">
      <alignment horizontal="left" wrapText="1" indent="4"/>
    </xf>
    <xf numFmtId="0" fontId="109" fillId="0" borderId="116" xfId="0" applyNumberFormat="1" applyFont="1" applyFill="1" applyBorder="1" applyAlignment="1">
      <alignment horizontal="left" indent="3"/>
    </xf>
    <xf numFmtId="0" fontId="112" fillId="0" borderId="116" xfId="0" applyFont="1" applyFill="1" applyBorder="1" applyAlignment="1">
      <alignment horizontal="left" indent="1"/>
    </xf>
    <xf numFmtId="0" fontId="110" fillId="77" borderId="116" xfId="0" applyFont="1" applyFill="1" applyBorder="1"/>
    <xf numFmtId="0" fontId="113" fillId="0" borderId="7" xfId="0" applyFont="1" applyBorder="1"/>
    <xf numFmtId="0" fontId="113" fillId="0" borderId="116" xfId="0" applyFont="1" applyFill="1" applyBorder="1"/>
    <xf numFmtId="0" fontId="110" fillId="0" borderId="116" xfId="0" applyFont="1" applyFill="1" applyBorder="1" applyAlignment="1">
      <alignment horizontal="left" wrapText="1" indent="2"/>
    </xf>
    <xf numFmtId="0" fontId="110" fillId="0" borderId="116" xfId="0" applyFont="1" applyFill="1" applyBorder="1"/>
    <xf numFmtId="0" fontId="110" fillId="0" borderId="116" xfId="0" applyFont="1" applyFill="1" applyBorder="1" applyAlignment="1">
      <alignment horizontal="left" wrapText="1"/>
    </xf>
    <xf numFmtId="0" fontId="109" fillId="0" borderId="0" xfId="0" applyFont="1" applyBorder="1"/>
    <xf numFmtId="0" fontId="109" fillId="0" borderId="116" xfId="0" applyFont="1" applyBorder="1" applyAlignment="1">
      <alignment horizontal="left" indent="1"/>
    </xf>
    <xf numFmtId="0" fontId="109" fillId="0" borderId="116" xfId="0" applyFont="1" applyBorder="1" applyAlignment="1">
      <alignment horizontal="center"/>
    </xf>
    <xf numFmtId="0" fontId="109" fillId="0" borderId="0" xfId="0" applyFont="1" applyBorder="1" applyAlignment="1">
      <alignment horizontal="center" vertical="center"/>
    </xf>
    <xf numFmtId="0" fontId="109" fillId="0" borderId="116"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99"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19" xfId="0" applyFont="1" applyFill="1" applyBorder="1" applyAlignment="1">
      <alignment horizontal="center" vertical="center" wrapText="1"/>
    </xf>
    <xf numFmtId="0" fontId="109" fillId="0" borderId="100"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6"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6" xfId="0" applyNumberFormat="1" applyFont="1" applyFill="1" applyBorder="1" applyAlignment="1">
      <alignment horizontal="left" wrapText="1" indent="3"/>
    </xf>
    <xf numFmtId="49" fontId="109" fillId="0" borderId="76"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6" xfId="0" applyNumberFormat="1" applyFont="1" applyFill="1" applyBorder="1" applyAlignment="1">
      <alignment horizontal="left" vertical="top" wrapText="1" indent="2"/>
    </xf>
    <xf numFmtId="49" fontId="109" fillId="0" borderId="76"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6"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6" xfId="0" applyFont="1" applyBorder="1" applyAlignment="1">
      <alignment horizontal="left" indent="2"/>
    </xf>
    <xf numFmtId="0" fontId="109" fillId="0" borderId="17" xfId="0" applyFont="1" applyBorder="1" applyAlignment="1">
      <alignment horizontal="left" indent="1"/>
    </xf>
    <xf numFmtId="0" fontId="109" fillId="0" borderId="76" xfId="0" applyFont="1" applyBorder="1" applyAlignment="1">
      <alignment horizontal="left" indent="1"/>
    </xf>
    <xf numFmtId="0" fontId="112" fillId="0" borderId="59" xfId="0" applyFont="1" applyBorder="1"/>
    <xf numFmtId="0" fontId="109" fillId="0" borderId="62" xfId="0" applyFont="1" applyBorder="1"/>
    <xf numFmtId="0" fontId="109" fillId="0" borderId="70" xfId="0" applyFont="1" applyBorder="1" applyAlignment="1">
      <alignment horizontal="center" vertical="center" wrapText="1"/>
    </xf>
    <xf numFmtId="0" fontId="109" fillId="0" borderId="76"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16"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4" fillId="0" borderId="116" xfId="0" applyFont="1" applyBorder="1"/>
    <xf numFmtId="0" fontId="112" fillId="0" borderId="116"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1" xfId="0" applyNumberFormat="1" applyFont="1" applyFill="1" applyBorder="1" applyAlignment="1">
      <alignment horizontal="left" vertical="center" wrapText="1" indent="1" readingOrder="1"/>
    </xf>
    <xf numFmtId="0" fontId="130" fillId="0" borderId="116" xfId="0" applyFont="1" applyBorder="1" applyAlignment="1">
      <alignment horizontal="left" indent="3"/>
    </xf>
    <xf numFmtId="0" fontId="112" fillId="0" borderId="116" xfId="0" applyNumberFormat="1" applyFont="1" applyFill="1" applyBorder="1" applyAlignment="1">
      <alignment vertical="center" wrapText="1" readingOrder="1"/>
    </xf>
    <xf numFmtId="0" fontId="130" fillId="0" borderId="116" xfId="0" applyFont="1" applyFill="1" applyBorder="1" applyAlignment="1">
      <alignment horizontal="left" indent="2"/>
    </xf>
    <xf numFmtId="0" fontId="114" fillId="0" borderId="120" xfId="0" applyFont="1" applyBorder="1"/>
    <xf numFmtId="0" fontId="109" fillId="0" borderId="112" xfId="0" applyNumberFormat="1" applyFont="1" applyFill="1" applyBorder="1" applyAlignment="1">
      <alignment vertical="center" wrapText="1" readingOrder="1"/>
    </xf>
    <xf numFmtId="0" fontId="130" fillId="0" borderId="120" xfId="0" applyFont="1" applyBorder="1" applyAlignment="1">
      <alignment horizontal="left" indent="2"/>
    </xf>
    <xf numFmtId="0" fontId="109" fillId="0" borderId="111" xfId="0" applyNumberFormat="1" applyFont="1" applyFill="1" applyBorder="1" applyAlignment="1">
      <alignment vertical="center" wrapText="1" readingOrder="1"/>
    </xf>
    <xf numFmtId="0" fontId="130" fillId="0" borderId="116" xfId="0" applyFont="1" applyBorder="1" applyAlignment="1">
      <alignment horizontal="left" indent="2"/>
    </xf>
    <xf numFmtId="0" fontId="109" fillId="0" borderId="110" xfId="0" applyNumberFormat="1" applyFont="1" applyFill="1" applyBorder="1" applyAlignment="1">
      <alignment vertical="center" wrapText="1" readingOrder="1"/>
    </xf>
    <xf numFmtId="0" fontId="130" fillId="0" borderId="7" xfId="0" applyFont="1" applyBorder="1"/>
    <xf numFmtId="167" fontId="131" fillId="79" borderId="53"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16" xfId="0" applyFont="1" applyFill="1" applyBorder="1" applyAlignment="1">
      <alignment horizontal="left" vertical="center"/>
    </xf>
    <xf numFmtId="49" fontId="136" fillId="0" borderId="116" xfId="0" applyNumberFormat="1" applyFont="1" applyFill="1" applyBorder="1" applyAlignment="1">
      <alignment horizontal="left" vertical="center"/>
    </xf>
    <xf numFmtId="0" fontId="136" fillId="0" borderId="116" xfId="0" applyFont="1" applyFill="1" applyBorder="1" applyAlignment="1">
      <alignment horizontal="left" vertical="center"/>
    </xf>
    <xf numFmtId="0" fontId="134" fillId="0" borderId="116" xfId="0" applyFont="1" applyFill="1" applyBorder="1" applyAlignment="1">
      <alignment horizontal="left" vertical="center"/>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16" xfId="0" applyFont="1" applyFill="1" applyBorder="1" applyAlignment="1" applyProtection="1">
      <alignment horizontal="center" vertical="center" wrapText="1"/>
    </xf>
    <xf numFmtId="0" fontId="4" fillId="83" borderId="116" xfId="0" applyFont="1" applyFill="1" applyBorder="1" applyAlignment="1" applyProtection="1">
      <alignment vertical="center" wrapText="1"/>
    </xf>
    <xf numFmtId="0" fontId="136" fillId="81" borderId="116" xfId="0" applyFont="1" applyFill="1" applyBorder="1" applyAlignment="1">
      <alignment horizontal="left" vertical="center" wrapText="1" indent="3"/>
    </xf>
    <xf numFmtId="0" fontId="142" fillId="81" borderId="116" xfId="0" applyFont="1" applyFill="1" applyBorder="1" applyAlignment="1">
      <alignment horizontal="left" vertical="center" wrapText="1" indent="5"/>
    </xf>
    <xf numFmtId="0" fontId="143" fillId="80" borderId="116" xfId="0" applyFont="1" applyFill="1" applyBorder="1" applyAlignment="1" applyProtection="1">
      <alignment horizontal="left" vertical="center" wrapText="1" indent="1"/>
    </xf>
    <xf numFmtId="0" fontId="348" fillId="0" borderId="0" xfId="0" applyFont="1"/>
    <xf numFmtId="169" fontId="9" fillId="36" borderId="89" xfId="20" applyBorder="1"/>
    <xf numFmtId="0" fontId="93" fillId="0" borderId="178"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351" fillId="3" borderId="113" xfId="0" applyFont="1" applyFill="1" applyBorder="1" applyAlignment="1">
      <alignment horizontal="left" vertical="center" wrapText="1"/>
    </xf>
    <xf numFmtId="0" fontId="119" fillId="0" borderId="113" xfId="0" applyFont="1" applyFill="1" applyBorder="1" applyAlignment="1">
      <alignment horizontal="left" vertical="center" wrapText="1"/>
    </xf>
    <xf numFmtId="0" fontId="351" fillId="0" borderId="113" xfId="0" applyFont="1" applyFill="1" applyBorder="1" applyAlignment="1">
      <alignment horizontal="left" vertical="center" wrapText="1"/>
    </xf>
    <xf numFmtId="0" fontId="351" fillId="0" borderId="113" xfId="0" applyFont="1" applyFill="1" applyBorder="1" applyAlignment="1">
      <alignment vertical="center" wrapText="1"/>
    </xf>
    <xf numFmtId="0" fontId="352" fillId="0" borderId="113" xfId="0" applyFont="1" applyFill="1" applyBorder="1" applyAlignment="1">
      <alignment horizontal="left" vertical="center" wrapText="1" indent="1"/>
    </xf>
    <xf numFmtId="0" fontId="352" fillId="3" borderId="113" xfId="0" applyFont="1" applyFill="1" applyBorder="1" applyAlignment="1">
      <alignment horizontal="left" vertical="center" wrapText="1" indent="1"/>
    </xf>
    <xf numFmtId="0" fontId="351" fillId="3" borderId="115" xfId="0" applyFont="1" applyFill="1" applyBorder="1" applyAlignment="1">
      <alignment horizontal="left" vertical="center" wrapText="1"/>
    </xf>
    <xf numFmtId="0" fontId="93" fillId="3" borderId="113" xfId="0" applyFont="1" applyFill="1" applyBorder="1" applyAlignment="1">
      <alignment horizontal="left" vertical="center" wrapText="1" indent="1"/>
    </xf>
    <xf numFmtId="0" fontId="351" fillId="0" borderId="113" xfId="0" applyFont="1" applyBorder="1" applyAlignment="1">
      <alignment horizontal="left" vertical="center" wrapText="1"/>
    </xf>
    <xf numFmtId="0" fontId="93" fillId="0" borderId="113" xfId="0" applyFont="1" applyBorder="1" applyAlignment="1">
      <alignment horizontal="left" vertical="center" wrapText="1" indent="1"/>
    </xf>
    <xf numFmtId="0" fontId="93" fillId="0" borderId="113" xfId="0" applyFont="1" applyFill="1" applyBorder="1" applyAlignment="1">
      <alignment horizontal="left" vertical="center" wrapText="1" indent="1"/>
    </xf>
    <xf numFmtId="0" fontId="349" fillId="0" borderId="0" xfId="0" applyFont="1" applyAlignment="1">
      <alignment horizontal="center"/>
    </xf>
    <xf numFmtId="0" fontId="349" fillId="0" borderId="0" xfId="0" applyFont="1" applyAlignment="1">
      <alignment horizontal="left" vertical="center"/>
    </xf>
    <xf numFmtId="0" fontId="2" fillId="0" borderId="0" xfId="13" applyFont="1" applyFill="1" applyBorder="1" applyAlignment="1" applyProtection="1">
      <alignment wrapText="1"/>
      <protection locked="0"/>
    </xf>
    <xf numFmtId="0" fontId="351" fillId="0" borderId="184" xfId="20954" applyFont="1" applyFill="1" applyBorder="1" applyAlignment="1">
      <alignment horizontal="left" vertical="center" wrapText="1"/>
    </xf>
    <xf numFmtId="49" fontId="84" fillId="0" borderId="75" xfId="0" applyNumberFormat="1" applyFont="1" applyFill="1" applyBorder="1" applyAlignment="1">
      <alignment horizontal="right"/>
    </xf>
    <xf numFmtId="0" fontId="6" fillId="0" borderId="184" xfId="17" applyFill="1" applyBorder="1" applyAlignment="1" applyProtection="1"/>
    <xf numFmtId="49" fontId="84" fillId="0" borderId="184" xfId="0" applyNumberFormat="1" applyFont="1" applyFill="1" applyBorder="1" applyAlignment="1">
      <alignment horizontal="right"/>
    </xf>
    <xf numFmtId="0" fontId="84" fillId="0" borderId="184"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84" xfId="5" applyFont="1" applyFill="1" applyBorder="1" applyAlignment="1" applyProtection="1">
      <alignment vertical="center" wrapText="1"/>
      <protection locked="0"/>
    </xf>
    <xf numFmtId="0" fontId="130" fillId="0" borderId="184" xfId="37365" applyFont="1" applyFill="1" applyBorder="1" applyAlignment="1" applyProtection="1">
      <alignment horizontal="center" vertical="center" wrapText="1"/>
      <protection locked="0"/>
    </xf>
    <xf numFmtId="3" fontId="130" fillId="3" borderId="184" xfId="1" applyNumberFormat="1" applyFont="1" applyFill="1" applyBorder="1" applyAlignment="1" applyProtection="1">
      <alignment horizontal="center" vertical="center" wrapText="1"/>
      <protection locked="0"/>
    </xf>
    <xf numFmtId="9" fontId="130" fillId="3" borderId="184" xfId="15" applyNumberFormat="1" applyFont="1" applyFill="1" applyBorder="1" applyAlignment="1" applyProtection="1">
      <alignment horizontal="center" vertical="center" wrapText="1"/>
      <protection locked="0"/>
    </xf>
    <xf numFmtId="0" fontId="130" fillId="3" borderId="184" xfId="37365" applyFont="1" applyFill="1" applyBorder="1" applyAlignment="1" applyProtection="1">
      <alignment horizontal="center" vertical="center" wrapText="1"/>
      <protection locked="0"/>
    </xf>
    <xf numFmtId="0" fontId="354" fillId="3" borderId="184" xfId="37365" applyFont="1" applyFill="1" applyBorder="1" applyAlignment="1" applyProtection="1">
      <protection locked="0"/>
    </xf>
    <xf numFmtId="3" fontId="130" fillId="151" borderId="184" xfId="5" applyNumberFormat="1" applyFont="1" applyFill="1" applyBorder="1" applyAlignment="1" applyProtection="1"/>
    <xf numFmtId="0" fontId="355" fillId="3" borderId="184" xfId="37365" applyFont="1" applyFill="1" applyBorder="1" applyAlignment="1" applyProtection="1">
      <alignment horizontal="right"/>
      <protection locked="0"/>
    </xf>
    <xf numFmtId="359" fontId="130" fillId="151" borderId="184" xfId="5" applyNumberFormat="1" applyFont="1" applyFill="1" applyBorder="1" applyAlignment="1" applyProtection="1">
      <protection locked="0"/>
    </xf>
    <xf numFmtId="164" fontId="130" fillId="151" borderId="184" xfId="1" applyNumberFormat="1" applyFont="1" applyFill="1" applyBorder="1" applyAlignment="1" applyProtection="1"/>
    <xf numFmtId="0" fontId="130" fillId="3" borderId="184" xfId="37365" applyFont="1" applyFill="1" applyBorder="1" applyAlignment="1" applyProtection="1">
      <alignment horizontal="left" vertical="center"/>
      <protection locked="0"/>
    </xf>
    <xf numFmtId="3" fontId="130" fillId="3" borderId="184" xfId="5" applyNumberFormat="1" applyFont="1" applyFill="1" applyBorder="1" applyAlignment="1" applyProtection="1">
      <protection locked="0"/>
    </xf>
    <xf numFmtId="0" fontId="356" fillId="3" borderId="184" xfId="37365" applyFont="1" applyFill="1" applyBorder="1" applyAlignment="1" applyProtection="1">
      <alignment horizontal="right"/>
      <protection locked="0"/>
    </xf>
    <xf numFmtId="0" fontId="130" fillId="0" borderId="184" xfId="37365" applyFont="1" applyFill="1" applyBorder="1" applyAlignment="1" applyProtection="1">
      <alignment horizontal="left" vertical="center"/>
      <protection locked="0"/>
    </xf>
    <xf numFmtId="0" fontId="354" fillId="3" borderId="184" xfId="16" applyFont="1" applyFill="1" applyBorder="1" applyAlignment="1" applyProtection="1">
      <protection locked="0"/>
    </xf>
    <xf numFmtId="3" fontId="354" fillId="75" borderId="184"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84" xfId="5" applyFont="1" applyFill="1" applyBorder="1" applyProtection="1">
      <protection locked="0"/>
    </xf>
    <xf numFmtId="0" fontId="130" fillId="0" borderId="184" xfId="37365" applyFont="1" applyFill="1" applyBorder="1" applyAlignment="1" applyProtection="1">
      <alignment horizontal="center" vertical="top" wrapText="1"/>
      <protection locked="0"/>
    </xf>
    <xf numFmtId="0" fontId="354" fillId="3" borderId="184" xfId="37365" applyFont="1" applyFill="1" applyBorder="1" applyAlignment="1" applyProtection="1">
      <alignment wrapText="1"/>
      <protection locked="0"/>
    </xf>
    <xf numFmtId="3" fontId="130" fillId="0" borderId="184" xfId="5" applyNumberFormat="1" applyFont="1" applyFill="1" applyBorder="1" applyProtection="1"/>
    <xf numFmtId="0" fontId="119" fillId="75" borderId="93" xfId="20952" applyFont="1" applyFill="1" applyBorder="1" applyAlignment="1">
      <alignment vertical="center"/>
    </xf>
    <xf numFmtId="0" fontId="119" fillId="75" borderId="94" xfId="20952" applyFont="1" applyFill="1" applyBorder="1" applyAlignment="1">
      <alignment vertical="center"/>
    </xf>
    <xf numFmtId="0" fontId="119" fillId="75" borderId="91" xfId="20952" applyFont="1" applyFill="1" applyBorder="1" applyAlignment="1">
      <alignment vertical="center"/>
    </xf>
    <xf numFmtId="164" fontId="119" fillId="75" borderId="91" xfId="7" applyNumberFormat="1" applyFont="1" applyFill="1" applyBorder="1" applyAlignment="1">
      <alignment horizontal="right" vertical="center"/>
    </xf>
    <xf numFmtId="0" fontId="119" fillId="76" borderId="94" xfId="20952" applyFont="1" applyFill="1" applyBorder="1" applyAlignment="1">
      <alignment vertical="center"/>
    </xf>
    <xf numFmtId="0" fontId="119" fillId="3" borderId="94" xfId="20952" applyFont="1" applyFill="1" applyBorder="1" applyAlignment="1">
      <alignment vertical="center"/>
    </xf>
    <xf numFmtId="0" fontId="93" fillId="69" borderId="90" xfId="20952" applyFont="1" applyFill="1" applyBorder="1" applyAlignment="1">
      <alignment horizontal="center" vertical="center"/>
    </xf>
    <xf numFmtId="0" fontId="93" fillId="69" borderId="91" xfId="20952" applyFont="1" applyFill="1" applyBorder="1" applyAlignment="1">
      <alignment horizontal="left" vertical="center" wrapText="1"/>
    </xf>
    <xf numFmtId="164" fontId="93" fillId="0" borderId="92" xfId="7" applyNumberFormat="1" applyFont="1" applyFill="1" applyBorder="1" applyAlignment="1" applyProtection="1">
      <alignment horizontal="right" vertical="center"/>
      <protection locked="0"/>
    </xf>
    <xf numFmtId="0" fontId="119" fillId="76" borderId="92" xfId="20952" applyFont="1" applyFill="1" applyBorder="1" applyAlignment="1">
      <alignment horizontal="center" vertical="center"/>
    </xf>
    <xf numFmtId="0" fontId="119" fillId="76" borderId="94" xfId="20952" applyFont="1" applyFill="1" applyBorder="1" applyAlignment="1">
      <alignment vertical="top" wrapText="1"/>
    </xf>
    <xf numFmtId="0" fontId="93" fillId="69" borderId="94" xfId="20952" applyFont="1" applyFill="1" applyBorder="1" applyAlignment="1">
      <alignment vertical="center" wrapText="1"/>
    </xf>
    <xf numFmtId="0" fontId="93" fillId="69" borderId="91" xfId="20952" applyFont="1" applyFill="1" applyBorder="1" applyAlignment="1">
      <alignment horizontal="left" vertical="center"/>
    </xf>
    <xf numFmtId="0" fontId="93" fillId="3" borderId="90" xfId="20952" applyFont="1" applyFill="1" applyBorder="1" applyAlignment="1">
      <alignment horizontal="center" vertical="center"/>
    </xf>
    <xf numFmtId="164" fontId="93" fillId="76" borderId="92" xfId="7" applyNumberFormat="1" applyFont="1" applyFill="1" applyBorder="1" applyAlignment="1" applyProtection="1">
      <alignment horizontal="right" vertical="center"/>
      <protection locked="0"/>
    </xf>
    <xf numFmtId="164" fontId="93" fillId="3" borderId="92" xfId="7" applyNumberFormat="1" applyFont="1" applyFill="1" applyBorder="1" applyAlignment="1" applyProtection="1">
      <alignment horizontal="right" vertical="center"/>
      <protection locked="0"/>
    </xf>
    <xf numFmtId="0" fontId="93" fillId="69" borderId="92" xfId="20952" applyFont="1" applyFill="1" applyBorder="1" applyAlignment="1">
      <alignment horizontal="center" vertical="center"/>
    </xf>
    <xf numFmtId="0" fontId="349" fillId="0" borderId="0" xfId="0" applyFont="1" applyAlignment="1">
      <alignment wrapText="1"/>
    </xf>
    <xf numFmtId="0" fontId="105" fillId="69" borderId="191" xfId="20952" applyFont="1" applyFill="1" applyBorder="1" applyAlignment="1" applyProtection="1">
      <alignment horizontal="center" vertical="center"/>
      <protection locked="0"/>
    </xf>
    <xf numFmtId="0" fontId="106" fillId="76" borderId="184" xfId="20952" applyFont="1" applyFill="1" applyBorder="1" applyAlignment="1" applyProtection="1">
      <alignment horizontal="center" vertical="center"/>
      <protection locked="0"/>
    </xf>
    <xf numFmtId="3" fontId="102" fillId="0" borderId="184" xfId="0" applyNumberFormat="1" applyFont="1" applyBorder="1" applyAlignment="1">
      <alignment vertical="center" wrapText="1"/>
    </xf>
    <xf numFmtId="3" fontId="102" fillId="0" borderId="184" xfId="0" applyNumberFormat="1" applyFont="1" applyFill="1" applyBorder="1" applyAlignment="1">
      <alignment vertical="center" wrapText="1"/>
    </xf>
    <xf numFmtId="43" fontId="3" fillId="0" borderId="184" xfId="7" applyFont="1" applyFill="1" applyBorder="1" applyAlignment="1">
      <alignment vertical="center" wrapText="1"/>
    </xf>
    <xf numFmtId="164" fontId="3" fillId="0" borderId="184" xfId="7" applyNumberFormat="1" applyFont="1" applyFill="1" applyBorder="1" applyAlignment="1">
      <alignment vertical="center" wrapText="1"/>
    </xf>
    <xf numFmtId="164" fontId="3" fillId="0" borderId="184" xfId="23" applyNumberFormat="1" applyFill="1" applyBorder="1" applyAlignment="1">
      <alignment vertical="center" wrapText="1"/>
    </xf>
    <xf numFmtId="164" fontId="3" fillId="0" borderId="184" xfId="7" applyNumberFormat="1" applyFont="1" applyFill="1" applyBorder="1" applyAlignment="1">
      <alignment vertical="center"/>
    </xf>
    <xf numFmtId="164" fontId="7" fillId="0" borderId="184" xfId="7" applyNumberFormat="1" applyFont="1" applyFill="1" applyBorder="1" applyAlignment="1">
      <alignment vertical="center"/>
    </xf>
    <xf numFmtId="191" fontId="0" fillId="0" borderId="197" xfId="0" applyNumberFormat="1" applyBorder="1" applyAlignment="1"/>
    <xf numFmtId="191" fontId="0" fillId="0" borderId="197" xfId="0" applyNumberFormat="1" applyBorder="1" applyAlignment="1">
      <alignment wrapText="1"/>
    </xf>
    <xf numFmtId="191" fontId="95" fillId="35" borderId="197" xfId="2" applyNumberFormat="1" applyFont="1" applyFill="1" applyBorder="1" applyAlignment="1" applyProtection="1">
      <alignment vertical="top"/>
    </xf>
    <xf numFmtId="191" fontId="95" fillId="3" borderId="197" xfId="2" applyNumberFormat="1" applyFont="1" applyFill="1" applyBorder="1" applyAlignment="1" applyProtection="1">
      <alignment vertical="top"/>
      <protection locked="0"/>
    </xf>
    <xf numFmtId="191" fontId="95" fillId="35" borderId="197" xfId="2" applyNumberFormat="1" applyFont="1" applyFill="1" applyBorder="1" applyAlignment="1" applyProtection="1">
      <alignment vertical="top" wrapText="1"/>
    </xf>
    <xf numFmtId="191" fontId="95" fillId="3" borderId="197" xfId="2" applyNumberFormat="1" applyFont="1" applyFill="1" applyBorder="1" applyAlignment="1" applyProtection="1">
      <alignment vertical="top" wrapText="1"/>
      <protection locked="0"/>
    </xf>
    <xf numFmtId="191" fontId="95" fillId="35" borderId="197" xfId="2" applyNumberFormat="1" applyFont="1" applyFill="1" applyBorder="1" applyAlignment="1" applyProtection="1">
      <alignment vertical="top" wrapText="1"/>
      <protection locked="0"/>
    </xf>
    <xf numFmtId="191" fontId="95" fillId="35" borderId="198" xfId="2" applyNumberFormat="1" applyFont="1" applyFill="1" applyBorder="1" applyAlignment="1" applyProtection="1">
      <alignment vertical="top" wrapText="1"/>
    </xf>
    <xf numFmtId="10" fontId="99" fillId="0" borderId="184" xfId="20950" applyNumberFormat="1" applyFont="1" applyFill="1" applyBorder="1" applyAlignment="1">
      <alignment horizontal="left" vertical="center" wrapText="1"/>
    </xf>
    <xf numFmtId="10" fontId="4" fillId="35" borderId="184" xfId="20950" applyNumberFormat="1" applyFont="1" applyFill="1" applyBorder="1" applyAlignment="1">
      <alignment horizontal="left" vertical="center" wrapText="1"/>
    </xf>
    <xf numFmtId="164" fontId="3" fillId="0" borderId="76" xfId="7" applyNumberFormat="1" applyFont="1" applyFill="1" applyBorder="1" applyAlignment="1">
      <alignment horizontal="right" vertical="center" wrapText="1"/>
    </xf>
    <xf numFmtId="164" fontId="4" fillId="35" borderId="76" xfId="7" applyNumberFormat="1" applyFont="1" applyFill="1" applyBorder="1" applyAlignment="1">
      <alignment horizontal="left" vertical="center" wrapText="1"/>
    </xf>
    <xf numFmtId="164" fontId="4" fillId="35" borderId="76" xfId="7" applyNumberFormat="1" applyFont="1" applyFill="1" applyBorder="1" applyAlignment="1">
      <alignment horizontal="center" vertical="center" wrapText="1"/>
    </xf>
    <xf numFmtId="164" fontId="3" fillId="0" borderId="22" xfId="7" applyNumberFormat="1" applyFont="1" applyFill="1" applyBorder="1" applyAlignment="1">
      <alignment horizontal="right" vertical="center" wrapText="1"/>
    </xf>
    <xf numFmtId="191" fontId="350" fillId="0" borderId="199" xfId="0" applyNumberFormat="1" applyFont="1" applyBorder="1" applyAlignment="1">
      <alignment horizontal="center" vertical="center"/>
    </xf>
    <xf numFmtId="191" fontId="349" fillId="0" borderId="11" xfId="0" applyNumberFormat="1" applyFont="1" applyBorder="1" applyAlignment="1">
      <alignment horizontal="center" vertical="center"/>
    </xf>
    <xf numFmtId="191" fontId="350" fillId="0" borderId="11" xfId="0" applyNumberFormat="1" applyFont="1" applyBorder="1" applyAlignment="1">
      <alignment horizontal="center" vertical="center"/>
    </xf>
    <xf numFmtId="191" fontId="131" fillId="0" borderId="11" xfId="0" applyNumberFormat="1" applyFont="1" applyBorder="1" applyAlignment="1">
      <alignment horizontal="center" vertical="center"/>
    </xf>
    <xf numFmtId="191" fontId="361" fillId="0" borderId="11" xfId="0" applyNumberFormat="1" applyFont="1" applyBorder="1" applyAlignment="1">
      <alignment horizontal="center" vertical="center"/>
    </xf>
    <xf numFmtId="191" fontId="349" fillId="0" borderId="11" xfId="0" applyNumberFormat="1" applyFont="1" applyFill="1" applyBorder="1" applyAlignment="1">
      <alignment horizontal="center" vertical="center"/>
    </xf>
    <xf numFmtId="191" fontId="349" fillId="0" borderId="12" xfId="0" applyNumberFormat="1" applyFont="1" applyBorder="1" applyAlignment="1">
      <alignment horizontal="center" vertical="center"/>
    </xf>
    <xf numFmtId="191" fontId="350" fillId="0" borderId="13" xfId="0" applyNumberFormat="1" applyFont="1" applyFill="1" applyBorder="1" applyAlignment="1">
      <alignment horizontal="center" vertical="center"/>
    </xf>
    <xf numFmtId="191" fontId="350" fillId="0" borderId="12" xfId="0" applyNumberFormat="1" applyFont="1" applyBorder="1" applyAlignment="1">
      <alignment horizontal="center" vertical="center"/>
    </xf>
    <xf numFmtId="191" fontId="131" fillId="0" borderId="12" xfId="0" applyNumberFormat="1" applyFont="1" applyBorder="1" applyAlignment="1">
      <alignment vertical="center"/>
    </xf>
    <xf numFmtId="191" fontId="350" fillId="0" borderId="200" xfId="0" applyNumberFormat="1" applyFont="1" applyFill="1" applyBorder="1" applyAlignment="1">
      <alignment horizontal="center" vertical="center"/>
    </xf>
    <xf numFmtId="191" fontId="349" fillId="0" borderId="184" xfId="0" applyNumberFormat="1" applyFont="1" applyBorder="1" applyAlignment="1">
      <alignment horizontal="center" vertical="center"/>
    </xf>
    <xf numFmtId="191" fontId="350" fillId="0" borderId="184" xfId="0" applyNumberFormat="1" applyFont="1" applyFill="1" applyBorder="1" applyAlignment="1">
      <alignment horizontal="center" vertical="center"/>
    </xf>
    <xf numFmtId="191" fontId="349" fillId="0" borderId="184" xfId="0" applyNumberFormat="1" applyFont="1" applyFill="1" applyBorder="1" applyAlignment="1">
      <alignment horizontal="center" vertical="center"/>
    </xf>
    <xf numFmtId="0" fontId="349" fillId="0" borderId="184" xfId="0" applyFont="1" applyBorder="1"/>
    <xf numFmtId="0" fontId="350" fillId="0" borderId="184" xfId="0" applyFont="1" applyBorder="1" applyAlignment="1">
      <alignment horizontal="center" vertical="center"/>
    </xf>
    <xf numFmtId="0" fontId="349" fillId="0" borderId="184" xfId="0" applyFont="1" applyBorder="1" applyAlignment="1">
      <alignment horizontal="center" vertical="center"/>
    </xf>
    <xf numFmtId="191" fontId="3" fillId="0" borderId="184" xfId="0" applyNumberFormat="1" applyFont="1" applyBorder="1" applyAlignment="1"/>
    <xf numFmtId="191" fontId="3" fillId="0" borderId="180" xfId="0" applyNumberFormat="1" applyFont="1" applyBorder="1" applyAlignment="1"/>
    <xf numFmtId="167" fontId="3" fillId="0" borderId="197" xfId="0" applyNumberFormat="1" applyFont="1" applyBorder="1" applyAlignment="1"/>
    <xf numFmtId="164" fontId="3" fillId="0" borderId="197" xfId="7" applyNumberFormat="1" applyFont="1" applyBorder="1" applyAlignment="1"/>
    <xf numFmtId="191" fontId="3" fillId="35" borderId="201" xfId="0" applyNumberFormat="1" applyFont="1" applyFill="1" applyBorder="1"/>
    <xf numFmtId="164" fontId="3" fillId="35" borderId="198" xfId="7" applyNumberFormat="1" applyFont="1" applyFill="1" applyBorder="1"/>
    <xf numFmtId="191" fontId="3" fillId="0" borderId="202" xfId="0" applyNumberFormat="1" applyFont="1" applyBorder="1" applyAlignment="1"/>
    <xf numFmtId="191" fontId="3" fillId="0" borderId="197" xfId="0" applyNumberFormat="1" applyFont="1" applyBorder="1" applyAlignment="1"/>
    <xf numFmtId="191" fontId="3" fillId="0" borderId="79" xfId="0" applyNumberFormat="1" applyFont="1" applyBorder="1" applyAlignment="1">
      <alignment wrapText="1"/>
    </xf>
    <xf numFmtId="191" fontId="3" fillId="0" borderId="79" xfId="0" applyNumberFormat="1" applyFont="1" applyBorder="1" applyAlignment="1"/>
    <xf numFmtId="191" fontId="3" fillId="35" borderId="203" xfId="0" applyNumberFormat="1" applyFont="1" applyFill="1" applyBorder="1" applyAlignment="1"/>
    <xf numFmtId="191" fontId="3" fillId="35" borderId="204" xfId="0" applyNumberFormat="1" applyFont="1" applyFill="1" applyBorder="1"/>
    <xf numFmtId="191" fontId="3" fillId="35" borderId="198" xfId="0" applyNumberFormat="1" applyFont="1" applyFill="1" applyBorder="1"/>
    <xf numFmtId="191" fontId="3" fillId="35" borderId="205" xfId="0" applyNumberFormat="1" applyFont="1" applyFill="1" applyBorder="1"/>
    <xf numFmtId="191" fontId="3" fillId="0" borderId="184" xfId="0" applyNumberFormat="1" applyFont="1" applyBorder="1"/>
    <xf numFmtId="191" fontId="3" fillId="0" borderId="184" xfId="0" applyNumberFormat="1" applyFont="1" applyFill="1" applyBorder="1"/>
    <xf numFmtId="191" fontId="3" fillId="0" borderId="180" xfId="0" applyNumberFormat="1" applyFont="1" applyBorder="1"/>
    <xf numFmtId="9" fontId="3" fillId="0" borderId="197" xfId="20950" applyFont="1" applyBorder="1"/>
    <xf numFmtId="191" fontId="3" fillId="0" borderId="180" xfId="0" applyNumberFormat="1" applyFont="1" applyFill="1" applyBorder="1"/>
    <xf numFmtId="9" fontId="3" fillId="35" borderId="198" xfId="20950" applyFont="1" applyFill="1" applyBorder="1"/>
    <xf numFmtId="164" fontId="130" fillId="3" borderId="184" xfId="7" applyNumberFormat="1" applyFont="1" applyFill="1" applyBorder="1" applyAlignment="1" applyProtection="1">
      <protection locked="0"/>
    </xf>
    <xf numFmtId="164" fontId="104" fillId="0" borderId="184" xfId="948" applyNumberFormat="1" applyFont="1" applyFill="1" applyBorder="1" applyAlignment="1" applyProtection="1">
      <alignment horizontal="right" vertical="center"/>
      <protection locked="0"/>
    </xf>
    <xf numFmtId="164" fontId="113" fillId="0" borderId="184" xfId="7" applyNumberFormat="1" applyFont="1" applyBorder="1"/>
    <xf numFmtId="164" fontId="109" fillId="0" borderId="184" xfId="7" applyNumberFormat="1" applyFont="1" applyBorder="1"/>
    <xf numFmtId="164" fontId="109" fillId="0" borderId="184" xfId="7" applyNumberFormat="1" applyFont="1" applyFill="1" applyBorder="1"/>
    <xf numFmtId="164" fontId="109" fillId="35" borderId="184" xfId="7" applyNumberFormat="1" applyFont="1" applyFill="1" applyBorder="1"/>
    <xf numFmtId="164" fontId="112" fillId="0" borderId="184" xfId="7" applyNumberFormat="1" applyFont="1" applyBorder="1"/>
    <xf numFmtId="164" fontId="104" fillId="0" borderId="184" xfId="7" applyNumberFormat="1" applyFont="1" applyFill="1" applyBorder="1" applyAlignment="1" applyProtection="1">
      <alignment horizontal="right" vertical="center"/>
      <protection locked="0"/>
    </xf>
    <xf numFmtId="164" fontId="104" fillId="76" borderId="184" xfId="948" applyNumberFormat="1" applyFont="1" applyFill="1" applyBorder="1" applyAlignment="1" applyProtection="1">
      <alignment horizontal="right" vertical="center"/>
    </xf>
    <xf numFmtId="10" fontId="93" fillId="0" borderId="92" xfId="20950" applyNumberFormat="1" applyFont="1" applyFill="1" applyBorder="1" applyAlignment="1" applyProtection="1">
      <alignment horizontal="right" vertical="center"/>
      <protection locked="0"/>
    </xf>
    <xf numFmtId="10" fontId="349" fillId="0" borderId="0" xfId="0" applyNumberFormat="1" applyFont="1"/>
    <xf numFmtId="0" fontId="362" fillId="0" borderId="184" xfId="0" applyFont="1" applyBorder="1"/>
    <xf numFmtId="0" fontId="363" fillId="0" borderId="184" xfId="17" applyFont="1" applyBorder="1" applyAlignment="1" applyProtection="1"/>
    <xf numFmtId="14" fontId="2" fillId="0" borderId="0" xfId="0" applyNumberFormat="1" applyFont="1" applyAlignment="1">
      <alignment horizontal="left"/>
    </xf>
    <xf numFmtId="14" fontId="93" fillId="0" borderId="0" xfId="0" applyNumberFormat="1" applyFont="1" applyAlignment="1">
      <alignment horizontal="left"/>
    </xf>
    <xf numFmtId="14" fontId="110" fillId="0" borderId="0" xfId="0" applyNumberFormat="1" applyFont="1" applyAlignment="1">
      <alignment horizontal="left"/>
    </xf>
    <xf numFmtId="14" fontId="3" fillId="0" borderId="0" xfId="0" applyNumberFormat="1" applyFont="1" applyAlignment="1">
      <alignment horizontal="left"/>
    </xf>
    <xf numFmtId="10" fontId="3" fillId="0" borderId="184" xfId="20950" applyNumberFormat="1" applyFont="1" applyFill="1" applyBorder="1" applyAlignment="1" applyProtection="1">
      <alignment horizontal="right" vertical="center" wrapText="1"/>
      <protection locked="0"/>
    </xf>
    <xf numFmtId="10" fontId="3" fillId="0" borderId="184" xfId="20950" applyNumberFormat="1" applyFont="1" applyBorder="1" applyAlignment="1" applyProtection="1">
      <alignment vertical="center" wrapText="1"/>
      <protection locked="0"/>
    </xf>
    <xf numFmtId="10" fontId="3" fillId="0" borderId="197" xfId="20950" applyNumberFormat="1" applyFont="1" applyBorder="1" applyAlignment="1" applyProtection="1">
      <alignment vertical="center" wrapText="1"/>
      <protection locked="0"/>
    </xf>
    <xf numFmtId="169" fontId="9" fillId="36" borderId="0" xfId="20"/>
    <xf numFmtId="10" fontId="93" fillId="2" borderId="185" xfId="20950" applyNumberFormat="1" applyFont="1" applyFill="1" applyBorder="1" applyAlignment="1" applyProtection="1">
      <alignment vertical="center"/>
      <protection locked="0"/>
    </xf>
    <xf numFmtId="10" fontId="93" fillId="2" borderId="79" xfId="20950" applyNumberFormat="1" applyFont="1" applyFill="1" applyBorder="1" applyAlignment="1" applyProtection="1">
      <alignment vertical="center"/>
      <protection locked="0"/>
    </xf>
    <xf numFmtId="10" fontId="93" fillId="0" borderId="185" xfId="20950" applyNumberFormat="1" applyFont="1" applyFill="1" applyBorder="1" applyAlignment="1" applyProtection="1">
      <alignment vertical="center"/>
      <protection locked="0"/>
    </xf>
    <xf numFmtId="10" fontId="93" fillId="0" borderId="79" xfId="20950" applyNumberFormat="1" applyFont="1" applyFill="1" applyBorder="1" applyAlignment="1" applyProtection="1">
      <alignment vertical="center"/>
      <protection locked="0"/>
    </xf>
    <xf numFmtId="10" fontId="93" fillId="2" borderId="184" xfId="20950" applyNumberFormat="1" applyFont="1" applyFill="1" applyBorder="1" applyAlignment="1" applyProtection="1">
      <alignment vertical="center"/>
      <protection locked="0"/>
    </xf>
    <xf numFmtId="191" fontId="93" fillId="2" borderId="185" xfId="0" applyNumberFormat="1" applyFont="1" applyFill="1" applyBorder="1" applyAlignment="1" applyProtection="1">
      <alignment vertical="center"/>
      <protection locked="0"/>
    </xf>
    <xf numFmtId="191" fontId="93" fillId="2" borderId="79" xfId="0" applyNumberFormat="1" applyFont="1" applyFill="1" applyBorder="1" applyAlignment="1" applyProtection="1">
      <alignment vertical="center"/>
      <protection locked="0"/>
    </xf>
    <xf numFmtId="191" fontId="93" fillId="0" borderId="187" xfId="0" applyNumberFormat="1" applyFont="1" applyBorder="1" applyAlignment="1" applyProtection="1">
      <alignment vertical="center"/>
      <protection locked="0"/>
    </xf>
    <xf numFmtId="191" fontId="93" fillId="0" borderId="206" xfId="0" applyNumberFormat="1" applyFont="1" applyBorder="1" applyAlignment="1" applyProtection="1">
      <alignment vertical="center"/>
      <protection locked="0"/>
    </xf>
    <xf numFmtId="10" fontId="93" fillId="2" borderId="207" xfId="20950" applyNumberFormat="1" applyFont="1" applyFill="1" applyBorder="1" applyAlignment="1" applyProtection="1">
      <alignment vertical="center"/>
      <protection locked="0"/>
    </xf>
    <xf numFmtId="10" fontId="93" fillId="2" borderId="208" xfId="20950" applyNumberFormat="1" applyFont="1" applyFill="1" applyBorder="1" applyAlignment="1" applyProtection="1">
      <alignment vertical="center"/>
      <protection locked="0"/>
    </xf>
    <xf numFmtId="191" fontId="95" fillId="0" borderId="184" xfId="0" applyNumberFormat="1" applyFont="1" applyBorder="1" applyAlignment="1" applyProtection="1">
      <alignment vertical="center" wrapText="1"/>
      <protection locked="0"/>
    </xf>
    <xf numFmtId="191" fontId="3" fillId="0" borderId="184" xfId="0" applyNumberFormat="1" applyFont="1" applyBorder="1" applyAlignment="1" applyProtection="1">
      <alignment vertical="center" wrapText="1"/>
      <protection locked="0"/>
    </xf>
    <xf numFmtId="191" fontId="3" fillId="0" borderId="197" xfId="0" applyNumberFormat="1" applyFont="1" applyBorder="1" applyAlignment="1" applyProtection="1">
      <alignment vertical="center" wrapText="1"/>
      <protection locked="0"/>
    </xf>
    <xf numFmtId="191" fontId="95" fillId="0" borderId="184" xfId="0" applyNumberFormat="1" applyFont="1" applyBorder="1" applyAlignment="1" applyProtection="1">
      <alignment horizontal="right" vertical="center" wrapText="1"/>
      <protection locked="0"/>
    </xf>
    <xf numFmtId="0" fontId="93" fillId="0" borderId="184" xfId="0" applyFont="1" applyFill="1" applyBorder="1" applyAlignment="1" applyProtection="1">
      <alignment horizontal="center" vertical="center" wrapText="1"/>
    </xf>
    <xf numFmtId="0" fontId="93" fillId="0" borderId="197" xfId="0" applyFont="1" applyFill="1" applyBorder="1" applyAlignment="1" applyProtection="1">
      <alignment horizontal="center" vertical="center" wrapText="1"/>
    </xf>
    <xf numFmtId="0" fontId="349" fillId="0" borderId="202" xfId="0" applyFont="1" applyBorder="1" applyAlignment="1">
      <alignment horizontal="center"/>
    </xf>
    <xf numFmtId="0" fontId="119" fillId="3" borderId="184" xfId="20954" applyFont="1" applyFill="1" applyBorder="1" applyAlignment="1">
      <alignment horizontal="left" vertical="center" wrapText="1"/>
    </xf>
    <xf numFmtId="0" fontId="349" fillId="35" borderId="184" xfId="0" applyFont="1" applyFill="1" applyBorder="1"/>
    <xf numFmtId="0" fontId="349" fillId="35" borderId="197" xfId="0" applyFont="1" applyFill="1" applyBorder="1"/>
    <xf numFmtId="0" fontId="93" fillId="0" borderId="184" xfId="20954" applyFont="1" applyFill="1" applyBorder="1" applyAlignment="1">
      <alignment horizontal="left" vertical="center" wrapText="1" indent="1"/>
    </xf>
    <xf numFmtId="0" fontId="93" fillId="3" borderId="184" xfId="20954" applyFont="1" applyFill="1" applyBorder="1" applyAlignment="1">
      <alignment horizontal="left" vertical="center" wrapText="1" indent="1"/>
    </xf>
    <xf numFmtId="0" fontId="349" fillId="35" borderId="184" xfId="0" applyFont="1" applyFill="1" applyBorder="1" applyAlignment="1">
      <alignment vertical="center"/>
    </xf>
    <xf numFmtId="0" fontId="349" fillId="35" borderId="197" xfId="0" applyFont="1" applyFill="1" applyBorder="1" applyAlignment="1">
      <alignment vertical="center"/>
    </xf>
    <xf numFmtId="0" fontId="352" fillId="0" borderId="184" xfId="20954" applyFont="1" applyFill="1" applyBorder="1" applyAlignment="1">
      <alignment horizontal="left" vertical="center" wrapText="1" indent="1"/>
    </xf>
    <xf numFmtId="0" fontId="351" fillId="0" borderId="184" xfId="0" applyFont="1" applyFill="1" applyBorder="1" applyAlignment="1">
      <alignment horizontal="left" vertical="center" wrapText="1"/>
    </xf>
    <xf numFmtId="0" fontId="351" fillId="0" borderId="184" xfId="20954" applyFont="1" applyFill="1" applyBorder="1" applyAlignment="1">
      <alignment horizontal="center" vertical="center" wrapText="1"/>
    </xf>
    <xf numFmtId="0" fontId="351" fillId="0" borderId="184" xfId="0" applyFont="1" applyFill="1" applyBorder="1" applyAlignment="1">
      <alignment vertical="center" wrapText="1"/>
    </xf>
    <xf numFmtId="0" fontId="351" fillId="3" borderId="184" xfId="20954" applyFont="1" applyFill="1" applyBorder="1" applyAlignment="1">
      <alignment horizontal="left" vertical="center" wrapText="1"/>
    </xf>
    <xf numFmtId="0" fontId="353" fillId="0" borderId="0" xfId="0" applyFont="1" applyBorder="1" applyAlignment="1">
      <alignment horizontal="justify"/>
    </xf>
    <xf numFmtId="0" fontId="349" fillId="0" borderId="204" xfId="0" applyFont="1" applyBorder="1" applyAlignment="1">
      <alignment horizontal="center"/>
    </xf>
    <xf numFmtId="0" fontId="351" fillId="0" borderId="201" xfId="0" applyFont="1" applyFill="1" applyBorder="1" applyAlignment="1">
      <alignment horizontal="left" vertical="center" wrapText="1"/>
    </xf>
    <xf numFmtId="0" fontId="349" fillId="35" borderId="201" xfId="0" applyFont="1" applyFill="1" applyBorder="1"/>
    <xf numFmtId="0" fontId="349" fillId="35" borderId="198" xfId="0" applyFont="1" applyFill="1" applyBorder="1"/>
    <xf numFmtId="191" fontId="93" fillId="0" borderId="184" xfId="0" applyNumberFormat="1" applyFont="1" applyBorder="1" applyAlignment="1">
      <alignment horizontal="right"/>
    </xf>
    <xf numFmtId="191" fontId="93" fillId="35" borderId="184" xfId="0" applyNumberFormat="1" applyFont="1" applyFill="1" applyBorder="1" applyAlignment="1">
      <alignment horizontal="right"/>
    </xf>
    <xf numFmtId="191" fontId="93" fillId="35" borderId="197" xfId="0" applyNumberFormat="1" applyFont="1" applyFill="1" applyBorder="1" applyAlignment="1">
      <alignment horizontal="right"/>
    </xf>
    <xf numFmtId="191" fontId="93" fillId="35" borderId="201" xfId="0" applyNumberFormat="1" applyFont="1" applyFill="1" applyBorder="1" applyAlignment="1">
      <alignment horizontal="right"/>
    </xf>
    <xf numFmtId="191" fontId="93" fillId="0" borderId="201" xfId="0" applyNumberFormat="1" applyFont="1" applyBorder="1" applyAlignment="1">
      <alignment horizontal="right"/>
    </xf>
    <xf numFmtId="191" fontId="93" fillId="35" borderId="198" xfId="0" applyNumberFormat="1" applyFont="1" applyFill="1" applyBorder="1" applyAlignment="1">
      <alignment horizontal="right"/>
    </xf>
    <xf numFmtId="0" fontId="84" fillId="0" borderId="180" xfId="0" applyFont="1" applyBorder="1" applyAlignment="1">
      <alignment horizontal="center"/>
    </xf>
    <xf numFmtId="0" fontId="2" fillId="0" borderId="184" xfId="0" applyFont="1" applyFill="1" applyBorder="1" applyAlignment="1" applyProtection="1">
      <alignment horizontal="center" vertical="center" wrapText="1"/>
    </xf>
    <xf numFmtId="0" fontId="2" fillId="0" borderId="197" xfId="0" applyFont="1" applyFill="1" applyBorder="1" applyAlignment="1" applyProtection="1">
      <alignment horizontal="center" vertical="center" wrapText="1"/>
    </xf>
    <xf numFmtId="0" fontId="45" fillId="0" borderId="202" xfId="0" applyNumberFormat="1" applyFont="1" applyFill="1" applyBorder="1" applyAlignment="1">
      <alignment vertical="center" wrapText="1"/>
    </xf>
    <xf numFmtId="0" fontId="2" fillId="0" borderId="202" xfId="0" applyNumberFormat="1" applyFont="1" applyFill="1" applyBorder="1" applyAlignment="1">
      <alignment horizontal="left" vertical="center" wrapText="1" indent="4"/>
    </xf>
    <xf numFmtId="0" fontId="2" fillId="0" borderId="202" xfId="0" applyFont="1" applyFill="1" applyBorder="1" applyAlignment="1" applyProtection="1">
      <alignment horizontal="left" vertical="center" indent="11"/>
      <protection locked="0"/>
    </xf>
    <xf numFmtId="0" fontId="46" fillId="0" borderId="202" xfId="0" applyFont="1" applyFill="1" applyBorder="1" applyAlignment="1" applyProtection="1">
      <alignment horizontal="left" vertical="center" indent="17"/>
      <protection locked="0"/>
    </xf>
    <xf numFmtId="0" fontId="86" fillId="0" borderId="202" xfId="0" applyFont="1" applyBorder="1" applyAlignment="1">
      <alignment vertical="center"/>
    </xf>
    <xf numFmtId="0" fontId="2" fillId="0" borderId="202" xfId="0" applyNumberFormat="1" applyFont="1" applyFill="1" applyBorder="1" applyAlignment="1">
      <alignment horizontal="left" vertical="center" wrapText="1"/>
    </xf>
    <xf numFmtId="0" fontId="45" fillId="0" borderId="204" xfId="0" applyNumberFormat="1" applyFont="1" applyFill="1" applyBorder="1" applyAlignment="1">
      <alignment vertical="center" wrapText="1"/>
    </xf>
    <xf numFmtId="0" fontId="2" fillId="0" borderId="28" xfId="0" applyNumberFormat="1" applyFont="1" applyFill="1" applyBorder="1" applyAlignment="1">
      <alignment horizontal="left" vertical="center" wrapText="1" indent="1"/>
    </xf>
    <xf numFmtId="3" fontId="102" fillId="35" borderId="185" xfId="0" applyNumberFormat="1" applyFont="1" applyFill="1" applyBorder="1" applyAlignment="1">
      <alignment vertical="center" wrapText="1"/>
    </xf>
    <xf numFmtId="3" fontId="102" fillId="0" borderId="185" xfId="0" applyNumberFormat="1" applyFont="1" applyBorder="1" applyAlignment="1">
      <alignment vertical="center" wrapText="1"/>
    </xf>
    <xf numFmtId="3" fontId="102" fillId="35" borderId="207" xfId="0" applyNumberFormat="1" applyFont="1" applyFill="1" applyBorder="1" applyAlignment="1">
      <alignment vertical="center" wrapText="1"/>
    </xf>
    <xf numFmtId="3" fontId="102" fillId="35" borderId="184" xfId="0" applyNumberFormat="1" applyFont="1" applyFill="1" applyBorder="1" applyAlignment="1">
      <alignment vertical="center" wrapText="1"/>
    </xf>
    <xf numFmtId="3" fontId="102" fillId="35" borderId="201" xfId="0" applyNumberFormat="1" applyFont="1" applyFill="1" applyBorder="1" applyAlignment="1">
      <alignment vertical="center" wrapText="1"/>
    </xf>
    <xf numFmtId="0" fontId="84" fillId="0" borderId="202" xfId="0" applyFont="1" applyFill="1" applyBorder="1"/>
    <xf numFmtId="0" fontId="86" fillId="0" borderId="184" xfId="0" applyFont="1" applyFill="1" applyBorder="1" applyAlignment="1">
      <alignment horizontal="center" vertical="center" wrapText="1"/>
    </xf>
    <xf numFmtId="0" fontId="86" fillId="0" borderId="197" xfId="0" applyFont="1" applyFill="1" applyBorder="1" applyAlignment="1">
      <alignment horizontal="center" vertical="center" wrapText="1"/>
    </xf>
    <xf numFmtId="0" fontId="0" fillId="0" borderId="202" xfId="0" applyBorder="1" applyAlignment="1">
      <alignment horizontal="center"/>
    </xf>
    <xf numFmtId="0" fontId="121" fillId="3" borderId="184" xfId="20954" applyFont="1" applyFill="1" applyBorder="1" applyAlignment="1">
      <alignment horizontal="left" vertical="center" wrapText="1"/>
    </xf>
    <xf numFmtId="164" fontId="3" fillId="0" borderId="197" xfId="7" applyNumberFormat="1" applyFont="1" applyFill="1" applyBorder="1" applyAlignment="1">
      <alignment vertical="center" wrapText="1"/>
    </xf>
    <xf numFmtId="0" fontId="122" fillId="0" borderId="184" xfId="20954" applyFont="1" applyFill="1" applyBorder="1" applyAlignment="1">
      <alignment horizontal="left" vertical="center" wrapText="1" indent="1"/>
    </xf>
    <xf numFmtId="0" fontId="122" fillId="3" borderId="184" xfId="20954" applyFont="1" applyFill="1" applyBorder="1" applyAlignment="1">
      <alignment horizontal="left" vertical="center" wrapText="1" indent="1"/>
    </xf>
    <xf numFmtId="164" fontId="3" fillId="0" borderId="197" xfId="7" applyNumberFormat="1" applyFont="1" applyBorder="1" applyAlignment="1">
      <alignment vertical="center"/>
    </xf>
    <xf numFmtId="0" fontId="124" fillId="0" borderId="184" xfId="20954" applyFont="1" applyFill="1" applyBorder="1" applyAlignment="1">
      <alignment horizontal="left" vertical="center" wrapText="1" indent="1"/>
    </xf>
    <xf numFmtId="0" fontId="84" fillId="0" borderId="204" xfId="0" applyFont="1" applyBorder="1"/>
    <xf numFmtId="191" fontId="86" fillId="35" borderId="201" xfId="0" applyNumberFormat="1" applyFont="1" applyFill="1" applyBorder="1" applyAlignment="1">
      <alignment horizontal="left" vertical="center" wrapText="1"/>
    </xf>
    <xf numFmtId="191" fontId="86" fillId="35" borderId="201" xfId="0" applyNumberFormat="1" applyFont="1" applyFill="1" applyBorder="1" applyAlignment="1">
      <alignment horizontal="center" vertical="center"/>
    </xf>
    <xf numFmtId="191" fontId="86" fillId="35" borderId="198" xfId="0" applyNumberFormat="1" applyFont="1" applyFill="1" applyBorder="1" applyAlignment="1">
      <alignment horizontal="center" vertical="center"/>
    </xf>
    <xf numFmtId="192" fontId="134" fillId="81" borderId="197" xfId="7" applyNumberFormat="1" applyFont="1" applyFill="1" applyBorder="1" applyAlignment="1">
      <alignment horizontal="left" vertical="center"/>
    </xf>
    <xf numFmtId="192" fontId="136" fillId="0" borderId="197" xfId="7" applyNumberFormat="1" applyFont="1" applyFill="1" applyBorder="1" applyAlignment="1">
      <alignment horizontal="left" vertical="center"/>
    </xf>
    <xf numFmtId="10" fontId="95" fillId="0" borderId="197" xfId="0" applyNumberFormat="1" applyFont="1" applyBorder="1" applyAlignment="1">
      <alignment horizontal="right" vertical="center" wrapText="1"/>
    </xf>
    <xf numFmtId="192" fontId="4" fillId="83" borderId="184" xfId="7" applyNumberFormat="1" applyFont="1" applyFill="1" applyBorder="1" applyAlignment="1">
      <alignment vertical="center"/>
    </xf>
    <xf numFmtId="192" fontId="4" fillId="83" borderId="197" xfId="7" applyNumberFormat="1" applyFont="1" applyFill="1" applyBorder="1" applyAlignment="1">
      <alignment vertical="center"/>
    </xf>
    <xf numFmtId="192" fontId="4" fillId="35" borderId="184" xfId="7" applyNumberFormat="1" applyFont="1" applyFill="1" applyBorder="1" applyAlignment="1">
      <alignment vertical="center"/>
    </xf>
    <xf numFmtId="192" fontId="143" fillId="80" borderId="184" xfId="7" applyNumberFormat="1" applyFont="1" applyFill="1" applyBorder="1" applyAlignment="1">
      <alignment vertical="center"/>
    </xf>
    <xf numFmtId="192" fontId="143" fillId="82" borderId="197" xfId="7" applyNumberFormat="1" applyFont="1" applyFill="1" applyBorder="1" applyAlignment="1">
      <alignment vertical="center"/>
    </xf>
    <xf numFmtId="192" fontId="144" fillId="81" borderId="184" xfId="7" applyNumberFormat="1" applyFont="1" applyFill="1" applyBorder="1" applyAlignment="1">
      <alignment vertical="center"/>
    </xf>
    <xf numFmtId="192" fontId="144" fillId="82" borderId="197" xfId="7" applyNumberFormat="1" applyFont="1" applyFill="1" applyBorder="1" applyAlignment="1">
      <alignment vertical="center"/>
    </xf>
    <xf numFmtId="192" fontId="144" fillId="81" borderId="201" xfId="7" applyNumberFormat="1" applyFont="1" applyFill="1" applyBorder="1" applyAlignment="1">
      <alignment vertical="center"/>
    </xf>
    <xf numFmtId="192" fontId="144" fillId="82" borderId="198" xfId="7" applyNumberFormat="1" applyFont="1" applyFill="1" applyBorder="1" applyAlignment="1">
      <alignment vertical="center"/>
    </xf>
    <xf numFmtId="167" fontId="84" fillId="0" borderId="209" xfId="0" applyNumberFormat="1" applyFont="1" applyBorder="1" applyAlignment="1">
      <alignment horizontal="center"/>
    </xf>
    <xf numFmtId="167" fontId="86" fillId="0" borderId="210" xfId="0" applyNumberFormat="1" applyFont="1" applyFill="1" applyBorder="1" applyAlignment="1">
      <alignment horizontal="center"/>
    </xf>
    <xf numFmtId="0" fontId="123" fillId="0" borderId="184" xfId="0" applyFont="1" applyFill="1" applyBorder="1" applyAlignment="1">
      <alignment horizontal="left" vertical="center" wrapText="1"/>
    </xf>
    <xf numFmtId="0" fontId="125" fillId="0" borderId="184" xfId="20954" applyFont="1" applyFill="1" applyBorder="1" applyAlignment="1">
      <alignment horizontal="center" vertical="center" wrapText="1"/>
    </xf>
    <xf numFmtId="0" fontId="122" fillId="3" borderId="184" xfId="0" applyFont="1" applyFill="1" applyBorder="1" applyAlignment="1">
      <alignment horizontal="left" vertical="center" wrapText="1" indent="1"/>
    </xf>
    <xf numFmtId="167" fontId="84" fillId="0" borderId="197" xfId="0" applyNumberFormat="1" applyFont="1" applyBorder="1" applyAlignment="1">
      <alignment horizontal="center"/>
    </xf>
    <xf numFmtId="0" fontId="123" fillId="0" borderId="184" xfId="0" applyFont="1" applyBorder="1" applyAlignment="1">
      <alignment horizontal="left" vertical="center" wrapText="1"/>
    </xf>
    <xf numFmtId="167" fontId="86" fillId="0" borderId="197" xfId="0" applyNumberFormat="1" applyFont="1" applyFill="1" applyBorder="1" applyAlignment="1">
      <alignment horizontal="center"/>
    </xf>
    <xf numFmtId="0" fontId="84" fillId="0" borderId="197" xfId="0" applyFont="1" applyBorder="1"/>
    <xf numFmtId="0" fontId="122" fillId="0" borderId="184" xfId="0" applyFont="1" applyBorder="1" applyAlignment="1">
      <alignment horizontal="left" vertical="center" wrapText="1" indent="1"/>
    </xf>
    <xf numFmtId="0" fontId="123" fillId="0" borderId="184" xfId="20954" applyFont="1" applyFill="1" applyBorder="1" applyAlignment="1">
      <alignment horizontal="left" vertical="center" wrapText="1"/>
    </xf>
    <xf numFmtId="0" fontId="123" fillId="3" borderId="184" xfId="0" applyFont="1" applyFill="1" applyBorder="1" applyAlignment="1">
      <alignment horizontal="left" vertical="center" wrapText="1"/>
    </xf>
    <xf numFmtId="0" fontId="123" fillId="0" borderId="184" xfId="0" applyFont="1" applyFill="1" applyBorder="1" applyAlignment="1">
      <alignment vertical="center" wrapText="1"/>
    </xf>
    <xf numFmtId="0" fontId="123" fillId="3" borderId="184" xfId="20954" applyFont="1" applyFill="1" applyBorder="1" applyAlignment="1">
      <alignment horizontal="left" vertical="center" wrapText="1"/>
    </xf>
    <xf numFmtId="0" fontId="124" fillId="3" borderId="184" xfId="0" applyFont="1" applyFill="1" applyBorder="1" applyAlignment="1">
      <alignment horizontal="left" vertical="center" wrapText="1" indent="1"/>
    </xf>
    <xf numFmtId="0" fontId="122" fillId="0" borderId="184" xfId="0" applyFont="1" applyFill="1" applyBorder="1" applyAlignment="1">
      <alignment horizontal="left" vertical="center" wrapText="1" indent="1"/>
    </xf>
    <xf numFmtId="0" fontId="126" fillId="0" borderId="184" xfId="0" applyFont="1" applyBorder="1" applyAlignment="1">
      <alignment horizontal="justify"/>
    </xf>
    <xf numFmtId="0" fontId="0" fillId="0" borderId="204" xfId="0" applyBorder="1" applyAlignment="1">
      <alignment horizontal="center"/>
    </xf>
    <xf numFmtId="0" fontId="123" fillId="0" borderId="201" xfId="0" applyFont="1" applyFill="1" applyBorder="1" applyAlignment="1">
      <alignment horizontal="left" vertical="center" wrapText="1"/>
    </xf>
    <xf numFmtId="191" fontId="350" fillId="0" borderId="201" xfId="0" applyNumberFormat="1" applyFont="1" applyFill="1" applyBorder="1" applyAlignment="1">
      <alignment horizontal="center" vertical="center"/>
    </xf>
    <xf numFmtId="0" fontId="84" fillId="0" borderId="198" xfId="0" applyFont="1" applyBorder="1"/>
    <xf numFmtId="3" fontId="3" fillId="0" borderId="25" xfId="0" applyNumberFormat="1" applyFont="1" applyBorder="1" applyAlignment="1">
      <alignment vertical="center"/>
    </xf>
    <xf numFmtId="3" fontId="3" fillId="0" borderId="16" xfId="0" applyNumberFormat="1" applyFont="1" applyBorder="1" applyAlignment="1">
      <alignment vertical="center"/>
    </xf>
    <xf numFmtId="3" fontId="3" fillId="0" borderId="181" xfId="0" applyNumberFormat="1" applyFont="1" applyBorder="1" applyAlignment="1">
      <alignment vertical="center"/>
    </xf>
    <xf numFmtId="3" fontId="3" fillId="0" borderId="84" xfId="0" applyNumberFormat="1" applyFont="1" applyBorder="1" applyAlignment="1">
      <alignment vertical="center"/>
    </xf>
    <xf numFmtId="10" fontId="3" fillId="0" borderId="87" xfId="20632" applyNumberFormat="1" applyFont="1" applyFill="1" applyBorder="1" applyAlignment="1">
      <alignment vertical="center"/>
    </xf>
    <xf numFmtId="10" fontId="3" fillId="0" borderId="88" xfId="20632" applyNumberFormat="1" applyFont="1" applyFill="1" applyBorder="1" applyAlignment="1">
      <alignment vertical="center"/>
    </xf>
    <xf numFmtId="3" fontId="9" fillId="36" borderId="0" xfId="20" applyNumberFormat="1"/>
    <xf numFmtId="3" fontId="3" fillId="0" borderId="80" xfId="0" applyNumberFormat="1" applyFont="1" applyBorder="1" applyAlignment="1">
      <alignment vertical="center"/>
    </xf>
    <xf numFmtId="3" fontId="3" fillId="0" borderId="59" xfId="0" applyNumberFormat="1" applyFont="1" applyBorder="1" applyAlignment="1">
      <alignment vertical="center"/>
    </xf>
    <xf numFmtId="3" fontId="3" fillId="3" borderId="186" xfId="0" applyNumberFormat="1" applyFont="1" applyFill="1" applyBorder="1" applyAlignment="1">
      <alignment vertical="center"/>
    </xf>
    <xf numFmtId="3" fontId="3" fillId="3" borderId="79" xfId="0" applyNumberFormat="1" applyFont="1" applyFill="1" applyBorder="1" applyAlignment="1">
      <alignment vertical="center"/>
    </xf>
    <xf numFmtId="3" fontId="3" fillId="0" borderId="184" xfId="0" applyNumberFormat="1" applyFont="1" applyBorder="1" applyAlignment="1">
      <alignment vertical="center"/>
    </xf>
    <xf numFmtId="3" fontId="3" fillId="0" borderId="180" xfId="0" applyNumberFormat="1" applyFont="1" applyBorder="1" applyAlignment="1">
      <alignment vertical="center"/>
    </xf>
    <xf numFmtId="3" fontId="3" fillId="0" borderId="197" xfId="0" applyNumberFormat="1" applyFont="1" applyBorder="1" applyAlignment="1">
      <alignment vertical="center"/>
    </xf>
    <xf numFmtId="3" fontId="3" fillId="0" borderId="186" xfId="0" applyNumberFormat="1" applyFont="1" applyBorder="1" applyAlignment="1">
      <alignment vertical="center"/>
    </xf>
    <xf numFmtId="3" fontId="3" fillId="0" borderId="201" xfId="0" applyNumberFormat="1" applyFont="1" applyBorder="1" applyAlignment="1">
      <alignment vertical="center"/>
    </xf>
    <xf numFmtId="3" fontId="3" fillId="0" borderId="211" xfId="0" applyNumberFormat="1" applyFont="1" applyBorder="1" applyAlignment="1">
      <alignment vertical="center"/>
    </xf>
    <xf numFmtId="3" fontId="3" fillId="0" borderId="198" xfId="0" applyNumberFormat="1" applyFont="1" applyBorder="1" applyAlignment="1">
      <alignment vertical="center"/>
    </xf>
    <xf numFmtId="0" fontId="2" fillId="0" borderId="202" xfId="0" applyFont="1" applyBorder="1" applyAlignment="1">
      <alignment vertical="center"/>
    </xf>
    <xf numFmtId="0" fontId="5" fillId="0" borderId="184" xfId="0" applyFont="1" applyBorder="1" applyAlignment="1">
      <alignment wrapText="1"/>
    </xf>
    <xf numFmtId="0" fontId="364" fillId="0" borderId="79" xfId="0" applyFont="1" applyBorder="1"/>
    <xf numFmtId="0" fontId="104" fillId="0" borderId="79" xfId="0" applyFont="1" applyBorder="1"/>
    <xf numFmtId="0" fontId="2" fillId="0" borderId="184" xfId="0" applyFont="1" applyBorder="1" applyAlignment="1">
      <alignment wrapText="1"/>
    </xf>
    <xf numFmtId="0" fontId="2" fillId="0" borderId="180" xfId="0" applyFont="1" applyBorder="1" applyAlignment="1">
      <alignment wrapText="1"/>
    </xf>
    <xf numFmtId="0" fontId="2" fillId="0" borderId="79" xfId="0" applyFont="1" applyBorder="1"/>
    <xf numFmtId="0" fontId="45" fillId="0" borderId="180" xfId="0" applyFont="1" applyBorder="1" applyAlignment="1">
      <alignment horizontal="center" vertical="center" wrapText="1"/>
    </xf>
    <xf numFmtId="0" fontId="45" fillId="0" borderId="79" xfId="0" applyFont="1" applyBorder="1" applyAlignment="1">
      <alignment horizontal="center" vertical="center" wrapText="1"/>
    </xf>
    <xf numFmtId="10" fontId="364" fillId="0" borderId="79" xfId="20950" applyNumberFormat="1" applyFont="1" applyFill="1" applyBorder="1"/>
    <xf numFmtId="10" fontId="364" fillId="0" borderId="212" xfId="20950" applyNumberFormat="1" applyFont="1" applyFill="1" applyBorder="1"/>
    <xf numFmtId="0" fontId="2" fillId="0" borderId="81" xfId="0" applyFont="1" applyBorder="1" applyAlignment="1">
      <alignment vertical="center"/>
    </xf>
    <xf numFmtId="0" fontId="5" fillId="0" borderId="191" xfId="0" applyFont="1" applyBorder="1" applyAlignment="1">
      <alignment wrapText="1"/>
    </xf>
    <xf numFmtId="164" fontId="93" fillId="0" borderId="0" xfId="7" applyNumberFormat="1" applyFont="1"/>
    <xf numFmtId="164" fontId="349" fillId="0" borderId="0" xfId="7" applyNumberFormat="1" applyFont="1"/>
    <xf numFmtId="164" fontId="93" fillId="0" borderId="0" xfId="7" applyNumberFormat="1" applyFont="1" applyBorder="1"/>
    <xf numFmtId="164" fontId="349" fillId="0" borderId="0" xfId="7" applyNumberFormat="1" applyFont="1" applyBorder="1"/>
    <xf numFmtId="164" fontId="93" fillId="0" borderId="184" xfId="7" applyNumberFormat="1" applyFont="1" applyFill="1" applyBorder="1" applyAlignment="1" applyProtection="1">
      <alignment horizontal="center" vertical="center" wrapText="1"/>
    </xf>
    <xf numFmtId="164" fontId="349" fillId="0" borderId="184" xfId="7" applyNumberFormat="1" applyFont="1" applyBorder="1"/>
    <xf numFmtId="164" fontId="349" fillId="0" borderId="184" xfId="7" applyNumberFormat="1" applyFont="1" applyBorder="1" applyAlignment="1">
      <alignment vertical="center"/>
    </xf>
    <xf numFmtId="164" fontId="349" fillId="0" borderId="201" xfId="7" applyNumberFormat="1" applyFont="1" applyBorder="1"/>
    <xf numFmtId="164" fontId="2" fillId="0" borderId="0" xfId="7" applyNumberFormat="1" applyFont="1"/>
    <xf numFmtId="164" fontId="84" fillId="0" borderId="0" xfId="7" applyNumberFormat="1" applyFont="1"/>
    <xf numFmtId="164" fontId="85" fillId="0" borderId="0" xfId="7" applyNumberFormat="1" applyFont="1"/>
    <xf numFmtId="164" fontId="2" fillId="0" borderId="0" xfId="7" applyNumberFormat="1" applyFont="1" applyBorder="1"/>
    <xf numFmtId="164" fontId="84" fillId="0" borderId="0" xfId="7" applyNumberFormat="1" applyFont="1" applyBorder="1"/>
    <xf numFmtId="164" fontId="85" fillId="0" borderId="0" xfId="7" applyNumberFormat="1" applyFont="1" applyBorder="1"/>
    <xf numFmtId="164" fontId="0" fillId="35" borderId="184" xfId="7" applyNumberFormat="1" applyFont="1" applyFill="1" applyBorder="1"/>
    <xf numFmtId="164" fontId="0" fillId="0" borderId="0" xfId="7" applyNumberFormat="1" applyFont="1"/>
    <xf numFmtId="164" fontId="110" fillId="0" borderId="116" xfId="7" applyNumberFormat="1" applyFont="1" applyBorder="1"/>
    <xf numFmtId="164" fontId="113" fillId="0" borderId="116" xfId="7" applyNumberFormat="1" applyFont="1" applyBorder="1"/>
    <xf numFmtId="164" fontId="112" fillId="0" borderId="116" xfId="7" applyNumberFormat="1" applyFont="1" applyBorder="1"/>
    <xf numFmtId="164" fontId="109" fillId="0" borderId="116" xfId="7" applyNumberFormat="1" applyFont="1" applyBorder="1"/>
    <xf numFmtId="164" fontId="109" fillId="0" borderId="116" xfId="7" applyNumberFormat="1" applyFont="1" applyBorder="1" applyAlignment="1">
      <alignment horizontal="left" indent="1"/>
    </xf>
    <xf numFmtId="164" fontId="112" fillId="75" borderId="116" xfId="7" applyNumberFormat="1" applyFont="1" applyFill="1" applyBorder="1"/>
    <xf numFmtId="164" fontId="112" fillId="0" borderId="17" xfId="7" applyNumberFormat="1" applyFont="1" applyBorder="1"/>
    <xf numFmtId="164" fontId="109" fillId="0" borderId="76" xfId="7" applyNumberFormat="1" applyFont="1" applyBorder="1"/>
    <xf numFmtId="164" fontId="109" fillId="0" borderId="119" xfId="7" applyNumberFormat="1" applyFont="1" applyBorder="1"/>
    <xf numFmtId="164" fontId="109" fillId="0" borderId="17" xfId="7" applyNumberFormat="1" applyFont="1" applyBorder="1" applyAlignment="1">
      <alignment horizontal="left" indent="1"/>
    </xf>
    <xf numFmtId="164" fontId="109" fillId="0" borderId="17" xfId="7" applyNumberFormat="1" applyFont="1" applyBorder="1" applyAlignment="1">
      <alignment horizontal="left" indent="2"/>
    </xf>
    <xf numFmtId="164" fontId="109" fillId="0" borderId="17" xfId="7" applyNumberFormat="1" applyFont="1" applyFill="1" applyBorder="1" applyAlignment="1">
      <alignment horizontal="left" indent="3"/>
    </xf>
    <xf numFmtId="164" fontId="109" fillId="0" borderId="17" xfId="7" applyNumberFormat="1" applyFont="1" applyFill="1" applyBorder="1" applyAlignment="1">
      <alignment horizontal="left" indent="1"/>
    </xf>
    <xf numFmtId="164" fontId="109" fillId="78" borderId="17" xfId="7" applyNumberFormat="1" applyFont="1" applyFill="1" applyBorder="1"/>
    <xf numFmtId="164" fontId="109" fillId="78" borderId="116" xfId="7" applyNumberFormat="1" applyFont="1" applyFill="1" applyBorder="1"/>
    <xf numFmtId="164" fontId="109" fillId="78" borderId="76" xfId="7" applyNumberFormat="1" applyFont="1" applyFill="1" applyBorder="1"/>
    <xf numFmtId="164" fontId="109" fillId="78" borderId="119" xfId="7" applyNumberFormat="1" applyFont="1" applyFill="1" applyBorder="1"/>
    <xf numFmtId="164" fontId="109" fillId="0" borderId="17" xfId="7" applyNumberFormat="1" applyFont="1" applyFill="1" applyBorder="1" applyAlignment="1">
      <alignment horizontal="left" vertical="top" wrapText="1" indent="2"/>
    </xf>
    <xf numFmtId="164" fontId="109" fillId="0" borderId="116" xfId="7" applyNumberFormat="1" applyFont="1" applyFill="1" applyBorder="1"/>
    <xf numFmtId="164" fontId="109" fillId="0" borderId="76" xfId="7" applyNumberFormat="1" applyFont="1" applyFill="1" applyBorder="1"/>
    <xf numFmtId="164" fontId="109" fillId="0" borderId="119" xfId="7" applyNumberFormat="1" applyFont="1" applyFill="1" applyBorder="1"/>
    <xf numFmtId="164" fontId="109" fillId="0" borderId="17" xfId="7" applyNumberFormat="1" applyFont="1" applyFill="1" applyBorder="1" applyAlignment="1">
      <alignment horizontal="left" wrapText="1" indent="3"/>
    </xf>
    <xf numFmtId="164" fontId="109" fillId="0" borderId="17" xfId="7" applyNumberFormat="1" applyFont="1" applyFill="1" applyBorder="1" applyAlignment="1">
      <alignment horizontal="left" wrapText="1" indent="2"/>
    </xf>
    <xf numFmtId="164" fontId="109" fillId="0" borderId="17" xfId="7" applyNumberFormat="1" applyFont="1" applyFill="1" applyBorder="1" applyAlignment="1">
      <alignment horizontal="left" wrapText="1" indent="1"/>
    </xf>
    <xf numFmtId="164" fontId="109" fillId="0" borderId="20" xfId="7" applyNumberFormat="1" applyFont="1" applyFill="1" applyBorder="1" applyAlignment="1">
      <alignment horizontal="left" wrapText="1" indent="1"/>
    </xf>
    <xf numFmtId="164" fontId="109" fillId="0" borderId="21" xfId="7" applyNumberFormat="1" applyFont="1" applyFill="1" applyBorder="1"/>
    <xf numFmtId="164" fontId="109" fillId="0" borderId="22" xfId="7" applyNumberFormat="1" applyFont="1" applyFill="1" applyBorder="1"/>
    <xf numFmtId="164" fontId="109" fillId="0" borderId="24" xfId="7" applyNumberFormat="1" applyFont="1" applyFill="1" applyBorder="1"/>
    <xf numFmtId="164" fontId="109" fillId="0" borderId="116" xfId="7" applyNumberFormat="1" applyFont="1" applyFill="1" applyBorder="1" applyAlignment="1">
      <alignment horizontal="left" vertical="center" wrapText="1"/>
    </xf>
    <xf numFmtId="164" fontId="109" fillId="0" borderId="116" xfId="7" applyNumberFormat="1" applyFont="1" applyBorder="1" applyAlignment="1"/>
    <xf numFmtId="164" fontId="109" fillId="0" borderId="184" xfId="7" applyNumberFormat="1" applyFont="1" applyFill="1" applyBorder="1" applyAlignment="1">
      <alignment horizontal="center"/>
    </xf>
    <xf numFmtId="164" fontId="109" fillId="0" borderId="116" xfId="7" applyNumberFormat="1" applyFont="1" applyBorder="1" applyAlignment="1">
      <alignment horizontal="center" vertical="center" wrapText="1"/>
    </xf>
    <xf numFmtId="164" fontId="109" fillId="0" borderId="116" xfId="7" applyNumberFormat="1" applyFont="1" applyBorder="1" applyAlignment="1">
      <alignment horizontal="center" vertical="center"/>
    </xf>
    <xf numFmtId="164" fontId="112" fillId="0" borderId="116" xfId="7" applyNumberFormat="1" applyFont="1" applyFill="1" applyBorder="1" applyAlignment="1">
      <alignment horizontal="left" vertical="center" wrapText="1"/>
    </xf>
    <xf numFmtId="9" fontId="114" fillId="0" borderId="116" xfId="20950" applyFont="1" applyBorder="1"/>
    <xf numFmtId="9" fontId="114" fillId="0" borderId="120" xfId="20950" applyFont="1" applyBorder="1"/>
    <xf numFmtId="3" fontId="119" fillId="0" borderId="184" xfId="0" applyNumberFormat="1" applyFont="1" applyFill="1" applyBorder="1" applyAlignment="1">
      <alignment horizontal="left" vertical="center" wrapText="1"/>
    </xf>
    <xf numFmtId="164" fontId="119" fillId="0" borderId="184" xfId="7" applyNumberFormat="1" applyFont="1" applyFill="1" applyBorder="1" applyAlignment="1">
      <alignment horizontal="left" vertical="center" wrapText="1"/>
    </xf>
    <xf numFmtId="169" fontId="9" fillId="0" borderId="0" xfId="20" applyFill="1"/>
    <xf numFmtId="10" fontId="93" fillId="0" borderId="184" xfId="0" applyNumberFormat="1" applyFont="1" applyFill="1" applyBorder="1" applyAlignment="1" applyProtection="1">
      <alignment vertical="center"/>
      <protection locked="0"/>
    </xf>
    <xf numFmtId="10" fontId="9" fillId="0" borderId="0" xfId="20" applyNumberFormat="1" applyFill="1"/>
    <xf numFmtId="191" fontId="93" fillId="0" borderId="185" xfId="0" applyNumberFormat="1" applyFont="1" applyFill="1" applyBorder="1" applyAlignment="1" applyProtection="1">
      <alignment vertical="center"/>
      <protection locked="0"/>
    </xf>
    <xf numFmtId="191" fontId="93" fillId="0" borderId="191" xfId="0" applyNumberFormat="1" applyFont="1" applyFill="1" applyBorder="1" applyAlignment="1" applyProtection="1">
      <alignment vertical="center"/>
      <protection locked="0"/>
    </xf>
    <xf numFmtId="10" fontId="93" fillId="0" borderId="201" xfId="20950" applyNumberFormat="1" applyFont="1" applyFill="1" applyBorder="1" applyAlignment="1" applyProtection="1">
      <alignment vertical="center"/>
      <protection locked="0"/>
    </xf>
    <xf numFmtId="164" fontId="2" fillId="0" borderId="184" xfId="7" applyNumberFormat="1" applyFont="1" applyFill="1" applyBorder="1" applyAlignment="1" applyProtection="1">
      <alignment horizontal="center" vertical="center" wrapText="1"/>
    </xf>
    <xf numFmtId="164" fontId="2" fillId="0" borderId="197" xfId="7" applyNumberFormat="1" applyFont="1" applyFill="1" applyBorder="1" applyAlignment="1" applyProtection="1">
      <alignment horizontal="center" vertical="center" wrapText="1"/>
    </xf>
    <xf numFmtId="0" fontId="0" fillId="0" borderId="202" xfId="0" applyBorder="1" applyAlignment="1">
      <alignment horizontal="center" vertical="center"/>
    </xf>
    <xf numFmtId="164" fontId="0" fillId="0" borderId="184" xfId="7" applyNumberFormat="1" applyFont="1" applyBorder="1"/>
    <xf numFmtId="164" fontId="0" fillId="35" borderId="197" xfId="7" applyNumberFormat="1" applyFont="1" applyFill="1" applyBorder="1"/>
    <xf numFmtId="0" fontId="122" fillId="0" borderId="213" xfId="0" applyFont="1" applyFill="1" applyBorder="1" applyAlignment="1">
      <alignment horizontal="left" vertical="center" wrapText="1" indent="1"/>
    </xf>
    <xf numFmtId="0" fontId="123" fillId="0" borderId="213" xfId="0" applyFont="1" applyFill="1" applyBorder="1" applyAlignment="1">
      <alignment horizontal="justify" vertical="center" wrapText="1"/>
    </xf>
    <xf numFmtId="164" fontId="0" fillId="0" borderId="184" xfId="7" applyNumberFormat="1" applyFont="1" applyBorder="1" applyProtection="1"/>
    <xf numFmtId="0" fontId="0" fillId="0" borderId="204" xfId="0" applyBorder="1" applyAlignment="1">
      <alignment horizontal="center" vertical="center"/>
    </xf>
    <xf numFmtId="0" fontId="123" fillId="3" borderId="214" xfId="0" applyFont="1" applyFill="1" applyBorder="1" applyAlignment="1">
      <alignment vertical="center" wrapText="1"/>
    </xf>
    <xf numFmtId="164" fontId="0" fillId="0" borderId="201" xfId="7" applyNumberFormat="1" applyFont="1" applyFill="1" applyBorder="1"/>
    <xf numFmtId="164" fontId="0" fillId="35" borderId="201" xfId="7" applyNumberFormat="1" applyFont="1" applyFill="1" applyBorder="1"/>
    <xf numFmtId="164" fontId="0" fillId="35" borderId="198" xfId="7" applyNumberFormat="1" applyFont="1" applyFill="1" applyBorder="1"/>
    <xf numFmtId="0" fontId="351" fillId="3" borderId="213" xfId="0" applyFont="1" applyFill="1" applyBorder="1" applyAlignment="1">
      <alignment horizontal="left" vertical="center" wrapText="1"/>
    </xf>
    <xf numFmtId="0" fontId="93" fillId="0" borderId="213" xfId="0" applyFont="1" applyBorder="1" applyAlignment="1">
      <alignment horizontal="left" vertical="center" wrapText="1" indent="1"/>
    </xf>
    <xf numFmtId="191" fontId="93" fillId="0" borderId="201" xfId="0" applyNumberFormat="1" applyFont="1" applyFill="1" applyBorder="1" applyAlignment="1">
      <alignment horizontal="right"/>
    </xf>
    <xf numFmtId="0" fontId="92" fillId="0" borderId="61" xfId="0" applyFont="1" applyBorder="1" applyAlignment="1">
      <alignment horizontal="left" wrapText="1"/>
    </xf>
    <xf numFmtId="0" fontId="92" fillId="0" borderId="60" xfId="0" applyFont="1" applyBorder="1" applyAlignment="1">
      <alignment horizontal="left" wrapText="1"/>
    </xf>
    <xf numFmtId="0" fontId="92" fillId="0" borderId="124" xfId="0" applyFont="1" applyBorder="1" applyAlignment="1">
      <alignment horizontal="center" vertical="center"/>
    </xf>
    <xf numFmtId="0" fontId="92" fillId="0" borderId="29" xfId="0" applyFont="1" applyBorder="1" applyAlignment="1">
      <alignment horizontal="center" vertical="center"/>
    </xf>
    <xf numFmtId="0" fontId="92" fillId="0" borderId="125" xfId="0" applyFont="1" applyBorder="1" applyAlignment="1">
      <alignment horizontal="center" vertical="center"/>
    </xf>
    <xf numFmtId="0" fontId="349" fillId="0" borderId="180" xfId="0" applyFont="1" applyBorder="1" applyAlignment="1">
      <alignment horizontal="center"/>
    </xf>
    <xf numFmtId="0" fontId="349" fillId="0" borderId="186" xfId="0" applyFont="1" applyBorder="1" applyAlignment="1">
      <alignment horizontal="center"/>
    </xf>
    <xf numFmtId="0" fontId="349" fillId="0" borderId="215" xfId="0" applyFont="1" applyBorder="1" applyAlignment="1">
      <alignment horizontal="center"/>
    </xf>
    <xf numFmtId="0" fontId="349" fillId="0" borderId="14" xfId="0" applyFont="1" applyBorder="1" applyAlignment="1">
      <alignment horizontal="center" vertical="center"/>
    </xf>
    <xf numFmtId="0" fontId="349" fillId="0" borderId="202" xfId="0" applyFont="1" applyBorder="1" applyAlignment="1">
      <alignment horizontal="center" vertical="center"/>
    </xf>
    <xf numFmtId="0" fontId="350" fillId="0" borderId="5"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0" fillId="0" borderId="4" xfId="0" applyBorder="1" applyAlignment="1">
      <alignment horizontal="center" vertical="center"/>
    </xf>
    <xf numFmtId="0" fontId="0" fillId="0" borderId="62" xfId="0" applyBorder="1" applyAlignment="1">
      <alignment horizontal="center" vertical="center"/>
    </xf>
    <xf numFmtId="0" fontId="118" fillId="0" borderId="5" xfId="0" applyFont="1" applyBorder="1" applyAlignment="1">
      <alignment horizontal="center" vertical="center" wrapText="1"/>
    </xf>
    <xf numFmtId="0" fontId="118" fillId="0" borderId="7" xfId="0" applyFont="1" applyBorder="1" applyAlignment="1">
      <alignment horizontal="center" vertical="center" wrapText="1"/>
    </xf>
    <xf numFmtId="164" fontId="119" fillId="0" borderId="15" xfId="7" applyNumberFormat="1" applyFont="1" applyFill="1" applyBorder="1" applyAlignment="1" applyProtection="1">
      <alignment horizontal="center" vertical="center"/>
    </xf>
    <xf numFmtId="164" fontId="119" fillId="0" borderId="16" xfId="7" applyNumberFormat="1" applyFont="1" applyFill="1" applyBorder="1" applyAlignment="1" applyProtection="1">
      <alignment horizontal="center" vertical="center"/>
    </xf>
    <xf numFmtId="0" fontId="84" fillId="0" borderId="180" xfId="0" applyFont="1" applyBorder="1" applyAlignment="1">
      <alignment horizontal="center" vertical="center"/>
    </xf>
    <xf numFmtId="0" fontId="84" fillId="0" borderId="14" xfId="0" applyFont="1" applyBorder="1" applyAlignment="1">
      <alignment horizontal="center" vertical="center" wrapText="1"/>
    </xf>
    <xf numFmtId="0" fontId="84" fillId="0" borderId="202"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184" xfId="0" applyFont="1" applyFill="1" applyBorder="1" applyAlignment="1">
      <alignment horizontal="center" vertical="center" wrapText="1"/>
    </xf>
    <xf numFmtId="0" fontId="84" fillId="0" borderId="184" xfId="0" applyFont="1" applyFill="1" applyBorder="1" applyAlignment="1">
      <alignment horizontal="center" vertical="center" wrapText="1"/>
    </xf>
    <xf numFmtId="0" fontId="45" fillId="0" borderId="184" xfId="11" applyFont="1" applyFill="1" applyBorder="1" applyAlignment="1" applyProtection="1">
      <alignment horizontal="center" vertical="center" wrapText="1"/>
    </xf>
    <xf numFmtId="0" fontId="45" fillId="0" borderId="197" xfId="11" applyFont="1" applyFill="1" applyBorder="1" applyAlignment="1" applyProtection="1">
      <alignment horizontal="center" vertical="center" wrapText="1"/>
    </xf>
    <xf numFmtId="0" fontId="45" fillId="0" borderId="65"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16"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59" xfId="0" applyFont="1" applyFill="1" applyBorder="1" applyAlignment="1" applyProtection="1">
      <alignment horizontal="center" vertical="center" wrapText="1"/>
    </xf>
    <xf numFmtId="0" fontId="4" fillId="83" borderId="76"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6" xfId="13" applyFont="1" applyFill="1" applyBorder="1" applyAlignment="1" applyProtection="1">
      <alignment horizontal="center" vertical="center" wrapText="1"/>
      <protection locked="0"/>
    </xf>
    <xf numFmtId="0" fontId="97" fillId="3" borderId="59"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4"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67" xfId="1" applyNumberFormat="1" applyFont="1" applyFill="1" applyBorder="1" applyAlignment="1" applyProtection="1">
      <alignment horizontal="center" vertical="center" wrapText="1"/>
      <protection locked="0"/>
    </xf>
    <xf numFmtId="164" fontId="45" fillId="0" borderId="68" xfId="1" applyNumberFormat="1" applyFont="1" applyFill="1" applyBorder="1" applyAlignment="1" applyProtection="1">
      <alignment horizontal="center" vertical="center" wrapText="1"/>
      <protection locked="0"/>
    </xf>
    <xf numFmtId="0" fontId="3" fillId="0" borderId="6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86" fillId="0" borderId="69" xfId="0" applyFont="1" applyBorder="1" applyAlignment="1">
      <alignment horizontal="center"/>
    </xf>
    <xf numFmtId="0" fontId="86" fillId="0" borderId="70"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1" xfId="0" applyFont="1" applyFill="1" applyBorder="1" applyAlignment="1">
      <alignment horizontal="left" vertical="center"/>
    </xf>
    <xf numFmtId="0" fontId="98" fillId="0" borderId="52" xfId="0" applyFont="1" applyFill="1" applyBorder="1" applyAlignment="1">
      <alignment horizontal="left" vertical="center"/>
    </xf>
    <xf numFmtId="0" fontId="3" fillId="0" borderId="52" xfId="0" applyFont="1" applyFill="1" applyBorder="1" applyAlignment="1">
      <alignment horizontal="center" vertical="center" wrapText="1"/>
    </xf>
    <xf numFmtId="0" fontId="3" fillId="0" borderId="72" xfId="0" applyFont="1" applyFill="1" applyBorder="1" applyAlignment="1">
      <alignment horizontal="center" vertical="center" wrapText="1"/>
    </xf>
    <xf numFmtId="0" fontId="3" fillId="0" borderId="55"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6" xfId="0" applyFont="1" applyBorder="1" applyAlignment="1">
      <alignment horizontal="center" vertical="center" wrapText="1"/>
    </xf>
    <xf numFmtId="0" fontId="112" fillId="0" borderId="97" xfId="0" applyNumberFormat="1" applyFont="1" applyFill="1" applyBorder="1" applyAlignment="1">
      <alignment horizontal="left" vertical="center" wrapText="1"/>
    </xf>
    <xf numFmtId="0" fontId="112" fillId="0" borderId="98" xfId="0" applyNumberFormat="1" applyFont="1" applyFill="1" applyBorder="1" applyAlignment="1">
      <alignment horizontal="left" vertical="center" wrapText="1"/>
    </xf>
    <xf numFmtId="0" fontId="112" fillId="0" borderId="102" xfId="0" applyNumberFormat="1" applyFont="1" applyFill="1" applyBorder="1" applyAlignment="1">
      <alignment horizontal="left" vertical="center" wrapText="1"/>
    </xf>
    <xf numFmtId="0" fontId="112" fillId="0" borderId="103"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3" fillId="0" borderId="99" xfId="0" applyFont="1" applyFill="1" applyBorder="1" applyAlignment="1">
      <alignment horizontal="center" vertical="center" wrapText="1"/>
    </xf>
    <xf numFmtId="0" fontId="113" fillId="0" borderId="100" xfId="0" applyFont="1" applyFill="1" applyBorder="1" applyAlignment="1">
      <alignment horizontal="center" vertical="center" wrapText="1"/>
    </xf>
    <xf numFmtId="0" fontId="113" fillId="0" borderId="101" xfId="0" applyFont="1" applyFill="1" applyBorder="1" applyAlignment="1">
      <alignment horizontal="center" vertical="center" wrapText="1"/>
    </xf>
    <xf numFmtId="0" fontId="113" fillId="0" borderId="80"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70" xfId="0" applyFont="1" applyFill="1" applyBorder="1" applyAlignment="1">
      <alignment horizontal="center" vertical="center" wrapText="1"/>
    </xf>
    <xf numFmtId="0" fontId="109" fillId="0" borderId="120"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16" xfId="0" applyFont="1" applyBorder="1" applyAlignment="1">
      <alignment horizontal="center" vertical="center" wrapText="1"/>
    </xf>
    <xf numFmtId="0" fontId="117" fillId="0" borderId="116" xfId="0" applyFont="1" applyFill="1" applyBorder="1" applyAlignment="1">
      <alignment horizontal="center" vertical="center"/>
    </xf>
    <xf numFmtId="0" fontId="117" fillId="0" borderId="99" xfId="0" applyFont="1" applyFill="1" applyBorder="1" applyAlignment="1">
      <alignment horizontal="center" vertical="center"/>
    </xf>
    <xf numFmtId="0" fontId="117" fillId="0" borderId="101" xfId="0" applyFont="1" applyFill="1" applyBorder="1" applyAlignment="1">
      <alignment horizontal="center" vertical="center"/>
    </xf>
    <xf numFmtId="0" fontId="117" fillId="0" borderId="80" xfId="0" applyFont="1" applyFill="1" applyBorder="1" applyAlignment="1">
      <alignment horizontal="center" vertical="center"/>
    </xf>
    <xf numFmtId="0" fontId="117" fillId="0" borderId="70" xfId="0" applyFont="1" applyFill="1" applyBorder="1" applyAlignment="1">
      <alignment horizontal="center" vertical="center"/>
    </xf>
    <xf numFmtId="0" fontId="113" fillId="0" borderId="116" xfId="0" applyFont="1" applyFill="1" applyBorder="1" applyAlignment="1">
      <alignment horizontal="center" vertical="center" wrapText="1"/>
    </xf>
    <xf numFmtId="0" fontId="109" fillId="0" borderId="119" xfId="0" applyFont="1" applyBorder="1" applyAlignment="1">
      <alignment horizontal="center" vertical="center" wrapText="1"/>
    </xf>
    <xf numFmtId="0" fontId="112" fillId="0" borderId="99" xfId="0" applyFont="1" applyFill="1" applyBorder="1" applyAlignment="1">
      <alignment horizontal="center" vertical="center" wrapText="1"/>
    </xf>
    <xf numFmtId="0" fontId="112" fillId="0" borderId="101"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12" fillId="0" borderId="63" xfId="0" applyFont="1" applyFill="1" applyBorder="1" applyAlignment="1">
      <alignment horizontal="center" vertical="center" wrapText="1"/>
    </xf>
    <xf numFmtId="0" fontId="112" fillId="0" borderId="80" xfId="0" applyFont="1" applyFill="1" applyBorder="1" applyAlignment="1">
      <alignment horizontal="center" vertical="center" wrapText="1"/>
    </xf>
    <xf numFmtId="0" fontId="112" fillId="0" borderId="70" xfId="0" applyFont="1" applyFill="1" applyBorder="1" applyAlignment="1">
      <alignment horizontal="center" vertical="center" wrapText="1"/>
    </xf>
    <xf numFmtId="0" fontId="109" fillId="0" borderId="117" xfId="0" applyFont="1" applyFill="1" applyBorder="1" applyAlignment="1">
      <alignment horizontal="center" vertical="center" wrapText="1"/>
    </xf>
    <xf numFmtId="0" fontId="109" fillId="0" borderId="118" xfId="0" applyFont="1" applyFill="1" applyBorder="1" applyAlignment="1">
      <alignment horizontal="center" vertical="center" wrapText="1"/>
    </xf>
    <xf numFmtId="0" fontId="112" fillId="0" borderId="71"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1" xfId="0" applyFont="1" applyFill="1" applyBorder="1" applyAlignment="1">
      <alignment horizontal="center" vertical="center" wrapText="1"/>
    </xf>
    <xf numFmtId="0" fontId="109" fillId="0" borderId="70" xfId="0" applyFont="1" applyBorder="1" applyAlignment="1">
      <alignment horizontal="center" vertical="center" wrapText="1"/>
    </xf>
    <xf numFmtId="0" fontId="112" fillId="0" borderId="51" xfId="0" applyNumberFormat="1" applyFont="1" applyFill="1" applyBorder="1" applyAlignment="1">
      <alignment horizontal="left" vertical="top" wrapText="1"/>
    </xf>
    <xf numFmtId="0" fontId="112" fillId="0" borderId="72" xfId="0" applyNumberFormat="1" applyFont="1" applyFill="1" applyBorder="1" applyAlignment="1">
      <alignment horizontal="left" vertical="top" wrapText="1"/>
    </xf>
    <xf numFmtId="0" fontId="112" fillId="0" borderId="58" xfId="0" applyNumberFormat="1" applyFont="1" applyFill="1" applyBorder="1" applyAlignment="1">
      <alignment horizontal="left" vertical="top" wrapText="1"/>
    </xf>
    <xf numFmtId="0" fontId="112" fillId="0" borderId="89" xfId="0" applyNumberFormat="1" applyFont="1" applyFill="1" applyBorder="1" applyAlignment="1">
      <alignment horizontal="left" vertical="top" wrapText="1"/>
    </xf>
    <xf numFmtId="0" fontId="112" fillId="0" borderId="96" xfId="0" applyNumberFormat="1" applyFont="1" applyFill="1" applyBorder="1" applyAlignment="1">
      <alignment horizontal="left" vertical="top" wrapText="1"/>
    </xf>
    <xf numFmtId="0" fontId="112" fillId="0" borderId="123" xfId="0" applyNumberFormat="1" applyFont="1" applyFill="1" applyBorder="1" applyAlignment="1">
      <alignment horizontal="left" vertical="top" wrapText="1"/>
    </xf>
    <xf numFmtId="0" fontId="112" fillId="0" borderId="81" xfId="0" applyFont="1" applyFill="1" applyBorder="1" applyAlignment="1">
      <alignment horizontal="center" vertical="center" wrapText="1"/>
    </xf>
    <xf numFmtId="0" fontId="112" fillId="0" borderId="62" xfId="0" applyFont="1" applyFill="1" applyBorder="1" applyAlignment="1">
      <alignment horizontal="center" vertical="center" wrapText="1"/>
    </xf>
    <xf numFmtId="0" fontId="109" fillId="0" borderId="59" xfId="0" applyFont="1" applyBorder="1" applyAlignment="1">
      <alignment horizontal="center" vertical="center" wrapText="1"/>
    </xf>
    <xf numFmtId="0" fontId="109" fillId="0" borderId="64"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99" xfId="0" applyFont="1" applyBorder="1" applyAlignment="1">
      <alignment horizontal="center" vertical="top" wrapText="1"/>
    </xf>
    <xf numFmtId="0" fontId="109" fillId="0" borderId="100" xfId="0" applyFont="1" applyBorder="1" applyAlignment="1">
      <alignment horizontal="center" vertical="top" wrapText="1"/>
    </xf>
    <xf numFmtId="0" fontId="109" fillId="0" borderId="99" xfId="0" applyFont="1" applyFill="1" applyBorder="1" applyAlignment="1">
      <alignment horizontal="center" vertical="top" wrapText="1"/>
    </xf>
    <xf numFmtId="0" fontId="109" fillId="0" borderId="118" xfId="0" applyFont="1" applyFill="1" applyBorder="1" applyAlignment="1">
      <alignment horizontal="center" vertical="top" wrapText="1"/>
    </xf>
    <xf numFmtId="0" fontId="109" fillId="0" borderId="119" xfId="0" applyFont="1" applyFill="1" applyBorder="1" applyAlignment="1">
      <alignment horizontal="center" vertical="top" wrapText="1"/>
    </xf>
    <xf numFmtId="0" fontId="129" fillId="0" borderId="108" xfId="0" applyNumberFormat="1" applyFont="1" applyFill="1" applyBorder="1" applyAlignment="1">
      <alignment horizontal="left" vertical="top" wrapText="1"/>
    </xf>
    <xf numFmtId="0" fontId="129" fillId="0" borderId="109" xfId="0" applyNumberFormat="1" applyFont="1" applyFill="1" applyBorder="1" applyAlignment="1">
      <alignment horizontal="left" vertical="top" wrapText="1"/>
    </xf>
    <xf numFmtId="0" fontId="115" fillId="0" borderId="99" xfId="0" applyFont="1" applyBorder="1" applyAlignment="1">
      <alignment horizontal="center" vertical="center"/>
    </xf>
    <xf numFmtId="0" fontId="115" fillId="0" borderId="101" xfId="0" applyFont="1" applyBorder="1" applyAlignment="1">
      <alignment horizontal="center" vertical="center"/>
    </xf>
    <xf numFmtId="0" fontId="115" fillId="0" borderId="80" xfId="0" applyFont="1" applyBorder="1" applyAlignment="1">
      <alignment horizontal="center" vertical="center"/>
    </xf>
    <xf numFmtId="0" fontId="115" fillId="0" borderId="70" xfId="0" applyFont="1" applyBorder="1" applyAlignment="1">
      <alignment horizontal="center" vertical="center"/>
    </xf>
    <xf numFmtId="0" fontId="114" fillId="0" borderId="116" xfId="0" applyFont="1" applyBorder="1" applyAlignment="1">
      <alignment horizontal="center" vertical="center" wrapText="1"/>
    </xf>
    <xf numFmtId="0" fontId="114" fillId="0" borderId="120"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Fileserver.lb.ge\Reports\Financial%20Department\NBG%20Reporting\Working%20Files\Quarterly%20Reports\&#4318;&#4312;&#4314;&#4304;&#4320;%203\Pilar%203%20_2025\Q1_2025\PG1_I-BLB-QQ-20250331.XLSX" TargetMode="External"/><Relationship Id="rId1" Type="http://schemas.openxmlformats.org/officeDocument/2006/relationships/externalLinkPath" Target="PG1_I-BLB-QQ-202503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1. key ratios"/>
      <sheetName val="2. SOFP"/>
      <sheetName val="3. SOPL"/>
      <sheetName val="4. Off-balance"/>
      <sheetName val="5. RWA"/>
      <sheetName val="6. Administrators-shareholders"/>
      <sheetName val="7. LI1"/>
      <sheetName val="8. LI2"/>
      <sheetName val="9. Capital"/>
      <sheetName val="9.1. Capital Requirements"/>
      <sheetName val="9.2. MREL1"/>
      <sheetName val="9.3. MREL2"/>
      <sheetName val="10. CC2"/>
      <sheetName val="11. CRWA"/>
      <sheetName val="12. CRM"/>
      <sheetName val="13. CRME"/>
      <sheetName val="14. LCR"/>
      <sheetName val="15. CCR"/>
      <sheetName val="15.1. LR"/>
      <sheetName val="15.2. CVA"/>
      <sheetName val="16. NSFR"/>
      <sheetName val=" 17. Residual Maturity"/>
      <sheetName val="18. Assets by Exposure classes"/>
      <sheetName val="19. Assets by Risk Sectors"/>
      <sheetName val="20. Reserves"/>
      <sheetName val="21. NPL"/>
      <sheetName val="22. Quality"/>
      <sheetName val="23. LTV"/>
      <sheetName val="24. Risk Sector"/>
      <sheetName val="25. Collateral"/>
      <sheetName val="26. Retail Products"/>
      <sheetName val="Instruc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9">
          <cell r="C29">
            <v>525336628</v>
          </cell>
        </row>
        <row r="42">
          <cell r="C42">
            <v>5631866.3900000006</v>
          </cell>
        </row>
        <row r="53">
          <cell r="C53">
            <v>105766682.48200001</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G18" sqref="G18"/>
    </sheetView>
  </sheetViews>
  <sheetFormatPr defaultColWidth="9.33203125" defaultRowHeight="13.8"/>
  <cols>
    <col min="1" max="1" width="10.33203125" style="4" customWidth="1"/>
    <col min="2" max="2" width="138.33203125" style="5" bestFit="1" customWidth="1"/>
    <col min="3" max="3" width="39" style="5" customWidth="1"/>
    <col min="4" max="6" width="9.33203125" style="5"/>
    <col min="7" max="7" width="11.77734375" style="5" customWidth="1"/>
    <col min="8" max="16384" width="9.33203125" style="5"/>
  </cols>
  <sheetData>
    <row r="1" spans="1:3">
      <c r="A1" s="100"/>
      <c r="B1" s="105" t="s">
        <v>209</v>
      </c>
      <c r="C1" s="100"/>
    </row>
    <row r="2" spans="1:3" ht="14.4">
      <c r="A2" s="106">
        <v>1</v>
      </c>
      <c r="B2" s="212" t="s">
        <v>210</v>
      </c>
      <c r="C2" s="592" t="s">
        <v>752</v>
      </c>
    </row>
    <row r="3" spans="1:3" ht="14.4">
      <c r="A3" s="106">
        <v>2</v>
      </c>
      <c r="B3" s="213" t="s">
        <v>206</v>
      </c>
      <c r="C3" s="592" t="s">
        <v>753</v>
      </c>
    </row>
    <row r="4" spans="1:3" ht="14.4">
      <c r="A4" s="106">
        <v>3</v>
      </c>
      <c r="B4" s="214" t="s">
        <v>211</v>
      </c>
      <c r="C4" s="592" t="s">
        <v>754</v>
      </c>
    </row>
    <row r="5" spans="1:3" ht="14.4">
      <c r="A5" s="107">
        <v>4</v>
      </c>
      <c r="B5" s="215" t="s">
        <v>207</v>
      </c>
      <c r="C5" s="593" t="s">
        <v>755</v>
      </c>
    </row>
    <row r="6" spans="1:3" s="108" customFormat="1" ht="45.75" customHeight="1">
      <c r="A6" s="813" t="s">
        <v>283</v>
      </c>
      <c r="B6" s="814"/>
      <c r="C6" s="814"/>
    </row>
    <row r="7" spans="1:3">
      <c r="A7" s="109" t="s">
        <v>29</v>
      </c>
      <c r="B7" s="105" t="s">
        <v>208</v>
      </c>
    </row>
    <row r="8" spans="1:3">
      <c r="A8" s="100">
        <v>1</v>
      </c>
      <c r="B8" s="141" t="s">
        <v>20</v>
      </c>
    </row>
    <row r="9" spans="1:3">
      <c r="A9" s="100">
        <v>2</v>
      </c>
      <c r="B9" s="142" t="s">
        <v>21</v>
      </c>
    </row>
    <row r="10" spans="1:3">
      <c r="A10" s="100">
        <v>3</v>
      </c>
      <c r="B10" s="142" t="s">
        <v>22</v>
      </c>
    </row>
    <row r="11" spans="1:3">
      <c r="A11" s="100">
        <v>4</v>
      </c>
      <c r="B11" s="142" t="s">
        <v>23</v>
      </c>
      <c r="C11" s="48"/>
    </row>
    <row r="12" spans="1:3">
      <c r="A12" s="100">
        <v>5</v>
      </c>
      <c r="B12" s="142" t="s">
        <v>24</v>
      </c>
    </row>
    <row r="13" spans="1:3">
      <c r="A13" s="100">
        <v>6</v>
      </c>
      <c r="B13" s="143" t="s">
        <v>218</v>
      </c>
    </row>
    <row r="14" spans="1:3">
      <c r="A14" s="100">
        <v>7</v>
      </c>
      <c r="B14" s="142" t="s">
        <v>212</v>
      </c>
    </row>
    <row r="15" spans="1:3">
      <c r="A15" s="100">
        <v>8</v>
      </c>
      <c r="B15" s="142" t="s">
        <v>213</v>
      </c>
    </row>
    <row r="16" spans="1:3">
      <c r="A16" s="100">
        <v>9</v>
      </c>
      <c r="B16" s="142" t="s">
        <v>25</v>
      </c>
    </row>
    <row r="17" spans="1:2">
      <c r="A17" s="211" t="s">
        <v>282</v>
      </c>
      <c r="B17" s="210" t="s">
        <v>269</v>
      </c>
    </row>
    <row r="18" spans="1:2" s="15" customFormat="1">
      <c r="A18" s="476" t="s">
        <v>711</v>
      </c>
      <c r="B18" s="477" t="s">
        <v>713</v>
      </c>
    </row>
    <row r="19" spans="1:2" s="15" customFormat="1">
      <c r="A19" s="478" t="s">
        <v>712</v>
      </c>
      <c r="B19" s="477" t="s">
        <v>714</v>
      </c>
    </row>
    <row r="20" spans="1:2">
      <c r="A20" s="100">
        <v>10</v>
      </c>
      <c r="B20" s="142" t="s">
        <v>26</v>
      </c>
    </row>
    <row r="21" spans="1:2">
      <c r="A21" s="100">
        <v>11</v>
      </c>
      <c r="B21" s="143" t="s">
        <v>214</v>
      </c>
    </row>
    <row r="22" spans="1:2">
      <c r="A22" s="100">
        <v>12</v>
      </c>
      <c r="B22" s="143" t="s">
        <v>27</v>
      </c>
    </row>
    <row r="23" spans="1:2">
      <c r="A23" s="230">
        <v>13</v>
      </c>
      <c r="B23" s="231" t="s">
        <v>215</v>
      </c>
    </row>
    <row r="24" spans="1:2">
      <c r="A24" s="230">
        <v>14</v>
      </c>
      <c r="B24" s="232" t="s">
        <v>240</v>
      </c>
    </row>
    <row r="25" spans="1:2">
      <c r="A25" s="233">
        <v>15</v>
      </c>
      <c r="B25" s="234" t="s">
        <v>28</v>
      </c>
    </row>
    <row r="26" spans="1:2">
      <c r="A26" s="233">
        <v>15.1</v>
      </c>
      <c r="B26" s="235" t="s">
        <v>296</v>
      </c>
    </row>
    <row r="27" spans="1:2">
      <c r="A27" s="479">
        <v>15.2</v>
      </c>
      <c r="B27" s="477" t="s">
        <v>716</v>
      </c>
    </row>
    <row r="28" spans="1:2">
      <c r="A28" s="233">
        <v>16</v>
      </c>
      <c r="B28" s="235" t="s">
        <v>337</v>
      </c>
    </row>
    <row r="29" spans="1:2">
      <c r="A29" s="233">
        <v>17</v>
      </c>
      <c r="B29" s="235" t="s">
        <v>378</v>
      </c>
    </row>
    <row r="30" spans="1:2">
      <c r="A30" s="233">
        <v>18</v>
      </c>
      <c r="B30" s="235" t="s">
        <v>666</v>
      </c>
    </row>
    <row r="31" spans="1:2">
      <c r="A31" s="233">
        <v>19</v>
      </c>
      <c r="B31" s="235" t="s">
        <v>667</v>
      </c>
    </row>
    <row r="32" spans="1:2">
      <c r="A32" s="233">
        <v>20</v>
      </c>
      <c r="B32" s="302" t="s">
        <v>668</v>
      </c>
    </row>
    <row r="33" spans="1:2">
      <c r="A33" s="233">
        <v>21</v>
      </c>
      <c r="B33" s="235" t="s">
        <v>494</v>
      </c>
    </row>
    <row r="34" spans="1:2">
      <c r="A34" s="233">
        <v>22</v>
      </c>
      <c r="B34" s="235" t="s">
        <v>669</v>
      </c>
    </row>
    <row r="35" spans="1:2">
      <c r="A35" s="233">
        <v>23</v>
      </c>
      <c r="B35" s="235" t="s">
        <v>670</v>
      </c>
    </row>
    <row r="36" spans="1:2">
      <c r="A36" s="233">
        <v>24</v>
      </c>
      <c r="B36" s="235" t="s">
        <v>671</v>
      </c>
    </row>
    <row r="37" spans="1:2">
      <c r="A37" s="233">
        <v>25</v>
      </c>
      <c r="B37" s="235" t="s">
        <v>379</v>
      </c>
    </row>
    <row r="38" spans="1:2">
      <c r="A38" s="233">
        <v>26</v>
      </c>
      <c r="B38" s="235"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scale="4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56"/>
  <sheetViews>
    <sheetView zoomScale="80" zoomScaleNormal="80" workbookViewId="0">
      <pane xSplit="1" ySplit="5" topLeftCell="B6" activePane="bottomRight" state="frozen"/>
      <selection activeCell="F35" sqref="F35"/>
      <selection pane="topRight" activeCell="F35" sqref="F35"/>
      <selection pane="bottomLeft" activeCell="F35" sqref="F35"/>
      <selection pane="bottomRight" activeCell="F35" sqref="F35"/>
    </sheetView>
  </sheetViews>
  <sheetFormatPr defaultColWidth="9.33203125" defaultRowHeight="13.2"/>
  <cols>
    <col min="1" max="1" width="9.5546875" style="51" bestFit="1" customWidth="1"/>
    <col min="2" max="2" width="132.44140625" style="4" customWidth="1"/>
    <col min="3" max="3" width="18.44140625" style="4" customWidth="1"/>
    <col min="4" max="16384" width="9.33203125" style="4"/>
  </cols>
  <sheetData>
    <row r="1" spans="1:3">
      <c r="A1" s="2" t="s">
        <v>30</v>
      </c>
      <c r="B1" s="3" t="str">
        <f>'Info '!C2</f>
        <v>JSC "Liberty Bank"</v>
      </c>
    </row>
    <row r="2" spans="1:3" s="41" customFormat="1" ht="15.75" customHeight="1">
      <c r="A2" s="41" t="s">
        <v>31</v>
      </c>
      <c r="B2" s="594">
        <f>'1. key ratios '!B2</f>
        <v>45747</v>
      </c>
    </row>
    <row r="3" spans="1:3" s="41" customFormat="1" ht="15.75" customHeight="1"/>
    <row r="4" spans="1:3" ht="13.8" thickBot="1">
      <c r="A4" s="51" t="s">
        <v>143</v>
      </c>
      <c r="B4" s="86" t="s">
        <v>142</v>
      </c>
    </row>
    <row r="5" spans="1:3">
      <c r="A5" s="52" t="s">
        <v>6</v>
      </c>
      <c r="B5" s="53"/>
      <c r="C5" s="54" t="s">
        <v>35</v>
      </c>
    </row>
    <row r="6" spans="1:3" ht="13.8">
      <c r="A6" s="55">
        <v>1</v>
      </c>
      <c r="B6" s="56" t="s">
        <v>141</v>
      </c>
      <c r="C6" s="532">
        <f>SUM(C7:C11)</f>
        <v>625504214</v>
      </c>
    </row>
    <row r="7" spans="1:3" ht="13.8">
      <c r="A7" s="55">
        <v>2</v>
      </c>
      <c r="B7" s="57" t="s">
        <v>140</v>
      </c>
      <c r="C7" s="533">
        <v>44490459</v>
      </c>
    </row>
    <row r="8" spans="1:3" ht="13.8">
      <c r="A8" s="55">
        <v>3</v>
      </c>
      <c r="B8" s="58" t="s">
        <v>139</v>
      </c>
      <c r="C8" s="533">
        <v>36850537</v>
      </c>
    </row>
    <row r="9" spans="1:3" ht="13.8">
      <c r="A9" s="55">
        <v>4</v>
      </c>
      <c r="B9" s="58" t="s">
        <v>138</v>
      </c>
      <c r="C9" s="533">
        <v>26059883</v>
      </c>
    </row>
    <row r="10" spans="1:3" ht="13.8">
      <c r="A10" s="55">
        <v>5</v>
      </c>
      <c r="B10" s="58" t="s">
        <v>137</v>
      </c>
      <c r="C10" s="533">
        <v>0</v>
      </c>
    </row>
    <row r="11" spans="1:3" ht="13.8">
      <c r="A11" s="55">
        <v>6</v>
      </c>
      <c r="B11" s="59" t="s">
        <v>136</v>
      </c>
      <c r="C11" s="533">
        <v>518103335</v>
      </c>
    </row>
    <row r="12" spans="1:3" s="28" customFormat="1" ht="13.8">
      <c r="A12" s="55">
        <v>7</v>
      </c>
      <c r="B12" s="56" t="s">
        <v>135</v>
      </c>
      <c r="C12" s="534">
        <f>SUM(C13:C28)</f>
        <v>100167586</v>
      </c>
    </row>
    <row r="13" spans="1:3" s="28" customFormat="1" ht="13.8">
      <c r="A13" s="55">
        <v>8</v>
      </c>
      <c r="B13" s="60" t="s">
        <v>134</v>
      </c>
      <c r="C13" s="535">
        <v>26059883</v>
      </c>
    </row>
    <row r="14" spans="1:3" s="28" customFormat="1" ht="26.4">
      <c r="A14" s="55">
        <v>9</v>
      </c>
      <c r="B14" s="61" t="s">
        <v>133</v>
      </c>
      <c r="C14" s="535">
        <v>0</v>
      </c>
    </row>
    <row r="15" spans="1:3" s="28" customFormat="1" ht="13.8">
      <c r="A15" s="55">
        <v>10</v>
      </c>
      <c r="B15" s="62" t="s">
        <v>132</v>
      </c>
      <c r="C15" s="535">
        <v>74107703</v>
      </c>
    </row>
    <row r="16" spans="1:3" s="28" customFormat="1" ht="13.8">
      <c r="A16" s="55">
        <v>11</v>
      </c>
      <c r="B16" s="63" t="s">
        <v>131</v>
      </c>
      <c r="C16" s="535"/>
    </row>
    <row r="17" spans="1:3" s="28" customFormat="1" ht="13.8">
      <c r="A17" s="55">
        <v>12</v>
      </c>
      <c r="B17" s="62" t="s">
        <v>130</v>
      </c>
      <c r="C17" s="535"/>
    </row>
    <row r="18" spans="1:3" s="28" customFormat="1" ht="13.8">
      <c r="A18" s="55">
        <v>13</v>
      </c>
      <c r="B18" s="62" t="s">
        <v>129</v>
      </c>
      <c r="C18" s="535"/>
    </row>
    <row r="19" spans="1:3" s="28" customFormat="1" ht="13.8">
      <c r="A19" s="55">
        <v>14</v>
      </c>
      <c r="B19" s="62" t="s">
        <v>128</v>
      </c>
      <c r="C19" s="535"/>
    </row>
    <row r="20" spans="1:3" s="28" customFormat="1" ht="13.8">
      <c r="A20" s="55">
        <v>15</v>
      </c>
      <c r="B20" s="62" t="s">
        <v>127</v>
      </c>
      <c r="C20" s="535"/>
    </row>
    <row r="21" spans="1:3" s="28" customFormat="1" ht="26.4">
      <c r="A21" s="55">
        <v>16</v>
      </c>
      <c r="B21" s="61" t="s">
        <v>126</v>
      </c>
      <c r="C21" s="535"/>
    </row>
    <row r="22" spans="1:3" s="28" customFormat="1" ht="13.8">
      <c r="A22" s="55">
        <v>17</v>
      </c>
      <c r="B22" s="64" t="s">
        <v>125</v>
      </c>
      <c r="C22" s="535"/>
    </row>
    <row r="23" spans="1:3" s="28" customFormat="1" ht="13.8">
      <c r="A23" s="55">
        <v>18</v>
      </c>
      <c r="B23" s="474" t="s">
        <v>517</v>
      </c>
      <c r="C23" s="535"/>
    </row>
    <row r="24" spans="1:3" s="28" customFormat="1" ht="13.8">
      <c r="A24" s="55">
        <v>19</v>
      </c>
      <c r="B24" s="61" t="s">
        <v>124</v>
      </c>
      <c r="C24" s="535"/>
    </row>
    <row r="25" spans="1:3" s="28" customFormat="1" ht="26.4">
      <c r="A25" s="55">
        <v>20</v>
      </c>
      <c r="B25" s="61" t="s">
        <v>101</v>
      </c>
      <c r="C25" s="535"/>
    </row>
    <row r="26" spans="1:3" s="28" customFormat="1" ht="13.8">
      <c r="A26" s="55">
        <v>21</v>
      </c>
      <c r="B26" s="65" t="s">
        <v>123</v>
      </c>
      <c r="C26" s="535"/>
    </row>
    <row r="27" spans="1:3" s="28" customFormat="1" ht="13.8">
      <c r="A27" s="55">
        <v>22</v>
      </c>
      <c r="B27" s="65" t="s">
        <v>122</v>
      </c>
      <c r="C27" s="535"/>
    </row>
    <row r="28" spans="1:3" s="28" customFormat="1" ht="13.8">
      <c r="A28" s="55">
        <v>23</v>
      </c>
      <c r="B28" s="65" t="s">
        <v>121</v>
      </c>
      <c r="C28" s="535"/>
    </row>
    <row r="29" spans="1:3" s="28" customFormat="1" ht="13.8">
      <c r="A29" s="55">
        <v>24</v>
      </c>
      <c r="B29" s="66" t="s">
        <v>120</v>
      </c>
      <c r="C29" s="534">
        <f>C6-C12</f>
        <v>525336628</v>
      </c>
    </row>
    <row r="30" spans="1:3" s="28" customFormat="1" ht="13.8">
      <c r="A30" s="67"/>
      <c r="B30" s="68"/>
      <c r="C30" s="535"/>
    </row>
    <row r="31" spans="1:3" s="28" customFormat="1" ht="13.8">
      <c r="A31" s="67">
        <v>25</v>
      </c>
      <c r="B31" s="66" t="s">
        <v>119</v>
      </c>
      <c r="C31" s="534">
        <f>C32+C35</f>
        <v>5631866.3900000006</v>
      </c>
    </row>
    <row r="32" spans="1:3" s="28" customFormat="1" ht="13.8">
      <c r="A32" s="67">
        <v>26</v>
      </c>
      <c r="B32" s="58" t="s">
        <v>118</v>
      </c>
      <c r="C32" s="536">
        <f>C33+C34</f>
        <v>1112136.3900000001</v>
      </c>
    </row>
    <row r="33" spans="1:3" s="28" customFormat="1" ht="13.8">
      <c r="A33" s="67">
        <v>27</v>
      </c>
      <c r="B33" s="69" t="s">
        <v>179</v>
      </c>
      <c r="C33" s="535">
        <v>45654</v>
      </c>
    </row>
    <row r="34" spans="1:3" s="28" customFormat="1" ht="13.8">
      <c r="A34" s="67">
        <v>28</v>
      </c>
      <c r="B34" s="69" t="s">
        <v>117</v>
      </c>
      <c r="C34" s="535">
        <v>1066482.3900000001</v>
      </c>
    </row>
    <row r="35" spans="1:3" s="28" customFormat="1" ht="13.8">
      <c r="A35" s="67">
        <v>29</v>
      </c>
      <c r="B35" s="58" t="s">
        <v>116</v>
      </c>
      <c r="C35" s="535">
        <v>4519730</v>
      </c>
    </row>
    <row r="36" spans="1:3" s="28" customFormat="1" ht="13.8">
      <c r="A36" s="67">
        <v>30</v>
      </c>
      <c r="B36" s="66" t="s">
        <v>115</v>
      </c>
      <c r="C36" s="534">
        <f>SUM(C37:C41)</f>
        <v>0</v>
      </c>
    </row>
    <row r="37" spans="1:3" s="28" customFormat="1" ht="13.8">
      <c r="A37" s="67">
        <v>31</v>
      </c>
      <c r="B37" s="61" t="s">
        <v>114</v>
      </c>
      <c r="C37" s="535"/>
    </row>
    <row r="38" spans="1:3" s="28" customFormat="1" ht="13.8">
      <c r="A38" s="67">
        <v>32</v>
      </c>
      <c r="B38" s="62" t="s">
        <v>113</v>
      </c>
      <c r="C38" s="535"/>
    </row>
    <row r="39" spans="1:3" s="28" customFormat="1" ht="13.8">
      <c r="A39" s="67">
        <v>33</v>
      </c>
      <c r="B39" s="61" t="s">
        <v>112</v>
      </c>
      <c r="C39" s="535"/>
    </row>
    <row r="40" spans="1:3" s="28" customFormat="1" ht="26.4">
      <c r="A40" s="67">
        <v>34</v>
      </c>
      <c r="B40" s="61" t="s">
        <v>101</v>
      </c>
      <c r="C40" s="535"/>
    </row>
    <row r="41" spans="1:3" s="28" customFormat="1" ht="13.8">
      <c r="A41" s="67">
        <v>35</v>
      </c>
      <c r="B41" s="65" t="s">
        <v>111</v>
      </c>
      <c r="C41" s="535"/>
    </row>
    <row r="42" spans="1:3" s="28" customFormat="1" ht="13.8">
      <c r="A42" s="67">
        <v>36</v>
      </c>
      <c r="B42" s="66" t="s">
        <v>110</v>
      </c>
      <c r="C42" s="534">
        <f>C31-C36</f>
        <v>5631866.3900000006</v>
      </c>
    </row>
    <row r="43" spans="1:3" s="28" customFormat="1" ht="13.8">
      <c r="A43" s="67"/>
      <c r="B43" s="68"/>
      <c r="C43" s="535"/>
    </row>
    <row r="44" spans="1:3" s="28" customFormat="1" ht="13.8">
      <c r="A44" s="67">
        <v>37</v>
      </c>
      <c r="B44" s="70" t="s">
        <v>109</v>
      </c>
      <c r="C44" s="534">
        <f>SUM(C45:C47)</f>
        <v>105766682.48200001</v>
      </c>
    </row>
    <row r="45" spans="1:3" s="28" customFormat="1" ht="13.8">
      <c r="A45" s="67">
        <v>38</v>
      </c>
      <c r="B45" s="58" t="s">
        <v>108</v>
      </c>
      <c r="C45" s="535">
        <v>105766682.48200001</v>
      </c>
    </row>
    <row r="46" spans="1:3" s="28" customFormat="1" ht="13.8">
      <c r="A46" s="67">
        <v>39</v>
      </c>
      <c r="B46" s="58" t="s">
        <v>107</v>
      </c>
      <c r="C46" s="535"/>
    </row>
    <row r="47" spans="1:3" s="28" customFormat="1" ht="13.8">
      <c r="A47" s="67">
        <v>40</v>
      </c>
      <c r="B47" s="58" t="s">
        <v>106</v>
      </c>
      <c r="C47" s="535"/>
    </row>
    <row r="48" spans="1:3" s="28" customFormat="1" ht="13.8">
      <c r="A48" s="67">
        <v>41</v>
      </c>
      <c r="B48" s="70" t="s">
        <v>105</v>
      </c>
      <c r="C48" s="534">
        <f>SUM(C49:C52)</f>
        <v>0</v>
      </c>
    </row>
    <row r="49" spans="1:3" s="28" customFormat="1" ht="13.8">
      <c r="A49" s="67">
        <v>42</v>
      </c>
      <c r="B49" s="61" t="s">
        <v>104</v>
      </c>
      <c r="C49" s="535"/>
    </row>
    <row r="50" spans="1:3" s="28" customFormat="1" ht="13.8">
      <c r="A50" s="67">
        <v>43</v>
      </c>
      <c r="B50" s="62" t="s">
        <v>103</v>
      </c>
      <c r="C50" s="535"/>
    </row>
    <row r="51" spans="1:3" s="28" customFormat="1" ht="13.8">
      <c r="A51" s="67">
        <v>44</v>
      </c>
      <c r="B51" s="61" t="s">
        <v>102</v>
      </c>
      <c r="C51" s="535"/>
    </row>
    <row r="52" spans="1:3" s="28" customFormat="1" ht="26.4">
      <c r="A52" s="67">
        <v>45</v>
      </c>
      <c r="B52" s="61" t="s">
        <v>101</v>
      </c>
      <c r="C52" s="535"/>
    </row>
    <row r="53" spans="1:3" s="28" customFormat="1" ht="14.4" thickBot="1">
      <c r="A53" s="67">
        <v>46</v>
      </c>
      <c r="B53" s="71" t="s">
        <v>100</v>
      </c>
      <c r="C53" s="537">
        <f>C44-C48</f>
        <v>105766682.48200001</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scale="5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3"/>
  <sheetViews>
    <sheetView zoomScale="85" zoomScaleNormal="85" workbookViewId="0">
      <selection activeCell="F35" sqref="F35"/>
    </sheetView>
  </sheetViews>
  <sheetFormatPr defaultColWidth="9.33203125" defaultRowHeight="13.8"/>
  <cols>
    <col min="1" max="1" width="9.44140625" style="154" bestFit="1" customWidth="1"/>
    <col min="2" max="2" width="48.5546875" style="154" customWidth="1"/>
    <col min="3" max="3" width="16.6640625" style="154" bestFit="1" customWidth="1"/>
    <col min="4" max="4" width="16.33203125" style="154" customWidth="1"/>
    <col min="5" max="16384" width="9.33203125" style="154"/>
  </cols>
  <sheetData>
    <row r="1" spans="1:4">
      <c r="A1" s="193" t="s">
        <v>30</v>
      </c>
      <c r="B1" s="3" t="str">
        <f>'Info '!C2</f>
        <v>JSC "Liberty Bank"</v>
      </c>
    </row>
    <row r="2" spans="1:4" s="129" customFormat="1" ht="15.75" customHeight="1">
      <c r="A2" s="129" t="s">
        <v>31</v>
      </c>
      <c r="B2" s="594">
        <f>'1. key ratios '!B2</f>
        <v>45747</v>
      </c>
    </row>
    <row r="3" spans="1:4" s="129" customFormat="1" ht="15.75" customHeight="1"/>
    <row r="4" spans="1:4" ht="14.4" thickBot="1">
      <c r="A4" s="166" t="s">
        <v>268</v>
      </c>
      <c r="B4" s="201" t="s">
        <v>269</v>
      </c>
    </row>
    <row r="5" spans="1:4" s="202" customFormat="1" ht="12.75" customHeight="1">
      <c r="A5" s="228"/>
      <c r="B5" s="229" t="s">
        <v>272</v>
      </c>
      <c r="C5" s="194" t="s">
        <v>270</v>
      </c>
      <c r="D5" s="195" t="s">
        <v>271</v>
      </c>
    </row>
    <row r="6" spans="1:4" s="203" customFormat="1">
      <c r="A6" s="196">
        <v>1</v>
      </c>
      <c r="B6" s="224" t="s">
        <v>273</v>
      </c>
      <c r="C6" s="224"/>
      <c r="D6" s="197"/>
    </row>
    <row r="7" spans="1:4" s="203" customFormat="1">
      <c r="A7" s="198" t="s">
        <v>259</v>
      </c>
      <c r="B7" s="225" t="s">
        <v>274</v>
      </c>
      <c r="C7" s="218">
        <v>4.4999999999999998E-2</v>
      </c>
      <c r="D7" s="540">
        <f>C7*'5. RWA '!$C$13</f>
        <v>170735195.45237264</v>
      </c>
    </row>
    <row r="8" spans="1:4" s="203" customFormat="1">
      <c r="A8" s="198" t="s">
        <v>260</v>
      </c>
      <c r="B8" s="225" t="s">
        <v>275</v>
      </c>
      <c r="C8" s="219">
        <v>0.06</v>
      </c>
      <c r="D8" s="540">
        <f>C8*'5. RWA '!$C$13</f>
        <v>227646927.2698302</v>
      </c>
    </row>
    <row r="9" spans="1:4" s="203" customFormat="1">
      <c r="A9" s="198" t="s">
        <v>261</v>
      </c>
      <c r="B9" s="225" t="s">
        <v>276</v>
      </c>
      <c r="C9" s="219">
        <v>0.08</v>
      </c>
      <c r="D9" s="540">
        <f>C9*'5. RWA '!$C$13</f>
        <v>303529236.35977358</v>
      </c>
    </row>
    <row r="10" spans="1:4" s="203" customFormat="1">
      <c r="A10" s="196" t="s">
        <v>262</v>
      </c>
      <c r="B10" s="224" t="s">
        <v>277</v>
      </c>
      <c r="C10" s="220"/>
      <c r="D10" s="541"/>
    </row>
    <row r="11" spans="1:4" s="204" customFormat="1">
      <c r="A11" s="199" t="s">
        <v>263</v>
      </c>
      <c r="B11" s="217" t="s">
        <v>747</v>
      </c>
      <c r="C11" s="538">
        <v>2.5000000000000001E-2</v>
      </c>
      <c r="D11" s="540">
        <f>C11*'5. RWA '!$C$13</f>
        <v>94852886.362429261</v>
      </c>
    </row>
    <row r="12" spans="1:4" s="204" customFormat="1">
      <c r="A12" s="199" t="s">
        <v>264</v>
      </c>
      <c r="B12" s="217" t="s">
        <v>278</v>
      </c>
      <c r="C12" s="538">
        <v>5.0000000000000001E-3</v>
      </c>
      <c r="D12" s="540">
        <f>C12*'5. RWA '!$C$13</f>
        <v>18970577.272485849</v>
      </c>
    </row>
    <row r="13" spans="1:4" s="204" customFormat="1">
      <c r="A13" s="199" t="s">
        <v>265</v>
      </c>
      <c r="B13" s="217" t="s">
        <v>279</v>
      </c>
      <c r="C13" s="538">
        <v>5.0000000000000001E-3</v>
      </c>
      <c r="D13" s="540">
        <f>C13*'5. RWA '!$C$13</f>
        <v>18970577.272485849</v>
      </c>
    </row>
    <row r="14" spans="1:4" s="204" customFormat="1">
      <c r="A14" s="196" t="s">
        <v>266</v>
      </c>
      <c r="B14" s="224" t="s">
        <v>326</v>
      </c>
      <c r="C14" s="539"/>
      <c r="D14" s="541"/>
    </row>
    <row r="15" spans="1:4" s="204" customFormat="1">
      <c r="A15" s="199">
        <v>3.1</v>
      </c>
      <c r="B15" s="217" t="s">
        <v>284</v>
      </c>
      <c r="C15" s="538">
        <v>3.2220551528580194E-2</v>
      </c>
      <c r="D15" s="540">
        <f>C15*'5. RWA '!$C$13</f>
        <v>122248492.50700852</v>
      </c>
    </row>
    <row r="16" spans="1:4" s="204" customFormat="1">
      <c r="A16" s="199">
        <v>3.2</v>
      </c>
      <c r="B16" s="217" t="s">
        <v>285</v>
      </c>
      <c r="C16" s="538">
        <v>3.9892922440732934E-2</v>
      </c>
      <c r="D16" s="540">
        <f>C16*'5. RWA '!$C$13</f>
        <v>151358353.55744177</v>
      </c>
    </row>
    <row r="17" spans="1:6" s="203" customFormat="1">
      <c r="A17" s="199">
        <v>3.3</v>
      </c>
      <c r="B17" s="217" t="s">
        <v>286</v>
      </c>
      <c r="C17" s="538">
        <v>4.9988147325144443E-2</v>
      </c>
      <c r="D17" s="540">
        <f>C17*'5. RWA '!$C$13</f>
        <v>189660802.30801189</v>
      </c>
    </row>
    <row r="18" spans="1:6" s="202" customFormat="1" ht="12.75" customHeight="1">
      <c r="A18" s="226"/>
      <c r="B18" s="227" t="s">
        <v>325</v>
      </c>
      <c r="C18" s="222" t="s">
        <v>270</v>
      </c>
      <c r="D18" s="542" t="s">
        <v>271</v>
      </c>
    </row>
    <row r="19" spans="1:6" s="203" customFormat="1">
      <c r="A19" s="200">
        <v>4</v>
      </c>
      <c r="B19" s="217" t="s">
        <v>280</v>
      </c>
      <c r="C19" s="221">
        <f>C7+C11+C12+C13+C15</f>
        <v>0.11222055152858021</v>
      </c>
      <c r="D19" s="540">
        <f>C19*'5. RWA '!$C$13</f>
        <v>425777728.86678219</v>
      </c>
    </row>
    <row r="20" spans="1:6" s="203" customFormat="1">
      <c r="A20" s="200">
        <v>5</v>
      </c>
      <c r="B20" s="217" t="s">
        <v>90</v>
      </c>
      <c r="C20" s="221">
        <f>C8+C11+C12+C13+C16</f>
        <v>0.13489292244073292</v>
      </c>
      <c r="D20" s="540">
        <f>C20*'5. RWA '!$C$13</f>
        <v>511799321.7346729</v>
      </c>
    </row>
    <row r="21" spans="1:6" s="203" customFormat="1" ht="14.4" thickBot="1">
      <c r="A21" s="205" t="s">
        <v>267</v>
      </c>
      <c r="B21" s="206" t="s">
        <v>281</v>
      </c>
      <c r="C21" s="223">
        <f>C9+C11+C12+C13+C17</f>
        <v>0.16498814732514447</v>
      </c>
      <c r="D21" s="543">
        <f>C21*'5. RWA '!$C$13</f>
        <v>625984079.57518649</v>
      </c>
    </row>
    <row r="22" spans="1:6">
      <c r="F22" s="166"/>
    </row>
    <row r="23" spans="1:6">
      <c r="B23" s="165"/>
    </row>
  </sheetData>
  <conditionalFormatting sqref="C21">
    <cfRule type="cellIs" dxfId="19" priority="1" operator="lessThan">
      <formula>#REF!</formula>
    </cfRule>
  </conditionalFormatting>
  <pageMargins left="0.7" right="0.7" top="0.75" bottom="0.75" header="0.3" footer="0.3"/>
  <pageSetup paperSize="9" scale="9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26"/>
  <sheetViews>
    <sheetView showGridLines="0" zoomScale="75" zoomScaleNormal="75" workbookViewId="0">
      <selection activeCell="F35" sqref="F35"/>
    </sheetView>
  </sheetViews>
  <sheetFormatPr defaultRowHeight="14.4"/>
  <cols>
    <col min="1" max="1" width="101.88671875" customWidth="1"/>
    <col min="2" max="2" width="47" customWidth="1"/>
    <col min="3" max="3" width="28.109375" bestFit="1" customWidth="1"/>
    <col min="4" max="4" width="28.33203125" customWidth="1"/>
    <col min="5" max="7" width="28.109375" customWidth="1"/>
  </cols>
  <sheetData>
    <row r="1" spans="1:3">
      <c r="A1" s="431" t="str">
        <f>'9.1. Capital Requirements'!A1</f>
        <v>Bank:</v>
      </c>
      <c r="B1" s="432" t="str">
        <f>'1. key ratios '!B1</f>
        <v>JSC "Liberty Bank"</v>
      </c>
    </row>
    <row r="2" spans="1:3">
      <c r="A2" s="431" t="str">
        <f>'9.1. Capital Requirements'!A2</f>
        <v>Date:</v>
      </c>
      <c r="B2" s="597">
        <v>45016</v>
      </c>
    </row>
    <row r="3" spans="1:3">
      <c r="A3" s="433" t="s">
        <v>675</v>
      </c>
      <c r="B3" s="434" t="s">
        <v>676</v>
      </c>
    </row>
    <row r="4" spans="1:3" ht="15" thickBot="1"/>
    <row r="5" spans="1:3">
      <c r="A5" s="435"/>
      <c r="B5" s="436" t="s">
        <v>677</v>
      </c>
      <c r="C5" s="455"/>
    </row>
    <row r="6" spans="1:3">
      <c r="A6" s="437" t="s">
        <v>697</v>
      </c>
      <c r="B6" s="673">
        <f>SUM(B7,B11)</f>
        <v>651166284.78999996</v>
      </c>
      <c r="C6" s="455"/>
    </row>
    <row r="7" spans="1:3" ht="15.6">
      <c r="A7" s="437" t="s">
        <v>683</v>
      </c>
      <c r="B7" s="673">
        <f>SUM(B8:B10)</f>
        <v>636735176.87199998</v>
      </c>
      <c r="C7" s="455"/>
    </row>
    <row r="8" spans="1:3">
      <c r="A8" s="438" t="s">
        <v>678</v>
      </c>
      <c r="B8" s="674">
        <f>'[4]9. Capital'!C29</f>
        <v>525336628</v>
      </c>
      <c r="C8" s="455"/>
    </row>
    <row r="9" spans="1:3">
      <c r="A9" s="438" t="s">
        <v>679</v>
      </c>
      <c r="B9" s="674">
        <f>'[4]9. Capital'!C42</f>
        <v>5631866.3900000006</v>
      </c>
      <c r="C9" s="455"/>
    </row>
    <row r="10" spans="1:3">
      <c r="A10" s="438" t="s">
        <v>680</v>
      </c>
      <c r="B10" s="674">
        <f>'[4]9. Capital'!C53</f>
        <v>105766682.48200001</v>
      </c>
      <c r="C10" s="455"/>
    </row>
    <row r="11" spans="1:3">
      <c r="A11" s="437" t="s">
        <v>684</v>
      </c>
      <c r="B11" s="673">
        <f>SUM(B12:B13)</f>
        <v>14431107.918000028</v>
      </c>
      <c r="C11" s="455"/>
    </row>
    <row r="12" spans="1:3" ht="15.6">
      <c r="A12" s="438" t="s">
        <v>703</v>
      </c>
      <c r="B12" s="674">
        <v>14431107.918000028</v>
      </c>
      <c r="C12" s="455"/>
    </row>
    <row r="13" spans="1:3" ht="15.6">
      <c r="A13" s="438" t="s">
        <v>685</v>
      </c>
      <c r="B13" s="674">
        <v>0</v>
      </c>
      <c r="C13" s="455"/>
    </row>
    <row r="14" spans="1:3">
      <c r="A14" s="437" t="s">
        <v>686</v>
      </c>
      <c r="B14" s="673">
        <f>SUM(B15:B16)</f>
        <v>5299245873.2392397</v>
      </c>
      <c r="C14" s="455"/>
    </row>
    <row r="15" spans="1:3">
      <c r="A15" s="439" t="s">
        <v>687</v>
      </c>
      <c r="B15" s="674">
        <v>4662510696.36724</v>
      </c>
      <c r="C15" s="455"/>
    </row>
    <row r="16" spans="1:3">
      <c r="A16" s="439" t="s">
        <v>688</v>
      </c>
      <c r="B16" s="674">
        <v>636735176.87199998</v>
      </c>
      <c r="C16" s="455"/>
    </row>
    <row r="17" spans="1:5">
      <c r="A17" s="437" t="s">
        <v>691</v>
      </c>
      <c r="B17" s="673"/>
      <c r="C17" s="455"/>
    </row>
    <row r="18" spans="1:5">
      <c r="A18" s="439" t="s">
        <v>689</v>
      </c>
      <c r="B18" s="674">
        <v>3794115454</v>
      </c>
      <c r="C18" s="455"/>
    </row>
    <row r="19" spans="1:5">
      <c r="A19" s="439" t="s">
        <v>690</v>
      </c>
      <c r="B19" s="674">
        <v>5394447042.656085</v>
      </c>
      <c r="C19" s="455"/>
    </row>
    <row r="20" spans="1:5">
      <c r="A20" s="437" t="s">
        <v>705</v>
      </c>
      <c r="B20" s="673"/>
      <c r="C20" s="455"/>
    </row>
    <row r="21" spans="1:5">
      <c r="A21" s="440" t="s">
        <v>692</v>
      </c>
      <c r="B21" s="675">
        <f>IFERROR(B6/B18,0)</f>
        <v>0.17162532154984864</v>
      </c>
      <c r="C21" s="455"/>
    </row>
    <row r="22" spans="1:5">
      <c r="A22" s="440" t="s">
        <v>709</v>
      </c>
      <c r="B22" s="675">
        <f>IFERROR(B6/B19,0)</f>
        <v>0.12071047869058006</v>
      </c>
      <c r="C22" s="455"/>
    </row>
    <row r="23" spans="1:5" ht="15" thickBot="1">
      <c r="A23" s="441" t="s">
        <v>693</v>
      </c>
      <c r="B23" s="442">
        <f>IFERROR(B6/B14,0)</f>
        <v>0.12287904739018371</v>
      </c>
    </row>
    <row r="24" spans="1:5" ht="16.5" customHeight="1">
      <c r="A24" s="443" t="s">
        <v>681</v>
      </c>
      <c r="B24" s="444"/>
      <c r="C24" s="444"/>
      <c r="D24" s="444"/>
      <c r="E24" s="444"/>
    </row>
    <row r="25" spans="1:5" ht="25.5" customHeight="1">
      <c r="A25" s="443" t="s">
        <v>702</v>
      </c>
    </row>
    <row r="26" spans="1:5" ht="42.45" customHeight="1">
      <c r="A26" s="443" t="s">
        <v>704</v>
      </c>
      <c r="B26" s="154"/>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0"/>
  <sheetViews>
    <sheetView showGridLines="0" zoomScale="75" zoomScaleNormal="75" workbookViewId="0">
      <selection activeCell="F35" sqref="F35"/>
    </sheetView>
  </sheetViews>
  <sheetFormatPr defaultRowHeight="14.4"/>
  <cols>
    <col min="1" max="1" width="52.6640625" customWidth="1"/>
    <col min="2" max="2" width="25" customWidth="1"/>
    <col min="3" max="3" width="24.5546875" customWidth="1"/>
    <col min="4" max="4" width="23.33203125" customWidth="1"/>
    <col min="5" max="5" width="23.5546875" customWidth="1"/>
    <col min="6" max="6" width="24.44140625" customWidth="1"/>
  </cols>
  <sheetData>
    <row r="1" spans="1:7">
      <c r="A1" s="431" t="s">
        <v>30</v>
      </c>
      <c r="B1" s="432" t="str">
        <f>'1. key ratios '!B1</f>
        <v>JSC "Liberty Bank"</v>
      </c>
      <c r="C1" s="154"/>
    </row>
    <row r="2" spans="1:7">
      <c r="A2" s="431" t="s">
        <v>31</v>
      </c>
      <c r="B2" s="597">
        <v>45016</v>
      </c>
      <c r="C2" s="154"/>
    </row>
    <row r="3" spans="1:7">
      <c r="A3" s="433" t="s">
        <v>682</v>
      </c>
      <c r="B3" s="434" t="s">
        <v>676</v>
      </c>
      <c r="C3" s="154"/>
    </row>
    <row r="5" spans="1:7">
      <c r="A5" s="445"/>
    </row>
    <row r="6" spans="1:7" ht="15" thickBot="1">
      <c r="A6" s="446"/>
      <c r="B6" s="446"/>
      <c r="C6" s="446"/>
      <c r="D6" s="446"/>
      <c r="E6" s="446"/>
      <c r="F6" s="446"/>
    </row>
    <row r="7" spans="1:7">
      <c r="A7" s="846"/>
      <c r="B7" s="848" t="s">
        <v>708</v>
      </c>
      <c r="C7" s="848"/>
      <c r="D7" s="848"/>
      <c r="E7" s="848"/>
      <c r="F7" s="849" t="s">
        <v>64</v>
      </c>
    </row>
    <row r="8" spans="1:7">
      <c r="A8" s="847"/>
      <c r="B8" s="447" t="s">
        <v>694</v>
      </c>
      <c r="C8" s="447" t="s">
        <v>695</v>
      </c>
      <c r="D8" s="447" t="s">
        <v>696</v>
      </c>
      <c r="E8" s="447" t="s">
        <v>706</v>
      </c>
      <c r="F8" s="850"/>
      <c r="G8" s="456"/>
    </row>
    <row r="9" spans="1:7">
      <c r="A9" s="448" t="s">
        <v>697</v>
      </c>
      <c r="B9" s="676">
        <f>B13+B17</f>
        <v>965869289.98066866</v>
      </c>
      <c r="C9" s="676">
        <f>C13+C17</f>
        <v>7027014.260156</v>
      </c>
      <c r="D9" s="676">
        <f t="shared" ref="D9:E9" si="0">D13+D17</f>
        <v>149414079.4108305</v>
      </c>
      <c r="E9" s="676">
        <f t="shared" si="0"/>
        <v>5644630.8999999994</v>
      </c>
      <c r="F9" s="677">
        <f>F13+F17</f>
        <v>1127955014.5516553</v>
      </c>
    </row>
    <row r="10" spans="1:7">
      <c r="A10" s="449" t="s">
        <v>699</v>
      </c>
      <c r="B10" s="678">
        <f>B14+B18</f>
        <v>965959417.27687573</v>
      </c>
      <c r="C10" s="678">
        <f t="shared" ref="B10:E12" si="1">C14+C18</f>
        <v>2767300</v>
      </c>
      <c r="D10" s="678">
        <f t="shared" si="1"/>
        <v>117417725.79000001</v>
      </c>
      <c r="E10" s="678">
        <f t="shared" si="1"/>
        <v>5644630.8999999994</v>
      </c>
      <c r="F10" s="677">
        <f>SUM(B10:E10)</f>
        <v>1091789073.9668758</v>
      </c>
      <c r="G10" s="455"/>
    </row>
    <row r="11" spans="1:7">
      <c r="A11" s="449" t="s">
        <v>707</v>
      </c>
      <c r="B11" s="678">
        <f>B15+B19</f>
        <v>-90127.296206999978</v>
      </c>
      <c r="C11" s="678">
        <f>C15+C19</f>
        <v>4259714.260156</v>
      </c>
      <c r="D11" s="678">
        <f>D15+D19</f>
        <v>31996353.620830499</v>
      </c>
      <c r="E11" s="678">
        <f t="shared" si="1"/>
        <v>0</v>
      </c>
      <c r="F11" s="677">
        <f>SUM(B11:E11)</f>
        <v>36165940.584779501</v>
      </c>
      <c r="G11" s="455"/>
    </row>
    <row r="12" spans="1:7">
      <c r="A12" s="450" t="s">
        <v>698</v>
      </c>
      <c r="B12" s="678">
        <f t="shared" si="1"/>
        <v>13835707.686875802</v>
      </c>
      <c r="C12" s="678">
        <f t="shared" si="1"/>
        <v>2213840</v>
      </c>
      <c r="D12" s="678">
        <f t="shared" si="1"/>
        <v>12204503.308000028</v>
      </c>
      <c r="E12" s="678">
        <f t="shared" si="1"/>
        <v>12764.609999999404</v>
      </c>
      <c r="F12" s="677">
        <f t="shared" ref="F12" si="2">SUM(B12:E12)</f>
        <v>28266815.604875829</v>
      </c>
      <c r="G12" s="455"/>
    </row>
    <row r="13" spans="1:7">
      <c r="A13" s="451" t="s">
        <v>688</v>
      </c>
      <c r="B13" s="679">
        <v>0</v>
      </c>
      <c r="C13" s="679">
        <v>553460</v>
      </c>
      <c r="D13" s="679">
        <v>105213222.48199998</v>
      </c>
      <c r="E13" s="679">
        <v>5631866.29</v>
      </c>
      <c r="F13" s="680">
        <v>111398548.77199998</v>
      </c>
    </row>
    <row r="14" spans="1:7">
      <c r="A14" s="449" t="s">
        <v>699</v>
      </c>
      <c r="B14" s="681">
        <v>0</v>
      </c>
      <c r="C14" s="681">
        <v>553460</v>
      </c>
      <c r="D14" s="681">
        <v>105213222.48199998</v>
      </c>
      <c r="E14" s="681">
        <v>5631866.29</v>
      </c>
      <c r="F14" s="682">
        <v>111398548.77199998</v>
      </c>
    </row>
    <row r="15" spans="1:7">
      <c r="A15" s="449" t="s">
        <v>707</v>
      </c>
      <c r="B15" s="681">
        <v>0</v>
      </c>
      <c r="C15" s="681">
        <v>0</v>
      </c>
      <c r="D15" s="681">
        <v>0</v>
      </c>
      <c r="E15" s="681">
        <v>0</v>
      </c>
      <c r="F15" s="682">
        <v>0</v>
      </c>
    </row>
    <row r="16" spans="1:7">
      <c r="A16" s="450" t="s">
        <v>698</v>
      </c>
      <c r="B16" s="681">
        <v>0</v>
      </c>
      <c r="C16" s="681">
        <v>0</v>
      </c>
      <c r="D16" s="681">
        <v>0</v>
      </c>
      <c r="E16" s="681">
        <v>0</v>
      </c>
      <c r="F16" s="682">
        <v>0</v>
      </c>
    </row>
    <row r="17" spans="1:6">
      <c r="A17" s="451" t="s">
        <v>684</v>
      </c>
      <c r="B17" s="679">
        <v>965869289.98066866</v>
      </c>
      <c r="C17" s="679">
        <v>6473554.260156</v>
      </c>
      <c r="D17" s="679">
        <v>44200856.928830527</v>
      </c>
      <c r="E17" s="679">
        <v>12764.609999999404</v>
      </c>
      <c r="F17" s="682">
        <v>1016556465.7796552</v>
      </c>
    </row>
    <row r="18" spans="1:6">
      <c r="A18" s="449" t="s">
        <v>699</v>
      </c>
      <c r="B18" s="681">
        <v>965959417.27687573</v>
      </c>
      <c r="C18" s="681">
        <v>2213840</v>
      </c>
      <c r="D18" s="681">
        <v>12204503.308000028</v>
      </c>
      <c r="E18" s="681">
        <v>12764.609999999404</v>
      </c>
      <c r="F18" s="682">
        <v>980390525.19487584</v>
      </c>
    </row>
    <row r="19" spans="1:6">
      <c r="A19" s="449" t="s">
        <v>707</v>
      </c>
      <c r="B19" s="681">
        <v>-90127.296206999978</v>
      </c>
      <c r="C19" s="681">
        <v>4259714.260156</v>
      </c>
      <c r="D19" s="681">
        <v>31996353.620830499</v>
      </c>
      <c r="E19" s="681">
        <v>0</v>
      </c>
      <c r="F19" s="682">
        <v>36165940.584779501</v>
      </c>
    </row>
    <row r="20" spans="1:6" ht="15" thickBot="1">
      <c r="A20" s="450" t="s">
        <v>698</v>
      </c>
      <c r="B20" s="683">
        <v>13835707.686875802</v>
      </c>
      <c r="C20" s="683">
        <v>2213840</v>
      </c>
      <c r="D20" s="683">
        <v>12204503.308000028</v>
      </c>
      <c r="E20" s="683">
        <v>12764.609999999404</v>
      </c>
      <c r="F20" s="684">
        <v>28266815.604875829</v>
      </c>
    </row>
  </sheetData>
  <mergeCells count="3">
    <mergeCell ref="A7:A8"/>
    <mergeCell ref="B7:E7"/>
    <mergeCell ref="F7:F8"/>
  </mergeCells>
  <pageMargins left="0.7" right="0.7" top="0.75" bottom="0.75" header="0.3" footer="0.3"/>
  <pageSetup scale="49"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68"/>
  <sheetViews>
    <sheetView zoomScale="80" zoomScaleNormal="80" workbookViewId="0">
      <pane xSplit="1" ySplit="5" topLeftCell="B6" activePane="bottomRight" state="frozen"/>
      <selection activeCell="B5" sqref="B5"/>
      <selection pane="topRight" activeCell="B5" sqref="B5"/>
      <selection pane="bottomLeft" activeCell="B5" sqref="B5"/>
      <selection pane="bottomRight" activeCell="B5" sqref="B5"/>
    </sheetView>
  </sheetViews>
  <sheetFormatPr defaultColWidth="9.33203125" defaultRowHeight="13.8"/>
  <cols>
    <col min="1" max="1" width="10.6640625" style="4" customWidth="1"/>
    <col min="2" max="2" width="82.6640625" style="4" customWidth="1"/>
    <col min="3" max="3" width="47.6640625" style="4" customWidth="1"/>
    <col min="4" max="4" width="28.33203125" style="4" customWidth="1"/>
    <col min="5" max="5" width="9.44140625" style="5" customWidth="1"/>
    <col min="6" max="16384" width="9.33203125" style="5"/>
  </cols>
  <sheetData>
    <row r="1" spans="1:6">
      <c r="A1" s="2" t="s">
        <v>30</v>
      </c>
      <c r="B1" s="3" t="str">
        <f>'Info '!C2</f>
        <v>JSC "Liberty Bank"</v>
      </c>
      <c r="E1" s="4"/>
      <c r="F1" s="4"/>
    </row>
    <row r="2" spans="1:6" s="41" customFormat="1" ht="15.75" customHeight="1">
      <c r="A2" s="2" t="s">
        <v>31</v>
      </c>
      <c r="B2" s="594">
        <f>'1. key ratios '!B2</f>
        <v>45747</v>
      </c>
    </row>
    <row r="3" spans="1:6" s="41" customFormat="1" ht="15.75" customHeight="1">
      <c r="A3" s="72"/>
    </row>
    <row r="4" spans="1:6" s="41" customFormat="1" ht="15.75" customHeight="1" thickBot="1">
      <c r="A4" s="41" t="s">
        <v>47</v>
      </c>
      <c r="B4" s="125" t="s">
        <v>165</v>
      </c>
      <c r="D4" s="18" t="s">
        <v>35</v>
      </c>
    </row>
    <row r="5" spans="1:6" ht="26.4">
      <c r="A5" s="73" t="s">
        <v>6</v>
      </c>
      <c r="B5" s="145" t="s">
        <v>205</v>
      </c>
      <c r="C5" s="74" t="s">
        <v>624</v>
      </c>
      <c r="D5" s="75" t="s">
        <v>49</v>
      </c>
    </row>
    <row r="6" spans="1:6" ht="14.4">
      <c r="A6" s="662">
        <v>1</v>
      </c>
      <c r="B6" s="663" t="s">
        <v>525</v>
      </c>
      <c r="C6" s="544">
        <f>SUM(C7:C9)</f>
        <v>543701192.30999994</v>
      </c>
      <c r="D6" s="685"/>
      <c r="E6" s="76"/>
    </row>
    <row r="7" spans="1:6" ht="14.4">
      <c r="A7" s="662">
        <v>1.1000000000000001</v>
      </c>
      <c r="B7" s="665" t="s">
        <v>526</v>
      </c>
      <c r="C7" s="545">
        <v>335967876.15000004</v>
      </c>
      <c r="D7" s="77"/>
      <c r="E7" s="76"/>
    </row>
    <row r="8" spans="1:6" ht="14.4">
      <c r="A8" s="662">
        <v>1.2</v>
      </c>
      <c r="B8" s="665" t="s">
        <v>527</v>
      </c>
      <c r="C8" s="545">
        <v>116979632.72</v>
      </c>
      <c r="D8" s="77"/>
      <c r="E8" s="76"/>
    </row>
    <row r="9" spans="1:6" ht="14.4">
      <c r="A9" s="662">
        <v>1.3</v>
      </c>
      <c r="B9" s="665" t="s">
        <v>528</v>
      </c>
      <c r="C9" s="545">
        <v>90753683.439999998</v>
      </c>
      <c r="D9" s="324"/>
      <c r="E9" s="76"/>
    </row>
    <row r="10" spans="1:6" ht="14.4">
      <c r="A10" s="662">
        <v>2</v>
      </c>
      <c r="B10" s="304" t="s">
        <v>529</v>
      </c>
      <c r="C10" s="546">
        <v>853480.32</v>
      </c>
      <c r="D10" s="324"/>
      <c r="E10" s="76"/>
    </row>
    <row r="11" spans="1:6" ht="14.4">
      <c r="A11" s="662">
        <v>2.1</v>
      </c>
      <c r="B11" s="666" t="s">
        <v>530</v>
      </c>
      <c r="C11" s="547">
        <v>561165.99</v>
      </c>
      <c r="D11" s="325"/>
      <c r="E11" s="78"/>
    </row>
    <row r="12" spans="1:6" ht="14.4">
      <c r="A12" s="662">
        <v>3</v>
      </c>
      <c r="B12" s="305" t="s">
        <v>531</v>
      </c>
      <c r="C12" s="548"/>
      <c r="D12" s="325"/>
      <c r="E12" s="78"/>
    </row>
    <row r="13" spans="1:6" ht="14.4">
      <c r="A13" s="662">
        <v>4</v>
      </c>
      <c r="B13" s="306" t="s">
        <v>532</v>
      </c>
      <c r="C13" s="548"/>
      <c r="D13" s="325"/>
      <c r="E13" s="78"/>
    </row>
    <row r="14" spans="1:6" ht="14.4">
      <c r="A14" s="662">
        <v>5</v>
      </c>
      <c r="B14" s="307" t="s">
        <v>533</v>
      </c>
      <c r="C14" s="548">
        <f>SUM(C15:C17)</f>
        <v>288672290</v>
      </c>
      <c r="D14" s="325"/>
      <c r="E14" s="78"/>
    </row>
    <row r="15" spans="1:6" ht="14.4">
      <c r="A15" s="662">
        <v>5.0999999999999996</v>
      </c>
      <c r="B15" s="308" t="s">
        <v>534</v>
      </c>
      <c r="C15" s="549">
        <v>0</v>
      </c>
      <c r="D15" s="325"/>
      <c r="E15" s="76"/>
    </row>
    <row r="16" spans="1:6" ht="14.4">
      <c r="A16" s="662">
        <v>5.2</v>
      </c>
      <c r="B16" s="308" t="s">
        <v>535</v>
      </c>
      <c r="C16" s="545">
        <v>288672290</v>
      </c>
      <c r="D16" s="324"/>
      <c r="E16" s="76"/>
    </row>
    <row r="17" spans="1:5" ht="14.4">
      <c r="A17" s="662">
        <v>5.3</v>
      </c>
      <c r="B17" s="309" t="s">
        <v>536</v>
      </c>
      <c r="C17" s="545"/>
      <c r="D17" s="324"/>
      <c r="E17" s="76"/>
    </row>
    <row r="18" spans="1:5" ht="14.4">
      <c r="A18" s="662">
        <v>6</v>
      </c>
      <c r="B18" s="305" t="s">
        <v>537</v>
      </c>
      <c r="C18" s="546">
        <f>SUM(C19:C20)</f>
        <v>4252363038.1888385</v>
      </c>
      <c r="D18" s="324"/>
      <c r="E18" s="76"/>
    </row>
    <row r="19" spans="1:5" ht="14.4">
      <c r="A19" s="662">
        <v>6.1</v>
      </c>
      <c r="B19" s="308" t="s">
        <v>535</v>
      </c>
      <c r="C19" s="547">
        <v>488406796.06420612</v>
      </c>
      <c r="D19" s="324"/>
      <c r="E19" s="76"/>
    </row>
    <row r="20" spans="1:5" ht="14.4">
      <c r="A20" s="662">
        <v>6.2</v>
      </c>
      <c r="B20" s="309" t="s">
        <v>536</v>
      </c>
      <c r="C20" s="547">
        <v>3763956242.1246324</v>
      </c>
      <c r="D20" s="324"/>
      <c r="E20" s="76"/>
    </row>
    <row r="21" spans="1:5" ht="14.4">
      <c r="A21" s="662">
        <v>7</v>
      </c>
      <c r="B21" s="304" t="s">
        <v>538</v>
      </c>
      <c r="C21" s="548">
        <v>0</v>
      </c>
      <c r="D21" s="324"/>
      <c r="E21" s="76"/>
    </row>
    <row r="22" spans="1:5" ht="14.4">
      <c r="A22" s="662">
        <v>8</v>
      </c>
      <c r="B22" s="310" t="s">
        <v>539</v>
      </c>
      <c r="C22" s="546"/>
      <c r="D22" s="324"/>
      <c r="E22" s="76"/>
    </row>
    <row r="23" spans="1:5" ht="14.4">
      <c r="A23" s="662">
        <v>9</v>
      </c>
      <c r="B23" s="306" t="s">
        <v>540</v>
      </c>
      <c r="C23" s="546">
        <f>SUM(C24:C25)</f>
        <v>201580935.44</v>
      </c>
      <c r="D23" s="326"/>
      <c r="E23" s="76"/>
    </row>
    <row r="24" spans="1:5" ht="14.4">
      <c r="A24" s="662">
        <v>9.1</v>
      </c>
      <c r="B24" s="308" t="s">
        <v>541</v>
      </c>
      <c r="C24" s="550">
        <v>199536216.40000001</v>
      </c>
      <c r="D24" s="327"/>
      <c r="E24" s="76"/>
    </row>
    <row r="25" spans="1:5" ht="14.4">
      <c r="A25" s="662">
        <v>9.1999999999999993</v>
      </c>
      <c r="B25" s="308" t="s">
        <v>542</v>
      </c>
      <c r="C25" s="550">
        <v>2044719.04</v>
      </c>
      <c r="D25" s="686"/>
      <c r="E25" s="80"/>
    </row>
    <row r="26" spans="1:5" ht="14.4">
      <c r="A26" s="662">
        <v>10</v>
      </c>
      <c r="B26" s="306" t="s">
        <v>543</v>
      </c>
      <c r="C26" s="551">
        <f>SUM(C27:C28)</f>
        <v>74107702.890000015</v>
      </c>
      <c r="D26" s="430" t="s">
        <v>665</v>
      </c>
      <c r="E26" s="76"/>
    </row>
    <row r="27" spans="1:5" ht="14.4">
      <c r="A27" s="662">
        <v>10.1</v>
      </c>
      <c r="B27" s="308" t="s">
        <v>544</v>
      </c>
      <c r="C27" s="545"/>
      <c r="D27" s="77"/>
      <c r="E27" s="76"/>
    </row>
    <row r="28" spans="1:5" ht="14.4">
      <c r="A28" s="662">
        <v>10.199999999999999</v>
      </c>
      <c r="B28" s="308" t="s">
        <v>545</v>
      </c>
      <c r="C28" s="545">
        <v>74107702.890000015</v>
      </c>
      <c r="D28" s="77"/>
      <c r="E28" s="76"/>
    </row>
    <row r="29" spans="1:5" ht="14.4">
      <c r="A29" s="662">
        <v>11</v>
      </c>
      <c r="B29" s="306" t="s">
        <v>546</v>
      </c>
      <c r="C29" s="546">
        <f>SUM(C30:C31)</f>
        <v>0</v>
      </c>
      <c r="D29" s="77"/>
      <c r="E29" s="76"/>
    </row>
    <row r="30" spans="1:5" ht="14.4">
      <c r="A30" s="662">
        <v>11.1</v>
      </c>
      <c r="B30" s="308" t="s">
        <v>547</v>
      </c>
      <c r="C30" s="545">
        <v>0</v>
      </c>
      <c r="D30" s="77"/>
      <c r="E30" s="76"/>
    </row>
    <row r="31" spans="1:5" ht="14.4">
      <c r="A31" s="662">
        <v>11.2</v>
      </c>
      <c r="B31" s="308" t="s">
        <v>548</v>
      </c>
      <c r="C31" s="545"/>
      <c r="D31" s="77"/>
      <c r="E31" s="76"/>
    </row>
    <row r="32" spans="1:5" ht="14.4">
      <c r="A32" s="662">
        <v>13</v>
      </c>
      <c r="B32" s="306" t="s">
        <v>549</v>
      </c>
      <c r="C32" s="546">
        <v>38134820.542000011</v>
      </c>
      <c r="D32" s="77"/>
      <c r="E32" s="76"/>
    </row>
    <row r="33" spans="1:5" ht="14.4">
      <c r="A33" s="662">
        <v>13.1</v>
      </c>
      <c r="B33" s="668" t="s">
        <v>550</v>
      </c>
      <c r="C33" s="545"/>
      <c r="D33" s="77"/>
      <c r="E33" s="76"/>
    </row>
    <row r="34" spans="1:5" ht="14.4">
      <c r="A34" s="662">
        <v>13.2</v>
      </c>
      <c r="B34" s="668" t="s">
        <v>551</v>
      </c>
      <c r="C34" s="550"/>
      <c r="D34" s="79"/>
      <c r="E34" s="76"/>
    </row>
    <row r="35" spans="1:5" ht="14.4">
      <c r="A35" s="662">
        <v>14</v>
      </c>
      <c r="B35" s="687" t="s">
        <v>552</v>
      </c>
      <c r="C35" s="552">
        <f>SUM(C6,C10,C12,C13,C14,C18,C21,C22,C23,C26,C29,C32)</f>
        <v>5399413459.6908379</v>
      </c>
      <c r="D35" s="79"/>
      <c r="E35" s="76"/>
    </row>
    <row r="36" spans="1:5" ht="14.4">
      <c r="A36" s="662"/>
      <c r="B36" s="688" t="s">
        <v>553</v>
      </c>
      <c r="C36" s="553"/>
      <c r="D36" s="81"/>
      <c r="E36" s="76"/>
    </row>
    <row r="37" spans="1:5" ht="14.4">
      <c r="A37" s="662">
        <v>15</v>
      </c>
      <c r="B37" s="311" t="s">
        <v>554</v>
      </c>
      <c r="C37" s="554">
        <v>0</v>
      </c>
      <c r="D37" s="686"/>
      <c r="E37" s="80"/>
    </row>
    <row r="38" spans="1:5" ht="14.4">
      <c r="A38" s="662">
        <v>15.1</v>
      </c>
      <c r="B38" s="666" t="s">
        <v>530</v>
      </c>
      <c r="C38" s="545">
        <v>0</v>
      </c>
      <c r="D38" s="77"/>
      <c r="E38" s="76"/>
    </row>
    <row r="39" spans="1:5" ht="14.4">
      <c r="A39" s="662">
        <v>16</v>
      </c>
      <c r="B39" s="304" t="s">
        <v>555</v>
      </c>
      <c r="C39" s="546"/>
      <c r="D39" s="77"/>
      <c r="E39" s="76"/>
    </row>
    <row r="40" spans="1:5" ht="14.4">
      <c r="A40" s="662">
        <v>17</v>
      </c>
      <c r="B40" s="304" t="s">
        <v>556</v>
      </c>
      <c r="C40" s="546">
        <f>SUM(C41:C44)</f>
        <v>4579598942.287652</v>
      </c>
      <c r="D40" s="77"/>
      <c r="E40" s="76"/>
    </row>
    <row r="41" spans="1:5" ht="14.4">
      <c r="A41" s="662">
        <v>17.100000000000001</v>
      </c>
      <c r="B41" s="312" t="s">
        <v>557</v>
      </c>
      <c r="C41" s="545">
        <v>3549077182.7776518</v>
      </c>
      <c r="D41" s="77"/>
      <c r="E41" s="76"/>
    </row>
    <row r="42" spans="1:5" ht="14.4">
      <c r="A42" s="662">
        <v>17.2</v>
      </c>
      <c r="B42" s="665" t="s">
        <v>558</v>
      </c>
      <c r="C42" s="550">
        <v>988289650.23000002</v>
      </c>
      <c r="D42" s="77"/>
      <c r="E42" s="76"/>
    </row>
    <row r="43" spans="1:5" ht="14.4">
      <c r="A43" s="662">
        <v>17.3</v>
      </c>
      <c r="B43" s="323" t="s">
        <v>559</v>
      </c>
      <c r="C43" s="555"/>
      <c r="D43" s="79"/>
      <c r="E43" s="76"/>
    </row>
    <row r="44" spans="1:5" ht="14.4">
      <c r="A44" s="662">
        <v>17.399999999999999</v>
      </c>
      <c r="B44" s="689" t="s">
        <v>560</v>
      </c>
      <c r="C44" s="555">
        <v>42232109.280000001</v>
      </c>
      <c r="D44" s="690"/>
      <c r="E44" s="76"/>
    </row>
    <row r="45" spans="1:5" ht="14.4">
      <c r="A45" s="662">
        <v>18</v>
      </c>
      <c r="B45" s="691" t="s">
        <v>561</v>
      </c>
      <c r="C45" s="556">
        <v>1807444.0547129749</v>
      </c>
      <c r="D45" s="692"/>
      <c r="E45" s="80"/>
    </row>
    <row r="46" spans="1:5" ht="14.4">
      <c r="A46" s="662">
        <v>19</v>
      </c>
      <c r="B46" s="691" t="s">
        <v>562</v>
      </c>
      <c r="C46" s="556">
        <f>SUM(C47:C48)</f>
        <v>20160531.490000002</v>
      </c>
      <c r="D46" s="693"/>
    </row>
    <row r="47" spans="1:5" ht="14.4">
      <c r="A47" s="662">
        <v>19.100000000000001</v>
      </c>
      <c r="B47" s="694" t="s">
        <v>563</v>
      </c>
      <c r="C47" s="557">
        <v>4676689.33</v>
      </c>
      <c r="D47" s="693"/>
    </row>
    <row r="48" spans="1:5" ht="14.4">
      <c r="A48" s="662">
        <v>19.2</v>
      </c>
      <c r="B48" s="694" t="s">
        <v>564</v>
      </c>
      <c r="C48" s="557">
        <v>15483842.16</v>
      </c>
      <c r="D48" s="693"/>
    </row>
    <row r="49" spans="1:4" ht="14.4">
      <c r="A49" s="662">
        <v>20</v>
      </c>
      <c r="B49" s="695" t="s">
        <v>565</v>
      </c>
      <c r="C49" s="556">
        <v>135099980.47687578</v>
      </c>
      <c r="D49" s="693"/>
    </row>
    <row r="50" spans="1:4" ht="14.4">
      <c r="A50" s="662">
        <v>21</v>
      </c>
      <c r="B50" s="696" t="s">
        <v>566</v>
      </c>
      <c r="C50" s="556">
        <v>32676962.539999999</v>
      </c>
      <c r="D50" s="693"/>
    </row>
    <row r="51" spans="1:4" ht="14.4">
      <c r="A51" s="662">
        <v>21.1</v>
      </c>
      <c r="B51" s="665" t="s">
        <v>567</v>
      </c>
      <c r="C51" s="557">
        <v>91125.93</v>
      </c>
      <c r="D51" s="693"/>
    </row>
    <row r="52" spans="1:4" ht="14.4">
      <c r="A52" s="662">
        <v>22</v>
      </c>
      <c r="B52" s="697" t="s">
        <v>568</v>
      </c>
      <c r="C52" s="556">
        <f>SUM(C37,C39,C40,C45,C46,C49,C50)</f>
        <v>4769343860.8492403</v>
      </c>
      <c r="D52" s="693"/>
    </row>
    <row r="53" spans="1:4" ht="14.4">
      <c r="A53" s="662"/>
      <c r="B53" s="688" t="s">
        <v>569</v>
      </c>
      <c r="C53" s="558"/>
      <c r="D53" s="693"/>
    </row>
    <row r="54" spans="1:4" ht="14.4">
      <c r="A54" s="662">
        <v>23</v>
      </c>
      <c r="B54" s="695" t="s">
        <v>570</v>
      </c>
      <c r="C54" s="556">
        <v>44490459.259999998</v>
      </c>
      <c r="D54" s="693"/>
    </row>
    <row r="55" spans="1:4" ht="14.4">
      <c r="A55" s="662">
        <v>24</v>
      </c>
      <c r="B55" s="695" t="s">
        <v>571</v>
      </c>
      <c r="C55" s="556">
        <v>45653.84</v>
      </c>
      <c r="D55" s="693"/>
    </row>
    <row r="56" spans="1:4" ht="14.4">
      <c r="A56" s="662">
        <v>25</v>
      </c>
      <c r="B56" s="691" t="s">
        <v>572</v>
      </c>
      <c r="C56" s="556">
        <v>41370267.239999995</v>
      </c>
      <c r="D56" s="693"/>
    </row>
    <row r="57" spans="1:4" ht="14.4">
      <c r="A57" s="662">
        <v>26</v>
      </c>
      <c r="B57" s="691" t="s">
        <v>573</v>
      </c>
      <c r="C57" s="556">
        <v>0</v>
      </c>
      <c r="D57" s="693"/>
    </row>
    <row r="58" spans="1:4" ht="14.4">
      <c r="A58" s="662">
        <v>27</v>
      </c>
      <c r="B58" s="691" t="s">
        <v>574</v>
      </c>
      <c r="C58" s="559">
        <f>SUM(C59:C60)</f>
        <v>0</v>
      </c>
      <c r="D58" s="693"/>
    </row>
    <row r="59" spans="1:4" ht="14.4">
      <c r="A59" s="662">
        <v>27.1</v>
      </c>
      <c r="B59" s="689" t="s">
        <v>575</v>
      </c>
      <c r="C59" s="560"/>
      <c r="D59" s="693"/>
    </row>
    <row r="60" spans="1:4" ht="14.4">
      <c r="A60" s="662">
        <v>27.2</v>
      </c>
      <c r="B60" s="689" t="s">
        <v>576</v>
      </c>
      <c r="C60" s="560"/>
      <c r="D60" s="693"/>
    </row>
    <row r="61" spans="1:4" ht="14.4">
      <c r="A61" s="662">
        <v>28</v>
      </c>
      <c r="B61" s="698" t="s">
        <v>577</v>
      </c>
      <c r="C61" s="559"/>
      <c r="D61" s="693"/>
    </row>
    <row r="62" spans="1:4" ht="14.4">
      <c r="A62" s="662">
        <v>29</v>
      </c>
      <c r="B62" s="691" t="s">
        <v>578</v>
      </c>
      <c r="C62" s="556">
        <f>SUM(C63:C65)</f>
        <v>26059883.789999999</v>
      </c>
      <c r="D62" s="693"/>
    </row>
    <row r="63" spans="1:4" ht="14.4">
      <c r="A63" s="662">
        <v>29.1</v>
      </c>
      <c r="B63" s="699" t="s">
        <v>579</v>
      </c>
      <c r="C63" s="557">
        <v>26059883.789999999</v>
      </c>
      <c r="D63" s="693"/>
    </row>
    <row r="64" spans="1:4" ht="14.4">
      <c r="A64" s="662">
        <v>29.2</v>
      </c>
      <c r="B64" s="700" t="s">
        <v>580</v>
      </c>
      <c r="C64" s="560"/>
      <c r="D64" s="693"/>
    </row>
    <row r="65" spans="1:4" ht="14.4">
      <c r="A65" s="662">
        <v>29.3</v>
      </c>
      <c r="B65" s="700" t="s">
        <v>581</v>
      </c>
      <c r="C65" s="560"/>
      <c r="D65" s="693"/>
    </row>
    <row r="66" spans="1:4" ht="14.4">
      <c r="A66" s="662">
        <v>30</v>
      </c>
      <c r="B66" s="687" t="s">
        <v>582</v>
      </c>
      <c r="C66" s="556">
        <v>518103334.76999998</v>
      </c>
      <c r="D66" s="693"/>
    </row>
    <row r="67" spans="1:4" ht="14.4">
      <c r="A67" s="662">
        <v>31</v>
      </c>
      <c r="B67" s="701" t="s">
        <v>583</v>
      </c>
      <c r="C67" s="556">
        <f>SUM(C54,C55,C56,C57,C58,C61,C62,C66)</f>
        <v>630069598.89999998</v>
      </c>
      <c r="D67" s="693"/>
    </row>
    <row r="68" spans="1:4" ht="15" thickBot="1">
      <c r="A68" s="702">
        <v>32</v>
      </c>
      <c r="B68" s="703" t="s">
        <v>584</v>
      </c>
      <c r="C68" s="704">
        <f>SUM(C52,C67)</f>
        <v>5399413459.7492399</v>
      </c>
      <c r="D68" s="705"/>
    </row>
  </sheetData>
  <pageMargins left="0.7" right="0.7" top="0.75" bottom="0.75" header="0.3" footer="0.3"/>
  <pageSetup paperSize="9" scale="51"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S22"/>
  <sheetViews>
    <sheetView zoomScale="80" zoomScaleNormal="80" workbookViewId="0">
      <pane xSplit="1" ySplit="4" topLeftCell="B7" activePane="bottomRight" state="frozen"/>
      <selection activeCell="B5" sqref="B5"/>
      <selection pane="topRight" activeCell="B5" sqref="B5"/>
      <selection pane="bottomLeft" activeCell="B5" sqref="B5"/>
      <selection pane="bottomRight" activeCell="B5" sqref="B5"/>
    </sheetView>
  </sheetViews>
  <sheetFormatPr defaultColWidth="9.33203125" defaultRowHeight="13.2"/>
  <cols>
    <col min="1" max="1" width="10.5546875" style="4" bestFit="1" customWidth="1"/>
    <col min="2" max="2" width="75.44140625" style="4" customWidth="1"/>
    <col min="3" max="3" width="13.88671875" style="4" customWidth="1"/>
    <col min="4" max="4" width="16.44140625" style="4" bestFit="1" customWidth="1"/>
    <col min="5" max="5" width="13" style="4" bestFit="1" customWidth="1"/>
    <col min="6" max="6" width="16.44140625" style="4" bestFit="1" customWidth="1"/>
    <col min="7" max="7" width="13" style="4" bestFit="1" customWidth="1"/>
    <col min="8" max="8" width="13.33203125" style="4" bestFit="1" customWidth="1"/>
    <col min="9" max="9" width="13" style="4" bestFit="1" customWidth="1"/>
    <col min="10" max="10" width="13.33203125" style="4" bestFit="1" customWidth="1"/>
    <col min="11" max="11" width="13.6640625" style="4" bestFit="1" customWidth="1"/>
    <col min="12" max="12" width="13" style="17" bestFit="1" customWidth="1"/>
    <col min="13" max="13" width="13.6640625" style="17" bestFit="1" customWidth="1"/>
    <col min="14" max="16" width="13" style="17" bestFit="1" customWidth="1"/>
    <col min="17" max="17" width="14.6640625" style="17" customWidth="1"/>
    <col min="18" max="18" width="13" style="17" bestFit="1" customWidth="1"/>
    <col min="19" max="19" width="34.6640625" style="17" customWidth="1"/>
    <col min="20" max="16384" width="9.33203125" style="17"/>
  </cols>
  <sheetData>
    <row r="1" spans="1:19">
      <c r="A1" s="2" t="s">
        <v>30</v>
      </c>
      <c r="B1" s="3" t="str">
        <f>'Info '!C2</f>
        <v>JSC "Liberty Bank"</v>
      </c>
    </row>
    <row r="2" spans="1:19">
      <c r="A2" s="2" t="s">
        <v>31</v>
      </c>
      <c r="B2" s="594">
        <f>'1. key ratios '!B2</f>
        <v>45747</v>
      </c>
    </row>
    <row r="4" spans="1:19" ht="27" thickBot="1">
      <c r="A4" s="4" t="s">
        <v>146</v>
      </c>
      <c r="B4" s="159" t="s">
        <v>238</v>
      </c>
    </row>
    <row r="5" spans="1:19" s="152" customFormat="1" ht="13.8">
      <c r="A5" s="147"/>
      <c r="B5" s="148"/>
      <c r="C5" s="149" t="s">
        <v>0</v>
      </c>
      <c r="D5" s="149" t="s">
        <v>1</v>
      </c>
      <c r="E5" s="149" t="s">
        <v>2</v>
      </c>
      <c r="F5" s="149" t="s">
        <v>3</v>
      </c>
      <c r="G5" s="149" t="s">
        <v>4</v>
      </c>
      <c r="H5" s="149" t="s">
        <v>5</v>
      </c>
      <c r="I5" s="149" t="s">
        <v>8</v>
      </c>
      <c r="J5" s="149" t="s">
        <v>9</v>
      </c>
      <c r="K5" s="149" t="s">
        <v>10</v>
      </c>
      <c r="L5" s="149" t="s">
        <v>11</v>
      </c>
      <c r="M5" s="149" t="s">
        <v>12</v>
      </c>
      <c r="N5" s="149" t="s">
        <v>13</v>
      </c>
      <c r="O5" s="149" t="s">
        <v>222</v>
      </c>
      <c r="P5" s="149" t="s">
        <v>223</v>
      </c>
      <c r="Q5" s="149" t="s">
        <v>224</v>
      </c>
      <c r="R5" s="150" t="s">
        <v>225</v>
      </c>
      <c r="S5" s="151" t="s">
        <v>226</v>
      </c>
    </row>
    <row r="6" spans="1:19" s="152" customFormat="1" ht="99" customHeight="1">
      <c r="A6" s="153"/>
      <c r="B6" s="855" t="s">
        <v>227</v>
      </c>
      <c r="C6" s="851">
        <v>0</v>
      </c>
      <c r="D6" s="852"/>
      <c r="E6" s="851">
        <v>0.2</v>
      </c>
      <c r="F6" s="852"/>
      <c r="G6" s="851">
        <v>0.35</v>
      </c>
      <c r="H6" s="852"/>
      <c r="I6" s="851">
        <v>0.5</v>
      </c>
      <c r="J6" s="852"/>
      <c r="K6" s="851">
        <v>0.75</v>
      </c>
      <c r="L6" s="852"/>
      <c r="M6" s="851">
        <v>1</v>
      </c>
      <c r="N6" s="852"/>
      <c r="O6" s="851">
        <v>1.5</v>
      </c>
      <c r="P6" s="852"/>
      <c r="Q6" s="851">
        <v>2.5</v>
      </c>
      <c r="R6" s="852"/>
      <c r="S6" s="853" t="s">
        <v>145</v>
      </c>
    </row>
    <row r="7" spans="1:19" s="152" customFormat="1" ht="30.75" customHeight="1">
      <c r="A7" s="153"/>
      <c r="B7" s="856"/>
      <c r="C7" s="144" t="s">
        <v>148</v>
      </c>
      <c r="D7" s="144" t="s">
        <v>147</v>
      </c>
      <c r="E7" s="144" t="s">
        <v>148</v>
      </c>
      <c r="F7" s="144" t="s">
        <v>147</v>
      </c>
      <c r="G7" s="144" t="s">
        <v>148</v>
      </c>
      <c r="H7" s="144" t="s">
        <v>147</v>
      </c>
      <c r="I7" s="144" t="s">
        <v>148</v>
      </c>
      <c r="J7" s="144" t="s">
        <v>147</v>
      </c>
      <c r="K7" s="144" t="s">
        <v>148</v>
      </c>
      <c r="L7" s="144" t="s">
        <v>147</v>
      </c>
      <c r="M7" s="144" t="s">
        <v>148</v>
      </c>
      <c r="N7" s="144" t="s">
        <v>147</v>
      </c>
      <c r="O7" s="144" t="s">
        <v>148</v>
      </c>
      <c r="P7" s="144" t="s">
        <v>147</v>
      </c>
      <c r="Q7" s="144" t="s">
        <v>148</v>
      </c>
      <c r="R7" s="144" t="s">
        <v>147</v>
      </c>
      <c r="S7" s="854"/>
    </row>
    <row r="8" spans="1:19" s="83" customFormat="1" ht="13.8">
      <c r="A8" s="82">
        <v>1</v>
      </c>
      <c r="B8" s="1" t="s">
        <v>51</v>
      </c>
      <c r="C8" s="561">
        <v>742512535.41655362</v>
      </c>
      <c r="D8" s="561">
        <v>17880.275000000001</v>
      </c>
      <c r="E8" s="561">
        <v>0</v>
      </c>
      <c r="F8" s="562">
        <v>0</v>
      </c>
      <c r="G8" s="561">
        <v>0</v>
      </c>
      <c r="H8" s="561">
        <v>0</v>
      </c>
      <c r="I8" s="561">
        <v>0</v>
      </c>
      <c r="J8" s="561">
        <v>0</v>
      </c>
      <c r="K8" s="561">
        <v>0</v>
      </c>
      <c r="L8" s="561">
        <v>0</v>
      </c>
      <c r="M8" s="561">
        <v>113311532.22072238</v>
      </c>
      <c r="N8" s="561">
        <v>0</v>
      </c>
      <c r="O8" s="561">
        <v>0</v>
      </c>
      <c r="P8" s="561">
        <v>0</v>
      </c>
      <c r="Q8" s="561">
        <v>0</v>
      </c>
      <c r="R8" s="562">
        <v>0</v>
      </c>
      <c r="S8" s="563">
        <f>$C$6*SUM(C8:D8)+$E$6*SUM(E8:F8)+$G$6*SUM(G8:H8)+$I$6*SUM(I8:J8)+$K$6*SUM(K8:L8)+$M$6*SUM(M8:N8)+$O$6*SUM(O8:P8)+$Q$6*SUM(Q8:R8)</f>
        <v>113311532.22072238</v>
      </c>
    </row>
    <row r="9" spans="1:19" s="83" customFormat="1" ht="13.8">
      <c r="A9" s="82">
        <v>2</v>
      </c>
      <c r="B9" s="1" t="s">
        <v>52</v>
      </c>
      <c r="C9" s="561">
        <v>0</v>
      </c>
      <c r="D9" s="561">
        <v>0</v>
      </c>
      <c r="E9" s="561">
        <v>0</v>
      </c>
      <c r="F9" s="561">
        <v>0</v>
      </c>
      <c r="G9" s="561">
        <v>0</v>
      </c>
      <c r="H9" s="561">
        <v>0</v>
      </c>
      <c r="I9" s="561">
        <v>0</v>
      </c>
      <c r="J9" s="561">
        <v>0</v>
      </c>
      <c r="K9" s="561">
        <v>0</v>
      </c>
      <c r="L9" s="561">
        <v>0</v>
      </c>
      <c r="M9" s="561">
        <v>0</v>
      </c>
      <c r="N9" s="561">
        <v>0</v>
      </c>
      <c r="O9" s="561">
        <v>0</v>
      </c>
      <c r="P9" s="561">
        <v>0</v>
      </c>
      <c r="Q9" s="561">
        <v>0</v>
      </c>
      <c r="R9" s="562">
        <v>0</v>
      </c>
      <c r="S9" s="563">
        <f t="shared" ref="S9:S20" si="0">$C$6*SUM(C9:D9)+$E$6*SUM(E9:F9)+$G$6*SUM(G9:H9)+$I$6*SUM(I9:J9)+$K$6*SUM(K9:L9)+$M$6*SUM(M9:N9)+$O$6*SUM(O9:P9)+$Q$6*SUM(Q9:R9)</f>
        <v>0</v>
      </c>
    </row>
    <row r="10" spans="1:19" s="83" customFormat="1" ht="13.8">
      <c r="A10" s="82">
        <v>3</v>
      </c>
      <c r="B10" s="1" t="s">
        <v>152</v>
      </c>
      <c r="C10" s="561">
        <v>0</v>
      </c>
      <c r="D10" s="561">
        <v>0</v>
      </c>
      <c r="E10" s="561">
        <v>0</v>
      </c>
      <c r="F10" s="561">
        <v>0</v>
      </c>
      <c r="G10" s="561">
        <v>0</v>
      </c>
      <c r="H10" s="561">
        <v>0</v>
      </c>
      <c r="I10" s="561">
        <v>0</v>
      </c>
      <c r="J10" s="561">
        <v>0</v>
      </c>
      <c r="K10" s="561">
        <v>0</v>
      </c>
      <c r="L10" s="561">
        <v>0</v>
      </c>
      <c r="M10" s="561">
        <v>0</v>
      </c>
      <c r="N10" s="561">
        <v>0</v>
      </c>
      <c r="O10" s="561">
        <v>0</v>
      </c>
      <c r="P10" s="561">
        <v>0</v>
      </c>
      <c r="Q10" s="561">
        <v>0</v>
      </c>
      <c r="R10" s="562">
        <v>0</v>
      </c>
      <c r="S10" s="563">
        <f t="shared" si="0"/>
        <v>0</v>
      </c>
    </row>
    <row r="11" spans="1:19" s="83" customFormat="1" ht="13.8">
      <c r="A11" s="82">
        <v>4</v>
      </c>
      <c r="B11" s="1" t="s">
        <v>53</v>
      </c>
      <c r="C11" s="561">
        <v>0</v>
      </c>
      <c r="D11" s="561">
        <v>0</v>
      </c>
      <c r="E11" s="561">
        <v>0</v>
      </c>
      <c r="F11" s="561">
        <v>0</v>
      </c>
      <c r="G11" s="561">
        <v>0</v>
      </c>
      <c r="H11" s="561">
        <v>0</v>
      </c>
      <c r="I11" s="561">
        <v>0</v>
      </c>
      <c r="J11" s="561">
        <v>0</v>
      </c>
      <c r="K11" s="561">
        <v>0</v>
      </c>
      <c r="L11" s="561">
        <v>0</v>
      </c>
      <c r="M11" s="561">
        <v>0</v>
      </c>
      <c r="N11" s="561">
        <v>0</v>
      </c>
      <c r="O11" s="561">
        <v>0</v>
      </c>
      <c r="P11" s="561">
        <v>0</v>
      </c>
      <c r="Q11" s="561">
        <v>0</v>
      </c>
      <c r="R11" s="562">
        <v>0</v>
      </c>
      <c r="S11" s="564">
        <f t="shared" si="0"/>
        <v>0</v>
      </c>
    </row>
    <row r="12" spans="1:19" s="83" customFormat="1" ht="13.8">
      <c r="A12" s="82">
        <v>5</v>
      </c>
      <c r="B12" s="1" t="s">
        <v>54</v>
      </c>
      <c r="C12" s="561">
        <v>0</v>
      </c>
      <c r="D12" s="561">
        <v>0</v>
      </c>
      <c r="E12" s="561">
        <v>0</v>
      </c>
      <c r="F12" s="561">
        <v>0</v>
      </c>
      <c r="G12" s="561">
        <v>0</v>
      </c>
      <c r="H12" s="561">
        <v>0</v>
      </c>
      <c r="I12" s="561">
        <v>0</v>
      </c>
      <c r="J12" s="561">
        <v>0</v>
      </c>
      <c r="K12" s="561">
        <v>0</v>
      </c>
      <c r="L12" s="561">
        <v>0</v>
      </c>
      <c r="M12" s="561">
        <v>152888.66</v>
      </c>
      <c r="N12" s="561">
        <v>0</v>
      </c>
      <c r="O12" s="561">
        <v>0</v>
      </c>
      <c r="P12" s="561">
        <v>0</v>
      </c>
      <c r="Q12" s="561">
        <v>0</v>
      </c>
      <c r="R12" s="562">
        <v>0</v>
      </c>
      <c r="S12" s="564">
        <f>$C$6*SUM(C12:D12)+$E$6*SUM(E12:F12)+$G$6*SUM(G12:H12)+$I$6*SUM(I12:J12)+$K$6*SUM(K12:L12)+$M$6*SUM(M12:N12)+$O$6*SUM(O12:P12)+$Q$6*SUM(Q12:R12)</f>
        <v>152888.66</v>
      </c>
    </row>
    <row r="13" spans="1:19" s="83" customFormat="1" ht="13.8">
      <c r="A13" s="82">
        <v>6</v>
      </c>
      <c r="B13" s="1" t="s">
        <v>55</v>
      </c>
      <c r="C13" s="561">
        <v>0</v>
      </c>
      <c r="D13" s="561">
        <v>0</v>
      </c>
      <c r="E13" s="561">
        <v>68739314.184724629</v>
      </c>
      <c r="F13" s="561">
        <v>0</v>
      </c>
      <c r="G13" s="561">
        <v>0</v>
      </c>
      <c r="H13" s="561">
        <v>0</v>
      </c>
      <c r="I13" s="561">
        <v>18423922.181156371</v>
      </c>
      <c r="J13" s="561">
        <v>0</v>
      </c>
      <c r="K13" s="561">
        <v>0</v>
      </c>
      <c r="L13" s="561">
        <v>0</v>
      </c>
      <c r="M13" s="561">
        <v>18211003.389469545</v>
      </c>
      <c r="N13" s="561">
        <v>0</v>
      </c>
      <c r="O13" s="561">
        <v>211307.28046846658</v>
      </c>
      <c r="P13" s="561">
        <v>0</v>
      </c>
      <c r="Q13" s="561">
        <v>0</v>
      </c>
      <c r="R13" s="562">
        <v>0</v>
      </c>
      <c r="S13" s="564">
        <f t="shared" si="0"/>
        <v>41487788.237695359</v>
      </c>
    </row>
    <row r="14" spans="1:19" s="83" customFormat="1" ht="13.8">
      <c r="A14" s="82">
        <v>7</v>
      </c>
      <c r="B14" s="1" t="s">
        <v>56</v>
      </c>
      <c r="C14" s="561">
        <v>0</v>
      </c>
      <c r="D14" s="561">
        <v>0</v>
      </c>
      <c r="E14" s="561">
        <v>0</v>
      </c>
      <c r="F14" s="561">
        <v>0</v>
      </c>
      <c r="G14" s="561">
        <v>0</v>
      </c>
      <c r="H14" s="561">
        <v>0</v>
      </c>
      <c r="I14" s="561">
        <v>0</v>
      </c>
      <c r="J14" s="561">
        <v>0</v>
      </c>
      <c r="K14" s="561">
        <v>0</v>
      </c>
      <c r="L14" s="561">
        <v>0</v>
      </c>
      <c r="M14" s="561">
        <v>927302414.29617202</v>
      </c>
      <c r="N14" s="561">
        <v>56738107.253687672</v>
      </c>
      <c r="O14" s="561">
        <v>0</v>
      </c>
      <c r="P14" s="561">
        <v>0</v>
      </c>
      <c r="Q14" s="561">
        <v>0</v>
      </c>
      <c r="R14" s="562">
        <v>0</v>
      </c>
      <c r="S14" s="564">
        <f t="shared" si="0"/>
        <v>984040521.54985964</v>
      </c>
    </row>
    <row r="15" spans="1:19" s="83" customFormat="1" ht="13.8">
      <c r="A15" s="82">
        <v>8</v>
      </c>
      <c r="B15" s="1" t="s">
        <v>57</v>
      </c>
      <c r="C15" s="561">
        <v>0</v>
      </c>
      <c r="D15" s="561">
        <v>0</v>
      </c>
      <c r="E15" s="561">
        <v>0</v>
      </c>
      <c r="F15" s="561">
        <v>0</v>
      </c>
      <c r="G15" s="561">
        <v>291578990.42227435</v>
      </c>
      <c r="H15" s="561">
        <v>0</v>
      </c>
      <c r="I15" s="561">
        <v>0</v>
      </c>
      <c r="J15" s="561">
        <v>0</v>
      </c>
      <c r="K15" s="561">
        <v>1967441282.6683509</v>
      </c>
      <c r="L15" s="561">
        <v>10486226.01099748</v>
      </c>
      <c r="M15" s="561">
        <v>0</v>
      </c>
      <c r="N15" s="561">
        <v>0</v>
      </c>
      <c r="O15" s="561">
        <v>0</v>
      </c>
      <c r="P15" s="561">
        <v>0</v>
      </c>
      <c r="Q15" s="561">
        <v>0</v>
      </c>
      <c r="R15" s="562">
        <v>0</v>
      </c>
      <c r="S15" s="564">
        <f t="shared" si="0"/>
        <v>1585498278.1573074</v>
      </c>
    </row>
    <row r="16" spans="1:19" s="83" customFormat="1" ht="13.8">
      <c r="A16" s="82">
        <v>9</v>
      </c>
      <c r="B16" s="1" t="s">
        <v>58</v>
      </c>
      <c r="C16" s="561">
        <v>0</v>
      </c>
      <c r="D16" s="561">
        <v>0</v>
      </c>
      <c r="E16" s="561">
        <v>0</v>
      </c>
      <c r="F16" s="561">
        <v>0</v>
      </c>
      <c r="G16" s="561">
        <v>589309886.44573617</v>
      </c>
      <c r="H16" s="561">
        <v>0</v>
      </c>
      <c r="I16" s="561">
        <v>0</v>
      </c>
      <c r="J16" s="561">
        <v>0</v>
      </c>
      <c r="K16" s="561">
        <v>0</v>
      </c>
      <c r="L16" s="561">
        <v>0</v>
      </c>
      <c r="M16" s="561">
        <v>0</v>
      </c>
      <c r="N16" s="561">
        <v>0</v>
      </c>
      <c r="O16" s="561">
        <v>0</v>
      </c>
      <c r="P16" s="561">
        <v>0</v>
      </c>
      <c r="Q16" s="561">
        <v>0</v>
      </c>
      <c r="R16" s="562">
        <v>0</v>
      </c>
      <c r="S16" s="564">
        <f t="shared" si="0"/>
        <v>206258460.25600764</v>
      </c>
    </row>
    <row r="17" spans="1:19" s="83" customFormat="1" ht="13.8">
      <c r="A17" s="82">
        <v>10</v>
      </c>
      <c r="B17" s="1" t="s">
        <v>59</v>
      </c>
      <c r="C17" s="561">
        <v>0</v>
      </c>
      <c r="D17" s="561">
        <v>0</v>
      </c>
      <c r="E17" s="561">
        <v>0</v>
      </c>
      <c r="F17" s="561">
        <v>0</v>
      </c>
      <c r="G17" s="561">
        <v>0</v>
      </c>
      <c r="H17" s="561">
        <v>0</v>
      </c>
      <c r="I17" s="561">
        <v>5824985.5352121685</v>
      </c>
      <c r="J17" s="561">
        <v>0</v>
      </c>
      <c r="K17" s="561">
        <v>0</v>
      </c>
      <c r="L17" s="561">
        <v>0</v>
      </c>
      <c r="M17" s="561">
        <v>29075281.204056628</v>
      </c>
      <c r="N17" s="561">
        <v>0</v>
      </c>
      <c r="O17" s="561">
        <v>3954294.0714638447</v>
      </c>
      <c r="P17" s="561">
        <v>0</v>
      </c>
      <c r="Q17" s="561">
        <v>0</v>
      </c>
      <c r="R17" s="562">
        <v>0</v>
      </c>
      <c r="S17" s="564">
        <f t="shared" si="0"/>
        <v>37919215.07885848</v>
      </c>
    </row>
    <row r="18" spans="1:19" s="83" customFormat="1" ht="13.8">
      <c r="A18" s="82">
        <v>11</v>
      </c>
      <c r="B18" s="1" t="s">
        <v>60</v>
      </c>
      <c r="C18" s="561">
        <v>0</v>
      </c>
      <c r="D18" s="561">
        <v>0</v>
      </c>
      <c r="E18" s="561">
        <v>0</v>
      </c>
      <c r="F18" s="561">
        <v>0</v>
      </c>
      <c r="G18" s="561">
        <v>0</v>
      </c>
      <c r="H18" s="561">
        <v>0</v>
      </c>
      <c r="I18" s="561">
        <v>0</v>
      </c>
      <c r="J18" s="561">
        <v>0</v>
      </c>
      <c r="K18" s="561">
        <v>0</v>
      </c>
      <c r="L18" s="561">
        <v>0</v>
      </c>
      <c r="M18" s="561">
        <v>0</v>
      </c>
      <c r="N18" s="561">
        <v>0</v>
      </c>
      <c r="O18" s="561">
        <v>0</v>
      </c>
      <c r="P18" s="561">
        <v>0</v>
      </c>
      <c r="Q18" s="561">
        <v>2044719.04</v>
      </c>
      <c r="R18" s="562">
        <v>0</v>
      </c>
      <c r="S18" s="564">
        <f t="shared" si="0"/>
        <v>5111797.5999999996</v>
      </c>
    </row>
    <row r="19" spans="1:19" s="83" customFormat="1" ht="13.8">
      <c r="A19" s="82">
        <v>12</v>
      </c>
      <c r="B19" s="1" t="s">
        <v>61</v>
      </c>
      <c r="C19" s="561">
        <v>0</v>
      </c>
      <c r="D19" s="561">
        <v>0</v>
      </c>
      <c r="E19" s="561">
        <v>0</v>
      </c>
      <c r="F19" s="561">
        <v>0</v>
      </c>
      <c r="G19" s="561">
        <v>0</v>
      </c>
      <c r="H19" s="561">
        <v>0</v>
      </c>
      <c r="I19" s="561">
        <v>0</v>
      </c>
      <c r="J19" s="561">
        <v>0</v>
      </c>
      <c r="K19" s="561">
        <v>0</v>
      </c>
      <c r="L19" s="561">
        <v>0</v>
      </c>
      <c r="M19" s="561">
        <v>0</v>
      </c>
      <c r="N19" s="561">
        <v>0</v>
      </c>
      <c r="O19" s="561">
        <v>0</v>
      </c>
      <c r="P19" s="561">
        <v>0</v>
      </c>
      <c r="Q19" s="561">
        <v>0</v>
      </c>
      <c r="R19" s="562">
        <v>0</v>
      </c>
      <c r="S19" s="564">
        <f t="shared" si="0"/>
        <v>0</v>
      </c>
    </row>
    <row r="20" spans="1:19" s="83" customFormat="1" ht="13.8">
      <c r="A20" s="82">
        <v>13</v>
      </c>
      <c r="B20" s="1" t="s">
        <v>144</v>
      </c>
      <c r="C20" s="561">
        <v>0</v>
      </c>
      <c r="D20" s="561">
        <v>0</v>
      </c>
      <c r="E20" s="561">
        <v>0</v>
      </c>
      <c r="F20" s="561">
        <v>0</v>
      </c>
      <c r="G20" s="561">
        <v>0</v>
      </c>
      <c r="H20" s="561">
        <v>0</v>
      </c>
      <c r="I20" s="561">
        <v>0</v>
      </c>
      <c r="J20" s="561">
        <v>0</v>
      </c>
      <c r="K20" s="561">
        <v>0</v>
      </c>
      <c r="L20" s="561">
        <v>0</v>
      </c>
      <c r="M20" s="561">
        <v>0</v>
      </c>
      <c r="N20" s="561">
        <v>0</v>
      </c>
      <c r="O20" s="561">
        <v>0</v>
      </c>
      <c r="P20" s="561">
        <v>0</v>
      </c>
      <c r="Q20" s="561">
        <v>0</v>
      </c>
      <c r="R20" s="562">
        <v>0</v>
      </c>
      <c r="S20" s="564">
        <f t="shared" si="0"/>
        <v>0</v>
      </c>
    </row>
    <row r="21" spans="1:19" s="83" customFormat="1" ht="13.8">
      <c r="A21" s="82">
        <v>14</v>
      </c>
      <c r="B21" s="1" t="s">
        <v>63</v>
      </c>
      <c r="C21" s="561">
        <v>335970854.75</v>
      </c>
      <c r="D21" s="561">
        <v>0</v>
      </c>
      <c r="E21" s="561">
        <v>0</v>
      </c>
      <c r="F21" s="561">
        <v>0</v>
      </c>
      <c r="G21" s="561">
        <v>0</v>
      </c>
      <c r="H21" s="561">
        <v>0</v>
      </c>
      <c r="I21" s="561">
        <v>0</v>
      </c>
      <c r="J21" s="561">
        <v>0</v>
      </c>
      <c r="K21" s="561">
        <v>0</v>
      </c>
      <c r="L21" s="561">
        <v>0</v>
      </c>
      <c r="M21" s="561">
        <v>189777072.80200002</v>
      </c>
      <c r="N21" s="561">
        <v>0</v>
      </c>
      <c r="O21" s="561">
        <v>0</v>
      </c>
      <c r="P21" s="561">
        <v>0</v>
      </c>
      <c r="Q21" s="561">
        <v>0</v>
      </c>
      <c r="R21" s="562">
        <v>0</v>
      </c>
      <c r="S21" s="564">
        <f>$C$6*SUM(C21:D21)+$E$6*SUM(E21:F21)+$G$6*SUM(G21:H21)+$I$6*SUM(I21:J21)+$K$6*SUM(K21:L21)+$M$6*SUM(M21:N21)+$O$6*SUM(O21:P21)+$Q$6*SUM(Q21:R21)</f>
        <v>189777072.80200002</v>
      </c>
    </row>
    <row r="22" spans="1:19" ht="14.4" thickBot="1">
      <c r="A22" s="84"/>
      <c r="B22" s="85" t="s">
        <v>64</v>
      </c>
      <c r="C22" s="565">
        <f>SUM(C8:C21)</f>
        <v>1078483390.1665535</v>
      </c>
      <c r="D22" s="565">
        <f t="shared" ref="D22:R22" si="1">SUM(D8:D21)</f>
        <v>17880.275000000001</v>
      </c>
      <c r="E22" s="565">
        <f t="shared" si="1"/>
        <v>68739314.184724629</v>
      </c>
      <c r="F22" s="565">
        <f t="shared" si="1"/>
        <v>0</v>
      </c>
      <c r="G22" s="565">
        <f t="shared" si="1"/>
        <v>880888876.86801052</v>
      </c>
      <c r="H22" s="565">
        <f t="shared" si="1"/>
        <v>0</v>
      </c>
      <c r="I22" s="565">
        <f t="shared" si="1"/>
        <v>24248907.716368541</v>
      </c>
      <c r="J22" s="565">
        <f t="shared" si="1"/>
        <v>0</v>
      </c>
      <c r="K22" s="565">
        <f t="shared" si="1"/>
        <v>1967441282.6683509</v>
      </c>
      <c r="L22" s="565">
        <f t="shared" si="1"/>
        <v>10486226.01099748</v>
      </c>
      <c r="M22" s="565">
        <f t="shared" si="1"/>
        <v>1277830192.5724206</v>
      </c>
      <c r="N22" s="565">
        <f t="shared" si="1"/>
        <v>56738107.253687672</v>
      </c>
      <c r="O22" s="565">
        <f t="shared" si="1"/>
        <v>4165601.3519323114</v>
      </c>
      <c r="P22" s="565">
        <f t="shared" si="1"/>
        <v>0</v>
      </c>
      <c r="Q22" s="565">
        <f t="shared" si="1"/>
        <v>2044719.04</v>
      </c>
      <c r="R22" s="565">
        <f t="shared" si="1"/>
        <v>0</v>
      </c>
      <c r="S22" s="566">
        <f>SUM(S8:S21)</f>
        <v>3163557554.5624504</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scale="25"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28"/>
  <sheetViews>
    <sheetView zoomScale="80" zoomScaleNormal="80" workbookViewId="0">
      <pane xSplit="2" ySplit="6" topLeftCell="C7" activePane="bottomRight" state="frozen"/>
      <selection activeCell="B5" sqref="B5"/>
      <selection pane="topRight" activeCell="B5" sqref="B5"/>
      <selection pane="bottomLeft" activeCell="B5" sqref="B5"/>
      <selection pane="bottomRight" activeCell="B5" sqref="B5"/>
    </sheetView>
  </sheetViews>
  <sheetFormatPr defaultColWidth="9.33203125" defaultRowHeight="13.2"/>
  <cols>
    <col min="1" max="1" width="10.5546875" style="4" bestFit="1" customWidth="1"/>
    <col min="2" max="2" width="63.6640625" style="4" bestFit="1" customWidth="1"/>
    <col min="3" max="3" width="19" style="4" customWidth="1"/>
    <col min="4" max="4" width="19.5546875" style="4" customWidth="1"/>
    <col min="5" max="5" width="31.33203125" style="4" customWidth="1"/>
    <col min="6" max="6" width="29.33203125" style="4" customWidth="1"/>
    <col min="7" max="7" width="28.5546875" style="4" customWidth="1"/>
    <col min="8" max="8" width="26.44140625" style="4" customWidth="1"/>
    <col min="9" max="9" width="23.6640625" style="4" customWidth="1"/>
    <col min="10" max="10" width="21.5546875" style="4" customWidth="1"/>
    <col min="11" max="11" width="15.6640625" style="4" customWidth="1"/>
    <col min="12" max="12" width="13.33203125" style="4" customWidth="1"/>
    <col min="13" max="13" width="20.6640625" style="4" customWidth="1"/>
    <col min="14" max="14" width="19.33203125" style="4" customWidth="1"/>
    <col min="15" max="15" width="18.44140625" style="4" customWidth="1"/>
    <col min="16" max="16" width="19" style="4" customWidth="1"/>
    <col min="17" max="17" width="20.33203125" style="4" customWidth="1"/>
    <col min="18" max="18" width="18" style="4" customWidth="1"/>
    <col min="19" max="19" width="36" style="4" customWidth="1"/>
    <col min="20" max="20" width="26.33203125" style="4" customWidth="1"/>
    <col min="21" max="21" width="24.6640625" style="4" customWidth="1"/>
    <col min="22" max="22" width="20" style="4" customWidth="1"/>
    <col min="23" max="16384" width="9.33203125" style="17"/>
  </cols>
  <sheetData>
    <row r="1" spans="1:22">
      <c r="A1" s="2" t="s">
        <v>30</v>
      </c>
      <c r="B1" s="3" t="str">
        <f>'Info '!C2</f>
        <v>JSC "Liberty Bank"</v>
      </c>
    </row>
    <row r="2" spans="1:22">
      <c r="A2" s="2" t="s">
        <v>31</v>
      </c>
      <c r="B2" s="594">
        <f>'1. key ratios '!B2</f>
        <v>45747</v>
      </c>
    </row>
    <row r="4" spans="1:22" ht="13.8" thickBot="1">
      <c r="A4" s="4" t="s">
        <v>230</v>
      </c>
      <c r="B4" s="86" t="s">
        <v>50</v>
      </c>
      <c r="V4" s="18" t="s">
        <v>35</v>
      </c>
    </row>
    <row r="5" spans="1:22" ht="12.75" customHeight="1">
      <c r="A5" s="87"/>
      <c r="B5" s="88"/>
      <c r="C5" s="857" t="s">
        <v>156</v>
      </c>
      <c r="D5" s="858"/>
      <c r="E5" s="858"/>
      <c r="F5" s="858"/>
      <c r="G5" s="858"/>
      <c r="H5" s="858"/>
      <c r="I5" s="858"/>
      <c r="J5" s="858"/>
      <c r="K5" s="858"/>
      <c r="L5" s="859"/>
      <c r="M5" s="860" t="s">
        <v>157</v>
      </c>
      <c r="N5" s="861"/>
      <c r="O5" s="861"/>
      <c r="P5" s="861"/>
      <c r="Q5" s="861"/>
      <c r="R5" s="861"/>
      <c r="S5" s="862"/>
      <c r="T5" s="865" t="s">
        <v>228</v>
      </c>
      <c r="U5" s="865" t="s">
        <v>229</v>
      </c>
      <c r="V5" s="863" t="s">
        <v>76</v>
      </c>
    </row>
    <row r="6" spans="1:22" s="50" customFormat="1" ht="87.6" customHeight="1">
      <c r="A6" s="47"/>
      <c r="B6" s="89"/>
      <c r="C6" s="90" t="s">
        <v>65</v>
      </c>
      <c r="D6" s="126" t="s">
        <v>66</v>
      </c>
      <c r="E6" s="104" t="s">
        <v>159</v>
      </c>
      <c r="F6" s="104" t="s">
        <v>160</v>
      </c>
      <c r="G6" s="126" t="s">
        <v>163</v>
      </c>
      <c r="H6" s="126" t="s">
        <v>158</v>
      </c>
      <c r="I6" s="126" t="s">
        <v>67</v>
      </c>
      <c r="J6" s="126" t="s">
        <v>68</v>
      </c>
      <c r="K6" s="91" t="s">
        <v>69</v>
      </c>
      <c r="L6" s="92" t="s">
        <v>70</v>
      </c>
      <c r="M6" s="90" t="s">
        <v>161</v>
      </c>
      <c r="N6" s="91" t="s">
        <v>71</v>
      </c>
      <c r="O6" s="91" t="s">
        <v>72</v>
      </c>
      <c r="P6" s="91" t="s">
        <v>73</v>
      </c>
      <c r="Q6" s="91" t="s">
        <v>74</v>
      </c>
      <c r="R6" s="91" t="s">
        <v>75</v>
      </c>
      <c r="S6" s="146" t="s">
        <v>162</v>
      </c>
      <c r="T6" s="866"/>
      <c r="U6" s="866"/>
      <c r="V6" s="864"/>
    </row>
    <row r="7" spans="1:22" s="83" customFormat="1" ht="13.8">
      <c r="A7" s="93">
        <v>1</v>
      </c>
      <c r="B7" s="1" t="s">
        <v>51</v>
      </c>
      <c r="C7" s="567">
        <v>0</v>
      </c>
      <c r="D7" s="561">
        <v>0</v>
      </c>
      <c r="E7" s="561">
        <v>0</v>
      </c>
      <c r="F7" s="561">
        <v>0</v>
      </c>
      <c r="G7" s="561">
        <v>0</v>
      </c>
      <c r="H7" s="561">
        <v>0</v>
      </c>
      <c r="I7" s="561">
        <v>0</v>
      </c>
      <c r="J7" s="561">
        <v>0</v>
      </c>
      <c r="K7" s="561">
        <v>0</v>
      </c>
      <c r="L7" s="568">
        <v>0</v>
      </c>
      <c r="M7" s="567">
        <v>0</v>
      </c>
      <c r="N7" s="561">
        <v>0</v>
      </c>
      <c r="O7" s="561">
        <v>0</v>
      </c>
      <c r="P7" s="561">
        <v>0</v>
      </c>
      <c r="Q7" s="561">
        <v>0</v>
      </c>
      <c r="R7" s="561">
        <v>0</v>
      </c>
      <c r="S7" s="568">
        <v>0</v>
      </c>
      <c r="T7" s="569">
        <v>0</v>
      </c>
      <c r="U7" s="570">
        <v>0</v>
      </c>
      <c r="V7" s="571">
        <f>SUM(C7:S7)</f>
        <v>0</v>
      </c>
    </row>
    <row r="8" spans="1:22" s="83" customFormat="1" ht="13.8">
      <c r="A8" s="93">
        <v>2</v>
      </c>
      <c r="B8" s="1" t="s">
        <v>52</v>
      </c>
      <c r="C8" s="567">
        <v>0</v>
      </c>
      <c r="D8" s="561">
        <v>0</v>
      </c>
      <c r="E8" s="561">
        <v>0</v>
      </c>
      <c r="F8" s="561">
        <v>0</v>
      </c>
      <c r="G8" s="561">
        <v>0</v>
      </c>
      <c r="H8" s="561">
        <v>0</v>
      </c>
      <c r="I8" s="561">
        <v>0</v>
      </c>
      <c r="J8" s="561">
        <v>0</v>
      </c>
      <c r="K8" s="561">
        <v>0</v>
      </c>
      <c r="L8" s="568">
        <v>0</v>
      </c>
      <c r="M8" s="567">
        <v>0</v>
      </c>
      <c r="N8" s="561">
        <v>0</v>
      </c>
      <c r="O8" s="561">
        <v>0</v>
      </c>
      <c r="P8" s="561">
        <v>0</v>
      </c>
      <c r="Q8" s="561">
        <v>0</v>
      </c>
      <c r="R8" s="561">
        <v>0</v>
      </c>
      <c r="S8" s="568">
        <v>0</v>
      </c>
      <c r="T8" s="570">
        <v>0</v>
      </c>
      <c r="U8" s="570">
        <v>0</v>
      </c>
      <c r="V8" s="571">
        <f t="shared" ref="V8:V20" si="0">SUM(C8:S8)</f>
        <v>0</v>
      </c>
    </row>
    <row r="9" spans="1:22" s="83" customFormat="1" ht="13.8">
      <c r="A9" s="93">
        <v>3</v>
      </c>
      <c r="B9" s="1" t="s">
        <v>153</v>
      </c>
      <c r="C9" s="567">
        <v>0</v>
      </c>
      <c r="D9" s="561">
        <v>0</v>
      </c>
      <c r="E9" s="561">
        <v>0</v>
      </c>
      <c r="F9" s="561">
        <v>0</v>
      </c>
      <c r="G9" s="561">
        <v>0</v>
      </c>
      <c r="H9" s="561">
        <v>0</v>
      </c>
      <c r="I9" s="561">
        <v>0</v>
      </c>
      <c r="J9" s="561">
        <v>0</v>
      </c>
      <c r="K9" s="561">
        <v>0</v>
      </c>
      <c r="L9" s="568">
        <v>0</v>
      </c>
      <c r="M9" s="567">
        <v>0</v>
      </c>
      <c r="N9" s="561">
        <v>0</v>
      </c>
      <c r="O9" s="561">
        <v>0</v>
      </c>
      <c r="P9" s="561">
        <v>0</v>
      </c>
      <c r="Q9" s="561">
        <v>0</v>
      </c>
      <c r="R9" s="561">
        <v>0</v>
      </c>
      <c r="S9" s="568">
        <v>0</v>
      </c>
      <c r="T9" s="570">
        <v>0</v>
      </c>
      <c r="U9" s="570">
        <v>0</v>
      </c>
      <c r="V9" s="571">
        <f>SUM(C9:S9)</f>
        <v>0</v>
      </c>
    </row>
    <row r="10" spans="1:22" s="83" customFormat="1" ht="13.8">
      <c r="A10" s="93">
        <v>4</v>
      </c>
      <c r="B10" s="1" t="s">
        <v>53</v>
      </c>
      <c r="C10" s="567">
        <v>0</v>
      </c>
      <c r="D10" s="561">
        <v>0</v>
      </c>
      <c r="E10" s="561">
        <v>0</v>
      </c>
      <c r="F10" s="561">
        <v>0</v>
      </c>
      <c r="G10" s="561">
        <v>0</v>
      </c>
      <c r="H10" s="561">
        <v>0</v>
      </c>
      <c r="I10" s="561">
        <v>0</v>
      </c>
      <c r="J10" s="561">
        <v>0</v>
      </c>
      <c r="K10" s="561">
        <v>0</v>
      </c>
      <c r="L10" s="568">
        <v>0</v>
      </c>
      <c r="M10" s="567">
        <v>0</v>
      </c>
      <c r="N10" s="561">
        <v>0</v>
      </c>
      <c r="O10" s="561">
        <v>0</v>
      </c>
      <c r="P10" s="561">
        <v>0</v>
      </c>
      <c r="Q10" s="561">
        <v>0</v>
      </c>
      <c r="R10" s="561">
        <v>0</v>
      </c>
      <c r="S10" s="568">
        <v>0</v>
      </c>
      <c r="T10" s="570">
        <v>0</v>
      </c>
      <c r="U10" s="570">
        <v>0</v>
      </c>
      <c r="V10" s="571">
        <f t="shared" si="0"/>
        <v>0</v>
      </c>
    </row>
    <row r="11" spans="1:22" s="83" customFormat="1" ht="13.8">
      <c r="A11" s="93">
        <v>5</v>
      </c>
      <c r="B11" s="1" t="s">
        <v>54</v>
      </c>
      <c r="C11" s="567">
        <v>0</v>
      </c>
      <c r="D11" s="561">
        <v>0</v>
      </c>
      <c r="E11" s="561">
        <v>0</v>
      </c>
      <c r="F11" s="561">
        <v>0</v>
      </c>
      <c r="G11" s="561">
        <v>0</v>
      </c>
      <c r="H11" s="561">
        <v>0</v>
      </c>
      <c r="I11" s="561">
        <v>0</v>
      </c>
      <c r="J11" s="561">
        <v>0</v>
      </c>
      <c r="K11" s="561">
        <v>0</v>
      </c>
      <c r="L11" s="568">
        <v>0</v>
      </c>
      <c r="M11" s="567">
        <v>0</v>
      </c>
      <c r="N11" s="561">
        <v>0</v>
      </c>
      <c r="O11" s="561">
        <v>0</v>
      </c>
      <c r="P11" s="561">
        <v>0</v>
      </c>
      <c r="Q11" s="561">
        <v>0</v>
      </c>
      <c r="R11" s="561">
        <v>0</v>
      </c>
      <c r="S11" s="568">
        <v>0</v>
      </c>
      <c r="T11" s="570">
        <v>0</v>
      </c>
      <c r="U11" s="570">
        <v>0</v>
      </c>
      <c r="V11" s="571">
        <f t="shared" si="0"/>
        <v>0</v>
      </c>
    </row>
    <row r="12" spans="1:22" s="83" customFormat="1" ht="13.8">
      <c r="A12" s="93">
        <v>6</v>
      </c>
      <c r="B12" s="1" t="s">
        <v>55</v>
      </c>
      <c r="C12" s="567">
        <v>0</v>
      </c>
      <c r="D12" s="561">
        <v>0</v>
      </c>
      <c r="E12" s="561">
        <v>0</v>
      </c>
      <c r="F12" s="561">
        <v>0</v>
      </c>
      <c r="G12" s="561">
        <v>0</v>
      </c>
      <c r="H12" s="561">
        <v>0</v>
      </c>
      <c r="I12" s="561">
        <v>0</v>
      </c>
      <c r="J12" s="561">
        <v>0</v>
      </c>
      <c r="K12" s="561">
        <v>0</v>
      </c>
      <c r="L12" s="568">
        <v>0</v>
      </c>
      <c r="M12" s="567">
        <v>0</v>
      </c>
      <c r="N12" s="561">
        <v>0</v>
      </c>
      <c r="O12" s="561">
        <v>0</v>
      </c>
      <c r="P12" s="561">
        <v>0</v>
      </c>
      <c r="Q12" s="561">
        <v>0</v>
      </c>
      <c r="R12" s="561">
        <v>0</v>
      </c>
      <c r="S12" s="568">
        <v>0</v>
      </c>
      <c r="T12" s="570">
        <v>0</v>
      </c>
      <c r="U12" s="570">
        <v>0</v>
      </c>
      <c r="V12" s="571">
        <f t="shared" si="0"/>
        <v>0</v>
      </c>
    </row>
    <row r="13" spans="1:22" s="83" customFormat="1" ht="13.8">
      <c r="A13" s="93">
        <v>7</v>
      </c>
      <c r="B13" s="1" t="s">
        <v>56</v>
      </c>
      <c r="C13" s="567">
        <v>0</v>
      </c>
      <c r="D13" s="561">
        <v>8485565.4010790456</v>
      </c>
      <c r="E13" s="561">
        <v>0</v>
      </c>
      <c r="F13" s="561">
        <v>0</v>
      </c>
      <c r="G13" s="561">
        <v>0</v>
      </c>
      <c r="H13" s="561">
        <v>0</v>
      </c>
      <c r="I13" s="561">
        <v>0</v>
      </c>
      <c r="J13" s="561">
        <v>0</v>
      </c>
      <c r="K13" s="561">
        <v>0</v>
      </c>
      <c r="L13" s="568">
        <v>0</v>
      </c>
      <c r="M13" s="567">
        <v>0</v>
      </c>
      <c r="N13" s="561">
        <v>0</v>
      </c>
      <c r="O13" s="561">
        <v>0</v>
      </c>
      <c r="P13" s="561">
        <v>0</v>
      </c>
      <c r="Q13" s="561">
        <v>0</v>
      </c>
      <c r="R13" s="561">
        <v>0</v>
      </c>
      <c r="S13" s="568">
        <v>0</v>
      </c>
      <c r="T13" s="570">
        <v>6945929.721138793</v>
      </c>
      <c r="U13" s="570">
        <v>1539635.6799402528</v>
      </c>
      <c r="V13" s="571">
        <f>SUM(C13:S13)</f>
        <v>8485565.4010790456</v>
      </c>
    </row>
    <row r="14" spans="1:22" s="83" customFormat="1" ht="13.8">
      <c r="A14" s="93">
        <v>8</v>
      </c>
      <c r="B14" s="1" t="s">
        <v>57</v>
      </c>
      <c r="C14" s="567">
        <v>0</v>
      </c>
      <c r="D14" s="561">
        <v>16832980.283008978</v>
      </c>
      <c r="E14" s="561">
        <v>0</v>
      </c>
      <c r="F14" s="561">
        <v>0</v>
      </c>
      <c r="G14" s="561">
        <v>0</v>
      </c>
      <c r="H14" s="561">
        <v>0</v>
      </c>
      <c r="I14" s="561">
        <v>0</v>
      </c>
      <c r="J14" s="561">
        <v>0</v>
      </c>
      <c r="K14" s="561">
        <v>0</v>
      </c>
      <c r="L14" s="568">
        <v>0</v>
      </c>
      <c r="M14" s="567">
        <v>0</v>
      </c>
      <c r="N14" s="561">
        <v>0</v>
      </c>
      <c r="O14" s="561">
        <v>0</v>
      </c>
      <c r="P14" s="561">
        <v>0</v>
      </c>
      <c r="Q14" s="561">
        <v>0</v>
      </c>
      <c r="R14" s="561">
        <v>0</v>
      </c>
      <c r="S14" s="568">
        <v>0</v>
      </c>
      <c r="T14" s="570">
        <v>15001542.686758976</v>
      </c>
      <c r="U14" s="570">
        <v>1831437.5962499999</v>
      </c>
      <c r="V14" s="571">
        <f t="shared" si="0"/>
        <v>16832980.283008978</v>
      </c>
    </row>
    <row r="15" spans="1:22" s="83" customFormat="1" ht="13.8">
      <c r="A15" s="93">
        <v>9</v>
      </c>
      <c r="B15" s="1" t="s">
        <v>58</v>
      </c>
      <c r="C15" s="567">
        <v>0</v>
      </c>
      <c r="D15" s="561">
        <v>468738.42675118335</v>
      </c>
      <c r="E15" s="561">
        <v>0</v>
      </c>
      <c r="F15" s="561">
        <v>0</v>
      </c>
      <c r="G15" s="561">
        <v>0</v>
      </c>
      <c r="H15" s="561">
        <v>0</v>
      </c>
      <c r="I15" s="561">
        <v>0</v>
      </c>
      <c r="J15" s="561">
        <v>0</v>
      </c>
      <c r="K15" s="561">
        <v>0</v>
      </c>
      <c r="L15" s="568">
        <v>0</v>
      </c>
      <c r="M15" s="567">
        <v>0</v>
      </c>
      <c r="N15" s="561">
        <v>0</v>
      </c>
      <c r="O15" s="561">
        <v>0</v>
      </c>
      <c r="P15" s="561">
        <v>0</v>
      </c>
      <c r="Q15" s="561">
        <v>0</v>
      </c>
      <c r="R15" s="561">
        <v>0</v>
      </c>
      <c r="S15" s="568">
        <v>0</v>
      </c>
      <c r="T15" s="570">
        <v>468738.42675118335</v>
      </c>
      <c r="U15" s="570">
        <v>0</v>
      </c>
      <c r="V15" s="571">
        <f t="shared" si="0"/>
        <v>468738.42675118335</v>
      </c>
    </row>
    <row r="16" spans="1:22" s="83" customFormat="1" ht="13.8">
      <c r="A16" s="93">
        <v>10</v>
      </c>
      <c r="B16" s="1" t="s">
        <v>59</v>
      </c>
      <c r="C16" s="567">
        <v>0</v>
      </c>
      <c r="D16" s="561">
        <v>102661.26850000001</v>
      </c>
      <c r="E16" s="561">
        <v>0</v>
      </c>
      <c r="F16" s="561">
        <v>0</v>
      </c>
      <c r="G16" s="561">
        <v>0</v>
      </c>
      <c r="H16" s="561">
        <v>0</v>
      </c>
      <c r="I16" s="561">
        <v>0</v>
      </c>
      <c r="J16" s="561">
        <v>0</v>
      </c>
      <c r="K16" s="561">
        <v>0</v>
      </c>
      <c r="L16" s="568">
        <v>0</v>
      </c>
      <c r="M16" s="567">
        <v>0</v>
      </c>
      <c r="N16" s="561">
        <v>0</v>
      </c>
      <c r="O16" s="561">
        <v>0</v>
      </c>
      <c r="P16" s="561">
        <v>0</v>
      </c>
      <c r="Q16" s="561">
        <v>0</v>
      </c>
      <c r="R16" s="561">
        <v>0</v>
      </c>
      <c r="S16" s="568">
        <v>0</v>
      </c>
      <c r="T16" s="570">
        <v>102661.26850000001</v>
      </c>
      <c r="U16" s="570">
        <v>0</v>
      </c>
      <c r="V16" s="571">
        <f t="shared" si="0"/>
        <v>102661.26850000001</v>
      </c>
    </row>
    <row r="17" spans="1:22" s="83" customFormat="1" ht="13.8">
      <c r="A17" s="93">
        <v>11</v>
      </c>
      <c r="B17" s="1" t="s">
        <v>60</v>
      </c>
      <c r="C17" s="567">
        <v>0</v>
      </c>
      <c r="D17" s="561">
        <v>0</v>
      </c>
      <c r="E17" s="561">
        <v>0</v>
      </c>
      <c r="F17" s="561">
        <v>0</v>
      </c>
      <c r="G17" s="561">
        <v>0</v>
      </c>
      <c r="H17" s="561">
        <v>0</v>
      </c>
      <c r="I17" s="561">
        <v>0</v>
      </c>
      <c r="J17" s="561">
        <v>0</v>
      </c>
      <c r="K17" s="561">
        <v>0</v>
      </c>
      <c r="L17" s="568">
        <v>0</v>
      </c>
      <c r="M17" s="567">
        <v>0</v>
      </c>
      <c r="N17" s="561">
        <v>0</v>
      </c>
      <c r="O17" s="561">
        <v>0</v>
      </c>
      <c r="P17" s="561">
        <v>0</v>
      </c>
      <c r="Q17" s="561">
        <v>0</v>
      </c>
      <c r="R17" s="561">
        <v>0</v>
      </c>
      <c r="S17" s="568">
        <v>0</v>
      </c>
      <c r="T17" s="570">
        <v>0</v>
      </c>
      <c r="U17" s="570">
        <v>0</v>
      </c>
      <c r="V17" s="571">
        <f t="shared" si="0"/>
        <v>0</v>
      </c>
    </row>
    <row r="18" spans="1:22" s="83" customFormat="1" ht="13.8">
      <c r="A18" s="93">
        <v>12</v>
      </c>
      <c r="B18" s="1" t="s">
        <v>61</v>
      </c>
      <c r="C18" s="567">
        <v>0</v>
      </c>
      <c r="D18" s="561">
        <v>0</v>
      </c>
      <c r="E18" s="561">
        <v>0</v>
      </c>
      <c r="F18" s="561">
        <v>0</v>
      </c>
      <c r="G18" s="561">
        <v>0</v>
      </c>
      <c r="H18" s="561">
        <v>0</v>
      </c>
      <c r="I18" s="561">
        <v>0</v>
      </c>
      <c r="J18" s="561">
        <v>0</v>
      </c>
      <c r="K18" s="561">
        <v>0</v>
      </c>
      <c r="L18" s="568">
        <v>0</v>
      </c>
      <c r="M18" s="567">
        <v>0</v>
      </c>
      <c r="N18" s="561">
        <v>0</v>
      </c>
      <c r="O18" s="561">
        <v>0</v>
      </c>
      <c r="P18" s="561">
        <v>0</v>
      </c>
      <c r="Q18" s="561">
        <v>0</v>
      </c>
      <c r="R18" s="561">
        <v>0</v>
      </c>
      <c r="S18" s="568">
        <v>0</v>
      </c>
      <c r="T18" s="570">
        <v>0</v>
      </c>
      <c r="U18" s="570">
        <v>0</v>
      </c>
      <c r="V18" s="571">
        <f t="shared" si="0"/>
        <v>0</v>
      </c>
    </row>
    <row r="19" spans="1:22" s="83" customFormat="1" ht="13.8">
      <c r="A19" s="93">
        <v>13</v>
      </c>
      <c r="B19" s="1" t="s">
        <v>62</v>
      </c>
      <c r="C19" s="567">
        <v>0</v>
      </c>
      <c r="D19" s="561">
        <v>0</v>
      </c>
      <c r="E19" s="561">
        <v>0</v>
      </c>
      <c r="F19" s="561">
        <v>0</v>
      </c>
      <c r="G19" s="561">
        <v>0</v>
      </c>
      <c r="H19" s="561">
        <v>0</v>
      </c>
      <c r="I19" s="561">
        <v>0</v>
      </c>
      <c r="J19" s="561">
        <v>0</v>
      </c>
      <c r="K19" s="561">
        <v>0</v>
      </c>
      <c r="L19" s="568">
        <v>0</v>
      </c>
      <c r="M19" s="567">
        <v>0</v>
      </c>
      <c r="N19" s="561">
        <v>0</v>
      </c>
      <c r="O19" s="561">
        <v>0</v>
      </c>
      <c r="P19" s="561">
        <v>0</v>
      </c>
      <c r="Q19" s="561">
        <v>0</v>
      </c>
      <c r="R19" s="561">
        <v>0</v>
      </c>
      <c r="S19" s="568">
        <v>0</v>
      </c>
      <c r="T19" s="570">
        <v>0</v>
      </c>
      <c r="U19" s="570">
        <v>0</v>
      </c>
      <c r="V19" s="571">
        <f t="shared" si="0"/>
        <v>0</v>
      </c>
    </row>
    <row r="20" spans="1:22" s="83" customFormat="1" ht="13.8">
      <c r="A20" s="93">
        <v>14</v>
      </c>
      <c r="B20" s="1" t="s">
        <v>63</v>
      </c>
      <c r="C20" s="567">
        <v>0</v>
      </c>
      <c r="D20" s="561">
        <v>0</v>
      </c>
      <c r="E20" s="561">
        <v>0</v>
      </c>
      <c r="F20" s="561">
        <v>0</v>
      </c>
      <c r="G20" s="561">
        <v>0</v>
      </c>
      <c r="H20" s="561">
        <v>0</v>
      </c>
      <c r="I20" s="561">
        <v>0</v>
      </c>
      <c r="J20" s="561">
        <v>0</v>
      </c>
      <c r="K20" s="561">
        <v>0</v>
      </c>
      <c r="L20" s="568">
        <v>0</v>
      </c>
      <c r="M20" s="567">
        <v>0</v>
      </c>
      <c r="N20" s="561">
        <v>0</v>
      </c>
      <c r="O20" s="561">
        <v>0</v>
      </c>
      <c r="P20" s="561">
        <v>0</v>
      </c>
      <c r="Q20" s="561">
        <v>0</v>
      </c>
      <c r="R20" s="561">
        <v>0</v>
      </c>
      <c r="S20" s="568">
        <v>0</v>
      </c>
      <c r="T20" s="570">
        <v>0</v>
      </c>
      <c r="U20" s="570">
        <v>0</v>
      </c>
      <c r="V20" s="571">
        <f t="shared" si="0"/>
        <v>0</v>
      </c>
    </row>
    <row r="21" spans="1:22" ht="14.4" thickBot="1">
      <c r="A21" s="84"/>
      <c r="B21" s="95" t="s">
        <v>64</v>
      </c>
      <c r="C21" s="572">
        <f>SUM(C7:C20)</f>
        <v>0</v>
      </c>
      <c r="D21" s="565">
        <f t="shared" ref="D21:V21" si="1">SUM(D7:D20)</f>
        <v>25889945.379339203</v>
      </c>
      <c r="E21" s="565">
        <f t="shared" si="1"/>
        <v>0</v>
      </c>
      <c r="F21" s="565">
        <f t="shared" si="1"/>
        <v>0</v>
      </c>
      <c r="G21" s="565">
        <f t="shared" si="1"/>
        <v>0</v>
      </c>
      <c r="H21" s="565">
        <f t="shared" si="1"/>
        <v>0</v>
      </c>
      <c r="I21" s="565">
        <f t="shared" si="1"/>
        <v>0</v>
      </c>
      <c r="J21" s="565">
        <f t="shared" si="1"/>
        <v>0</v>
      </c>
      <c r="K21" s="565">
        <f t="shared" si="1"/>
        <v>0</v>
      </c>
      <c r="L21" s="573">
        <f t="shared" si="1"/>
        <v>0</v>
      </c>
      <c r="M21" s="572">
        <f t="shared" si="1"/>
        <v>0</v>
      </c>
      <c r="N21" s="565">
        <f t="shared" si="1"/>
        <v>0</v>
      </c>
      <c r="O21" s="565">
        <f t="shared" si="1"/>
        <v>0</v>
      </c>
      <c r="P21" s="565">
        <f t="shared" si="1"/>
        <v>0</v>
      </c>
      <c r="Q21" s="565">
        <f t="shared" si="1"/>
        <v>0</v>
      </c>
      <c r="R21" s="565">
        <f t="shared" si="1"/>
        <v>0</v>
      </c>
      <c r="S21" s="573">
        <f t="shared" si="1"/>
        <v>0</v>
      </c>
      <c r="T21" s="573">
        <f>SUM(T7:T20)</f>
        <v>22518872.103148952</v>
      </c>
      <c r="U21" s="573">
        <f t="shared" si="1"/>
        <v>3371073.276190253</v>
      </c>
      <c r="V21" s="574">
        <f t="shared" si="1"/>
        <v>25889945.379339203</v>
      </c>
    </row>
    <row r="24" spans="1:22">
      <c r="A24" s="7"/>
      <c r="B24" s="7"/>
      <c r="C24" s="26"/>
      <c r="D24" s="26"/>
      <c r="E24" s="26"/>
    </row>
    <row r="25" spans="1:22">
      <c r="A25" s="96"/>
      <c r="B25" s="96"/>
      <c r="C25" s="7"/>
      <c r="D25" s="26"/>
      <c r="E25" s="26"/>
    </row>
    <row r="26" spans="1:22">
      <c r="A26" s="96"/>
      <c r="B26" s="27"/>
      <c r="C26" s="7"/>
      <c r="D26" s="26"/>
      <c r="E26" s="26"/>
    </row>
    <row r="27" spans="1:22">
      <c r="A27" s="96"/>
      <c r="B27" s="96"/>
      <c r="C27" s="7"/>
      <c r="D27" s="26"/>
      <c r="E27" s="26"/>
    </row>
    <row r="28" spans="1:22">
      <c r="A28" s="96"/>
      <c r="B28" s="27"/>
      <c r="C28" s="7"/>
      <c r="D28" s="26"/>
      <c r="E28" s="26"/>
    </row>
  </sheetData>
  <mergeCells count="5">
    <mergeCell ref="C5:L5"/>
    <mergeCell ref="M5:S5"/>
    <mergeCell ref="V5:V6"/>
    <mergeCell ref="T5:T6"/>
    <mergeCell ref="U5:U6"/>
  </mergeCells>
  <pageMargins left="0.7" right="0.7" top="0.75" bottom="0.75" header="0.3" footer="0.3"/>
  <pageSetup paperSize="9" scale="1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22"/>
  <sheetViews>
    <sheetView zoomScale="80" zoomScaleNormal="80" workbookViewId="0">
      <pane xSplit="1" ySplit="7" topLeftCell="B8" activePane="bottomRight" state="frozen"/>
      <selection activeCell="B5" sqref="B5"/>
      <selection pane="topRight" activeCell="B5" sqref="B5"/>
      <selection pane="bottomLeft" activeCell="B5" sqref="B5"/>
      <selection pane="bottomRight" activeCell="B5" sqref="B5"/>
    </sheetView>
  </sheetViews>
  <sheetFormatPr defaultColWidth="9.33203125" defaultRowHeight="13.8"/>
  <cols>
    <col min="1" max="1" width="10.5546875" style="4" bestFit="1" customWidth="1"/>
    <col min="2" max="2" width="66.33203125" style="4" customWidth="1"/>
    <col min="3" max="3" width="14.33203125" style="154" bestFit="1" customWidth="1"/>
    <col min="4" max="4" width="14.6640625" style="154" bestFit="1" customWidth="1"/>
    <col min="5" max="5" width="17.6640625" style="154" customWidth="1"/>
    <col min="6" max="6" width="15.6640625" style="154" customWidth="1"/>
    <col min="7" max="7" width="17.44140625" style="154" customWidth="1"/>
    <col min="8" max="8" width="15.33203125" style="154" customWidth="1"/>
    <col min="9" max="16384" width="9.33203125" style="17"/>
  </cols>
  <sheetData>
    <row r="1" spans="1:9">
      <c r="A1" s="2" t="s">
        <v>30</v>
      </c>
      <c r="B1" s="4" t="str">
        <f>'Info '!C2</f>
        <v>JSC "Liberty Bank"</v>
      </c>
      <c r="C1" s="3"/>
    </row>
    <row r="2" spans="1:9">
      <c r="A2" s="2" t="s">
        <v>31</v>
      </c>
      <c r="B2" s="594">
        <f>'1. key ratios '!B2</f>
        <v>45747</v>
      </c>
      <c r="C2" s="252"/>
    </row>
    <row r="4" spans="1:9" ht="14.4" thickBot="1">
      <c r="A4" s="2" t="s">
        <v>150</v>
      </c>
      <c r="B4" s="86" t="s">
        <v>239</v>
      </c>
    </row>
    <row r="5" spans="1:9">
      <c r="A5" s="87"/>
      <c r="B5" s="97"/>
      <c r="C5" s="155" t="s">
        <v>0</v>
      </c>
      <c r="D5" s="155" t="s">
        <v>1</v>
      </c>
      <c r="E5" s="155" t="s">
        <v>2</v>
      </c>
      <c r="F5" s="155" t="s">
        <v>3</v>
      </c>
      <c r="G5" s="156" t="s">
        <v>4</v>
      </c>
      <c r="H5" s="157" t="s">
        <v>5</v>
      </c>
      <c r="I5" s="98"/>
    </row>
    <row r="6" spans="1:9" s="98" customFormat="1" ht="12.75" customHeight="1">
      <c r="A6" s="99"/>
      <c r="B6" s="869" t="s">
        <v>149</v>
      </c>
      <c r="C6" s="871" t="s">
        <v>232</v>
      </c>
      <c r="D6" s="873" t="s">
        <v>231</v>
      </c>
      <c r="E6" s="874"/>
      <c r="F6" s="871" t="s">
        <v>236</v>
      </c>
      <c r="G6" s="871" t="s">
        <v>237</v>
      </c>
      <c r="H6" s="867" t="s">
        <v>235</v>
      </c>
    </row>
    <row r="7" spans="1:9" ht="41.4">
      <c r="A7" s="101"/>
      <c r="B7" s="870"/>
      <c r="C7" s="872"/>
      <c r="D7" s="158" t="s">
        <v>234</v>
      </c>
      <c r="E7" s="158" t="s">
        <v>233</v>
      </c>
      <c r="F7" s="872"/>
      <c r="G7" s="872"/>
      <c r="H7" s="868"/>
      <c r="I7" s="98"/>
    </row>
    <row r="8" spans="1:9">
      <c r="A8" s="99">
        <v>1</v>
      </c>
      <c r="B8" s="1" t="s">
        <v>51</v>
      </c>
      <c r="C8" s="575">
        <v>855824067.63727593</v>
      </c>
      <c r="D8" s="576">
        <v>35760.550000000003</v>
      </c>
      <c r="E8" s="575">
        <v>17880.275000000001</v>
      </c>
      <c r="F8" s="575">
        <v>113311532.22072238</v>
      </c>
      <c r="G8" s="577">
        <v>113311532.22072238</v>
      </c>
      <c r="H8" s="578">
        <f>IFERROR(G8/(C8+E8)," ")</f>
        <v>0.1323977312599976</v>
      </c>
    </row>
    <row r="9" spans="1:9" ht="15" customHeight="1">
      <c r="A9" s="99">
        <v>2</v>
      </c>
      <c r="B9" s="1" t="s">
        <v>52</v>
      </c>
      <c r="C9" s="575">
        <v>0</v>
      </c>
      <c r="D9" s="576">
        <v>0</v>
      </c>
      <c r="E9" s="575">
        <v>0</v>
      </c>
      <c r="F9" s="575">
        <v>0</v>
      </c>
      <c r="G9" s="577">
        <v>0</v>
      </c>
      <c r="H9" s="578" t="str">
        <f t="shared" ref="H9:H21" si="0">IFERROR(G9/(C9+E9)," ")</f>
        <v xml:space="preserve"> </v>
      </c>
    </row>
    <row r="10" spans="1:9">
      <c r="A10" s="99">
        <v>3</v>
      </c>
      <c r="B10" s="1" t="s">
        <v>153</v>
      </c>
      <c r="C10" s="575">
        <v>0</v>
      </c>
      <c r="D10" s="576">
        <v>0</v>
      </c>
      <c r="E10" s="575">
        <v>0</v>
      </c>
      <c r="F10" s="575">
        <v>0</v>
      </c>
      <c r="G10" s="577">
        <v>0</v>
      </c>
      <c r="H10" s="578" t="str">
        <f t="shared" si="0"/>
        <v xml:space="preserve"> </v>
      </c>
    </row>
    <row r="11" spans="1:9">
      <c r="A11" s="99">
        <v>4</v>
      </c>
      <c r="B11" s="1" t="s">
        <v>53</v>
      </c>
      <c r="C11" s="575">
        <v>0</v>
      </c>
      <c r="D11" s="576">
        <v>0</v>
      </c>
      <c r="E11" s="575">
        <v>0</v>
      </c>
      <c r="F11" s="575">
        <v>0</v>
      </c>
      <c r="G11" s="577">
        <v>0</v>
      </c>
      <c r="H11" s="578" t="str">
        <f t="shared" si="0"/>
        <v xml:space="preserve"> </v>
      </c>
    </row>
    <row r="12" spans="1:9">
      <c r="A12" s="99">
        <v>5</v>
      </c>
      <c r="B12" s="1" t="s">
        <v>54</v>
      </c>
      <c r="C12" s="575">
        <v>152888.66</v>
      </c>
      <c r="D12" s="576">
        <v>0</v>
      </c>
      <c r="E12" s="575">
        <v>0</v>
      </c>
      <c r="F12" s="575">
        <v>152888.66</v>
      </c>
      <c r="G12" s="577">
        <v>152888.66</v>
      </c>
      <c r="H12" s="578">
        <f t="shared" si="0"/>
        <v>1</v>
      </c>
    </row>
    <row r="13" spans="1:9">
      <c r="A13" s="99">
        <v>6</v>
      </c>
      <c r="B13" s="1" t="s">
        <v>55</v>
      </c>
      <c r="C13" s="575">
        <v>105585547.03581901</v>
      </c>
      <c r="D13" s="576">
        <v>0</v>
      </c>
      <c r="E13" s="575">
        <v>0</v>
      </c>
      <c r="F13" s="575">
        <v>41487788.237695359</v>
      </c>
      <c r="G13" s="577">
        <v>41487788.237695359</v>
      </c>
      <c r="H13" s="578">
        <f t="shared" si="0"/>
        <v>0.3929305610702663</v>
      </c>
    </row>
    <row r="14" spans="1:9">
      <c r="A14" s="99">
        <v>7</v>
      </c>
      <c r="B14" s="1" t="s">
        <v>56</v>
      </c>
      <c r="C14" s="575">
        <v>927302414.29617202</v>
      </c>
      <c r="D14" s="576">
        <v>248214394.18110695</v>
      </c>
      <c r="E14" s="575">
        <v>56738107.253687672</v>
      </c>
      <c r="F14" s="576">
        <v>984040521.54985976</v>
      </c>
      <c r="G14" s="579">
        <v>975554956.14878058</v>
      </c>
      <c r="H14" s="578">
        <f t="shared" si="0"/>
        <v>0.99137681303233904</v>
      </c>
    </row>
    <row r="15" spans="1:9">
      <c r="A15" s="99">
        <v>8</v>
      </c>
      <c r="B15" s="1" t="s">
        <v>57</v>
      </c>
      <c r="C15" s="575">
        <v>2259020273.0906253</v>
      </c>
      <c r="D15" s="576">
        <v>143434540.44314995</v>
      </c>
      <c r="E15" s="575">
        <v>10486226.01099748</v>
      </c>
      <c r="F15" s="576">
        <v>1585498278.1573071</v>
      </c>
      <c r="G15" s="579">
        <v>1568665297.8742981</v>
      </c>
      <c r="H15" s="578">
        <f t="shared" si="0"/>
        <v>0.69119224751955965</v>
      </c>
    </row>
    <row r="16" spans="1:9">
      <c r="A16" s="99">
        <v>9</v>
      </c>
      <c r="B16" s="1" t="s">
        <v>58</v>
      </c>
      <c r="C16" s="575">
        <v>589309886.44573617</v>
      </c>
      <c r="D16" s="576">
        <v>0</v>
      </c>
      <c r="E16" s="575">
        <v>0</v>
      </c>
      <c r="F16" s="576">
        <v>206258460.25600764</v>
      </c>
      <c r="G16" s="579">
        <v>205789721.82925645</v>
      </c>
      <c r="H16" s="578">
        <f t="shared" si="0"/>
        <v>0.34920459772094053</v>
      </c>
    </row>
    <row r="17" spans="1:8">
      <c r="A17" s="99">
        <v>10</v>
      </c>
      <c r="B17" s="1" t="s">
        <v>59</v>
      </c>
      <c r="C17" s="575">
        <v>38854560.81073264</v>
      </c>
      <c r="D17" s="576">
        <v>0</v>
      </c>
      <c r="E17" s="575">
        <v>0</v>
      </c>
      <c r="F17" s="576">
        <v>37919215.07885848</v>
      </c>
      <c r="G17" s="579">
        <v>37816553.81035848</v>
      </c>
      <c r="H17" s="578">
        <f t="shared" si="0"/>
        <v>0.97328480933215344</v>
      </c>
    </row>
    <row r="18" spans="1:8">
      <c r="A18" s="99">
        <v>11</v>
      </c>
      <c r="B18" s="1" t="s">
        <v>60</v>
      </c>
      <c r="C18" s="575">
        <v>2044719.04</v>
      </c>
      <c r="D18" s="576">
        <v>0</v>
      </c>
      <c r="E18" s="575">
        <v>0</v>
      </c>
      <c r="F18" s="576">
        <v>5111797.5999999996</v>
      </c>
      <c r="G18" s="579">
        <v>5111797.5999999996</v>
      </c>
      <c r="H18" s="578">
        <f t="shared" si="0"/>
        <v>2.4999999999999996</v>
      </c>
    </row>
    <row r="19" spans="1:8">
      <c r="A19" s="99">
        <v>12</v>
      </c>
      <c r="B19" s="1" t="s">
        <v>61</v>
      </c>
      <c r="C19" s="575">
        <v>0</v>
      </c>
      <c r="D19" s="576">
        <v>0</v>
      </c>
      <c r="E19" s="575">
        <v>0</v>
      </c>
      <c r="F19" s="576">
        <v>0</v>
      </c>
      <c r="G19" s="579">
        <v>0</v>
      </c>
      <c r="H19" s="578" t="str">
        <f t="shared" si="0"/>
        <v xml:space="preserve"> </v>
      </c>
    </row>
    <row r="20" spans="1:8">
      <c r="A20" s="99">
        <v>13</v>
      </c>
      <c r="B20" s="1" t="s">
        <v>144</v>
      </c>
      <c r="C20" s="575">
        <v>0</v>
      </c>
      <c r="D20" s="576">
        <v>0</v>
      </c>
      <c r="E20" s="575">
        <v>0</v>
      </c>
      <c r="F20" s="576">
        <v>0</v>
      </c>
      <c r="G20" s="579">
        <v>0</v>
      </c>
      <c r="H20" s="578" t="str">
        <f t="shared" si="0"/>
        <v xml:space="preserve"> </v>
      </c>
    </row>
    <row r="21" spans="1:8">
      <c r="A21" s="99">
        <v>14</v>
      </c>
      <c r="B21" s="1" t="s">
        <v>63</v>
      </c>
      <c r="C21" s="575">
        <v>525747927.55200005</v>
      </c>
      <c r="D21" s="576">
        <v>0</v>
      </c>
      <c r="E21" s="575">
        <v>0</v>
      </c>
      <c r="F21" s="576">
        <v>189777072.80200002</v>
      </c>
      <c r="G21" s="579">
        <v>189777072.80200002</v>
      </c>
      <c r="H21" s="578">
        <f t="shared" si="0"/>
        <v>0.36096589802197515</v>
      </c>
    </row>
    <row r="22" spans="1:8" ht="14.4" thickBot="1">
      <c r="A22" s="102"/>
      <c r="B22" s="103" t="s">
        <v>64</v>
      </c>
      <c r="C22" s="565">
        <f>SUM(C8:C21)</f>
        <v>5303842284.5683613</v>
      </c>
      <c r="D22" s="565">
        <f>SUM(D8:D21)</f>
        <v>391684695.17425692</v>
      </c>
      <c r="E22" s="565">
        <f>SUM(E8:E21)</f>
        <v>67242213.539685145</v>
      </c>
      <c r="F22" s="565">
        <f>SUM(F8:F21)</f>
        <v>3163557554.5624504</v>
      </c>
      <c r="G22" s="565">
        <f>SUM(G8:G21)</f>
        <v>3137667609.1831117</v>
      </c>
      <c r="H22" s="580">
        <f>G22/(C22+E22)</f>
        <v>0.58417766659384129</v>
      </c>
    </row>
  </sheetData>
  <mergeCells count="6">
    <mergeCell ref="H6:H7"/>
    <mergeCell ref="B6:B7"/>
    <mergeCell ref="C6:C7"/>
    <mergeCell ref="D6:E6"/>
    <mergeCell ref="F6:F7"/>
    <mergeCell ref="G6:G7"/>
  </mergeCells>
  <pageMargins left="0.7" right="0.7" top="0.75" bottom="0.75" header="0.3" footer="0.3"/>
  <pageSetup scale="4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27"/>
  <sheetViews>
    <sheetView zoomScale="80" zoomScaleNormal="80" workbookViewId="0">
      <pane xSplit="2" ySplit="6" topLeftCell="C7" activePane="bottomRight" state="frozen"/>
      <selection activeCell="B5" sqref="B5"/>
      <selection pane="topRight" activeCell="B5" sqref="B5"/>
      <selection pane="bottomLeft" activeCell="B5" sqref="B5"/>
      <selection pane="bottomRight" activeCell="B5" sqref="B5"/>
    </sheetView>
  </sheetViews>
  <sheetFormatPr defaultColWidth="9.33203125" defaultRowHeight="13.8"/>
  <cols>
    <col min="1" max="1" width="10.5546875" style="154" bestFit="1" customWidth="1"/>
    <col min="2" max="2" width="90.44140625" style="154" customWidth="1"/>
    <col min="3" max="3" width="14" style="154" bestFit="1" customWidth="1"/>
    <col min="4" max="4" width="13.33203125" style="154" bestFit="1" customWidth="1"/>
    <col min="5" max="5" width="14" style="154" bestFit="1" customWidth="1"/>
    <col min="6" max="11" width="12.6640625" style="154" customWidth="1"/>
    <col min="12" max="16384" width="9.33203125" style="154"/>
  </cols>
  <sheetData>
    <row r="1" spans="1:11">
      <c r="A1" s="154" t="s">
        <v>30</v>
      </c>
      <c r="B1" s="3" t="str">
        <f>'Info '!C2</f>
        <v>JSC "Liberty Bank"</v>
      </c>
    </row>
    <row r="2" spans="1:11">
      <c r="A2" s="154" t="s">
        <v>31</v>
      </c>
      <c r="B2" s="594">
        <f>'1. key ratios '!B2</f>
        <v>45747</v>
      </c>
      <c r="C2" s="166"/>
      <c r="D2" s="166"/>
    </row>
    <row r="3" spans="1:11">
      <c r="B3" s="166"/>
      <c r="C3" s="166"/>
      <c r="D3" s="166"/>
    </row>
    <row r="4" spans="1:11" ht="14.4" thickBot="1">
      <c r="A4" s="154" t="s">
        <v>146</v>
      </c>
      <c r="B4" s="192" t="s">
        <v>240</v>
      </c>
      <c r="C4" s="166"/>
      <c r="D4" s="166"/>
    </row>
    <row r="5" spans="1:11" ht="30" customHeight="1">
      <c r="A5" s="875"/>
      <c r="B5" s="876"/>
      <c r="C5" s="877" t="s">
        <v>292</v>
      </c>
      <c r="D5" s="877"/>
      <c r="E5" s="877"/>
      <c r="F5" s="877" t="s">
        <v>293</v>
      </c>
      <c r="G5" s="877"/>
      <c r="H5" s="877"/>
      <c r="I5" s="877" t="s">
        <v>294</v>
      </c>
      <c r="J5" s="877"/>
      <c r="K5" s="878"/>
    </row>
    <row r="6" spans="1:11">
      <c r="A6" s="167"/>
      <c r="B6" s="168"/>
      <c r="C6" s="19" t="s">
        <v>32</v>
      </c>
      <c r="D6" s="19" t="s">
        <v>33</v>
      </c>
      <c r="E6" s="19" t="s">
        <v>34</v>
      </c>
      <c r="F6" s="19" t="s">
        <v>32</v>
      </c>
      <c r="G6" s="19" t="s">
        <v>33</v>
      </c>
      <c r="H6" s="19" t="s">
        <v>34</v>
      </c>
      <c r="I6" s="19" t="s">
        <v>32</v>
      </c>
      <c r="J6" s="19" t="s">
        <v>33</v>
      </c>
      <c r="K6" s="19" t="s">
        <v>34</v>
      </c>
    </row>
    <row r="7" spans="1:11">
      <c r="A7" s="169" t="s">
        <v>243</v>
      </c>
      <c r="B7" s="170"/>
      <c r="C7" s="170"/>
      <c r="D7" s="170"/>
      <c r="E7" s="170"/>
      <c r="F7" s="170"/>
      <c r="G7" s="170"/>
      <c r="H7" s="170"/>
      <c r="I7" s="170"/>
      <c r="J7" s="170"/>
      <c r="K7" s="171"/>
    </row>
    <row r="8" spans="1:11">
      <c r="A8" s="172">
        <v>1</v>
      </c>
      <c r="B8" s="173" t="s">
        <v>241</v>
      </c>
      <c r="C8" s="712"/>
      <c r="D8" s="712"/>
      <c r="E8" s="712"/>
      <c r="F8" s="713">
        <v>466017771.815413</v>
      </c>
      <c r="G8" s="713">
        <v>396500222.0892756</v>
      </c>
      <c r="H8" s="713">
        <v>862517993.90468872</v>
      </c>
      <c r="I8" s="713">
        <v>456730055.25426298</v>
      </c>
      <c r="J8" s="713">
        <v>273267172.13785529</v>
      </c>
      <c r="K8" s="714">
        <v>729997227.39211833</v>
      </c>
    </row>
    <row r="9" spans="1:11">
      <c r="A9" s="169" t="s">
        <v>244</v>
      </c>
      <c r="B9" s="170"/>
      <c r="C9" s="715"/>
      <c r="D9" s="715"/>
      <c r="E9" s="715"/>
      <c r="F9" s="715"/>
      <c r="G9" s="715"/>
      <c r="H9" s="715"/>
      <c r="I9" s="715"/>
      <c r="J9" s="715"/>
      <c r="K9" s="716"/>
    </row>
    <row r="10" spans="1:11">
      <c r="A10" s="174">
        <v>2</v>
      </c>
      <c r="B10" s="175" t="s">
        <v>252</v>
      </c>
      <c r="C10" s="717">
        <v>1213358056.2823191</v>
      </c>
      <c r="D10" s="718">
        <v>591865943.37932646</v>
      </c>
      <c r="E10" s="718">
        <v>1805223999.6616454</v>
      </c>
      <c r="F10" s="718">
        <v>204458793.39838398</v>
      </c>
      <c r="G10" s="718">
        <v>112824460.1797784</v>
      </c>
      <c r="H10" s="718">
        <v>317283253.57816219</v>
      </c>
      <c r="I10" s="718">
        <v>49190062.419892713</v>
      </c>
      <c r="J10" s="718">
        <v>27687486.69361078</v>
      </c>
      <c r="K10" s="719">
        <v>76877549.113503471</v>
      </c>
    </row>
    <row r="11" spans="1:11">
      <c r="A11" s="174">
        <v>3</v>
      </c>
      <c r="B11" s="175" t="s">
        <v>246</v>
      </c>
      <c r="C11" s="717">
        <v>1039398654.5328</v>
      </c>
      <c r="D11" s="718">
        <v>548208764.87641716</v>
      </c>
      <c r="E11" s="718">
        <v>1587607419.4092174</v>
      </c>
      <c r="F11" s="718">
        <v>296229974.0448668</v>
      </c>
      <c r="G11" s="718">
        <v>177969511.49734929</v>
      </c>
      <c r="H11" s="718">
        <v>474199485.542216</v>
      </c>
      <c r="I11" s="718">
        <v>258036886.95262337</v>
      </c>
      <c r="J11" s="718">
        <v>144979456.53157389</v>
      </c>
      <c r="K11" s="719">
        <v>403016343.48419708</v>
      </c>
    </row>
    <row r="12" spans="1:11">
      <c r="A12" s="174">
        <v>4</v>
      </c>
      <c r="B12" s="175" t="s">
        <v>247</v>
      </c>
      <c r="C12" s="717"/>
      <c r="D12" s="718"/>
      <c r="E12" s="718">
        <v>0</v>
      </c>
      <c r="F12" s="718"/>
      <c r="G12" s="718"/>
      <c r="H12" s="718"/>
      <c r="I12" s="718"/>
      <c r="J12" s="718"/>
      <c r="K12" s="719"/>
    </row>
    <row r="13" spans="1:11">
      <c r="A13" s="174">
        <v>5</v>
      </c>
      <c r="B13" s="175" t="s">
        <v>255</v>
      </c>
      <c r="C13" s="717">
        <v>-141836.89682222219</v>
      </c>
      <c r="D13" s="718">
        <v>0</v>
      </c>
      <c r="E13" s="718">
        <v>-141836.89682222219</v>
      </c>
      <c r="F13" s="718">
        <v>-141836.89682222219</v>
      </c>
      <c r="G13" s="718">
        <v>0</v>
      </c>
      <c r="H13" s="718">
        <v>-141836.89682222219</v>
      </c>
      <c r="I13" s="718">
        <v>-141836.89682222219</v>
      </c>
      <c r="J13" s="718">
        <v>0</v>
      </c>
      <c r="K13" s="719">
        <v>-141836.89682222219</v>
      </c>
    </row>
    <row r="14" spans="1:11">
      <c r="A14" s="174">
        <v>6</v>
      </c>
      <c r="B14" s="175" t="s">
        <v>287</v>
      </c>
      <c r="C14" s="717">
        <v>43869977.806666642</v>
      </c>
      <c r="D14" s="718">
        <v>9076619.1808348019</v>
      </c>
      <c r="E14" s="718">
        <v>52946596.987501472</v>
      </c>
      <c r="F14" s="718">
        <v>36904363.437354408</v>
      </c>
      <c r="G14" s="718">
        <v>43688080.874908015</v>
      </c>
      <c r="H14" s="718">
        <v>80592444.312262386</v>
      </c>
      <c r="I14" s="718">
        <v>12699336.618419973</v>
      </c>
      <c r="J14" s="718">
        <v>14875385.094929757</v>
      </c>
      <c r="K14" s="719">
        <v>27574721.713349745</v>
      </c>
    </row>
    <row r="15" spans="1:11">
      <c r="A15" s="174">
        <v>7</v>
      </c>
      <c r="B15" s="175" t="s">
        <v>288</v>
      </c>
      <c r="C15" s="717">
        <v>160369862.37343189</v>
      </c>
      <c r="D15" s="718">
        <v>95150830.56701085</v>
      </c>
      <c r="E15" s="718">
        <v>255520692.94044274</v>
      </c>
      <c r="F15" s="718">
        <v>58710586.141366683</v>
      </c>
      <c r="G15" s="718">
        <v>13294451.001300003</v>
      </c>
      <c r="H15" s="718">
        <v>72005037.142666653</v>
      </c>
      <c r="I15" s="718">
        <v>55778615.647000015</v>
      </c>
      <c r="J15" s="718">
        <v>15185882.202282459</v>
      </c>
      <c r="K15" s="719">
        <v>70964497.849282473</v>
      </c>
    </row>
    <row r="16" spans="1:11">
      <c r="A16" s="174">
        <v>8</v>
      </c>
      <c r="B16" s="176" t="s">
        <v>248</v>
      </c>
      <c r="C16" s="717">
        <v>2456854714.0983949</v>
      </c>
      <c r="D16" s="718">
        <v>1244302158.0035892</v>
      </c>
      <c r="E16" s="718">
        <v>3701156872.101984</v>
      </c>
      <c r="F16" s="718">
        <v>596161880.12514973</v>
      </c>
      <c r="G16" s="718">
        <v>347776503.55333573</v>
      </c>
      <c r="H16" s="718">
        <v>943938383.67848516</v>
      </c>
      <c r="I16" s="718">
        <v>375563064.74111384</v>
      </c>
      <c r="J16" s="718">
        <v>202728210.52239689</v>
      </c>
      <c r="K16" s="719">
        <v>578291275.2635107</v>
      </c>
    </row>
    <row r="17" spans="1:11">
      <c r="A17" s="169" t="s">
        <v>245</v>
      </c>
      <c r="B17" s="170"/>
      <c r="C17" s="720"/>
      <c r="D17" s="720"/>
      <c r="E17" s="720"/>
      <c r="F17" s="715"/>
      <c r="G17" s="715"/>
      <c r="H17" s="715"/>
      <c r="I17" s="715"/>
      <c r="J17" s="715"/>
      <c r="K17" s="716"/>
    </row>
    <row r="18" spans="1:11">
      <c r="A18" s="174">
        <v>9</v>
      </c>
      <c r="B18" s="175" t="s">
        <v>251</v>
      </c>
      <c r="C18" s="717">
        <v>0</v>
      </c>
      <c r="D18" s="718">
        <v>0</v>
      </c>
      <c r="E18" s="718">
        <v>0</v>
      </c>
      <c r="F18" s="718">
        <v>0</v>
      </c>
      <c r="G18" s="718">
        <v>0</v>
      </c>
      <c r="H18" s="718">
        <v>0</v>
      </c>
      <c r="I18" s="718">
        <v>0</v>
      </c>
      <c r="J18" s="718">
        <v>0</v>
      </c>
      <c r="K18" s="719">
        <v>0</v>
      </c>
    </row>
    <row r="19" spans="1:11">
      <c r="A19" s="174">
        <v>10</v>
      </c>
      <c r="B19" s="175" t="s">
        <v>289</v>
      </c>
      <c r="C19" s="717">
        <v>2337148134.5425048</v>
      </c>
      <c r="D19" s="718">
        <v>863434138.21207678</v>
      </c>
      <c r="E19" s="718">
        <v>3200582272.7545819</v>
      </c>
      <c r="F19" s="718">
        <v>153373727.90690008</v>
      </c>
      <c r="G19" s="718">
        <v>32040283.54097778</v>
      </c>
      <c r="H19" s="718">
        <v>185414011.44787771</v>
      </c>
      <c r="I19" s="718">
        <v>162661444.46804994</v>
      </c>
      <c r="J19" s="718">
        <v>157624902.04364011</v>
      </c>
      <c r="K19" s="719">
        <v>320286346.5116902</v>
      </c>
    </row>
    <row r="20" spans="1:11">
      <c r="A20" s="174">
        <v>11</v>
      </c>
      <c r="B20" s="175" t="s">
        <v>250</v>
      </c>
      <c r="C20" s="717">
        <v>56327531.677342512</v>
      </c>
      <c r="D20" s="718">
        <v>84671250.55419828</v>
      </c>
      <c r="E20" s="718">
        <v>140998782.23154083</v>
      </c>
      <c r="F20" s="718">
        <v>4402906.4897819934</v>
      </c>
      <c r="G20" s="718">
        <v>0</v>
      </c>
      <c r="H20" s="718">
        <v>4402906.4897819934</v>
      </c>
      <c r="I20" s="718">
        <v>4402906.4897819934</v>
      </c>
      <c r="J20" s="718">
        <v>0</v>
      </c>
      <c r="K20" s="719">
        <v>4402906.4897819934</v>
      </c>
    </row>
    <row r="21" spans="1:11" ht="14.4" thickBot="1">
      <c r="A21" s="177">
        <v>12</v>
      </c>
      <c r="B21" s="178" t="s">
        <v>249</v>
      </c>
      <c r="C21" s="721">
        <v>2393475666.2198472</v>
      </c>
      <c r="D21" s="722">
        <v>948105388.76627505</v>
      </c>
      <c r="E21" s="721">
        <v>3341581054.9861221</v>
      </c>
      <c r="F21" s="722">
        <v>157776634.39668208</v>
      </c>
      <c r="G21" s="722">
        <v>32040283.54097778</v>
      </c>
      <c r="H21" s="722">
        <v>189816917.93765971</v>
      </c>
      <c r="I21" s="722">
        <v>167064350.95783195</v>
      </c>
      <c r="J21" s="722">
        <v>157624902.04364011</v>
      </c>
      <c r="K21" s="723">
        <v>324689253.00147206</v>
      </c>
    </row>
    <row r="22" spans="1:11" ht="38.25" customHeight="1" thickBot="1">
      <c r="A22" s="179"/>
      <c r="B22" s="180"/>
      <c r="C22" s="180"/>
      <c r="D22" s="180"/>
      <c r="E22" s="180"/>
      <c r="F22" s="879" t="s">
        <v>291</v>
      </c>
      <c r="G22" s="877"/>
      <c r="H22" s="877"/>
      <c r="I22" s="879" t="s">
        <v>256</v>
      </c>
      <c r="J22" s="877"/>
      <c r="K22" s="878"/>
    </row>
    <row r="23" spans="1:11">
      <c r="A23" s="181">
        <v>13</v>
      </c>
      <c r="B23" s="182" t="s">
        <v>241</v>
      </c>
      <c r="C23" s="183"/>
      <c r="D23" s="183"/>
      <c r="E23" s="183"/>
      <c r="F23" s="706">
        <v>466017771.815413</v>
      </c>
      <c r="G23" s="706">
        <v>396500222.0892756</v>
      </c>
      <c r="H23" s="706">
        <v>862517993.9046886</v>
      </c>
      <c r="I23" s="706">
        <v>456730055.25426298</v>
      </c>
      <c r="J23" s="706">
        <v>273267172.13785529</v>
      </c>
      <c r="K23" s="707">
        <v>729997227.39211822</v>
      </c>
    </row>
    <row r="24" spans="1:11" ht="14.4" thickBot="1">
      <c r="A24" s="184">
        <v>14</v>
      </c>
      <c r="B24" s="185" t="s">
        <v>253</v>
      </c>
      <c r="C24" s="186"/>
      <c r="D24" s="187"/>
      <c r="E24" s="188"/>
      <c r="F24" s="708">
        <v>438385245.72846764</v>
      </c>
      <c r="G24" s="708">
        <v>315736220.01235795</v>
      </c>
      <c r="H24" s="708">
        <v>754121465.74082541</v>
      </c>
      <c r="I24" s="708">
        <v>208498713.78328189</v>
      </c>
      <c r="J24" s="708">
        <v>50682052.630599223</v>
      </c>
      <c r="K24" s="709">
        <v>253602022.26203865</v>
      </c>
    </row>
    <row r="25" spans="1:11" ht="14.4" thickBot="1">
      <c r="A25" s="189">
        <v>15</v>
      </c>
      <c r="B25" s="190" t="s">
        <v>254</v>
      </c>
      <c r="C25" s="191"/>
      <c r="D25" s="191"/>
      <c r="E25" s="191"/>
      <c r="F25" s="710">
        <v>1.0630325184439733</v>
      </c>
      <c r="G25" s="710">
        <v>1.255795809786272</v>
      </c>
      <c r="H25" s="710">
        <v>1.1437388180661028</v>
      </c>
      <c r="I25" s="710">
        <v>2.1905653371511833</v>
      </c>
      <c r="J25" s="710">
        <v>5.3917937012059882</v>
      </c>
      <c r="K25" s="711">
        <v>2.8785150089924598</v>
      </c>
    </row>
    <row r="27" spans="1:11" ht="27">
      <c r="B27" s="165" t="s">
        <v>290</v>
      </c>
    </row>
  </sheetData>
  <mergeCells count="6">
    <mergeCell ref="A5:B5"/>
    <mergeCell ref="C5:E5"/>
    <mergeCell ref="F5:H5"/>
    <mergeCell ref="I5:K5"/>
    <mergeCell ref="F22:H22"/>
    <mergeCell ref="I22:K22"/>
  </mergeCells>
  <pageMargins left="0.7" right="0.7" top="0.75" bottom="0.75" header="0.3" footer="0.3"/>
  <pageSetup paperSize="9" scale="4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Q34"/>
  <sheetViews>
    <sheetView zoomScale="80" zoomScaleNormal="80" workbookViewId="0">
      <pane xSplit="1" ySplit="3" topLeftCell="D4" activePane="bottomRight" state="frozen"/>
      <selection activeCell="B5" sqref="B5"/>
      <selection pane="topRight" activeCell="B5" sqref="B5"/>
      <selection pane="bottomLeft" activeCell="B5" sqref="B5"/>
      <selection pane="bottomRight" activeCell="B5" sqref="B5"/>
    </sheetView>
  </sheetViews>
  <sheetFormatPr defaultColWidth="9.33203125" defaultRowHeight="13.2"/>
  <cols>
    <col min="1" max="1" width="10.5546875" style="4" bestFit="1" customWidth="1"/>
    <col min="2" max="2" width="78.5546875" style="4" customWidth="1"/>
    <col min="3" max="3" width="14.6640625" style="4" customWidth="1"/>
    <col min="4" max="4" width="11.44140625" style="4" customWidth="1"/>
    <col min="5" max="5" width="14" style="4" customWidth="1"/>
    <col min="6" max="13" width="12.6640625" style="4" customWidth="1"/>
    <col min="14" max="14" width="14.88671875" style="4" customWidth="1"/>
    <col min="15" max="15" width="11.44140625" style="17" customWidth="1"/>
    <col min="16" max="16" width="15.109375" style="17" customWidth="1"/>
    <col min="17" max="17" width="31.5546875" style="17" customWidth="1"/>
    <col min="18" max="16384" width="9.33203125" style="17"/>
  </cols>
  <sheetData>
    <row r="1" spans="1:17" ht="13.8">
      <c r="A1" s="480" t="s">
        <v>717</v>
      </c>
      <c r="B1" s="458" t="str">
        <f>'Info '!C2</f>
        <v>JSC "Liberty Bank"</v>
      </c>
      <c r="C1" s="458"/>
      <c r="D1" s="458"/>
      <c r="E1" s="458"/>
      <c r="F1" s="458"/>
      <c r="G1" s="458"/>
      <c r="H1" s="458"/>
      <c r="I1" s="458"/>
      <c r="J1" s="458"/>
      <c r="K1" s="458"/>
      <c r="L1" s="458"/>
      <c r="M1" s="458"/>
      <c r="N1" s="458"/>
      <c r="O1" s="152"/>
      <c r="P1" s="152"/>
      <c r="Q1" s="152"/>
    </row>
    <row r="2" spans="1:17" ht="14.25" customHeight="1">
      <c r="A2" s="458" t="s">
        <v>718</v>
      </c>
      <c r="B2" s="597">
        <f>'1. key ratios '!B2</f>
        <v>45747</v>
      </c>
      <c r="C2" s="458"/>
      <c r="D2" s="458"/>
      <c r="E2" s="458"/>
      <c r="F2" s="458"/>
      <c r="G2" s="458"/>
      <c r="H2" s="458"/>
      <c r="I2" s="458"/>
      <c r="J2" s="458"/>
      <c r="K2" s="458"/>
      <c r="L2" s="458"/>
      <c r="M2" s="458"/>
      <c r="N2" s="458"/>
      <c r="O2" s="152"/>
      <c r="P2" s="152"/>
      <c r="Q2" s="152"/>
    </row>
    <row r="3" spans="1:17" ht="14.25" customHeight="1">
      <c r="A3" s="458"/>
      <c r="B3" s="152"/>
      <c r="C3" s="152"/>
      <c r="D3" s="152"/>
      <c r="E3" s="152"/>
      <c r="F3" s="152"/>
      <c r="G3" s="152"/>
      <c r="H3" s="152"/>
      <c r="I3" s="152"/>
      <c r="J3" s="152"/>
      <c r="K3" s="152"/>
      <c r="L3" s="152"/>
      <c r="M3" s="152"/>
      <c r="N3" s="152"/>
      <c r="O3" s="152"/>
      <c r="P3" s="152"/>
      <c r="Q3" s="152"/>
    </row>
    <row r="4" spans="1:17" ht="14.4">
      <c r="A4" s="458"/>
      <c r="B4" s="481" t="s">
        <v>719</v>
      </c>
      <c r="C4" s="152"/>
      <c r="D4" s="152"/>
      <c r="E4" s="152"/>
      <c r="F4" s="152"/>
      <c r="G4" s="152"/>
      <c r="H4" s="152"/>
      <c r="I4" s="152"/>
      <c r="J4" s="152"/>
      <c r="K4" s="152"/>
      <c r="L4" s="152"/>
      <c r="M4" s="152"/>
      <c r="N4" s="152"/>
      <c r="O4" s="152"/>
      <c r="P4" s="152"/>
      <c r="Q4" s="152"/>
    </row>
    <row r="5" spans="1:17" ht="57.6">
      <c r="A5" s="458"/>
      <c r="B5" s="482" t="s">
        <v>720</v>
      </c>
      <c r="C5" s="483" t="s">
        <v>721</v>
      </c>
      <c r="D5" s="483" t="s">
        <v>722</v>
      </c>
      <c r="E5" s="483" t="s">
        <v>723</v>
      </c>
      <c r="F5" s="483" t="s">
        <v>724</v>
      </c>
      <c r="G5" s="483" t="s">
        <v>725</v>
      </c>
      <c r="H5" s="483" t="s">
        <v>726</v>
      </c>
      <c r="I5" s="484" t="s">
        <v>727</v>
      </c>
      <c r="J5" s="485">
        <v>0.02</v>
      </c>
      <c r="K5" s="485">
        <v>0.2</v>
      </c>
      <c r="L5" s="485">
        <v>0.35</v>
      </c>
      <c r="M5" s="485">
        <v>0.5</v>
      </c>
      <c r="N5" s="485">
        <v>0.75</v>
      </c>
      <c r="O5" s="485">
        <v>1</v>
      </c>
      <c r="P5" s="485">
        <v>1.5</v>
      </c>
      <c r="Q5" s="486" t="s">
        <v>728</v>
      </c>
    </row>
    <row r="6" spans="1:17" ht="14.4">
      <c r="A6" s="458"/>
      <c r="B6" s="487"/>
      <c r="C6" s="488">
        <f>IF(C7&gt;0,C7,IF(C8&gt;0,C8,IF(C9&gt;0,C9)))</f>
        <v>54959242.152000003</v>
      </c>
      <c r="D6" s="488" t="b">
        <f t="shared" ref="D6:Q6" si="0">IF(D7&gt;0,D7,IF(D8&gt;0,D8,IF(D9&gt;0,D9)))</f>
        <v>0</v>
      </c>
      <c r="E6" s="488">
        <f>IF(E7&gt;0,E7,IF(E8&gt;0,E8,IF(E9&gt;0,E9,0)))</f>
        <v>0</v>
      </c>
      <c r="F6" s="488">
        <f t="shared" si="0"/>
        <v>559252.11755556683</v>
      </c>
      <c r="G6" s="488">
        <f t="shared" si="0"/>
        <v>550282.96544453339</v>
      </c>
      <c r="H6" s="488"/>
      <c r="I6" s="488">
        <f t="shared" si="0"/>
        <v>1553349.1162001402</v>
      </c>
      <c r="J6" s="488" t="b">
        <f t="shared" si="0"/>
        <v>0</v>
      </c>
      <c r="K6" s="488" t="b">
        <f t="shared" si="0"/>
        <v>0</v>
      </c>
      <c r="L6" s="488" t="b">
        <f t="shared" si="0"/>
        <v>0</v>
      </c>
      <c r="M6" s="488">
        <f t="shared" si="0"/>
        <v>1536912.192797289</v>
      </c>
      <c r="N6" s="488" t="b">
        <f t="shared" si="0"/>
        <v>0</v>
      </c>
      <c r="O6" s="488" t="b">
        <f t="shared" si="0"/>
        <v>0</v>
      </c>
      <c r="P6" s="488">
        <f t="shared" si="0"/>
        <v>1515.098499164648</v>
      </c>
      <c r="Q6" s="488">
        <f t="shared" si="0"/>
        <v>770728.74414739152</v>
      </c>
    </row>
    <row r="7" spans="1:17" ht="14.4">
      <c r="A7" s="458"/>
      <c r="B7" s="489" t="s">
        <v>729</v>
      </c>
      <c r="C7" s="488">
        <f>C11+C15+C19+C23+C27+C31</f>
        <v>54959242.152000003</v>
      </c>
      <c r="D7" s="488"/>
      <c r="E7" s="488"/>
      <c r="F7" s="488">
        <f t="shared" ref="F7:G9" si="1">F11+F15+F19+F23+F27+F31</f>
        <v>559252.11755556683</v>
      </c>
      <c r="G7" s="488">
        <f t="shared" si="1"/>
        <v>550282.96544453339</v>
      </c>
      <c r="H7" s="490">
        <v>1.4</v>
      </c>
      <c r="I7" s="491">
        <f t="shared" ref="I7:I33" si="2">(F7+G7)*H7</f>
        <v>1553349.1162001402</v>
      </c>
      <c r="J7" s="488">
        <f>J11+J15+J19+J23+J27+J31</f>
        <v>0</v>
      </c>
      <c r="K7" s="488">
        <f t="shared" ref="J7:Q9" si="3">K11+K15+K19+K23+K27+K31</f>
        <v>0</v>
      </c>
      <c r="L7" s="488">
        <f t="shared" si="3"/>
        <v>0</v>
      </c>
      <c r="M7" s="488">
        <f t="shared" si="3"/>
        <v>1536912.192797289</v>
      </c>
      <c r="N7" s="488">
        <f t="shared" si="3"/>
        <v>0</v>
      </c>
      <c r="O7" s="488">
        <f t="shared" si="3"/>
        <v>0</v>
      </c>
      <c r="P7" s="488">
        <f t="shared" si="3"/>
        <v>1515.098499164648</v>
      </c>
      <c r="Q7" s="488">
        <f>Q11+Q15+Q19+Q23+Q27+Q31</f>
        <v>770728.74414739152</v>
      </c>
    </row>
    <row r="8" spans="1:17" ht="14.4">
      <c r="A8" s="458"/>
      <c r="B8" s="489" t="s">
        <v>730</v>
      </c>
      <c r="C8" s="488">
        <f>C12+C16+C20+C24+C28+C32</f>
        <v>54959242.152000003</v>
      </c>
      <c r="D8" s="488"/>
      <c r="E8" s="488"/>
      <c r="F8" s="488">
        <f t="shared" si="1"/>
        <v>623504.91755556688</v>
      </c>
      <c r="G8" s="488">
        <f t="shared" si="1"/>
        <v>2182319.3460800005</v>
      </c>
      <c r="H8" s="490">
        <v>1.4</v>
      </c>
      <c r="I8" s="491">
        <f t="shared" si="2"/>
        <v>3928153.969089794</v>
      </c>
      <c r="J8" s="488">
        <f t="shared" si="3"/>
        <v>0</v>
      </c>
      <c r="K8" s="488">
        <f t="shared" si="3"/>
        <v>0</v>
      </c>
      <c r="L8" s="488">
        <f t="shared" si="3"/>
        <v>0</v>
      </c>
      <c r="M8" s="488">
        <f t="shared" si="3"/>
        <v>3821928.3250897941</v>
      </c>
      <c r="N8" s="488">
        <f t="shared" si="3"/>
        <v>0</v>
      </c>
      <c r="O8" s="488">
        <f t="shared" si="3"/>
        <v>0</v>
      </c>
      <c r="P8" s="488">
        <f t="shared" si="3"/>
        <v>106225.64399999999</v>
      </c>
      <c r="Q8" s="488">
        <f>Q12+Q16+Q20+Q24+Q28+Q32</f>
        <v>2070302.6285448971</v>
      </c>
    </row>
    <row r="9" spans="1:17" ht="14.4">
      <c r="A9" s="458"/>
      <c r="B9" s="489" t="s">
        <v>737</v>
      </c>
      <c r="C9" s="488">
        <f>C13+C17+C21+C25+C29+C33</f>
        <v>54959242.152000003</v>
      </c>
      <c r="D9" s="488"/>
      <c r="E9" s="488"/>
      <c r="F9" s="488">
        <f t="shared" si="1"/>
        <v>561165.98755556683</v>
      </c>
      <c r="G9" s="488">
        <f t="shared" si="1"/>
        <v>2198369.7265800005</v>
      </c>
      <c r="H9" s="490">
        <v>1.4</v>
      </c>
      <c r="I9" s="491">
        <f t="shared" si="2"/>
        <v>3863349.999789794</v>
      </c>
      <c r="J9" s="488">
        <f t="shared" si="3"/>
        <v>0</v>
      </c>
      <c r="K9" s="488">
        <f t="shared" si="3"/>
        <v>0</v>
      </c>
      <c r="L9" s="488">
        <f t="shared" si="3"/>
        <v>0</v>
      </c>
      <c r="M9" s="488">
        <f t="shared" si="3"/>
        <v>3821928.3250897941</v>
      </c>
      <c r="N9" s="488">
        <f t="shared" si="3"/>
        <v>0</v>
      </c>
      <c r="O9" s="488">
        <f t="shared" si="3"/>
        <v>0</v>
      </c>
      <c r="P9" s="488">
        <f t="shared" si="3"/>
        <v>41421.617999999995</v>
      </c>
      <c r="Q9" s="488">
        <f t="shared" si="3"/>
        <v>1973096.589544897</v>
      </c>
    </row>
    <row r="10" spans="1:17" ht="14.4">
      <c r="A10" s="458"/>
      <c r="B10" s="492" t="s">
        <v>731</v>
      </c>
      <c r="C10" s="493">
        <v>0</v>
      </c>
      <c r="D10" s="493">
        <v>0</v>
      </c>
      <c r="E10" s="493">
        <v>0</v>
      </c>
      <c r="F10" s="493">
        <v>0</v>
      </c>
      <c r="G10" s="493">
        <v>0</v>
      </c>
      <c r="H10" s="490">
        <v>1.4</v>
      </c>
      <c r="I10" s="491">
        <f t="shared" si="2"/>
        <v>0</v>
      </c>
      <c r="J10" s="581">
        <v>0</v>
      </c>
      <c r="K10" s="581">
        <v>0</v>
      </c>
      <c r="L10" s="581"/>
      <c r="M10" s="581">
        <v>0</v>
      </c>
      <c r="N10" s="581"/>
      <c r="O10" s="581">
        <v>0</v>
      </c>
      <c r="P10" s="581">
        <v>0</v>
      </c>
      <c r="Q10" s="488">
        <f>SUM(Q11:Q13)</f>
        <v>0</v>
      </c>
    </row>
    <row r="11" spans="1:17" ht="14.4">
      <c r="A11" s="458"/>
      <c r="B11" s="494" t="s">
        <v>729</v>
      </c>
      <c r="C11" s="493">
        <v>0</v>
      </c>
      <c r="D11" s="493">
        <v>0</v>
      </c>
      <c r="E11" s="493">
        <v>0</v>
      </c>
      <c r="F11" s="493">
        <v>0</v>
      </c>
      <c r="G11" s="493">
        <v>0</v>
      </c>
      <c r="H11" s="490">
        <v>1.4</v>
      </c>
      <c r="I11" s="491">
        <f t="shared" si="2"/>
        <v>0</v>
      </c>
      <c r="J11" s="581">
        <v>0</v>
      </c>
      <c r="K11" s="581">
        <v>0</v>
      </c>
      <c r="L11" s="581"/>
      <c r="M11" s="581">
        <v>0</v>
      </c>
      <c r="N11" s="581"/>
      <c r="O11" s="581">
        <v>0</v>
      </c>
      <c r="P11" s="581">
        <v>0</v>
      </c>
      <c r="Q11" s="488">
        <f>SUMPRODUCT($J$5:$P$5,J11:P11)</f>
        <v>0</v>
      </c>
    </row>
    <row r="12" spans="1:17" ht="14.4">
      <c r="A12" s="458"/>
      <c r="B12" s="494" t="s">
        <v>730</v>
      </c>
      <c r="C12" s="493">
        <v>0</v>
      </c>
      <c r="D12" s="493">
        <v>0</v>
      </c>
      <c r="E12" s="493">
        <v>0</v>
      </c>
      <c r="F12" s="493">
        <v>0</v>
      </c>
      <c r="G12" s="493">
        <v>0</v>
      </c>
      <c r="H12" s="490">
        <v>1.4</v>
      </c>
      <c r="I12" s="491">
        <f t="shared" si="2"/>
        <v>0</v>
      </c>
      <c r="J12" s="581">
        <v>0</v>
      </c>
      <c r="K12" s="581">
        <v>0</v>
      </c>
      <c r="L12" s="581"/>
      <c r="M12" s="581">
        <v>0</v>
      </c>
      <c r="N12" s="581"/>
      <c r="O12" s="581">
        <v>0</v>
      </c>
      <c r="P12" s="581">
        <v>0</v>
      </c>
      <c r="Q12" s="488">
        <f t="shared" ref="Q12:Q13" si="4">SUMPRODUCT($J$5:$P$5,J12:P12)</f>
        <v>0</v>
      </c>
    </row>
    <row r="13" spans="1:17" ht="14.4">
      <c r="A13" s="458"/>
      <c r="B13" s="494" t="s">
        <v>737</v>
      </c>
      <c r="C13" s="493">
        <v>0</v>
      </c>
      <c r="D13" s="493">
        <v>0</v>
      </c>
      <c r="E13" s="493">
        <v>0</v>
      </c>
      <c r="F13" s="493">
        <v>0</v>
      </c>
      <c r="G13" s="493">
        <v>0</v>
      </c>
      <c r="H13" s="490">
        <v>1.4</v>
      </c>
      <c r="I13" s="491">
        <f t="shared" si="2"/>
        <v>0</v>
      </c>
      <c r="J13" s="581">
        <v>0</v>
      </c>
      <c r="K13" s="581">
        <v>0</v>
      </c>
      <c r="L13" s="581"/>
      <c r="M13" s="581">
        <v>0</v>
      </c>
      <c r="N13" s="581"/>
      <c r="O13" s="581">
        <v>0</v>
      </c>
      <c r="P13" s="581">
        <v>0</v>
      </c>
      <c r="Q13" s="488">
        <f t="shared" si="4"/>
        <v>0</v>
      </c>
    </row>
    <row r="14" spans="1:17" ht="14.4">
      <c r="A14" s="458"/>
      <c r="B14" s="492" t="s">
        <v>732</v>
      </c>
      <c r="C14" s="493">
        <v>0</v>
      </c>
      <c r="D14" s="493">
        <v>0</v>
      </c>
      <c r="E14" s="493">
        <v>0</v>
      </c>
      <c r="F14" s="493">
        <v>0</v>
      </c>
      <c r="G14" s="493">
        <v>0</v>
      </c>
      <c r="H14" s="490">
        <v>1.4</v>
      </c>
      <c r="I14" s="491">
        <f t="shared" si="2"/>
        <v>0</v>
      </c>
      <c r="J14" s="581">
        <v>0</v>
      </c>
      <c r="K14" s="581">
        <v>0</v>
      </c>
      <c r="L14" s="581"/>
      <c r="M14" s="581">
        <v>0</v>
      </c>
      <c r="N14" s="581"/>
      <c r="O14" s="581">
        <v>0</v>
      </c>
      <c r="P14" s="581">
        <v>0</v>
      </c>
      <c r="Q14" s="488">
        <f>SUM(Q15:Q17)</f>
        <v>0</v>
      </c>
    </row>
    <row r="15" spans="1:17" ht="14.4">
      <c r="A15" s="458"/>
      <c r="B15" s="494" t="s">
        <v>729</v>
      </c>
      <c r="C15" s="493">
        <v>0</v>
      </c>
      <c r="D15" s="493">
        <v>0</v>
      </c>
      <c r="E15" s="493">
        <v>0</v>
      </c>
      <c r="F15" s="493">
        <v>0</v>
      </c>
      <c r="G15" s="493">
        <v>0</v>
      </c>
      <c r="H15" s="490">
        <v>1.4</v>
      </c>
      <c r="I15" s="491">
        <f t="shared" si="2"/>
        <v>0</v>
      </c>
      <c r="J15" s="581">
        <v>0</v>
      </c>
      <c r="K15" s="581">
        <v>0</v>
      </c>
      <c r="L15" s="581"/>
      <c r="M15" s="581">
        <v>0</v>
      </c>
      <c r="N15" s="581"/>
      <c r="O15" s="581">
        <v>0</v>
      </c>
      <c r="P15" s="581">
        <v>0</v>
      </c>
      <c r="Q15" s="488">
        <f>SUMPRODUCT($J$5:$P$5,J15:P15)</f>
        <v>0</v>
      </c>
    </row>
    <row r="16" spans="1:17" ht="14.4">
      <c r="A16" s="458"/>
      <c r="B16" s="494" t="s">
        <v>730</v>
      </c>
      <c r="C16" s="493">
        <v>0</v>
      </c>
      <c r="D16" s="493">
        <v>0</v>
      </c>
      <c r="E16" s="493">
        <v>0</v>
      </c>
      <c r="F16" s="493">
        <v>0</v>
      </c>
      <c r="G16" s="493">
        <v>0</v>
      </c>
      <c r="H16" s="490">
        <v>1.4</v>
      </c>
      <c r="I16" s="491">
        <f t="shared" si="2"/>
        <v>0</v>
      </c>
      <c r="J16" s="581">
        <v>0</v>
      </c>
      <c r="K16" s="581">
        <v>0</v>
      </c>
      <c r="L16" s="581"/>
      <c r="M16" s="581">
        <v>0</v>
      </c>
      <c r="N16" s="581"/>
      <c r="O16" s="581">
        <v>0</v>
      </c>
      <c r="P16" s="581">
        <v>0</v>
      </c>
      <c r="Q16" s="488">
        <f t="shared" ref="Q16:Q17" si="5">SUMPRODUCT($J$5:$P$5,J16:P16)</f>
        <v>0</v>
      </c>
    </row>
    <row r="17" spans="1:17" ht="14.4">
      <c r="A17" s="458"/>
      <c r="B17" s="494" t="s">
        <v>737</v>
      </c>
      <c r="C17" s="493">
        <v>0</v>
      </c>
      <c r="D17" s="493">
        <v>0</v>
      </c>
      <c r="E17" s="493">
        <v>0</v>
      </c>
      <c r="F17" s="493">
        <v>0</v>
      </c>
      <c r="G17" s="493">
        <v>0</v>
      </c>
      <c r="H17" s="490">
        <v>1.4</v>
      </c>
      <c r="I17" s="491">
        <f t="shared" si="2"/>
        <v>0</v>
      </c>
      <c r="J17" s="581">
        <v>0</v>
      </c>
      <c r="K17" s="581">
        <v>0</v>
      </c>
      <c r="L17" s="581"/>
      <c r="M17" s="581">
        <v>0</v>
      </c>
      <c r="N17" s="581"/>
      <c r="O17" s="581">
        <v>0</v>
      </c>
      <c r="P17" s="581">
        <v>0</v>
      </c>
      <c r="Q17" s="488">
        <f t="shared" si="5"/>
        <v>0</v>
      </c>
    </row>
    <row r="18" spans="1:17" ht="14.4">
      <c r="A18" s="458"/>
      <c r="B18" s="492" t="s">
        <v>733</v>
      </c>
      <c r="C18" s="493">
        <v>0</v>
      </c>
      <c r="D18" s="493">
        <v>0</v>
      </c>
      <c r="E18" s="493">
        <v>0</v>
      </c>
      <c r="F18" s="493">
        <v>0</v>
      </c>
      <c r="G18" s="493">
        <v>0</v>
      </c>
      <c r="H18" s="490">
        <v>1.4</v>
      </c>
      <c r="I18" s="491">
        <f t="shared" si="2"/>
        <v>0</v>
      </c>
      <c r="J18" s="581">
        <v>0</v>
      </c>
      <c r="K18" s="581">
        <v>0</v>
      </c>
      <c r="L18" s="581"/>
      <c r="M18" s="581">
        <v>0</v>
      </c>
      <c r="N18" s="581"/>
      <c r="O18" s="581">
        <v>0</v>
      </c>
      <c r="P18" s="581">
        <v>0</v>
      </c>
      <c r="Q18" s="488">
        <f>SUM(Q19:Q21)</f>
        <v>4590384.4214884387</v>
      </c>
    </row>
    <row r="19" spans="1:17" ht="14.4">
      <c r="A19" s="458"/>
      <c r="B19" s="494" t="s">
        <v>729</v>
      </c>
      <c r="C19" s="493">
        <v>54267417.152000003</v>
      </c>
      <c r="D19" s="493">
        <v>559252.11755556683</v>
      </c>
      <c r="E19" s="493">
        <v>0</v>
      </c>
      <c r="F19" s="493">
        <v>559252.11755556683</v>
      </c>
      <c r="G19" s="493">
        <v>538542.30587106815</v>
      </c>
      <c r="H19" s="490">
        <v>1.4</v>
      </c>
      <c r="I19" s="491">
        <f t="shared" si="2"/>
        <v>1536912.192797289</v>
      </c>
      <c r="J19" s="581">
        <v>0</v>
      </c>
      <c r="K19" s="581">
        <v>0</v>
      </c>
      <c r="L19" s="581"/>
      <c r="M19" s="581">
        <v>1536912.192797289</v>
      </c>
      <c r="N19" s="581"/>
      <c r="O19" s="581">
        <v>0</v>
      </c>
      <c r="P19" s="581">
        <v>0</v>
      </c>
      <c r="Q19" s="488">
        <f>SUMPRODUCT($J$5:$P$5,J19:P19)</f>
        <v>768456.0963986445</v>
      </c>
    </row>
    <row r="20" spans="1:17" ht="14.4">
      <c r="A20" s="458"/>
      <c r="B20" s="494" t="s">
        <v>730</v>
      </c>
      <c r="C20" s="493">
        <v>54267417.152000003</v>
      </c>
      <c r="D20" s="493">
        <v>559252.11755556683</v>
      </c>
      <c r="E20" s="493">
        <v>0</v>
      </c>
      <c r="F20" s="493">
        <v>559252.11755556683</v>
      </c>
      <c r="G20" s="493">
        <v>2170696.6860800004</v>
      </c>
      <c r="H20" s="490">
        <v>1.4</v>
      </c>
      <c r="I20" s="491">
        <f t="shared" si="2"/>
        <v>3821928.3250897941</v>
      </c>
      <c r="J20" s="581">
        <v>0</v>
      </c>
      <c r="K20" s="581">
        <v>0</v>
      </c>
      <c r="L20" s="581"/>
      <c r="M20" s="581">
        <v>3821928.3250897941</v>
      </c>
      <c r="N20" s="581"/>
      <c r="O20" s="581">
        <v>0</v>
      </c>
      <c r="P20" s="581">
        <v>0</v>
      </c>
      <c r="Q20" s="488">
        <f t="shared" ref="Q20:Q21" si="6">SUMPRODUCT($J$5:$P$5,J20:P20)</f>
        <v>1910964.1625448971</v>
      </c>
    </row>
    <row r="21" spans="1:17" ht="14.4">
      <c r="A21" s="458"/>
      <c r="B21" s="494" t="s">
        <v>737</v>
      </c>
      <c r="C21" s="493">
        <v>54267417.152000003</v>
      </c>
      <c r="D21" s="493">
        <v>559252.11755556683</v>
      </c>
      <c r="E21" s="493">
        <v>0</v>
      </c>
      <c r="F21" s="493">
        <v>559252.11755556683</v>
      </c>
      <c r="G21" s="493">
        <v>2170696.6860800004</v>
      </c>
      <c r="H21" s="490">
        <v>1.4</v>
      </c>
      <c r="I21" s="491">
        <f t="shared" si="2"/>
        <v>3821928.3250897941</v>
      </c>
      <c r="J21" s="581">
        <v>0</v>
      </c>
      <c r="K21" s="581">
        <v>0</v>
      </c>
      <c r="L21" s="581"/>
      <c r="M21" s="581">
        <v>3821928.3250897941</v>
      </c>
      <c r="N21" s="581"/>
      <c r="O21" s="581">
        <v>0</v>
      </c>
      <c r="P21" s="581">
        <v>0</v>
      </c>
      <c r="Q21" s="488">
        <f t="shared" si="6"/>
        <v>1910964.1625448971</v>
      </c>
    </row>
    <row r="22" spans="1:17" ht="14.4">
      <c r="A22" s="458"/>
      <c r="B22" s="492" t="s">
        <v>734</v>
      </c>
      <c r="C22" s="493">
        <v>0</v>
      </c>
      <c r="D22" s="493">
        <v>0</v>
      </c>
      <c r="E22" s="493">
        <v>0</v>
      </c>
      <c r="F22" s="493">
        <v>0</v>
      </c>
      <c r="G22" s="493">
        <v>0</v>
      </c>
      <c r="H22" s="490">
        <v>1.4</v>
      </c>
      <c r="I22" s="491">
        <f t="shared" si="2"/>
        <v>0</v>
      </c>
      <c r="J22" s="581">
        <v>0</v>
      </c>
      <c r="K22" s="581">
        <v>0</v>
      </c>
      <c r="L22" s="581"/>
      <c r="M22" s="581">
        <v>0</v>
      </c>
      <c r="N22" s="581"/>
      <c r="O22" s="581">
        <v>0</v>
      </c>
      <c r="P22" s="581">
        <v>0</v>
      </c>
      <c r="Q22" s="488">
        <f>SUM(Q23:Q25)</f>
        <v>0</v>
      </c>
    </row>
    <row r="23" spans="1:17" ht="14.4">
      <c r="A23" s="458"/>
      <c r="B23" s="494" t="s">
        <v>729</v>
      </c>
      <c r="C23" s="493">
        <v>0</v>
      </c>
      <c r="D23" s="493">
        <v>0</v>
      </c>
      <c r="E23" s="493">
        <v>0</v>
      </c>
      <c r="F23" s="493">
        <v>0</v>
      </c>
      <c r="G23" s="493">
        <v>0</v>
      </c>
      <c r="H23" s="490">
        <v>1.4</v>
      </c>
      <c r="I23" s="491">
        <f t="shared" si="2"/>
        <v>0</v>
      </c>
      <c r="J23" s="581">
        <v>0</v>
      </c>
      <c r="K23" s="581">
        <v>0</v>
      </c>
      <c r="L23" s="581"/>
      <c r="M23" s="581">
        <v>0</v>
      </c>
      <c r="N23" s="581"/>
      <c r="O23" s="581">
        <v>0</v>
      </c>
      <c r="P23" s="581">
        <v>0</v>
      </c>
      <c r="Q23" s="488">
        <f>SUMPRODUCT($J$5:$P$5,J23:P23)</f>
        <v>0</v>
      </c>
    </row>
    <row r="24" spans="1:17" ht="14.4">
      <c r="A24" s="458"/>
      <c r="B24" s="494" t="s">
        <v>730</v>
      </c>
      <c r="C24" s="493">
        <v>0</v>
      </c>
      <c r="D24" s="493">
        <v>0</v>
      </c>
      <c r="E24" s="493">
        <v>0</v>
      </c>
      <c r="F24" s="493">
        <v>0</v>
      </c>
      <c r="G24" s="493">
        <v>0</v>
      </c>
      <c r="H24" s="490">
        <v>1.4</v>
      </c>
      <c r="I24" s="491">
        <f t="shared" si="2"/>
        <v>0</v>
      </c>
      <c r="J24" s="581">
        <v>0</v>
      </c>
      <c r="K24" s="581">
        <v>0</v>
      </c>
      <c r="L24" s="581"/>
      <c r="M24" s="581">
        <v>0</v>
      </c>
      <c r="N24" s="581"/>
      <c r="O24" s="581">
        <v>0</v>
      </c>
      <c r="P24" s="581">
        <v>0</v>
      </c>
      <c r="Q24" s="488">
        <f t="shared" ref="Q24:Q25" si="7">SUMPRODUCT($J$5:$P$5,J24:P24)</f>
        <v>0</v>
      </c>
    </row>
    <row r="25" spans="1:17" ht="14.4">
      <c r="A25" s="458"/>
      <c r="B25" s="494" t="s">
        <v>737</v>
      </c>
      <c r="C25" s="493">
        <v>0</v>
      </c>
      <c r="D25" s="493">
        <v>0</v>
      </c>
      <c r="E25" s="493">
        <v>0</v>
      </c>
      <c r="F25" s="493">
        <v>0</v>
      </c>
      <c r="G25" s="493">
        <v>0</v>
      </c>
      <c r="H25" s="490">
        <v>1.4</v>
      </c>
      <c r="I25" s="491">
        <f t="shared" si="2"/>
        <v>0</v>
      </c>
      <c r="J25" s="581">
        <v>0</v>
      </c>
      <c r="K25" s="581">
        <v>0</v>
      </c>
      <c r="L25" s="581"/>
      <c r="M25" s="581">
        <v>0</v>
      </c>
      <c r="N25" s="581"/>
      <c r="O25" s="581">
        <v>0</v>
      </c>
      <c r="P25" s="581">
        <v>0</v>
      </c>
      <c r="Q25" s="488">
        <f t="shared" si="7"/>
        <v>0</v>
      </c>
    </row>
    <row r="26" spans="1:17" ht="14.4">
      <c r="A26" s="458"/>
      <c r="B26" s="492" t="s">
        <v>735</v>
      </c>
      <c r="C26" s="493">
        <v>0</v>
      </c>
      <c r="D26" s="493">
        <v>0</v>
      </c>
      <c r="E26" s="493">
        <v>0</v>
      </c>
      <c r="F26" s="493">
        <v>0</v>
      </c>
      <c r="G26" s="493">
        <v>0</v>
      </c>
      <c r="H26" s="490">
        <v>1.4</v>
      </c>
      <c r="I26" s="491">
        <f t="shared" si="2"/>
        <v>0</v>
      </c>
      <c r="J26" s="581">
        <v>0</v>
      </c>
      <c r="K26" s="581">
        <v>0</v>
      </c>
      <c r="L26" s="581"/>
      <c r="M26" s="581">
        <v>0</v>
      </c>
      <c r="N26" s="581"/>
      <c r="O26" s="581">
        <v>0</v>
      </c>
      <c r="P26" s="581">
        <v>0</v>
      </c>
      <c r="Q26" s="488">
        <f>SUM(Q27:Q29)</f>
        <v>223743.54074874695</v>
      </c>
    </row>
    <row r="27" spans="1:17" ht="14.4">
      <c r="A27" s="458"/>
      <c r="B27" s="494" t="s">
        <v>729</v>
      </c>
      <c r="C27" s="493">
        <v>691825</v>
      </c>
      <c r="D27" s="493">
        <v>1913.87</v>
      </c>
      <c r="E27" s="493">
        <v>0</v>
      </c>
      <c r="F27" s="493">
        <v>0</v>
      </c>
      <c r="G27" s="493">
        <v>11740.659573465196</v>
      </c>
      <c r="H27" s="490">
        <v>1.4</v>
      </c>
      <c r="I27" s="491">
        <f t="shared" si="2"/>
        <v>16436.923402851273</v>
      </c>
      <c r="J27" s="581">
        <v>0</v>
      </c>
      <c r="K27" s="581">
        <v>0</v>
      </c>
      <c r="L27" s="581"/>
      <c r="M27" s="581">
        <v>0</v>
      </c>
      <c r="N27" s="581"/>
      <c r="O27" s="581">
        <v>0</v>
      </c>
      <c r="P27" s="581">
        <v>1515.098499164648</v>
      </c>
      <c r="Q27" s="488">
        <f>SUMPRODUCT($J$5:$P$5,J27:P27)</f>
        <v>2272.647748746972</v>
      </c>
    </row>
    <row r="28" spans="1:17" ht="14.4">
      <c r="A28" s="458"/>
      <c r="B28" s="494" t="s">
        <v>730</v>
      </c>
      <c r="C28" s="493">
        <v>691825</v>
      </c>
      <c r="D28" s="493">
        <v>1913.87</v>
      </c>
      <c r="E28" s="493">
        <v>0</v>
      </c>
      <c r="F28" s="493">
        <v>64252.799999999996</v>
      </c>
      <c r="G28" s="493">
        <v>11622.66</v>
      </c>
      <c r="H28" s="490">
        <v>1.4</v>
      </c>
      <c r="I28" s="491">
        <f t="shared" si="2"/>
        <v>106225.64399999999</v>
      </c>
      <c r="J28" s="581">
        <v>0</v>
      </c>
      <c r="K28" s="581">
        <v>0</v>
      </c>
      <c r="L28" s="581"/>
      <c r="M28" s="581">
        <v>0</v>
      </c>
      <c r="N28" s="581"/>
      <c r="O28" s="581">
        <v>0</v>
      </c>
      <c r="P28" s="581">
        <v>106225.64399999999</v>
      </c>
      <c r="Q28" s="488">
        <f t="shared" ref="Q28:Q29" si="8">SUMPRODUCT($J$5:$P$5,J28:P28)</f>
        <v>159338.46599999999</v>
      </c>
    </row>
    <row r="29" spans="1:17" ht="14.4">
      <c r="A29" s="458"/>
      <c r="B29" s="494" t="s">
        <v>737</v>
      </c>
      <c r="C29" s="493">
        <v>691825</v>
      </c>
      <c r="D29" s="493">
        <v>1913.87</v>
      </c>
      <c r="E29" s="493">
        <v>0</v>
      </c>
      <c r="F29" s="493">
        <v>1913.87</v>
      </c>
      <c r="G29" s="493">
        <v>27673.040499999999</v>
      </c>
      <c r="H29" s="490">
        <v>1.4</v>
      </c>
      <c r="I29" s="491">
        <f t="shared" si="2"/>
        <v>41421.674699999996</v>
      </c>
      <c r="J29" s="581">
        <v>0</v>
      </c>
      <c r="K29" s="581">
        <v>0</v>
      </c>
      <c r="L29" s="581"/>
      <c r="M29" s="581">
        <v>0</v>
      </c>
      <c r="N29" s="581"/>
      <c r="O29" s="581">
        <v>0</v>
      </c>
      <c r="P29" s="581">
        <v>41421.617999999995</v>
      </c>
      <c r="Q29" s="488">
        <f t="shared" si="8"/>
        <v>62132.426999999996</v>
      </c>
    </row>
    <row r="30" spans="1:17" ht="14.4">
      <c r="A30" s="458"/>
      <c r="B30" s="495" t="s">
        <v>736</v>
      </c>
      <c r="C30" s="493">
        <v>0</v>
      </c>
      <c r="D30" s="493">
        <v>0</v>
      </c>
      <c r="E30" s="493">
        <v>0</v>
      </c>
      <c r="F30" s="493">
        <v>0</v>
      </c>
      <c r="G30" s="493">
        <v>0</v>
      </c>
      <c r="H30" s="490">
        <v>1.4</v>
      </c>
      <c r="I30" s="491">
        <f t="shared" si="2"/>
        <v>0</v>
      </c>
      <c r="J30" s="581">
        <v>0</v>
      </c>
      <c r="K30" s="581">
        <v>0</v>
      </c>
      <c r="L30" s="581"/>
      <c r="M30" s="581">
        <v>0</v>
      </c>
      <c r="N30" s="581"/>
      <c r="O30" s="581">
        <v>0</v>
      </c>
      <c r="P30" s="581">
        <v>0</v>
      </c>
      <c r="Q30" s="488">
        <f>SUM(Q31:Q33)</f>
        <v>0</v>
      </c>
    </row>
    <row r="31" spans="1:17" ht="14.4">
      <c r="A31" s="458"/>
      <c r="B31" s="494" t="s">
        <v>729</v>
      </c>
      <c r="C31" s="493">
        <v>0</v>
      </c>
      <c r="D31" s="493">
        <v>0</v>
      </c>
      <c r="E31" s="493">
        <v>0</v>
      </c>
      <c r="F31" s="493">
        <v>0</v>
      </c>
      <c r="G31" s="493">
        <v>0</v>
      </c>
      <c r="H31" s="490">
        <v>1.4</v>
      </c>
      <c r="I31" s="491">
        <f t="shared" si="2"/>
        <v>0</v>
      </c>
      <c r="J31" s="581">
        <v>0</v>
      </c>
      <c r="K31" s="581">
        <v>0</v>
      </c>
      <c r="L31" s="581"/>
      <c r="M31" s="581">
        <v>0</v>
      </c>
      <c r="N31" s="581"/>
      <c r="O31" s="581">
        <v>0</v>
      </c>
      <c r="P31" s="581">
        <v>0</v>
      </c>
      <c r="Q31" s="488">
        <f>SUMPRODUCT($J$5:$P$5,J31:P31)</f>
        <v>0</v>
      </c>
    </row>
    <row r="32" spans="1:17" ht="14.4">
      <c r="A32" s="458"/>
      <c r="B32" s="494" t="s">
        <v>730</v>
      </c>
      <c r="C32" s="493">
        <v>0</v>
      </c>
      <c r="D32" s="493">
        <v>0</v>
      </c>
      <c r="E32" s="493">
        <v>0</v>
      </c>
      <c r="F32" s="493">
        <v>0</v>
      </c>
      <c r="G32" s="493">
        <v>0</v>
      </c>
      <c r="H32" s="490">
        <v>1.4</v>
      </c>
      <c r="I32" s="491">
        <f t="shared" si="2"/>
        <v>0</v>
      </c>
      <c r="J32" s="581">
        <v>0</v>
      </c>
      <c r="K32" s="581">
        <v>0</v>
      </c>
      <c r="L32" s="581"/>
      <c r="M32" s="581">
        <v>0</v>
      </c>
      <c r="N32" s="581"/>
      <c r="O32" s="581">
        <v>0</v>
      </c>
      <c r="P32" s="581">
        <v>0</v>
      </c>
      <c r="Q32" s="488">
        <f t="shared" ref="Q32:Q33" si="9">SUMPRODUCT($J$5:$P$5,J32:P32)</f>
        <v>0</v>
      </c>
    </row>
    <row r="33" spans="1:17" ht="14.4">
      <c r="A33" s="458"/>
      <c r="B33" s="494" t="s">
        <v>737</v>
      </c>
      <c r="C33" s="493">
        <v>0</v>
      </c>
      <c r="D33" s="493">
        <v>0</v>
      </c>
      <c r="E33" s="493">
        <v>0</v>
      </c>
      <c r="F33" s="493">
        <v>0</v>
      </c>
      <c r="G33" s="493">
        <v>0</v>
      </c>
      <c r="H33" s="490">
        <v>1.4</v>
      </c>
      <c r="I33" s="491">
        <f t="shared" si="2"/>
        <v>0</v>
      </c>
      <c r="J33" s="581">
        <v>0</v>
      </c>
      <c r="K33" s="581">
        <v>0</v>
      </c>
      <c r="L33" s="581"/>
      <c r="M33" s="581">
        <v>0</v>
      </c>
      <c r="N33" s="581"/>
      <c r="O33" s="581">
        <v>0</v>
      </c>
      <c r="P33" s="581">
        <v>0</v>
      </c>
      <c r="Q33" s="488">
        <f t="shared" si="9"/>
        <v>0</v>
      </c>
    </row>
    <row r="34" spans="1:17" ht="14.4">
      <c r="A34" s="458"/>
      <c r="B34" s="496" t="s">
        <v>64</v>
      </c>
      <c r="C34" s="497">
        <f>C6</f>
        <v>54959242.152000003</v>
      </c>
      <c r="D34" s="497" t="b">
        <f t="shared" ref="D34:G34" si="10">D6</f>
        <v>0</v>
      </c>
      <c r="E34" s="497">
        <f t="shared" si="10"/>
        <v>0</v>
      </c>
      <c r="F34" s="497">
        <f t="shared" si="10"/>
        <v>559252.11755556683</v>
      </c>
      <c r="G34" s="497">
        <f t="shared" si="10"/>
        <v>550282.96544453339</v>
      </c>
      <c r="H34" s="490">
        <v>1.4</v>
      </c>
      <c r="I34" s="491">
        <f>(F34+G34)*H34</f>
        <v>1553349.1162001402</v>
      </c>
      <c r="J34" s="497" t="b">
        <f t="shared" ref="J34:Q34" si="11">J6</f>
        <v>0</v>
      </c>
      <c r="K34" s="497" t="b">
        <f t="shared" si="11"/>
        <v>0</v>
      </c>
      <c r="L34" s="497" t="b">
        <f t="shared" si="11"/>
        <v>0</v>
      </c>
      <c r="M34" s="497">
        <f t="shared" si="11"/>
        <v>1536912.192797289</v>
      </c>
      <c r="N34" s="497" t="b">
        <f t="shared" si="11"/>
        <v>0</v>
      </c>
      <c r="O34" s="497" t="b">
        <f t="shared" si="11"/>
        <v>0</v>
      </c>
      <c r="P34" s="497">
        <f t="shared" si="11"/>
        <v>1515.098499164648</v>
      </c>
      <c r="Q34" s="497">
        <f t="shared" si="11"/>
        <v>770728.74414739152</v>
      </c>
    </row>
  </sheetData>
  <conditionalFormatting sqref="I7:I34">
    <cfRule type="expression" dxfId="18" priority="1">
      <formula>(C7*#REF!)&lt;&gt;SUM(#REF!)</formula>
    </cfRule>
  </conditionalFormatting>
  <pageMargins left="0.7" right="0.7" top="0.75" bottom="0.75" header="0.3" footer="0.3"/>
  <pageSetup paperSize="9" scale="27"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L21" sqref="L21"/>
    </sheetView>
  </sheetViews>
  <sheetFormatPr defaultColWidth="9.33203125" defaultRowHeight="13.8"/>
  <cols>
    <col min="1" max="1" width="9.5546875" style="3" bestFit="1" customWidth="1"/>
    <col min="2" max="2" width="82" style="3" customWidth="1"/>
    <col min="3" max="3" width="14.33203125" style="3" bestFit="1" customWidth="1"/>
    <col min="4" max="5" width="14.33203125" style="4" bestFit="1" customWidth="1"/>
    <col min="6" max="7" width="14" style="4" bestFit="1" customWidth="1"/>
    <col min="8" max="8" width="9.33203125" style="5" customWidth="1"/>
    <col min="9" max="12" width="9.33203125" style="5"/>
    <col min="13" max="13" width="6.6640625" style="5" customWidth="1"/>
    <col min="14" max="16384" width="9.33203125" style="5"/>
  </cols>
  <sheetData>
    <row r="1" spans="1:8">
      <c r="A1" s="2" t="s">
        <v>30</v>
      </c>
      <c r="B1" s="3" t="str">
        <f>'Info '!C2</f>
        <v>JSC "Liberty Bank"</v>
      </c>
    </row>
    <row r="2" spans="1:8">
      <c r="A2" s="2" t="s">
        <v>31</v>
      </c>
      <c r="B2" s="594">
        <v>45747</v>
      </c>
      <c r="C2" s="6"/>
      <c r="D2" s="7"/>
      <c r="E2" s="7"/>
      <c r="F2" s="7"/>
      <c r="G2" s="7"/>
      <c r="H2" s="8"/>
    </row>
    <row r="3" spans="1:8" ht="14.4" thickBot="1">
      <c r="A3" s="2"/>
      <c r="B3" s="6"/>
      <c r="C3" s="6"/>
      <c r="D3" s="7"/>
      <c r="E3" s="7"/>
      <c r="F3" s="7"/>
      <c r="G3" s="7"/>
      <c r="H3" s="8"/>
    </row>
    <row r="4" spans="1:8" ht="15" customHeight="1" thickBot="1">
      <c r="A4" s="9" t="s">
        <v>93</v>
      </c>
      <c r="B4" s="10" t="s">
        <v>92</v>
      </c>
      <c r="C4" s="10"/>
      <c r="D4" s="815" t="s">
        <v>664</v>
      </c>
      <c r="E4" s="816"/>
      <c r="F4" s="816"/>
      <c r="G4" s="817"/>
      <c r="H4" s="8"/>
    </row>
    <row r="5" spans="1:8">
      <c r="A5" s="11" t="s">
        <v>6</v>
      </c>
      <c r="B5" s="12"/>
      <c r="C5" s="250" t="str">
        <f>INT((MONTH($B$2))/3)&amp;"Q"&amp;"-"&amp;YEAR($B$2)</f>
        <v>1Q-2025</v>
      </c>
      <c r="D5" s="250" t="str">
        <f>IF(INT(MONTH($B$2))=3, "4"&amp;"Q"&amp;"-"&amp;YEAR($B$2)-1, IF(INT(MONTH($B$2))=6, "1"&amp;"Q"&amp;"-"&amp;YEAR($B$2), IF(INT(MONTH($B$2))=9, "2"&amp;"Q"&amp;"-"&amp;YEAR($B$2),IF(INT(MONTH($B$2))=12, "3"&amp;"Q"&amp;"-"&amp;YEAR($B$2), 0))))</f>
        <v>4Q-2024</v>
      </c>
      <c r="E5" s="250" t="str">
        <f>IF(INT(MONTH($B$2))=3, "3"&amp;"Q"&amp;"-"&amp;YEAR($B$2)-1, IF(INT(MONTH($B$2))=6, "4"&amp;"Q"&amp;"-"&amp;YEAR($B$2)-1, IF(INT(MONTH($B$2))=9, "1"&amp;"Q"&amp;"-"&amp;YEAR($B$2),IF(INT(MONTH($B$2))=12, "2"&amp;"Q"&amp;"-"&amp;YEAR($B$2), 0))))</f>
        <v>3Q-2024</v>
      </c>
      <c r="F5" s="250" t="str">
        <f>IF(INT(MONTH($B$2))=3, "2"&amp;"Q"&amp;"-"&amp;YEAR($B$2)-1, IF(INT(MONTH($B$2))=6, "3"&amp;"Q"&amp;"-"&amp;YEAR($B$2)-1, IF(INT(MONTH($B$2))=9, "4"&amp;"Q"&amp;"-"&amp;YEAR($B$2)-1,IF(INT(MONTH($B$2))=12, "1"&amp;"Q"&amp;"-"&amp;YEAR($B$2), 0))))</f>
        <v>2Q-2024</v>
      </c>
      <c r="G5" s="251" t="str">
        <f>IF(INT(MONTH($B$2))=3, "1"&amp;"Q"&amp;"-"&amp;YEAR($B$2)-1, IF(INT(MONTH($B$2))=6, "2"&amp;"Q"&amp;"-"&amp;YEAR($B$2)-1, IF(INT(MONTH($B$2))=9, "3"&amp;"Q"&amp;"-"&amp;YEAR($B$2)-1,IF(INT(MONTH($B$2))=12, "4"&amp;"Q"&amp;"-"&amp;YEAR($B$2)-1, 0))))</f>
        <v>1Q-2024</v>
      </c>
    </row>
    <row r="6" spans="1:8">
      <c r="B6" s="110" t="s">
        <v>91</v>
      </c>
      <c r="C6" s="253"/>
      <c r="D6" s="253"/>
      <c r="E6" s="253"/>
      <c r="F6" s="253"/>
      <c r="G6" s="254"/>
    </row>
    <row r="7" spans="1:8">
      <c r="A7" s="13"/>
      <c r="B7" s="111" t="s">
        <v>89</v>
      </c>
      <c r="C7" s="253"/>
      <c r="D7" s="253"/>
      <c r="E7" s="253"/>
      <c r="F7" s="253"/>
      <c r="G7" s="254"/>
    </row>
    <row r="8" spans="1:8">
      <c r="A8" s="255">
        <v>1</v>
      </c>
      <c r="B8" s="14" t="s">
        <v>327</v>
      </c>
      <c r="C8" s="613">
        <v>525336628</v>
      </c>
      <c r="D8" s="614">
        <v>494557061.01626861</v>
      </c>
      <c r="E8" s="614">
        <v>476725155.01626861</v>
      </c>
      <c r="F8" s="614">
        <v>451910666.01626861</v>
      </c>
      <c r="G8" s="615">
        <v>423025190.01626861</v>
      </c>
    </row>
    <row r="9" spans="1:8">
      <c r="A9" s="255">
        <v>2</v>
      </c>
      <c r="B9" s="14" t="s">
        <v>328</v>
      </c>
      <c r="C9" s="613">
        <v>530968494.38999999</v>
      </c>
      <c r="D9" s="614">
        <v>499122445.01626861</v>
      </c>
      <c r="E9" s="614">
        <v>481290539.01626861</v>
      </c>
      <c r="F9" s="614">
        <v>456476050.01626861</v>
      </c>
      <c r="G9" s="615">
        <v>427590574.01626861</v>
      </c>
    </row>
    <row r="10" spans="1:8">
      <c r="A10" s="255">
        <v>3</v>
      </c>
      <c r="B10" s="14" t="s">
        <v>142</v>
      </c>
      <c r="C10" s="613">
        <v>636735176.87199998</v>
      </c>
      <c r="D10" s="614">
        <v>597044234.29626858</v>
      </c>
      <c r="E10" s="614">
        <v>576381135.99626863</v>
      </c>
      <c r="F10" s="614">
        <v>534461681.4802686</v>
      </c>
      <c r="G10" s="615">
        <v>496581166.50426865</v>
      </c>
    </row>
    <row r="11" spans="1:8">
      <c r="A11" s="255">
        <v>4</v>
      </c>
      <c r="B11" s="14" t="s">
        <v>330</v>
      </c>
      <c r="C11" s="613">
        <v>425777728.86678213</v>
      </c>
      <c r="D11" s="614">
        <v>389236302.9916597</v>
      </c>
      <c r="E11" s="614">
        <v>375461803.76365733</v>
      </c>
      <c r="F11" s="614">
        <v>353660623.14210975</v>
      </c>
      <c r="G11" s="615">
        <v>322994017.12029386</v>
      </c>
    </row>
    <row r="12" spans="1:8">
      <c r="A12" s="255">
        <v>5</v>
      </c>
      <c r="B12" s="14" t="s">
        <v>331</v>
      </c>
      <c r="C12" s="613">
        <v>511799321.7346729</v>
      </c>
      <c r="D12" s="614">
        <v>470223053.12787247</v>
      </c>
      <c r="E12" s="614">
        <v>450599467.36418808</v>
      </c>
      <c r="F12" s="614">
        <v>424208609.17093927</v>
      </c>
      <c r="G12" s="615">
        <v>391066293.67703539</v>
      </c>
    </row>
    <row r="13" spans="1:8">
      <c r="A13" s="255">
        <v>6</v>
      </c>
      <c r="B13" s="14" t="s">
        <v>329</v>
      </c>
      <c r="C13" s="613">
        <v>625984079.57518649</v>
      </c>
      <c r="D13" s="614">
        <v>577724799.6767478</v>
      </c>
      <c r="E13" s="614">
        <v>550336100.57666826</v>
      </c>
      <c r="F13" s="614">
        <v>517860781.4674024</v>
      </c>
      <c r="G13" s="615">
        <v>481434555.56059599</v>
      </c>
    </row>
    <row r="14" spans="1:8">
      <c r="A14" s="13"/>
      <c r="B14" s="110" t="s">
        <v>333</v>
      </c>
      <c r="C14" s="601"/>
      <c r="D14" s="601"/>
      <c r="E14" s="601"/>
      <c r="F14" s="601"/>
      <c r="G14" s="453"/>
    </row>
    <row r="15" spans="1:8" ht="15" customHeight="1">
      <c r="A15" s="255">
        <v>7</v>
      </c>
      <c r="B15" s="14" t="s">
        <v>332</v>
      </c>
      <c r="C15" s="616">
        <v>3794115454.49717</v>
      </c>
      <c r="D15" s="614">
        <v>3572886204.6625586</v>
      </c>
      <c r="E15" s="614">
        <v>3310888204.7714052</v>
      </c>
      <c r="F15" s="614">
        <v>3138324582.412457</v>
      </c>
      <c r="G15" s="615">
        <v>3038012373.8225713</v>
      </c>
    </row>
    <row r="16" spans="1:8">
      <c r="A16" s="13"/>
      <c r="B16" s="110" t="s">
        <v>334</v>
      </c>
      <c r="C16" s="601"/>
      <c r="D16" s="601"/>
      <c r="E16" s="601"/>
      <c r="F16" s="601"/>
      <c r="G16" s="453"/>
    </row>
    <row r="17" spans="1:8" s="15" customFormat="1">
      <c r="A17" s="255"/>
      <c r="B17" s="111" t="s">
        <v>715</v>
      </c>
      <c r="C17" s="601"/>
      <c r="D17" s="601"/>
      <c r="E17" s="601"/>
      <c r="F17" s="601"/>
      <c r="G17" s="453"/>
    </row>
    <row r="18" spans="1:8">
      <c r="A18" s="11">
        <v>8</v>
      </c>
      <c r="B18" s="14" t="s">
        <v>327</v>
      </c>
      <c r="C18" s="598">
        <v>0.13846089669657199</v>
      </c>
      <c r="D18" s="599">
        <v>0.13841948292976128</v>
      </c>
      <c r="E18" s="599">
        <v>0.14398708912286676</v>
      </c>
      <c r="F18" s="599">
        <v>0.14399742733713064</v>
      </c>
      <c r="G18" s="600">
        <v>0.13924406419846086</v>
      </c>
    </row>
    <row r="19" spans="1:8" ht="15" customHeight="1">
      <c r="A19" s="11">
        <v>9</v>
      </c>
      <c r="B19" s="14" t="s">
        <v>328</v>
      </c>
      <c r="C19" s="598">
        <v>0.13994526544010208</v>
      </c>
      <c r="D19" s="599">
        <v>0.13969726893762302</v>
      </c>
      <c r="E19" s="599">
        <v>0.14536598919971644</v>
      </c>
      <c r="F19" s="599">
        <v>0.14545214748481228</v>
      </c>
      <c r="G19" s="600">
        <v>0.14074681778805723</v>
      </c>
    </row>
    <row r="20" spans="1:8">
      <c r="A20" s="11">
        <v>10</v>
      </c>
      <c r="B20" s="14" t="s">
        <v>142</v>
      </c>
      <c r="C20" s="598">
        <v>0.16782177150599806</v>
      </c>
      <c r="D20" s="599">
        <v>0.16710418415149508</v>
      </c>
      <c r="E20" s="599">
        <v>0.17408655936060635</v>
      </c>
      <c r="F20" s="599">
        <v>0.170301594830393</v>
      </c>
      <c r="G20" s="600">
        <v>0.16345593941062414</v>
      </c>
    </row>
    <row r="21" spans="1:8">
      <c r="A21" s="11">
        <v>11</v>
      </c>
      <c r="B21" s="14" t="s">
        <v>330</v>
      </c>
      <c r="C21" s="598">
        <v>0.1122205515285802</v>
      </c>
      <c r="D21" s="599">
        <v>0.10894170166508876</v>
      </c>
      <c r="E21" s="599">
        <v>0.11340213880449657</v>
      </c>
      <c r="F21" s="599">
        <v>0.11269090046455546</v>
      </c>
      <c r="G21" s="600">
        <v>0.10631754495255313</v>
      </c>
    </row>
    <row r="22" spans="1:8">
      <c r="A22" s="11">
        <v>12</v>
      </c>
      <c r="B22" s="14" t="s">
        <v>331</v>
      </c>
      <c r="C22" s="598">
        <v>0.13489292244073292</v>
      </c>
      <c r="D22" s="599">
        <v>0.13160874043909906</v>
      </c>
      <c r="E22" s="599">
        <v>0.13609624955467167</v>
      </c>
      <c r="F22" s="599">
        <v>0.13517040638443029</v>
      </c>
      <c r="G22" s="600">
        <v>0.12872439133122332</v>
      </c>
    </row>
    <row r="23" spans="1:8">
      <c r="A23" s="11">
        <v>13</v>
      </c>
      <c r="B23" s="14" t="s">
        <v>329</v>
      </c>
      <c r="C23" s="598">
        <v>0.16498814732514444</v>
      </c>
      <c r="D23" s="599">
        <v>0.16169694935227052</v>
      </c>
      <c r="E23" s="599">
        <v>0.16622007948911258</v>
      </c>
      <c r="F23" s="599">
        <v>0.1650118615421603</v>
      </c>
      <c r="G23" s="600">
        <v>0.15847024182947358</v>
      </c>
    </row>
    <row r="24" spans="1:8">
      <c r="A24" s="454"/>
      <c r="B24" s="110" t="s">
        <v>700</v>
      </c>
      <c r="C24" s="791"/>
      <c r="D24" s="601"/>
      <c r="E24" s="601"/>
      <c r="F24" s="601"/>
      <c r="G24" s="453"/>
    </row>
    <row r="25" spans="1:8" ht="26.4">
      <c r="A25" s="11">
        <v>14</v>
      </c>
      <c r="B25" s="14" t="s">
        <v>701</v>
      </c>
      <c r="C25" s="598">
        <v>0.12287904739018371</v>
      </c>
      <c r="D25" s="599">
        <v>0.12717541588370704</v>
      </c>
      <c r="E25" s="599">
        <v>0.12466684122191135</v>
      </c>
      <c r="F25" s="599">
        <v>0.12316698443036685</v>
      </c>
      <c r="G25" s="600">
        <v>0.13333473308672039</v>
      </c>
      <c r="H25" s="452"/>
    </row>
    <row r="26" spans="1:8">
      <c r="A26" s="13"/>
      <c r="B26" s="110" t="s">
        <v>88</v>
      </c>
      <c r="C26" s="791"/>
      <c r="D26" s="601"/>
      <c r="E26" s="601"/>
      <c r="F26" s="601"/>
      <c r="G26" s="453"/>
    </row>
    <row r="27" spans="1:8" ht="15" customHeight="1">
      <c r="A27" s="256">
        <v>15</v>
      </c>
      <c r="B27" s="14" t="s">
        <v>87</v>
      </c>
      <c r="C27" s="792">
        <v>0.12757999267309761</v>
      </c>
      <c r="D27" s="602">
        <v>0.13352588531777046</v>
      </c>
      <c r="E27" s="602">
        <v>0.13489690373614893</v>
      </c>
      <c r="F27" s="602">
        <v>0.13594000874485046</v>
      </c>
      <c r="G27" s="603">
        <v>0.13854471117090625</v>
      </c>
    </row>
    <row r="28" spans="1:8">
      <c r="A28" s="256">
        <v>16</v>
      </c>
      <c r="B28" s="14" t="s">
        <v>86</v>
      </c>
      <c r="C28" s="792">
        <v>5.995030532207319E-2</v>
      </c>
      <c r="D28" s="602">
        <v>6.1812917122402701E-2</v>
      </c>
      <c r="E28" s="602">
        <v>6.2149335130943298E-2</v>
      </c>
      <c r="F28" s="602">
        <v>6.3447197673077563E-2</v>
      </c>
      <c r="G28" s="603">
        <v>6.5343927073051533E-2</v>
      </c>
    </row>
    <row r="29" spans="1:8">
      <c r="A29" s="256">
        <v>17</v>
      </c>
      <c r="B29" s="14" t="s">
        <v>85</v>
      </c>
      <c r="C29" s="792">
        <v>3.0671249042890224E-2</v>
      </c>
      <c r="D29" s="602">
        <v>3.3661146627301693E-2</v>
      </c>
      <c r="E29" s="602">
        <v>3.564391852912939E-2</v>
      </c>
      <c r="F29" s="602">
        <v>3.5716841818431891E-2</v>
      </c>
      <c r="G29" s="603">
        <v>3.506063366197857E-2</v>
      </c>
    </row>
    <row r="30" spans="1:8">
      <c r="A30" s="256">
        <v>18</v>
      </c>
      <c r="B30" s="14" t="s">
        <v>84</v>
      </c>
      <c r="C30" s="792">
        <v>6.7629687351024426E-2</v>
      </c>
      <c r="D30" s="602">
        <v>7.1712968195367752E-2</v>
      </c>
      <c r="E30" s="602">
        <v>7.2747568605205634E-2</v>
      </c>
      <c r="F30" s="602">
        <v>7.2492811071772897E-2</v>
      </c>
      <c r="G30" s="603">
        <v>7.3200784097854715E-2</v>
      </c>
    </row>
    <row r="31" spans="1:8">
      <c r="A31" s="256">
        <v>19</v>
      </c>
      <c r="B31" s="14" t="s">
        <v>154</v>
      </c>
      <c r="C31" s="792">
        <v>2.3024092846881498E-2</v>
      </c>
      <c r="D31" s="602">
        <v>2.2849459205870466E-2</v>
      </c>
      <c r="E31" s="602">
        <v>2.5326708964072134E-2</v>
      </c>
      <c r="F31" s="602">
        <v>2.6145284601019822E-2</v>
      </c>
      <c r="G31" s="603">
        <v>2.3647750903511153E-2</v>
      </c>
    </row>
    <row r="32" spans="1:8">
      <c r="A32" s="256">
        <v>20</v>
      </c>
      <c r="B32" s="14" t="s">
        <v>155</v>
      </c>
      <c r="C32" s="792">
        <v>0.19352832777294401</v>
      </c>
      <c r="D32" s="602">
        <v>0.18910827785737916</v>
      </c>
      <c r="E32" s="602">
        <v>0.20934942503485948</v>
      </c>
      <c r="F32" s="602">
        <v>0.21668863259107363</v>
      </c>
      <c r="G32" s="603">
        <v>0.19487816522234003</v>
      </c>
    </row>
    <row r="33" spans="1:7">
      <c r="A33" s="13"/>
      <c r="B33" s="110" t="s">
        <v>216</v>
      </c>
      <c r="C33" s="793"/>
      <c r="D33" s="601"/>
      <c r="E33" s="601"/>
      <c r="F33" s="601"/>
      <c r="G33" s="453"/>
    </row>
    <row r="34" spans="1:7">
      <c r="A34" s="256">
        <v>21</v>
      </c>
      <c r="B34" s="14" t="s">
        <v>83</v>
      </c>
      <c r="C34" s="792">
        <v>3.6295698069211492E-2</v>
      </c>
      <c r="D34" s="604">
        <v>3.6295698069211492E-2</v>
      </c>
      <c r="E34" s="604">
        <v>3.8632935098288648E-2</v>
      </c>
      <c r="F34" s="604">
        <v>4.1037638405429996E-2</v>
      </c>
      <c r="G34" s="605">
        <v>4.2040388837999307E-2</v>
      </c>
    </row>
    <row r="35" spans="1:7" ht="15" customHeight="1">
      <c r="A35" s="256">
        <v>22</v>
      </c>
      <c r="B35" s="14" t="s">
        <v>674</v>
      </c>
      <c r="C35" s="792">
        <v>3.7790168109990405E-2</v>
      </c>
      <c r="D35" s="604">
        <v>3.8723350761791203E-2</v>
      </c>
      <c r="E35" s="604">
        <v>4.0676002268681406E-2</v>
      </c>
      <c r="F35" s="604">
        <v>4.2331589398323363E-2</v>
      </c>
      <c r="G35" s="605">
        <v>4.5674563271294301E-2</v>
      </c>
    </row>
    <row r="36" spans="1:7">
      <c r="A36" s="256">
        <v>23</v>
      </c>
      <c r="B36" s="14" t="s">
        <v>82</v>
      </c>
      <c r="C36" s="792">
        <v>0.18803464013170756</v>
      </c>
      <c r="D36" s="604">
        <v>0.23318541703763818</v>
      </c>
      <c r="E36" s="604">
        <v>0.22539542436453869</v>
      </c>
      <c r="F36" s="604">
        <v>0.20180543664543094</v>
      </c>
      <c r="G36" s="605">
        <v>0.18774491609496036</v>
      </c>
    </row>
    <row r="37" spans="1:7" ht="15" customHeight="1">
      <c r="A37" s="256">
        <v>24</v>
      </c>
      <c r="B37" s="14" t="s">
        <v>81</v>
      </c>
      <c r="C37" s="792">
        <v>0.24055205812451469</v>
      </c>
      <c r="D37" s="604">
        <v>0.25006070075037845</v>
      </c>
      <c r="E37" s="604">
        <v>0.24267437410402101</v>
      </c>
      <c r="F37" s="604">
        <v>0.23430983007843634</v>
      </c>
      <c r="G37" s="605">
        <v>0.22026657436617672</v>
      </c>
    </row>
    <row r="38" spans="1:7">
      <c r="A38" s="256">
        <v>25</v>
      </c>
      <c r="B38" s="14" t="s">
        <v>80</v>
      </c>
      <c r="C38" s="792">
        <v>0.12997904089553791</v>
      </c>
      <c r="D38" s="604">
        <v>0.18718191691155472</v>
      </c>
      <c r="E38" s="604">
        <v>0.15930679832848371</v>
      </c>
      <c r="F38" s="604">
        <v>0.14461920459661237</v>
      </c>
      <c r="G38" s="605">
        <v>0.14155169029709835</v>
      </c>
    </row>
    <row r="39" spans="1:7" ht="15" customHeight="1">
      <c r="A39" s="13"/>
      <c r="B39" s="110" t="s">
        <v>217</v>
      </c>
      <c r="C39" s="793"/>
      <c r="D39" s="601"/>
      <c r="E39" s="601"/>
      <c r="F39" s="601"/>
      <c r="G39" s="453"/>
    </row>
    <row r="40" spans="1:7" ht="15" customHeight="1">
      <c r="A40" s="256">
        <v>26</v>
      </c>
      <c r="B40" s="14" t="s">
        <v>79</v>
      </c>
      <c r="C40" s="792">
        <v>0.16518727212948106</v>
      </c>
      <c r="D40" s="606">
        <v>0.17963852729656912</v>
      </c>
      <c r="E40" s="606">
        <v>0.1492629749978556</v>
      </c>
      <c r="F40" s="606">
        <v>0.16539999999999999</v>
      </c>
      <c r="G40" s="603">
        <v>0.23266616291061154</v>
      </c>
    </row>
    <row r="41" spans="1:7" ht="15" customHeight="1">
      <c r="A41" s="256">
        <v>27</v>
      </c>
      <c r="B41" s="14" t="s">
        <v>78</v>
      </c>
      <c r="C41" s="792">
        <v>0.27113045648302808</v>
      </c>
      <c r="D41" s="602">
        <v>0.28814971838997666</v>
      </c>
      <c r="E41" s="602">
        <v>0.26329976972625957</v>
      </c>
      <c r="F41" s="602">
        <v>0.26488054908483566</v>
      </c>
      <c r="G41" s="603">
        <v>0.2530284209050998</v>
      </c>
    </row>
    <row r="42" spans="1:7" ht="15" customHeight="1">
      <c r="A42" s="256">
        <v>28</v>
      </c>
      <c r="B42" s="14" t="s">
        <v>77</v>
      </c>
      <c r="C42" s="792">
        <v>0.28640147179563308</v>
      </c>
      <c r="D42" s="602">
        <v>0.27356444959215231</v>
      </c>
      <c r="E42" s="602">
        <v>0.31830837153043406</v>
      </c>
      <c r="F42" s="602">
        <v>0.33134385693358714</v>
      </c>
      <c r="G42" s="603">
        <v>0.3209585932841531</v>
      </c>
    </row>
    <row r="43" spans="1:7" ht="15" customHeight="1">
      <c r="A43" s="257"/>
      <c r="B43" s="110" t="s">
        <v>258</v>
      </c>
      <c r="C43" s="791"/>
      <c r="D43" s="601"/>
      <c r="E43" s="601"/>
      <c r="F43" s="601"/>
      <c r="G43" s="453"/>
    </row>
    <row r="44" spans="1:7">
      <c r="A44" s="256">
        <v>29</v>
      </c>
      <c r="B44" s="14" t="s">
        <v>241</v>
      </c>
      <c r="C44" s="794">
        <v>862517993.9046886</v>
      </c>
      <c r="D44" s="607">
        <v>922068910.69472909</v>
      </c>
      <c r="E44" s="607">
        <v>936119644.80454123</v>
      </c>
      <c r="F44" s="607">
        <v>947474891.78269398</v>
      </c>
      <c r="G44" s="608">
        <v>927754173.2838285</v>
      </c>
    </row>
    <row r="45" spans="1:7" ht="15" customHeight="1">
      <c r="A45" s="256">
        <v>30</v>
      </c>
      <c r="B45" s="14" t="s">
        <v>253</v>
      </c>
      <c r="C45" s="794">
        <v>754121465.74082541</v>
      </c>
      <c r="D45" s="607">
        <v>753183737.11671567</v>
      </c>
      <c r="E45" s="607">
        <v>691301791.06222975</v>
      </c>
      <c r="F45" s="607">
        <v>688153424.55383015</v>
      </c>
      <c r="G45" s="608">
        <v>684376195.01186359</v>
      </c>
    </row>
    <row r="46" spans="1:7" ht="15" customHeight="1">
      <c r="A46" s="295">
        <v>31</v>
      </c>
      <c r="B46" s="296" t="s">
        <v>242</v>
      </c>
      <c r="C46" s="604">
        <v>1.1437388180661028</v>
      </c>
      <c r="D46" s="602">
        <v>1.2242283857913974</v>
      </c>
      <c r="E46" s="602">
        <v>1.3541403434904069</v>
      </c>
      <c r="F46" s="602">
        <v>1.3768367023632804</v>
      </c>
      <c r="G46" s="603">
        <v>1.3556201692078813</v>
      </c>
    </row>
    <row r="47" spans="1:7" ht="15" customHeight="1">
      <c r="A47" s="295"/>
      <c r="B47" s="110" t="s">
        <v>337</v>
      </c>
      <c r="C47" s="791"/>
      <c r="D47" s="601"/>
      <c r="E47" s="601"/>
      <c r="F47" s="601"/>
      <c r="G47" s="453"/>
    </row>
    <row r="48" spans="1:7" ht="15" customHeight="1">
      <c r="A48" s="295">
        <v>32</v>
      </c>
      <c r="B48" s="296" t="s">
        <v>344</v>
      </c>
      <c r="C48" s="795">
        <v>3298595646.9869256</v>
      </c>
      <c r="D48" s="609">
        <v>3021811981.9074044</v>
      </c>
      <c r="E48" s="609">
        <v>3031154923.5591049</v>
      </c>
      <c r="F48" s="609">
        <v>2921537560.5913286</v>
      </c>
      <c r="G48" s="610">
        <v>2840645610.9022017</v>
      </c>
    </row>
    <row r="49" spans="1:7" ht="15" customHeight="1">
      <c r="A49" s="295">
        <v>33</v>
      </c>
      <c r="B49" s="296" t="s">
        <v>359</v>
      </c>
      <c r="C49" s="795">
        <v>2590825369.1802034</v>
      </c>
      <c r="D49" s="609">
        <v>2388056306.4039626</v>
      </c>
      <c r="E49" s="609">
        <v>2278600368.8174944</v>
      </c>
      <c r="F49" s="609">
        <v>2130957564.7186644</v>
      </c>
      <c r="G49" s="610">
        <v>2200285214.0345831</v>
      </c>
    </row>
    <row r="50" spans="1:7" ht="14.4" thickBot="1">
      <c r="A50" s="258">
        <v>34</v>
      </c>
      <c r="B50" s="112" t="s">
        <v>377</v>
      </c>
      <c r="C50" s="796">
        <v>1.2731833207387022</v>
      </c>
      <c r="D50" s="611">
        <v>1.2653855664139588</v>
      </c>
      <c r="E50" s="611">
        <v>1.3302705314368739</v>
      </c>
      <c r="F50" s="611">
        <v>1.3709975313267391</v>
      </c>
      <c r="G50" s="612">
        <v>1.291035177068437</v>
      </c>
    </row>
    <row r="51" spans="1:7">
      <c r="A51" s="16"/>
    </row>
    <row r="52" spans="1:7">
      <c r="B52" s="165"/>
    </row>
    <row r="53" spans="1:7" ht="52.8">
      <c r="B53" s="165" t="s">
        <v>257</v>
      </c>
    </row>
    <row r="55" spans="1:7" ht="14.4">
      <c r="B55" s="164"/>
    </row>
  </sheetData>
  <mergeCells count="1">
    <mergeCell ref="D4:G4"/>
  </mergeCells>
  <pageMargins left="0.7" right="0.7" top="0.75" bottom="0.75" header="0.3" footer="0.3"/>
  <pageSetup paperSize="9" scale="5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D37"/>
  <sheetViews>
    <sheetView zoomScale="80" zoomScaleNormal="80" workbookViewId="0">
      <selection activeCell="H15" sqref="H15"/>
    </sheetView>
  </sheetViews>
  <sheetFormatPr defaultColWidth="8.6640625" defaultRowHeight="13.8"/>
  <cols>
    <col min="1" max="1" width="11.44140625" style="458" customWidth="1"/>
    <col min="2" max="2" width="76.6640625" style="520" customWidth="1"/>
    <col min="3" max="3" width="22.6640625" style="458" customWidth="1"/>
    <col min="4" max="4" width="12.6640625" style="458" customWidth="1"/>
    <col min="5" max="16384" width="8.6640625" style="458"/>
  </cols>
  <sheetData>
    <row r="1" spans="1:3">
      <c r="A1" s="193" t="s">
        <v>30</v>
      </c>
      <c r="B1" s="457" t="str">
        <f>'Info '!C2</f>
        <v>JSC "Liberty Bank"</v>
      </c>
    </row>
    <row r="2" spans="1:3">
      <c r="A2" s="193" t="s">
        <v>31</v>
      </c>
      <c r="B2" s="595">
        <f>'1. key ratios '!B2</f>
        <v>45747</v>
      </c>
    </row>
    <row r="3" spans="1:3">
      <c r="B3" s="458"/>
    </row>
    <row r="4" spans="1:3">
      <c r="A4" s="458" t="s">
        <v>295</v>
      </c>
      <c r="B4" s="458" t="s">
        <v>296</v>
      </c>
    </row>
    <row r="5" spans="1:3">
      <c r="A5" s="503" t="s">
        <v>297</v>
      </c>
      <c r="B5" s="504"/>
      <c r="C5" s="505"/>
    </row>
    <row r="6" spans="1:3" ht="27.6">
      <c r="A6" s="509">
        <v>1</v>
      </c>
      <c r="B6" s="510" t="s">
        <v>751</v>
      </c>
      <c r="C6" s="588">
        <v>5399413459.5683613</v>
      </c>
    </row>
    <row r="7" spans="1:3" ht="18.600000000000001" customHeight="1">
      <c r="A7" s="509">
        <v>2</v>
      </c>
      <c r="B7" s="510" t="s">
        <v>298</v>
      </c>
      <c r="C7" s="588">
        <v>-100167586</v>
      </c>
    </row>
    <row r="8" spans="1:3" ht="27.6">
      <c r="A8" s="512">
        <v>3</v>
      </c>
      <c r="B8" s="513" t="s">
        <v>299</v>
      </c>
      <c r="C8" s="511">
        <f>C6+C7</f>
        <v>5299245873.5683613</v>
      </c>
    </row>
    <row r="9" spans="1:3">
      <c r="A9" s="503" t="s">
        <v>300</v>
      </c>
      <c r="B9" s="504"/>
      <c r="C9" s="506"/>
    </row>
    <row r="10" spans="1:3">
      <c r="A10" s="509">
        <v>4</v>
      </c>
      <c r="B10" s="514" t="s">
        <v>749</v>
      </c>
      <c r="C10" s="511">
        <f>'15. CCR '!F34</f>
        <v>559252.11755556683</v>
      </c>
    </row>
    <row r="11" spans="1:3">
      <c r="A11" s="509">
        <v>5</v>
      </c>
      <c r="B11" s="515" t="s">
        <v>750</v>
      </c>
      <c r="C11" s="511">
        <f>'15. CCR '!G34</f>
        <v>550282.96544453339</v>
      </c>
    </row>
    <row r="12" spans="1:3">
      <c r="A12" s="509">
        <v>6</v>
      </c>
      <c r="B12" s="515" t="s">
        <v>743</v>
      </c>
      <c r="C12" s="511">
        <f>'15. CCR '!Q34</f>
        <v>770728.74414739152</v>
      </c>
    </row>
    <row r="13" spans="1:3">
      <c r="A13" s="516">
        <v>7</v>
      </c>
      <c r="B13" s="514" t="s">
        <v>744</v>
      </c>
      <c r="C13" s="511">
        <f>'15. CCR '!E34</f>
        <v>0</v>
      </c>
    </row>
    <row r="14" spans="1:3">
      <c r="A14" s="512">
        <v>8</v>
      </c>
      <c r="B14" s="507" t="s">
        <v>301</v>
      </c>
      <c r="C14" s="517">
        <f>C12</f>
        <v>770728.74414739152</v>
      </c>
    </row>
    <row r="15" spans="1:3">
      <c r="A15" s="503" t="s">
        <v>302</v>
      </c>
      <c r="B15" s="504"/>
      <c r="C15" s="506"/>
    </row>
    <row r="16" spans="1:3" ht="27.6">
      <c r="A16" s="516">
        <v>9</v>
      </c>
      <c r="B16" s="514" t="s">
        <v>303</v>
      </c>
      <c r="C16" s="511"/>
    </row>
    <row r="17" spans="1:3">
      <c r="A17" s="516">
        <v>10</v>
      </c>
      <c r="B17" s="514" t="s">
        <v>304</v>
      </c>
      <c r="C17" s="511"/>
    </row>
    <row r="18" spans="1:3">
      <c r="A18" s="516">
        <v>11</v>
      </c>
      <c r="B18" s="514" t="s">
        <v>305</v>
      </c>
      <c r="C18" s="511"/>
    </row>
    <row r="19" spans="1:3" ht="27.6">
      <c r="A19" s="516">
        <v>12</v>
      </c>
      <c r="B19" s="514" t="s">
        <v>306</v>
      </c>
      <c r="C19" s="511"/>
    </row>
    <row r="20" spans="1:3">
      <c r="A20" s="516">
        <v>14</v>
      </c>
      <c r="B20" s="514" t="s">
        <v>307</v>
      </c>
      <c r="C20" s="511"/>
    </row>
    <row r="21" spans="1:3">
      <c r="A21" s="516">
        <v>14</v>
      </c>
      <c r="B21" s="514" t="s">
        <v>308</v>
      </c>
      <c r="C21" s="511"/>
    </row>
    <row r="22" spans="1:3">
      <c r="A22" s="512">
        <v>15</v>
      </c>
      <c r="B22" s="507" t="s">
        <v>309</v>
      </c>
      <c r="C22" s="517">
        <f>SUM(C16:C21)</f>
        <v>0</v>
      </c>
    </row>
    <row r="23" spans="1:3">
      <c r="A23" s="503" t="s">
        <v>310</v>
      </c>
      <c r="B23" s="504"/>
      <c r="C23" s="506"/>
    </row>
    <row r="24" spans="1:3">
      <c r="A24" s="521">
        <v>16</v>
      </c>
      <c r="B24" s="515" t="s">
        <v>311</v>
      </c>
      <c r="C24" s="582">
        <v>391684695.17429018</v>
      </c>
    </row>
    <row r="25" spans="1:3">
      <c r="A25" s="521">
        <v>17</v>
      </c>
      <c r="B25" s="515" t="s">
        <v>312</v>
      </c>
      <c r="C25" s="582">
        <v>-297254254.83071339</v>
      </c>
    </row>
    <row r="26" spans="1:3">
      <c r="A26" s="522">
        <v>18</v>
      </c>
      <c r="B26" s="507" t="s">
        <v>313</v>
      </c>
      <c r="C26" s="517">
        <f>C24+C25</f>
        <v>94430440.343576789</v>
      </c>
    </row>
    <row r="27" spans="1:3">
      <c r="A27" s="503" t="s">
        <v>314</v>
      </c>
      <c r="B27" s="504"/>
      <c r="C27" s="506"/>
    </row>
    <row r="28" spans="1:3" ht="27.6">
      <c r="A28" s="521">
        <v>19</v>
      </c>
      <c r="B28" s="514" t="s">
        <v>315</v>
      </c>
      <c r="C28" s="518"/>
    </row>
    <row r="29" spans="1:3">
      <c r="A29" s="521">
        <v>20</v>
      </c>
      <c r="B29" s="515" t="s">
        <v>316</v>
      </c>
      <c r="C29" s="518"/>
    </row>
    <row r="30" spans="1:3">
      <c r="A30" s="503" t="s">
        <v>748</v>
      </c>
      <c r="B30" s="504"/>
      <c r="C30" s="506"/>
    </row>
    <row r="31" spans="1:3">
      <c r="A31" s="522">
        <v>21</v>
      </c>
      <c r="B31" s="508" t="s">
        <v>317</v>
      </c>
      <c r="C31" s="589">
        <v>530968494.38999999</v>
      </c>
    </row>
    <row r="32" spans="1:3">
      <c r="A32" s="522">
        <v>22</v>
      </c>
      <c r="B32" s="507" t="s">
        <v>318</v>
      </c>
      <c r="C32" s="517">
        <f>C8+C14+C22+C26</f>
        <v>5394447042.656085</v>
      </c>
    </row>
    <row r="33" spans="1:4">
      <c r="A33" s="503" t="s">
        <v>319</v>
      </c>
      <c r="B33" s="504"/>
      <c r="C33" s="506"/>
    </row>
    <row r="34" spans="1:4">
      <c r="A34" s="512">
        <v>23</v>
      </c>
      <c r="B34" s="507" t="s">
        <v>319</v>
      </c>
      <c r="C34" s="590">
        <f>C31/C32</f>
        <v>9.8428715712920403E-2</v>
      </c>
      <c r="D34" s="591"/>
    </row>
    <row r="35" spans="1:4">
      <c r="A35" s="503" t="s">
        <v>320</v>
      </c>
      <c r="B35" s="504"/>
      <c r="C35" s="506"/>
    </row>
    <row r="36" spans="1:4">
      <c r="A36" s="519" t="s">
        <v>321</v>
      </c>
      <c r="B36" s="514" t="s">
        <v>322</v>
      </c>
      <c r="C36" s="518"/>
    </row>
    <row r="37" spans="1:4" ht="27.6">
      <c r="A37" s="519" t="s">
        <v>323</v>
      </c>
      <c r="B37" s="510" t="s">
        <v>324</v>
      </c>
      <c r="C37" s="518"/>
    </row>
  </sheetData>
  <pageMargins left="0.7" right="0.7" top="0.75" bottom="0.75" header="0.3" footer="0.3"/>
  <pageSetup scale="73" orientation="portrait" r:id="rId1"/>
  <colBreaks count="1" manualBreakCount="1">
    <brk id="4"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F9"/>
  <sheetViews>
    <sheetView topLeftCell="A2" zoomScale="80" zoomScaleNormal="80" workbookViewId="0">
      <selection activeCell="E22" sqref="E22"/>
    </sheetView>
  </sheetViews>
  <sheetFormatPr defaultColWidth="8.88671875" defaultRowHeight="14.4"/>
  <cols>
    <col min="1" max="1" width="11.44140625" style="456" customWidth="1"/>
    <col min="2" max="2" width="75.33203125" style="216" customWidth="1"/>
    <col min="3" max="6" width="25.33203125" style="456" customWidth="1"/>
    <col min="7" max="16384" width="8.88671875" style="456"/>
  </cols>
  <sheetData>
    <row r="1" spans="1:6">
      <c r="A1" s="2" t="s">
        <v>30</v>
      </c>
      <c r="B1" s="3" t="str">
        <f>'Info '!C2</f>
        <v>JSC "Liberty Bank"</v>
      </c>
    </row>
    <row r="2" spans="1:6">
      <c r="A2" s="2" t="s">
        <v>31</v>
      </c>
      <c r="B2" s="594">
        <f>'1. key ratios '!B2</f>
        <v>45747</v>
      </c>
    </row>
    <row r="3" spans="1:6">
      <c r="A3" s="4"/>
      <c r="B3" s="456"/>
    </row>
    <row r="4" spans="1:6">
      <c r="A4" s="498" t="s">
        <v>738</v>
      </c>
    </row>
    <row r="5" spans="1:6" ht="43.2">
      <c r="B5" s="499"/>
      <c r="C5" s="500" t="s">
        <v>739</v>
      </c>
      <c r="D5" s="500" t="s">
        <v>741</v>
      </c>
      <c r="E5" s="500" t="s">
        <v>740</v>
      </c>
      <c r="F5" s="500" t="s">
        <v>742</v>
      </c>
    </row>
    <row r="6" spans="1:6">
      <c r="B6" s="501" t="s">
        <v>716</v>
      </c>
      <c r="C6" s="488">
        <f>IF(C7&gt;0,C7,IF(C8&gt;0,C8,IF(C9&gt;0,C9)))</f>
        <v>1536000.3777223858</v>
      </c>
      <c r="D6" s="488">
        <f>IF(D7&gt;0,D7,IF(D8&gt;0,D8,IF(D9&gt;0,D9)))</f>
        <v>4536.6577447694744</v>
      </c>
      <c r="E6" s="488" t="b">
        <f>IF(E7&gt;0,E7,IF(E8&gt;0,E8,IF(E9&gt;0,E9)))</f>
        <v>0</v>
      </c>
      <c r="F6" s="488">
        <f>IF(F7&gt;0,F7,IF(F8&gt;0,F8,IF(F9&gt;0,F9)))</f>
        <v>56708.22180961843</v>
      </c>
    </row>
    <row r="7" spans="1:6">
      <c r="B7" s="489" t="s">
        <v>729</v>
      </c>
      <c r="C7" s="502">
        <v>1536000.3777223858</v>
      </c>
      <c r="D7" s="502">
        <v>4536.6577447694744</v>
      </c>
      <c r="E7" s="502">
        <v>0</v>
      </c>
      <c r="F7" s="502">
        <v>56708.22180961843</v>
      </c>
    </row>
    <row r="8" spans="1:6">
      <c r="B8" s="489" t="s">
        <v>730</v>
      </c>
      <c r="C8" s="502">
        <v>3920557.0456380611</v>
      </c>
      <c r="D8" s="502">
        <v>20809.763724268229</v>
      </c>
      <c r="E8" s="502">
        <v>0</v>
      </c>
      <c r="F8" s="502">
        <v>260122.04655335285</v>
      </c>
    </row>
    <row r="9" spans="1:6">
      <c r="B9" s="489" t="s">
        <v>737</v>
      </c>
      <c r="C9" s="502">
        <v>3856740.8341002255</v>
      </c>
      <c r="D9" s="502">
        <v>13816.676311998039</v>
      </c>
      <c r="E9" s="502">
        <v>0</v>
      </c>
      <c r="F9" s="502">
        <v>172708.45389997549</v>
      </c>
    </row>
  </sheetData>
  <pageMargins left="0.7" right="0.7" top="0.75" bottom="0.75" header="0.3" footer="0.3"/>
  <pageSetup scale="4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42"/>
  <sheetViews>
    <sheetView zoomScale="80" zoomScaleNormal="80" workbookViewId="0">
      <pane xSplit="2" ySplit="6" topLeftCell="C7" activePane="bottomRight" state="frozen"/>
      <selection activeCell="C33" sqref="C32:C33"/>
      <selection pane="topRight" activeCell="C33" sqref="C32:C33"/>
      <selection pane="bottomLeft" activeCell="C33" sqref="C32:C33"/>
      <selection pane="bottomRight" activeCell="K24" sqref="K24"/>
    </sheetView>
  </sheetViews>
  <sheetFormatPr defaultRowHeight="14.4"/>
  <cols>
    <col min="1" max="1" width="8.6640625" style="154"/>
    <col min="2" max="2" width="82.6640625" style="259" customWidth="1"/>
    <col min="3" max="7" width="17.5546875" style="154" customWidth="1"/>
  </cols>
  <sheetData>
    <row r="1" spans="1:7">
      <c r="A1" s="154" t="s">
        <v>30</v>
      </c>
      <c r="B1" s="3" t="str">
        <f>'Info '!C2</f>
        <v>JSC "Liberty Bank"</v>
      </c>
    </row>
    <row r="2" spans="1:7">
      <c r="A2" s="154" t="s">
        <v>31</v>
      </c>
      <c r="B2" s="594">
        <f>'1. key ratios '!B2</f>
        <v>45747</v>
      </c>
    </row>
    <row r="4" spans="1:7" ht="15" thickBot="1">
      <c r="A4" s="154" t="s">
        <v>376</v>
      </c>
      <c r="B4" s="260" t="s">
        <v>337</v>
      </c>
    </row>
    <row r="5" spans="1:7">
      <c r="A5" s="261"/>
      <c r="B5" s="262"/>
      <c r="C5" s="880" t="s">
        <v>338</v>
      </c>
      <c r="D5" s="880"/>
      <c r="E5" s="880"/>
      <c r="F5" s="880"/>
      <c r="G5" s="881" t="s">
        <v>339</v>
      </c>
    </row>
    <row r="6" spans="1:7">
      <c r="A6" s="263"/>
      <c r="B6" s="264"/>
      <c r="C6" s="265" t="s">
        <v>340</v>
      </c>
      <c r="D6" s="266" t="s">
        <v>341</v>
      </c>
      <c r="E6" s="266" t="s">
        <v>342</v>
      </c>
      <c r="F6" s="266" t="s">
        <v>343</v>
      </c>
      <c r="G6" s="882"/>
    </row>
    <row r="7" spans="1:7">
      <c r="A7" s="267"/>
      <c r="B7" s="268" t="s">
        <v>344</v>
      </c>
      <c r="C7" s="269"/>
      <c r="D7" s="269"/>
      <c r="E7" s="269"/>
      <c r="F7" s="269"/>
      <c r="G7" s="270"/>
    </row>
    <row r="8" spans="1:7">
      <c r="A8" s="271">
        <v>1</v>
      </c>
      <c r="B8" s="272" t="s">
        <v>345</v>
      </c>
      <c r="C8" s="273">
        <v>530968494.38999999</v>
      </c>
      <c r="D8" s="273">
        <v>0</v>
      </c>
      <c r="E8" s="273">
        <v>0</v>
      </c>
      <c r="F8" s="273">
        <v>444202288.32367986</v>
      </c>
      <c r="G8" s="274">
        <v>975170782.71367979</v>
      </c>
    </row>
    <row r="9" spans="1:7">
      <c r="A9" s="271">
        <v>2</v>
      </c>
      <c r="B9" s="275" t="s">
        <v>346</v>
      </c>
      <c r="C9" s="273">
        <v>530968494.38999999</v>
      </c>
      <c r="D9" s="273"/>
      <c r="E9" s="273"/>
      <c r="F9" s="273">
        <v>105766682.48200001</v>
      </c>
      <c r="G9" s="274">
        <v>636735176.87199998</v>
      </c>
    </row>
    <row r="10" spans="1:7" ht="27.6">
      <c r="A10" s="271">
        <v>3</v>
      </c>
      <c r="B10" s="275" t="s">
        <v>347</v>
      </c>
      <c r="C10" s="276"/>
      <c r="D10" s="276"/>
      <c r="E10" s="276"/>
      <c r="F10" s="273">
        <v>338435605.84167987</v>
      </c>
      <c r="G10" s="274">
        <v>338435605.84167987</v>
      </c>
    </row>
    <row r="11" spans="1:7" ht="14.7" customHeight="1">
      <c r="A11" s="271">
        <v>4</v>
      </c>
      <c r="B11" s="272" t="s">
        <v>348</v>
      </c>
      <c r="C11" s="273">
        <v>737411251.65350509</v>
      </c>
      <c r="D11" s="273">
        <v>716085100.55922735</v>
      </c>
      <c r="E11" s="273">
        <v>413186396.56722379</v>
      </c>
      <c r="F11" s="273">
        <v>10453072.086815819</v>
      </c>
      <c r="G11" s="274">
        <v>1689559941.7797751</v>
      </c>
    </row>
    <row r="12" spans="1:7">
      <c r="A12" s="271">
        <v>5</v>
      </c>
      <c r="B12" s="275" t="s">
        <v>349</v>
      </c>
      <c r="C12" s="273">
        <v>633385200.30011141</v>
      </c>
      <c r="D12" s="277">
        <v>656729274.44860339</v>
      </c>
      <c r="E12" s="273">
        <v>373597078.06141877</v>
      </c>
      <c r="F12" s="273">
        <v>5159627.9596198201</v>
      </c>
      <c r="G12" s="274">
        <v>1585427621.7312658</v>
      </c>
    </row>
    <row r="13" spans="1:7">
      <c r="A13" s="271">
        <v>6</v>
      </c>
      <c r="B13" s="275" t="s">
        <v>350</v>
      </c>
      <c r="C13" s="273">
        <v>104026051.35339366</v>
      </c>
      <c r="D13" s="277">
        <v>59355826.110624</v>
      </c>
      <c r="E13" s="273">
        <v>39589318.505804993</v>
      </c>
      <c r="F13" s="273">
        <v>5293444.127196</v>
      </c>
      <c r="G13" s="274">
        <v>104132320.04850933</v>
      </c>
    </row>
    <row r="14" spans="1:7">
      <c r="A14" s="271">
        <v>7</v>
      </c>
      <c r="B14" s="272" t="s">
        <v>351</v>
      </c>
      <c r="C14" s="273">
        <v>868981615.5950104</v>
      </c>
      <c r="D14" s="273">
        <v>1226427511.9443002</v>
      </c>
      <c r="E14" s="273">
        <v>235666074.76427916</v>
      </c>
      <c r="F14" s="273">
        <v>15843392.629020002</v>
      </c>
      <c r="G14" s="274">
        <v>633864922.49347079</v>
      </c>
    </row>
    <row r="15" spans="1:7" ht="41.4">
      <c r="A15" s="271">
        <v>8</v>
      </c>
      <c r="B15" s="275" t="s">
        <v>352</v>
      </c>
      <c r="C15" s="273">
        <v>778447713.58182907</v>
      </c>
      <c r="D15" s="277">
        <v>237772664.0118131</v>
      </c>
      <c r="E15" s="273">
        <v>196489017.81370917</v>
      </c>
      <c r="F15" s="273">
        <v>15843392.629020002</v>
      </c>
      <c r="G15" s="274">
        <v>614276394.01818573</v>
      </c>
    </row>
    <row r="16" spans="1:7" ht="27.6">
      <c r="A16" s="271">
        <v>9</v>
      </c>
      <c r="B16" s="275" t="s">
        <v>353</v>
      </c>
      <c r="C16" s="273">
        <v>90533902.013181314</v>
      </c>
      <c r="D16" s="277">
        <v>988654847.93248701</v>
      </c>
      <c r="E16" s="273">
        <v>39177056.950569995</v>
      </c>
      <c r="F16" s="273">
        <v>0</v>
      </c>
      <c r="G16" s="274">
        <v>19588528.475284997</v>
      </c>
    </row>
    <row r="17" spans="1:7">
      <c r="A17" s="271">
        <v>10</v>
      </c>
      <c r="B17" s="272" t="s">
        <v>354</v>
      </c>
      <c r="C17" s="273"/>
      <c r="D17" s="277"/>
      <c r="E17" s="273"/>
      <c r="F17" s="273"/>
      <c r="G17" s="274"/>
    </row>
    <row r="18" spans="1:7">
      <c r="A18" s="271">
        <v>11</v>
      </c>
      <c r="B18" s="272" t="s">
        <v>355</v>
      </c>
      <c r="C18" s="273">
        <v>0</v>
      </c>
      <c r="D18" s="277">
        <v>81218782.470472351</v>
      </c>
      <c r="E18" s="273">
        <v>1696745.2747040002</v>
      </c>
      <c r="F18" s="273">
        <v>17105146.591000002</v>
      </c>
      <c r="G18" s="274">
        <v>0</v>
      </c>
    </row>
    <row r="19" spans="1:7">
      <c r="A19" s="271">
        <v>12</v>
      </c>
      <c r="B19" s="275" t="s">
        <v>356</v>
      </c>
      <c r="C19" s="276"/>
      <c r="D19" s="277">
        <v>253167.32</v>
      </c>
      <c r="E19" s="273">
        <v>0</v>
      </c>
      <c r="F19" s="273">
        <v>0</v>
      </c>
      <c r="G19" s="274">
        <v>0</v>
      </c>
    </row>
    <row r="20" spans="1:7">
      <c r="A20" s="271">
        <v>13</v>
      </c>
      <c r="B20" s="275" t="s">
        <v>357</v>
      </c>
      <c r="C20" s="273">
        <v>0</v>
      </c>
      <c r="D20" s="273">
        <v>80965615.150472358</v>
      </c>
      <c r="E20" s="273">
        <v>1696745.2747040002</v>
      </c>
      <c r="F20" s="273">
        <v>17105146.591000002</v>
      </c>
      <c r="G20" s="274">
        <v>0</v>
      </c>
    </row>
    <row r="21" spans="1:7">
      <c r="A21" s="278">
        <v>14</v>
      </c>
      <c r="B21" s="279" t="s">
        <v>358</v>
      </c>
      <c r="C21" s="276"/>
      <c r="D21" s="276"/>
      <c r="E21" s="276"/>
      <c r="F21" s="276"/>
      <c r="G21" s="280">
        <v>3298595646.9869256</v>
      </c>
    </row>
    <row r="22" spans="1:7">
      <c r="A22" s="281"/>
      <c r="B22" s="282" t="s">
        <v>359</v>
      </c>
      <c r="C22" s="283"/>
      <c r="D22" s="284"/>
      <c r="E22" s="283"/>
      <c r="F22" s="283"/>
      <c r="G22" s="285"/>
    </row>
    <row r="23" spans="1:7">
      <c r="A23" s="271">
        <v>15</v>
      </c>
      <c r="B23" s="272" t="s">
        <v>360</v>
      </c>
      <c r="C23" s="286">
        <v>773013999.84962046</v>
      </c>
      <c r="D23" s="287">
        <v>922959750</v>
      </c>
      <c r="E23" s="286">
        <v>0</v>
      </c>
      <c r="F23" s="286">
        <v>0</v>
      </c>
      <c r="G23" s="274">
        <v>62152947.178838074</v>
      </c>
    </row>
    <row r="24" spans="1:7">
      <c r="A24" s="271">
        <v>16</v>
      </c>
      <c r="B24" s="272" t="s">
        <v>361</v>
      </c>
      <c r="C24" s="273">
        <v>11910348.498640399</v>
      </c>
      <c r="D24" s="277">
        <v>794293489.65222549</v>
      </c>
      <c r="E24" s="273">
        <v>525881840.47950333</v>
      </c>
      <c r="F24" s="273">
        <v>1802174485.1408541</v>
      </c>
      <c r="G24" s="274">
        <v>2170121777.4251027</v>
      </c>
    </row>
    <row r="25" spans="1:7">
      <c r="A25" s="271">
        <v>17</v>
      </c>
      <c r="B25" s="275" t="s">
        <v>362</v>
      </c>
      <c r="C25" s="273">
        <v>0</v>
      </c>
      <c r="D25" s="277">
        <v>0</v>
      </c>
      <c r="E25" s="273">
        <v>0</v>
      </c>
      <c r="F25" s="273">
        <v>0</v>
      </c>
      <c r="G25" s="274"/>
    </row>
    <row r="26" spans="1:7" ht="27.6">
      <c r="A26" s="271">
        <v>18</v>
      </c>
      <c r="B26" s="275" t="s">
        <v>363</v>
      </c>
      <c r="C26" s="273">
        <v>11910348.498640399</v>
      </c>
      <c r="D26" s="277">
        <v>33512391.251166005</v>
      </c>
      <c r="E26" s="273">
        <v>38668622.107099995</v>
      </c>
      <c r="F26" s="273">
        <v>0</v>
      </c>
      <c r="G26" s="274">
        <v>26147722.016020957</v>
      </c>
    </row>
    <row r="27" spans="1:7">
      <c r="A27" s="271">
        <v>19</v>
      </c>
      <c r="B27" s="275" t="s">
        <v>364</v>
      </c>
      <c r="C27" s="273"/>
      <c r="D27" s="277">
        <v>699883346.54481483</v>
      </c>
      <c r="E27" s="273">
        <v>437977618.40277332</v>
      </c>
      <c r="F27" s="273">
        <v>1384542698.6706657</v>
      </c>
      <c r="G27" s="274">
        <v>1745791776.3438601</v>
      </c>
    </row>
    <row r="28" spans="1:7">
      <c r="A28" s="271">
        <v>20</v>
      </c>
      <c r="B28" s="288" t="s">
        <v>365</v>
      </c>
      <c r="C28" s="273"/>
      <c r="D28" s="277">
        <v>23510680.991394933</v>
      </c>
      <c r="E28" s="273">
        <v>22384936.309682984</v>
      </c>
      <c r="F28" s="273">
        <v>61842877.460949093</v>
      </c>
      <c r="G28" s="274">
        <v>63145679.000155874</v>
      </c>
    </row>
    <row r="29" spans="1:7">
      <c r="A29" s="271">
        <v>21</v>
      </c>
      <c r="B29" s="275" t="s">
        <v>366</v>
      </c>
      <c r="C29" s="273"/>
      <c r="D29" s="277">
        <v>48231179.694271006</v>
      </c>
      <c r="E29" s="273">
        <v>44685428.934926547</v>
      </c>
      <c r="F29" s="273">
        <v>375085471.73765945</v>
      </c>
      <c r="G29" s="274">
        <v>290263860.94407779</v>
      </c>
    </row>
    <row r="30" spans="1:7">
      <c r="A30" s="271">
        <v>22</v>
      </c>
      <c r="B30" s="288" t="s">
        <v>365</v>
      </c>
      <c r="C30" s="273"/>
      <c r="D30" s="277">
        <v>48231179.694271006</v>
      </c>
      <c r="E30" s="273">
        <v>44685428.934926547</v>
      </c>
      <c r="F30" s="273">
        <v>375085471.73765945</v>
      </c>
      <c r="G30" s="274">
        <v>290263860.94407743</v>
      </c>
    </row>
    <row r="31" spans="1:7">
      <c r="A31" s="271">
        <v>23</v>
      </c>
      <c r="B31" s="275" t="s">
        <v>367</v>
      </c>
      <c r="C31" s="273"/>
      <c r="D31" s="277">
        <v>12666572.161973754</v>
      </c>
      <c r="E31" s="273">
        <v>4550171.0347034093</v>
      </c>
      <c r="F31" s="273">
        <v>42546314.732528888</v>
      </c>
      <c r="G31" s="274">
        <v>44772739.120988138</v>
      </c>
    </row>
    <row r="32" spans="1:7">
      <c r="A32" s="271">
        <v>24</v>
      </c>
      <c r="B32" s="272" t="s">
        <v>368</v>
      </c>
      <c r="C32" s="273">
        <v>0</v>
      </c>
      <c r="D32" s="277">
        <v>0</v>
      </c>
      <c r="E32" s="273">
        <v>0</v>
      </c>
      <c r="F32" s="273">
        <v>0</v>
      </c>
      <c r="G32" s="274"/>
    </row>
    <row r="33" spans="1:7">
      <c r="A33" s="271">
        <v>25</v>
      </c>
      <c r="B33" s="272" t="s">
        <v>369</v>
      </c>
      <c r="C33" s="273">
        <v>173476333.29000002</v>
      </c>
      <c r="D33" s="273">
        <v>108299875.41095476</v>
      </c>
      <c r="E33" s="273">
        <v>2182274.4</v>
      </c>
      <c r="F33" s="273">
        <v>103336171.26583159</v>
      </c>
      <c r="G33" s="274">
        <v>332065482.64630902</v>
      </c>
    </row>
    <row r="34" spans="1:7">
      <c r="A34" s="271">
        <v>26</v>
      </c>
      <c r="B34" s="275" t="s">
        <v>370</v>
      </c>
      <c r="C34" s="276"/>
      <c r="D34" s="277">
        <v>23806.37</v>
      </c>
      <c r="E34" s="273">
        <v>0</v>
      </c>
      <c r="F34" s="273">
        <v>0</v>
      </c>
      <c r="G34" s="274">
        <v>23806.37</v>
      </c>
    </row>
    <row r="35" spans="1:7">
      <c r="A35" s="271">
        <v>27</v>
      </c>
      <c r="B35" s="275" t="s">
        <v>371</v>
      </c>
      <c r="C35" s="273">
        <v>173476333.29000002</v>
      </c>
      <c r="D35" s="277">
        <v>108276069.04095475</v>
      </c>
      <c r="E35" s="273">
        <v>2182274.4</v>
      </c>
      <c r="F35" s="273">
        <v>103336171.26583159</v>
      </c>
      <c r="G35" s="274">
        <v>332041676.27630901</v>
      </c>
    </row>
    <row r="36" spans="1:7">
      <c r="A36" s="271">
        <v>28</v>
      </c>
      <c r="B36" s="272" t="s">
        <v>372</v>
      </c>
      <c r="C36" s="273">
        <v>308152823.59802008</v>
      </c>
      <c r="D36" s="277">
        <v>45363574.322069839</v>
      </c>
      <c r="E36" s="273">
        <v>13028899.135017386</v>
      </c>
      <c r="F36" s="273">
        <v>34921822.695626646</v>
      </c>
      <c r="G36" s="274">
        <v>26485161.929953724</v>
      </c>
    </row>
    <row r="37" spans="1:7">
      <c r="A37" s="278">
        <v>29</v>
      </c>
      <c r="B37" s="279" t="s">
        <v>373</v>
      </c>
      <c r="C37" s="276"/>
      <c r="D37" s="276"/>
      <c r="E37" s="276"/>
      <c r="F37" s="276"/>
      <c r="G37" s="280">
        <f>SUM(G23:G24,G32:G33,G36)</f>
        <v>2590825369.1802034</v>
      </c>
    </row>
    <row r="38" spans="1:7">
      <c r="A38" s="267"/>
      <c r="B38" s="289"/>
      <c r="C38" s="290"/>
      <c r="D38" s="290"/>
      <c r="E38" s="290"/>
      <c r="F38" s="290"/>
      <c r="G38" s="291"/>
    </row>
    <row r="39" spans="1:7" ht="15" thickBot="1">
      <c r="A39" s="292">
        <v>30</v>
      </c>
      <c r="B39" s="293" t="s">
        <v>374</v>
      </c>
      <c r="C39" s="186"/>
      <c r="D39" s="187"/>
      <c r="E39" s="187"/>
      <c r="F39" s="188"/>
      <c r="G39" s="294">
        <f>IFERROR(G21/G37,0)</f>
        <v>1.2731833207387022</v>
      </c>
    </row>
    <row r="42" spans="1:7" ht="41.4">
      <c r="B42" s="259" t="s">
        <v>375</v>
      </c>
    </row>
  </sheetData>
  <mergeCells count="2">
    <mergeCell ref="C5:F5"/>
    <mergeCell ref="G5:G6"/>
  </mergeCells>
  <pageMargins left="0.7" right="0.7" top="0.75" bottom="0.75" header="0.3" footer="0.3"/>
  <pageSetup scale="5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26"/>
  <sheetViews>
    <sheetView showGridLines="0" zoomScale="80" zoomScaleNormal="80" workbookViewId="0">
      <selection activeCell="E32" sqref="E32"/>
    </sheetView>
  </sheetViews>
  <sheetFormatPr defaultColWidth="9.33203125" defaultRowHeight="12"/>
  <cols>
    <col min="1" max="1" width="11.6640625" style="328" bestFit="1" customWidth="1"/>
    <col min="2" max="2" width="90.109375" style="328" customWidth="1"/>
    <col min="3" max="3" width="14.5546875" style="328" customWidth="1"/>
    <col min="4" max="4" width="15.6640625" style="328" bestFit="1" customWidth="1"/>
    <col min="5" max="5" width="15" style="328" bestFit="1" customWidth="1"/>
    <col min="6" max="6" width="14.109375" style="328" bestFit="1" customWidth="1"/>
    <col min="7" max="7" width="16.33203125" style="328" bestFit="1" customWidth="1"/>
    <col min="8" max="8" width="16" style="328" bestFit="1" customWidth="1"/>
    <col min="9" max="16384" width="9.33203125" style="328"/>
  </cols>
  <sheetData>
    <row r="1" spans="1:8" ht="13.8">
      <c r="A1" s="297" t="s">
        <v>30</v>
      </c>
      <c r="B1" s="337" t="str">
        <f>'Info '!C2</f>
        <v>JSC "Liberty Bank"</v>
      </c>
    </row>
    <row r="2" spans="1:8">
      <c r="A2" s="298" t="s">
        <v>31</v>
      </c>
      <c r="B2" s="596">
        <f>'1. key ratios '!B2</f>
        <v>45747</v>
      </c>
    </row>
    <row r="3" spans="1:8">
      <c r="A3" s="299" t="s">
        <v>380</v>
      </c>
    </row>
    <row r="5" spans="1:8" ht="12" customHeight="1">
      <c r="A5" s="883" t="s">
        <v>381</v>
      </c>
      <c r="B5" s="884"/>
      <c r="C5" s="889" t="s">
        <v>382</v>
      </c>
      <c r="D5" s="890"/>
      <c r="E5" s="890"/>
      <c r="F5" s="890"/>
      <c r="G5" s="890"/>
      <c r="H5" s="891"/>
    </row>
    <row r="6" spans="1:8">
      <c r="A6" s="885"/>
      <c r="B6" s="886"/>
      <c r="C6" s="892"/>
      <c r="D6" s="893"/>
      <c r="E6" s="893"/>
      <c r="F6" s="893"/>
      <c r="G6" s="893"/>
      <c r="H6" s="894"/>
    </row>
    <row r="7" spans="1:8">
      <c r="A7" s="887"/>
      <c r="B7" s="888"/>
      <c r="C7" s="336" t="s">
        <v>383</v>
      </c>
      <c r="D7" s="336" t="s">
        <v>384</v>
      </c>
      <c r="E7" s="336" t="s">
        <v>385</v>
      </c>
      <c r="F7" s="336" t="s">
        <v>386</v>
      </c>
      <c r="G7" s="336" t="s">
        <v>387</v>
      </c>
      <c r="H7" s="336" t="s">
        <v>64</v>
      </c>
    </row>
    <row r="8" spans="1:8">
      <c r="A8" s="332">
        <v>1</v>
      </c>
      <c r="B8" s="331" t="s">
        <v>51</v>
      </c>
      <c r="C8" s="583">
        <v>116979632.21690956</v>
      </c>
      <c r="D8" s="583">
        <v>337824198.54315102</v>
      </c>
      <c r="E8" s="583">
        <v>281417966.62347269</v>
      </c>
      <c r="F8" s="583">
        <v>119309956.11374244</v>
      </c>
      <c r="G8" s="583">
        <v>292314.33</v>
      </c>
      <c r="H8" s="583">
        <f t="shared" ref="H8:H20" si="0">SUM(C8:G8)</f>
        <v>855824067.82727575</v>
      </c>
    </row>
    <row r="9" spans="1:8">
      <c r="A9" s="332">
        <v>2</v>
      </c>
      <c r="B9" s="331" t="s">
        <v>52</v>
      </c>
      <c r="C9" s="583">
        <v>0</v>
      </c>
      <c r="D9" s="583">
        <v>0</v>
      </c>
      <c r="E9" s="583">
        <v>0</v>
      </c>
      <c r="F9" s="583">
        <v>0</v>
      </c>
      <c r="G9" s="583">
        <v>0</v>
      </c>
      <c r="H9" s="583">
        <f t="shared" si="0"/>
        <v>0</v>
      </c>
    </row>
    <row r="10" spans="1:8">
      <c r="A10" s="332">
        <v>3</v>
      </c>
      <c r="B10" s="331" t="s">
        <v>152</v>
      </c>
      <c r="C10" s="583">
        <v>0</v>
      </c>
      <c r="D10" s="583">
        <v>0</v>
      </c>
      <c r="E10" s="583">
        <v>0</v>
      </c>
      <c r="F10" s="583">
        <v>0</v>
      </c>
      <c r="G10" s="583">
        <v>0</v>
      </c>
      <c r="H10" s="583">
        <f t="shared" si="0"/>
        <v>0</v>
      </c>
    </row>
    <row r="11" spans="1:8">
      <c r="A11" s="332">
        <v>4</v>
      </c>
      <c r="B11" s="331" t="s">
        <v>53</v>
      </c>
      <c r="C11" s="583">
        <v>0</v>
      </c>
      <c r="D11" s="583">
        <v>0</v>
      </c>
      <c r="E11" s="583">
        <v>0</v>
      </c>
      <c r="F11" s="583">
        <v>0</v>
      </c>
      <c r="G11" s="583">
        <v>0</v>
      </c>
      <c r="H11" s="583">
        <f t="shared" si="0"/>
        <v>0</v>
      </c>
    </row>
    <row r="12" spans="1:8">
      <c r="A12" s="332">
        <v>5</v>
      </c>
      <c r="B12" s="331" t="s">
        <v>54</v>
      </c>
      <c r="C12" s="583">
        <v>152888.66</v>
      </c>
      <c r="D12" s="583">
        <v>0</v>
      </c>
      <c r="E12" s="583">
        <v>0</v>
      </c>
      <c r="F12" s="583">
        <v>0</v>
      </c>
      <c r="G12" s="583">
        <v>0</v>
      </c>
      <c r="H12" s="583">
        <f t="shared" si="0"/>
        <v>152888.66</v>
      </c>
    </row>
    <row r="13" spans="1:8">
      <c r="A13" s="332">
        <v>6</v>
      </c>
      <c r="B13" s="331" t="s">
        <v>55</v>
      </c>
      <c r="C13" s="583">
        <v>98363972.345716059</v>
      </c>
      <c r="D13" s="583">
        <v>7221574.6901030187</v>
      </c>
      <c r="E13" s="583">
        <v>0</v>
      </c>
      <c r="F13" s="583">
        <v>0</v>
      </c>
      <c r="G13" s="583">
        <v>0</v>
      </c>
      <c r="H13" s="583">
        <f t="shared" si="0"/>
        <v>105585547.03581908</v>
      </c>
    </row>
    <row r="14" spans="1:8">
      <c r="A14" s="332">
        <v>7</v>
      </c>
      <c r="B14" s="331" t="s">
        <v>56</v>
      </c>
      <c r="C14" s="583">
        <v>54286.289881929988</v>
      </c>
      <c r="D14" s="583">
        <v>427753887.14311254</v>
      </c>
      <c r="E14" s="583">
        <v>228167507.16027531</v>
      </c>
      <c r="F14" s="583">
        <v>270874356.17460167</v>
      </c>
      <c r="G14" s="583">
        <v>2021401.6216425644</v>
      </c>
      <c r="H14" s="583">
        <f t="shared" si="0"/>
        <v>928871438.38951409</v>
      </c>
    </row>
    <row r="15" spans="1:8">
      <c r="A15" s="332">
        <v>8</v>
      </c>
      <c r="B15" s="333" t="s">
        <v>57</v>
      </c>
      <c r="C15" s="583">
        <v>10582755.305582004</v>
      </c>
      <c r="D15" s="583">
        <v>401175213.70146739</v>
      </c>
      <c r="E15" s="583">
        <v>1502961948.0639789</v>
      </c>
      <c r="F15" s="583">
        <v>374457692.90081412</v>
      </c>
      <c r="G15" s="583">
        <v>0</v>
      </c>
      <c r="H15" s="583">
        <f t="shared" si="0"/>
        <v>2289177609.9718423</v>
      </c>
    </row>
    <row r="16" spans="1:8">
      <c r="A16" s="332">
        <v>9</v>
      </c>
      <c r="B16" s="331" t="s">
        <v>58</v>
      </c>
      <c r="C16" s="583">
        <v>366267.47088564001</v>
      </c>
      <c r="D16" s="583">
        <v>29997445.113034613</v>
      </c>
      <c r="E16" s="583">
        <v>150099107.79509085</v>
      </c>
      <c r="F16" s="583">
        <v>415975265.90287644</v>
      </c>
      <c r="G16" s="583">
        <v>0</v>
      </c>
      <c r="H16" s="583">
        <f t="shared" si="0"/>
        <v>596438086.28188753</v>
      </c>
    </row>
    <row r="17" spans="1:8">
      <c r="A17" s="332">
        <v>10</v>
      </c>
      <c r="B17" s="335" t="s">
        <v>395</v>
      </c>
      <c r="C17" s="583">
        <v>6823259.3270816104</v>
      </c>
      <c r="D17" s="583">
        <v>7404116.1273005949</v>
      </c>
      <c r="E17" s="583">
        <v>17724433.191413514</v>
      </c>
      <c r="F17" s="583">
        <v>6902752.1649368852</v>
      </c>
      <c r="G17" s="583">
        <v>0</v>
      </c>
      <c r="H17" s="583">
        <f t="shared" si="0"/>
        <v>38854560.810732603</v>
      </c>
    </row>
    <row r="18" spans="1:8">
      <c r="A18" s="332">
        <v>11</v>
      </c>
      <c r="B18" s="331" t="s">
        <v>60</v>
      </c>
      <c r="C18" s="583">
        <v>0</v>
      </c>
      <c r="D18" s="583">
        <v>0</v>
      </c>
      <c r="E18" s="583">
        <v>0</v>
      </c>
      <c r="F18" s="583">
        <v>0</v>
      </c>
      <c r="G18" s="583">
        <v>2044719.04</v>
      </c>
      <c r="H18" s="583">
        <f t="shared" si="0"/>
        <v>2044719.04</v>
      </c>
    </row>
    <row r="19" spans="1:8">
      <c r="A19" s="332">
        <v>12</v>
      </c>
      <c r="B19" s="331" t="s">
        <v>61</v>
      </c>
      <c r="C19" s="583">
        <v>0</v>
      </c>
      <c r="D19" s="583">
        <v>0</v>
      </c>
      <c r="E19" s="583">
        <v>0</v>
      </c>
      <c r="F19" s="583">
        <v>0</v>
      </c>
      <c r="G19" s="583">
        <v>0</v>
      </c>
      <c r="H19" s="583">
        <f t="shared" si="0"/>
        <v>0</v>
      </c>
    </row>
    <row r="20" spans="1:8">
      <c r="A20" s="334">
        <v>13</v>
      </c>
      <c r="B20" s="333" t="s">
        <v>144</v>
      </c>
      <c r="C20" s="583">
        <v>0</v>
      </c>
      <c r="D20" s="583">
        <v>0</v>
      </c>
      <c r="E20" s="583">
        <v>0</v>
      </c>
      <c r="F20" s="583">
        <v>0</v>
      </c>
      <c r="G20" s="583">
        <v>0</v>
      </c>
      <c r="H20" s="583">
        <f t="shared" si="0"/>
        <v>0</v>
      </c>
    </row>
    <row r="21" spans="1:8">
      <c r="A21" s="332">
        <v>14</v>
      </c>
      <c r="B21" s="331" t="s">
        <v>63</v>
      </c>
      <c r="C21" s="583">
        <v>335967876.15000004</v>
      </c>
      <c r="D21" s="583">
        <v>2295904.2620000001</v>
      </c>
      <c r="E21" s="583">
        <v>0</v>
      </c>
      <c r="F21" s="583">
        <v>0</v>
      </c>
      <c r="G21" s="583">
        <v>187484147.14000005</v>
      </c>
      <c r="H21" s="583">
        <f>SUM(C21:G21)</f>
        <v>525747927.55200011</v>
      </c>
    </row>
    <row r="22" spans="1:8">
      <c r="A22" s="330">
        <v>15</v>
      </c>
      <c r="B22" s="329" t="s">
        <v>64</v>
      </c>
      <c r="C22" s="583">
        <f>SUM(C18:C21)+SUM(C8:C16)</f>
        <v>562467678.43897521</v>
      </c>
      <c r="D22" s="583">
        <f t="shared" ref="D22:G22" si="1">SUM(D18:D21)+SUM(D8:D16)</f>
        <v>1206268223.4528689</v>
      </c>
      <c r="E22" s="583">
        <f t="shared" si="1"/>
        <v>2162646529.6428175</v>
      </c>
      <c r="F22" s="583">
        <f t="shared" si="1"/>
        <v>1180617271.0920346</v>
      </c>
      <c r="G22" s="583">
        <f t="shared" si="1"/>
        <v>191842582.13164261</v>
      </c>
      <c r="H22" s="583">
        <f>SUM(H18:H21)+SUM(H8:H16)</f>
        <v>5303842284.758338</v>
      </c>
    </row>
    <row r="26" spans="1:8" ht="36">
      <c r="B26" s="303"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scale="4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26"/>
  <sheetViews>
    <sheetView showGridLines="0" zoomScale="80" zoomScaleNormal="80" workbookViewId="0">
      <selection activeCell="E32" sqref="E32"/>
    </sheetView>
  </sheetViews>
  <sheetFormatPr defaultColWidth="9.33203125" defaultRowHeight="12"/>
  <cols>
    <col min="1" max="1" width="11.6640625" style="338" bestFit="1" customWidth="1"/>
    <col min="2" max="2" width="81.6640625" style="328" customWidth="1"/>
    <col min="3" max="3" width="30" style="328" customWidth="1"/>
    <col min="4" max="4" width="31.5546875" style="328" customWidth="1"/>
    <col min="5" max="5" width="20.6640625" style="300" customWidth="1"/>
    <col min="6" max="6" width="16.33203125" style="300" customWidth="1"/>
    <col min="7" max="7" width="21.5546875" style="328" bestFit="1" customWidth="1"/>
    <col min="8" max="8" width="23.5546875" style="328" customWidth="1"/>
    <col min="9" max="16384" width="9.33203125" style="328"/>
  </cols>
  <sheetData>
    <row r="1" spans="1:8" ht="13.8">
      <c r="A1" s="297" t="s">
        <v>30</v>
      </c>
      <c r="B1" s="337" t="str">
        <f>'Info '!C2</f>
        <v>JSC "Liberty Bank"</v>
      </c>
      <c r="C1" s="352"/>
      <c r="D1" s="352"/>
      <c r="E1" s="352"/>
      <c r="F1" s="352"/>
      <c r="G1" s="352"/>
      <c r="H1" s="352"/>
    </row>
    <row r="2" spans="1:8">
      <c r="A2" s="298" t="s">
        <v>31</v>
      </c>
      <c r="B2" s="596">
        <f>'1. key ratios '!B2</f>
        <v>45747</v>
      </c>
      <c r="C2" s="352"/>
      <c r="D2" s="352"/>
      <c r="E2" s="352"/>
      <c r="F2" s="352"/>
      <c r="G2" s="352"/>
      <c r="H2" s="352"/>
    </row>
    <row r="3" spans="1:8">
      <c r="A3" s="299" t="s">
        <v>388</v>
      </c>
      <c r="B3" s="352"/>
      <c r="C3" s="352"/>
      <c r="D3" s="352"/>
      <c r="E3" s="352"/>
      <c r="F3" s="352"/>
      <c r="G3" s="352"/>
      <c r="H3" s="352"/>
    </row>
    <row r="4" spans="1:8">
      <c r="A4" s="353"/>
      <c r="B4" s="352"/>
      <c r="C4" s="351" t="s">
        <v>0</v>
      </c>
      <c r="D4" s="351" t="s">
        <v>1</v>
      </c>
      <c r="E4" s="351" t="s">
        <v>2</v>
      </c>
      <c r="F4" s="351" t="s">
        <v>3</v>
      </c>
      <c r="G4" s="351" t="s">
        <v>4</v>
      </c>
      <c r="H4" s="351" t="s">
        <v>5</v>
      </c>
    </row>
    <row r="5" spans="1:8" ht="34.200000000000003" customHeight="1">
      <c r="A5" s="883" t="s">
        <v>389</v>
      </c>
      <c r="B5" s="884"/>
      <c r="C5" s="897" t="s">
        <v>390</v>
      </c>
      <c r="D5" s="897"/>
      <c r="E5" s="897" t="s">
        <v>627</v>
      </c>
      <c r="F5" s="895" t="s">
        <v>391</v>
      </c>
      <c r="G5" s="895" t="s">
        <v>392</v>
      </c>
      <c r="H5" s="349" t="s">
        <v>626</v>
      </c>
    </row>
    <row r="6" spans="1:8" ht="24">
      <c r="A6" s="887"/>
      <c r="B6" s="888"/>
      <c r="C6" s="350" t="s">
        <v>393</v>
      </c>
      <c r="D6" s="350" t="s">
        <v>394</v>
      </c>
      <c r="E6" s="897"/>
      <c r="F6" s="896"/>
      <c r="G6" s="896"/>
      <c r="H6" s="349" t="s">
        <v>625</v>
      </c>
    </row>
    <row r="7" spans="1:8">
      <c r="A7" s="347">
        <v>1</v>
      </c>
      <c r="B7" s="331" t="s">
        <v>51</v>
      </c>
      <c r="C7" s="584">
        <v>0</v>
      </c>
      <c r="D7" s="584">
        <v>973672449.14418554</v>
      </c>
      <c r="E7" s="585">
        <v>117848381.50690956</v>
      </c>
      <c r="F7" s="585">
        <v>0</v>
      </c>
      <c r="G7" s="584">
        <v>0</v>
      </c>
      <c r="H7" s="586">
        <f t="shared" ref="H7:H20" si="0">C7+D7-E7-F7</f>
        <v>855824067.63727593</v>
      </c>
    </row>
    <row r="8" spans="1:8">
      <c r="A8" s="347">
        <v>2</v>
      </c>
      <c r="B8" s="331" t="s">
        <v>52</v>
      </c>
      <c r="C8" s="584">
        <v>0</v>
      </c>
      <c r="D8" s="584">
        <v>0</v>
      </c>
      <c r="E8" s="585">
        <v>0</v>
      </c>
      <c r="F8" s="585">
        <v>0</v>
      </c>
      <c r="G8" s="584">
        <v>0</v>
      </c>
      <c r="H8" s="586">
        <f t="shared" si="0"/>
        <v>0</v>
      </c>
    </row>
    <row r="9" spans="1:8">
      <c r="A9" s="347">
        <v>3</v>
      </c>
      <c r="B9" s="331" t="s">
        <v>152</v>
      </c>
      <c r="C9" s="584">
        <v>0</v>
      </c>
      <c r="D9" s="584">
        <v>0</v>
      </c>
      <c r="E9" s="585">
        <v>0</v>
      </c>
      <c r="F9" s="585">
        <v>0</v>
      </c>
      <c r="G9" s="584">
        <v>0</v>
      </c>
      <c r="H9" s="586">
        <f t="shared" si="0"/>
        <v>0</v>
      </c>
    </row>
    <row r="10" spans="1:8">
      <c r="A10" s="347">
        <v>4</v>
      </c>
      <c r="B10" s="331" t="s">
        <v>53</v>
      </c>
      <c r="C10" s="584">
        <v>0</v>
      </c>
      <c r="D10" s="584">
        <v>0</v>
      </c>
      <c r="E10" s="585">
        <v>0</v>
      </c>
      <c r="F10" s="585">
        <v>0</v>
      </c>
      <c r="G10" s="584">
        <v>0</v>
      </c>
      <c r="H10" s="586">
        <f t="shared" si="0"/>
        <v>0</v>
      </c>
    </row>
    <row r="11" spans="1:8">
      <c r="A11" s="347">
        <v>5</v>
      </c>
      <c r="B11" s="331" t="s">
        <v>54</v>
      </c>
      <c r="C11" s="584">
        <v>0</v>
      </c>
      <c r="D11" s="584">
        <v>152888.66</v>
      </c>
      <c r="E11" s="585">
        <v>0</v>
      </c>
      <c r="F11" s="585">
        <v>0</v>
      </c>
      <c r="G11" s="584">
        <v>0</v>
      </c>
      <c r="H11" s="586">
        <f t="shared" si="0"/>
        <v>152888.66</v>
      </c>
    </row>
    <row r="12" spans="1:8">
      <c r="A12" s="347">
        <v>6</v>
      </c>
      <c r="B12" s="331" t="s">
        <v>55</v>
      </c>
      <c r="C12" s="584">
        <v>0</v>
      </c>
      <c r="D12" s="584">
        <v>210686710.83163804</v>
      </c>
      <c r="E12" s="585">
        <v>105101163.79581903</v>
      </c>
      <c r="F12" s="585">
        <v>0</v>
      </c>
      <c r="G12" s="584">
        <v>0</v>
      </c>
      <c r="H12" s="586">
        <f t="shared" si="0"/>
        <v>105585547.03581901</v>
      </c>
    </row>
    <row r="13" spans="1:8">
      <c r="A13" s="347">
        <v>7</v>
      </c>
      <c r="B13" s="331" t="s">
        <v>56</v>
      </c>
      <c r="C13" s="584">
        <v>7398828.3514611181</v>
      </c>
      <c r="D13" s="584">
        <v>931798013.083691</v>
      </c>
      <c r="E13" s="585">
        <v>10325403.045638135</v>
      </c>
      <c r="F13" s="585">
        <v>0</v>
      </c>
      <c r="G13" s="584">
        <v>3438.9954720000001</v>
      </c>
      <c r="H13" s="586">
        <f t="shared" si="0"/>
        <v>928871438.38951409</v>
      </c>
    </row>
    <row r="14" spans="1:8">
      <c r="A14" s="347">
        <v>8</v>
      </c>
      <c r="B14" s="333" t="s">
        <v>57</v>
      </c>
      <c r="C14" s="584">
        <v>114615368.31995735</v>
      </c>
      <c r="D14" s="584">
        <v>2292897569.9814792</v>
      </c>
      <c r="E14" s="585">
        <v>118335328.32954134</v>
      </c>
      <c r="F14" s="585">
        <v>0</v>
      </c>
      <c r="G14" s="584">
        <v>11682634.060000001</v>
      </c>
      <c r="H14" s="586">
        <f t="shared" si="0"/>
        <v>2289177609.9718952</v>
      </c>
    </row>
    <row r="15" spans="1:8">
      <c r="A15" s="347">
        <v>9</v>
      </c>
      <c r="B15" s="331" t="s">
        <v>58</v>
      </c>
      <c r="C15" s="584">
        <v>13709535.601983592</v>
      </c>
      <c r="D15" s="584">
        <v>593604211.58093417</v>
      </c>
      <c r="E15" s="585">
        <v>10875660.901029473</v>
      </c>
      <c r="F15" s="585">
        <v>0</v>
      </c>
      <c r="G15" s="584">
        <v>72842.539999999994</v>
      </c>
      <c r="H15" s="586">
        <f t="shared" si="0"/>
        <v>596438086.28188825</v>
      </c>
    </row>
    <row r="16" spans="1:8">
      <c r="A16" s="347">
        <v>10</v>
      </c>
      <c r="B16" s="335" t="s">
        <v>395</v>
      </c>
      <c r="C16" s="584">
        <v>109911229.70161873</v>
      </c>
      <c r="D16" s="584">
        <v>1262656.0188799994</v>
      </c>
      <c r="E16" s="585">
        <v>72319324.909767136</v>
      </c>
      <c r="F16" s="585">
        <v>0</v>
      </c>
      <c r="G16" s="584">
        <v>10465461.139999997</v>
      </c>
      <c r="H16" s="586">
        <f t="shared" si="0"/>
        <v>38854560.81073159</v>
      </c>
    </row>
    <row r="17" spans="1:8">
      <c r="A17" s="347">
        <v>11</v>
      </c>
      <c r="B17" s="331" t="s">
        <v>60</v>
      </c>
      <c r="C17" s="584">
        <v>0</v>
      </c>
      <c r="D17" s="584">
        <v>2044719.04</v>
      </c>
      <c r="E17" s="585">
        <v>0</v>
      </c>
      <c r="F17" s="585">
        <v>0</v>
      </c>
      <c r="G17" s="584">
        <v>0</v>
      </c>
      <c r="H17" s="586">
        <f t="shared" si="0"/>
        <v>2044719.04</v>
      </c>
    </row>
    <row r="18" spans="1:8">
      <c r="A18" s="347">
        <v>12</v>
      </c>
      <c r="B18" s="331" t="s">
        <v>61</v>
      </c>
      <c r="C18" s="584">
        <v>0</v>
      </c>
      <c r="D18" s="584">
        <v>0</v>
      </c>
      <c r="E18" s="585">
        <v>0</v>
      </c>
      <c r="F18" s="585">
        <v>0</v>
      </c>
      <c r="G18" s="584">
        <v>0</v>
      </c>
      <c r="H18" s="586">
        <f t="shared" si="0"/>
        <v>0</v>
      </c>
    </row>
    <row r="19" spans="1:8">
      <c r="A19" s="348">
        <v>13</v>
      </c>
      <c r="B19" s="333" t="s">
        <v>144</v>
      </c>
      <c r="C19" s="584">
        <v>0</v>
      </c>
      <c r="D19" s="584">
        <v>0</v>
      </c>
      <c r="E19" s="585">
        <v>0</v>
      </c>
      <c r="F19" s="585">
        <v>0</v>
      </c>
      <c r="G19" s="584">
        <v>0</v>
      </c>
      <c r="H19" s="586">
        <f t="shared" si="0"/>
        <v>0</v>
      </c>
    </row>
    <row r="20" spans="1:8">
      <c r="A20" s="347">
        <v>14</v>
      </c>
      <c r="B20" s="331" t="s">
        <v>63</v>
      </c>
      <c r="C20" s="584">
        <v>0</v>
      </c>
      <c r="D20" s="584">
        <v>627097750.63000011</v>
      </c>
      <c r="E20" s="585">
        <v>5778648.0780000035</v>
      </c>
      <c r="F20" s="585">
        <v>0</v>
      </c>
      <c r="G20" s="584">
        <v>0</v>
      </c>
      <c r="H20" s="586">
        <f t="shared" si="0"/>
        <v>621319102.55200016</v>
      </c>
    </row>
    <row r="21" spans="1:8" s="344" customFormat="1">
      <c r="A21" s="346">
        <v>15</v>
      </c>
      <c r="B21" s="345" t="s">
        <v>64</v>
      </c>
      <c r="C21" s="587">
        <v>135723732.27340204</v>
      </c>
      <c r="D21" s="587">
        <v>5631954312.9519281</v>
      </c>
      <c r="E21" s="587">
        <v>368264585.65693754</v>
      </c>
      <c r="F21" s="587">
        <v>0</v>
      </c>
      <c r="G21" s="587">
        <v>11758915.595472001</v>
      </c>
      <c r="H21" s="586">
        <f>SUM(H7:H15)+SUM(H17:H20)</f>
        <v>5399413459.5683928</v>
      </c>
    </row>
    <row r="22" spans="1:8">
      <c r="A22" s="343">
        <v>16</v>
      </c>
      <c r="B22" s="342" t="s">
        <v>396</v>
      </c>
      <c r="C22" s="584">
        <v>135723732.27340204</v>
      </c>
      <c r="D22" s="584">
        <v>3767704657.3843694</v>
      </c>
      <c r="E22" s="585">
        <v>139472147.53620893</v>
      </c>
      <c r="F22" s="585">
        <v>0</v>
      </c>
      <c r="G22" s="584">
        <v>11758915.595472001</v>
      </c>
      <c r="H22" s="586">
        <f>C22+D22-E22-F22</f>
        <v>3763956242.1215625</v>
      </c>
    </row>
    <row r="23" spans="1:8">
      <c r="A23" s="343">
        <v>17</v>
      </c>
      <c r="B23" s="342" t="s">
        <v>397</v>
      </c>
      <c r="C23" s="584">
        <v>0</v>
      </c>
      <c r="D23" s="584">
        <v>779803981.43264234</v>
      </c>
      <c r="E23" s="585">
        <v>8367056.9121836573</v>
      </c>
      <c r="F23" s="585">
        <v>0</v>
      </c>
      <c r="G23" s="584">
        <v>0</v>
      </c>
      <c r="H23" s="586">
        <f>C23+D23-E23-F23</f>
        <v>771436924.5204587</v>
      </c>
    </row>
    <row r="25" spans="1:8">
      <c r="E25" s="328"/>
      <c r="F25" s="328"/>
    </row>
    <row r="26" spans="1:8" ht="42.45" customHeight="1">
      <c r="B26" s="303"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scale="38"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election activeCell="E34" sqref="E34"/>
    </sheetView>
  </sheetViews>
  <sheetFormatPr defaultColWidth="9.33203125" defaultRowHeight="12"/>
  <cols>
    <col min="1" max="1" width="11" style="328" bestFit="1" customWidth="1"/>
    <col min="2" max="2" width="89" style="328" customWidth="1"/>
    <col min="3" max="3" width="33.33203125" style="328" customWidth="1"/>
    <col min="4" max="4" width="35" style="328" customWidth="1"/>
    <col min="5" max="5" width="15.109375" style="328" bestFit="1" customWidth="1"/>
    <col min="6" max="6" width="15.33203125" style="328" customWidth="1"/>
    <col min="7" max="7" width="22" style="328" customWidth="1"/>
    <col min="8" max="8" width="19.88671875" style="328" customWidth="1"/>
    <col min="9" max="16384" width="9.33203125" style="328"/>
  </cols>
  <sheetData>
    <row r="1" spans="1:8" ht="13.8">
      <c r="A1" s="297" t="s">
        <v>30</v>
      </c>
      <c r="B1" s="337" t="str">
        <f>'Info '!C2</f>
        <v>JSC "Liberty Bank"</v>
      </c>
      <c r="C1" s="352"/>
      <c r="D1" s="352"/>
      <c r="E1" s="352"/>
      <c r="F1" s="352"/>
      <c r="G1" s="352"/>
      <c r="H1" s="352"/>
    </row>
    <row r="2" spans="1:8">
      <c r="A2" s="298" t="s">
        <v>31</v>
      </c>
      <c r="B2" s="596">
        <f>'1. key ratios '!B2</f>
        <v>45747</v>
      </c>
      <c r="C2" s="352"/>
      <c r="D2" s="352"/>
      <c r="E2" s="352"/>
      <c r="F2" s="352"/>
      <c r="G2" s="352"/>
      <c r="H2" s="352"/>
    </row>
    <row r="3" spans="1:8">
      <c r="A3" s="299" t="s">
        <v>398</v>
      </c>
      <c r="B3" s="352"/>
      <c r="C3" s="352"/>
      <c r="D3" s="352"/>
      <c r="E3" s="352"/>
      <c r="F3" s="352"/>
      <c r="G3" s="352"/>
      <c r="H3" s="352"/>
    </row>
    <row r="4" spans="1:8">
      <c r="A4" s="353"/>
      <c r="B4" s="352"/>
      <c r="C4" s="351" t="s">
        <v>0</v>
      </c>
      <c r="D4" s="351" t="s">
        <v>1</v>
      </c>
      <c r="E4" s="351" t="s">
        <v>2</v>
      </c>
      <c r="F4" s="351" t="s">
        <v>3</v>
      </c>
      <c r="G4" s="351" t="s">
        <v>4</v>
      </c>
      <c r="H4" s="351" t="s">
        <v>5</v>
      </c>
    </row>
    <row r="5" spans="1:8" ht="41.7" customHeight="1">
      <c r="A5" s="883" t="s">
        <v>389</v>
      </c>
      <c r="B5" s="884"/>
      <c r="C5" s="897" t="s">
        <v>390</v>
      </c>
      <c r="D5" s="897"/>
      <c r="E5" s="897" t="s">
        <v>627</v>
      </c>
      <c r="F5" s="895" t="s">
        <v>391</v>
      </c>
      <c r="G5" s="895" t="s">
        <v>392</v>
      </c>
      <c r="H5" s="349" t="s">
        <v>626</v>
      </c>
    </row>
    <row r="6" spans="1:8" ht="24">
      <c r="A6" s="887"/>
      <c r="B6" s="888"/>
      <c r="C6" s="350" t="s">
        <v>393</v>
      </c>
      <c r="D6" s="350" t="s">
        <v>394</v>
      </c>
      <c r="E6" s="897"/>
      <c r="F6" s="896"/>
      <c r="G6" s="896"/>
      <c r="H6" s="349" t="s">
        <v>625</v>
      </c>
    </row>
    <row r="7" spans="1:8">
      <c r="A7" s="340">
        <v>1</v>
      </c>
      <c r="B7" s="358" t="s">
        <v>486</v>
      </c>
      <c r="C7" s="340">
        <v>24001797.908447992</v>
      </c>
      <c r="D7" s="340">
        <v>1896050989.5863538</v>
      </c>
      <c r="E7" s="340">
        <v>154618102.65585873</v>
      </c>
      <c r="F7" s="340"/>
      <c r="G7" s="340">
        <v>8302.7099999999991</v>
      </c>
      <c r="H7" s="339">
        <f t="shared" ref="H7:H34" si="0">C7+D7-E7-F7</f>
        <v>1765434684.838943</v>
      </c>
    </row>
    <row r="8" spans="1:8">
      <c r="A8" s="340">
        <v>2</v>
      </c>
      <c r="B8" s="358" t="s">
        <v>399</v>
      </c>
      <c r="C8" s="340">
        <v>929143.02453499998</v>
      </c>
      <c r="D8" s="340">
        <v>365665257.748236</v>
      </c>
      <c r="E8" s="340">
        <v>106720304.46887411</v>
      </c>
      <c r="F8" s="340"/>
      <c r="G8" s="340">
        <v>0</v>
      </c>
      <c r="H8" s="339">
        <f t="shared" si="0"/>
        <v>259874096.3038969</v>
      </c>
    </row>
    <row r="9" spans="1:8">
      <c r="A9" s="340">
        <v>3</v>
      </c>
      <c r="B9" s="358" t="s">
        <v>400</v>
      </c>
      <c r="C9" s="340">
        <v>326.81</v>
      </c>
      <c r="D9" s="340">
        <v>29958254.254841</v>
      </c>
      <c r="E9" s="340">
        <v>527360.48584234982</v>
      </c>
      <c r="F9" s="340"/>
      <c r="G9" s="340">
        <v>0</v>
      </c>
      <c r="H9" s="339">
        <f t="shared" si="0"/>
        <v>29431220.578998648</v>
      </c>
    </row>
    <row r="10" spans="1:8">
      <c r="A10" s="340">
        <v>4</v>
      </c>
      <c r="B10" s="358" t="s">
        <v>487</v>
      </c>
      <c r="C10" s="340">
        <v>2637006.6052939999</v>
      </c>
      <c r="D10" s="340">
        <v>99241687.980558008</v>
      </c>
      <c r="E10" s="340">
        <v>1668202.5140799752</v>
      </c>
      <c r="F10" s="340"/>
      <c r="G10" s="340">
        <v>0</v>
      </c>
      <c r="H10" s="339">
        <f t="shared" si="0"/>
        <v>100210492.07177204</v>
      </c>
    </row>
    <row r="11" spans="1:8">
      <c r="A11" s="340">
        <v>5</v>
      </c>
      <c r="B11" s="358" t="s">
        <v>401</v>
      </c>
      <c r="C11" s="340">
        <v>1825143.8799780002</v>
      </c>
      <c r="D11" s="340">
        <v>189753438.32468206</v>
      </c>
      <c r="E11" s="340">
        <v>3610503.2437571832</v>
      </c>
      <c r="F11" s="340"/>
      <c r="G11" s="340">
        <v>491.14</v>
      </c>
      <c r="H11" s="339">
        <f t="shared" si="0"/>
        <v>187968078.96090287</v>
      </c>
    </row>
    <row r="12" spans="1:8">
      <c r="A12" s="340">
        <v>6</v>
      </c>
      <c r="B12" s="358" t="s">
        <v>402</v>
      </c>
      <c r="C12" s="340">
        <v>111928.41</v>
      </c>
      <c r="D12" s="340">
        <v>29612067.400330994</v>
      </c>
      <c r="E12" s="340">
        <v>510448.17490391759</v>
      </c>
      <c r="F12" s="340"/>
      <c r="G12" s="340">
        <v>0</v>
      </c>
      <c r="H12" s="339">
        <f t="shared" si="0"/>
        <v>29213547.635427076</v>
      </c>
    </row>
    <row r="13" spans="1:8">
      <c r="A13" s="340">
        <v>7</v>
      </c>
      <c r="B13" s="358" t="s">
        <v>403</v>
      </c>
      <c r="C13" s="340">
        <v>60246.319999999992</v>
      </c>
      <c r="D13" s="340">
        <v>52456585.781668983</v>
      </c>
      <c r="E13" s="340">
        <v>1003247.1738927199</v>
      </c>
      <c r="F13" s="340"/>
      <c r="G13" s="340">
        <v>0</v>
      </c>
      <c r="H13" s="339">
        <f t="shared" si="0"/>
        <v>51513584.927776262</v>
      </c>
    </row>
    <row r="14" spans="1:8">
      <c r="A14" s="340">
        <v>8</v>
      </c>
      <c r="B14" s="358" t="s">
        <v>404</v>
      </c>
      <c r="C14" s="340">
        <v>124770.11</v>
      </c>
      <c r="D14" s="340">
        <v>29019721.943475001</v>
      </c>
      <c r="E14" s="340">
        <v>251332.40289260456</v>
      </c>
      <c r="F14" s="340"/>
      <c r="G14" s="340">
        <v>0</v>
      </c>
      <c r="H14" s="339">
        <f t="shared" si="0"/>
        <v>28893159.650582395</v>
      </c>
    </row>
    <row r="15" spans="1:8">
      <c r="A15" s="340">
        <v>9</v>
      </c>
      <c r="B15" s="358" t="s">
        <v>405</v>
      </c>
      <c r="C15" s="340">
        <v>157486.01</v>
      </c>
      <c r="D15" s="340">
        <v>8569328.5829109997</v>
      </c>
      <c r="E15" s="340">
        <v>140770.45028404941</v>
      </c>
      <c r="F15" s="340"/>
      <c r="G15" s="340">
        <v>0</v>
      </c>
      <c r="H15" s="339">
        <f t="shared" si="0"/>
        <v>8586044.1426269505</v>
      </c>
    </row>
    <row r="16" spans="1:8">
      <c r="A16" s="340">
        <v>10</v>
      </c>
      <c r="B16" s="358" t="s">
        <v>406</v>
      </c>
      <c r="C16" s="340">
        <v>655.1</v>
      </c>
      <c r="D16" s="340">
        <v>26376187.234816</v>
      </c>
      <c r="E16" s="340">
        <v>210226.57888511274</v>
      </c>
      <c r="F16" s="340"/>
      <c r="G16" s="340">
        <v>0</v>
      </c>
      <c r="H16" s="339">
        <f t="shared" si="0"/>
        <v>26166615.755930889</v>
      </c>
    </row>
    <row r="17" spans="1:9">
      <c r="A17" s="340">
        <v>11</v>
      </c>
      <c r="B17" s="358" t="s">
        <v>407</v>
      </c>
      <c r="C17" s="340">
        <v>61189.02</v>
      </c>
      <c r="D17" s="340">
        <v>3038772.6301479996</v>
      </c>
      <c r="E17" s="340">
        <v>70467.09072127688</v>
      </c>
      <c r="F17" s="340"/>
      <c r="G17" s="340">
        <v>0</v>
      </c>
      <c r="H17" s="339">
        <f t="shared" si="0"/>
        <v>3029494.5594267226</v>
      </c>
    </row>
    <row r="18" spans="1:9">
      <c r="A18" s="340">
        <v>12</v>
      </c>
      <c r="B18" s="358" t="s">
        <v>408</v>
      </c>
      <c r="C18" s="340">
        <v>8361167.0023279963</v>
      </c>
      <c r="D18" s="340">
        <v>277251192.07695901</v>
      </c>
      <c r="E18" s="340">
        <v>9102846.3000985999</v>
      </c>
      <c r="F18" s="340"/>
      <c r="G18" s="340">
        <v>298144.02</v>
      </c>
      <c r="H18" s="339">
        <f t="shared" si="0"/>
        <v>276509512.77918839</v>
      </c>
    </row>
    <row r="19" spans="1:9">
      <c r="A19" s="340">
        <v>13</v>
      </c>
      <c r="B19" s="358" t="s">
        <v>409</v>
      </c>
      <c r="C19" s="340">
        <v>3412737.4324009991</v>
      </c>
      <c r="D19" s="340">
        <v>64680196.508635998</v>
      </c>
      <c r="E19" s="340">
        <v>3087931.3954832363</v>
      </c>
      <c r="F19" s="340"/>
      <c r="G19" s="340">
        <v>42547.700000000004</v>
      </c>
      <c r="H19" s="339">
        <f t="shared" si="0"/>
        <v>65005002.545553766</v>
      </c>
    </row>
    <row r="20" spans="1:9">
      <c r="A20" s="340">
        <v>14</v>
      </c>
      <c r="B20" s="358" t="s">
        <v>410</v>
      </c>
      <c r="C20" s="340">
        <v>4440084.6466349997</v>
      </c>
      <c r="D20" s="340">
        <v>67019701.540619999</v>
      </c>
      <c r="E20" s="340">
        <v>1947300.9492609422</v>
      </c>
      <c r="F20" s="340"/>
      <c r="G20" s="340">
        <v>34269.08</v>
      </c>
      <c r="H20" s="339">
        <f t="shared" si="0"/>
        <v>69512485.23799406</v>
      </c>
    </row>
    <row r="21" spans="1:9">
      <c r="A21" s="340">
        <v>15</v>
      </c>
      <c r="B21" s="358" t="s">
        <v>411</v>
      </c>
      <c r="C21" s="340">
        <v>327447.48</v>
      </c>
      <c r="D21" s="340">
        <v>26331657.538288001</v>
      </c>
      <c r="E21" s="340">
        <v>655312.43479267741</v>
      </c>
      <c r="F21" s="340"/>
      <c r="G21" s="340">
        <v>11805.23</v>
      </c>
      <c r="H21" s="339">
        <f t="shared" si="0"/>
        <v>26003792.583495323</v>
      </c>
    </row>
    <row r="22" spans="1:9">
      <c r="A22" s="340">
        <v>16</v>
      </c>
      <c r="B22" s="358" t="s">
        <v>412</v>
      </c>
      <c r="C22" s="340">
        <v>32458.940000000002</v>
      </c>
      <c r="D22" s="340">
        <v>74917574.524031997</v>
      </c>
      <c r="E22" s="340">
        <v>643804.84176243178</v>
      </c>
      <c r="F22" s="340"/>
      <c r="G22" s="340">
        <v>3438.9954720000001</v>
      </c>
      <c r="H22" s="339">
        <f t="shared" si="0"/>
        <v>74306228.622269556</v>
      </c>
    </row>
    <row r="23" spans="1:9">
      <c r="A23" s="340">
        <v>17</v>
      </c>
      <c r="B23" s="358" t="s">
        <v>490</v>
      </c>
      <c r="C23" s="340">
        <v>67701.539999999994</v>
      </c>
      <c r="D23" s="340">
        <v>19058766.435389999</v>
      </c>
      <c r="E23" s="340">
        <v>460079.21263786976</v>
      </c>
      <c r="F23" s="340"/>
      <c r="G23" s="340">
        <v>23.88</v>
      </c>
      <c r="H23" s="339">
        <f t="shared" si="0"/>
        <v>18666388.762752127</v>
      </c>
    </row>
    <row r="24" spans="1:9">
      <c r="A24" s="340">
        <v>18</v>
      </c>
      <c r="B24" s="358" t="s">
        <v>413</v>
      </c>
      <c r="C24" s="340">
        <v>1886.92</v>
      </c>
      <c r="D24" s="340">
        <v>124449261.16194201</v>
      </c>
      <c r="E24" s="340">
        <v>355720.12888602581</v>
      </c>
      <c r="F24" s="340"/>
      <c r="G24" s="340">
        <v>0</v>
      </c>
      <c r="H24" s="339">
        <f t="shared" si="0"/>
        <v>124095427.95305598</v>
      </c>
    </row>
    <row r="25" spans="1:9">
      <c r="A25" s="340">
        <v>19</v>
      </c>
      <c r="B25" s="358" t="s">
        <v>414</v>
      </c>
      <c r="C25" s="340">
        <v>178334.701523</v>
      </c>
      <c r="D25" s="340">
        <v>2097075.3314400001</v>
      </c>
      <c r="E25" s="340">
        <v>55933.445888872055</v>
      </c>
      <c r="F25" s="340"/>
      <c r="G25" s="340">
        <v>0</v>
      </c>
      <c r="H25" s="339">
        <f t="shared" si="0"/>
        <v>2219476.587074128</v>
      </c>
    </row>
    <row r="26" spans="1:9">
      <c r="A26" s="340">
        <v>20</v>
      </c>
      <c r="B26" s="358" t="s">
        <v>489</v>
      </c>
      <c r="C26" s="340">
        <v>183212.91000000003</v>
      </c>
      <c r="D26" s="340">
        <v>116263663.95724501</v>
      </c>
      <c r="E26" s="340">
        <v>1113206.2411136627</v>
      </c>
      <c r="F26" s="340"/>
      <c r="G26" s="340">
        <v>0</v>
      </c>
      <c r="H26" s="339">
        <f t="shared" si="0"/>
        <v>115333670.62613134</v>
      </c>
      <c r="I26" s="355"/>
    </row>
    <row r="27" spans="1:9">
      <c r="A27" s="340">
        <v>21</v>
      </c>
      <c r="B27" s="358" t="s">
        <v>415</v>
      </c>
      <c r="C27" s="340">
        <v>3544.63</v>
      </c>
      <c r="D27" s="340">
        <v>22614685.400373999</v>
      </c>
      <c r="E27" s="340">
        <v>49716.612885246177</v>
      </c>
      <c r="F27" s="340"/>
      <c r="G27" s="340">
        <v>0</v>
      </c>
      <c r="H27" s="339">
        <f t="shared" si="0"/>
        <v>22568513.41748875</v>
      </c>
      <c r="I27" s="355"/>
    </row>
    <row r="28" spans="1:9">
      <c r="A28" s="340">
        <v>22</v>
      </c>
      <c r="B28" s="358" t="s">
        <v>416</v>
      </c>
      <c r="C28" s="340">
        <v>88038.51</v>
      </c>
      <c r="D28" s="340">
        <v>13871731.542372998</v>
      </c>
      <c r="E28" s="340">
        <v>126132.88241883241</v>
      </c>
      <c r="F28" s="340"/>
      <c r="G28" s="340">
        <v>0</v>
      </c>
      <c r="H28" s="339">
        <f t="shared" si="0"/>
        <v>13833637.169954166</v>
      </c>
      <c r="I28" s="355"/>
    </row>
    <row r="29" spans="1:9">
      <c r="A29" s="340">
        <v>23</v>
      </c>
      <c r="B29" s="358" t="s">
        <v>417</v>
      </c>
      <c r="C29" s="340">
        <v>12611978.164818004</v>
      </c>
      <c r="D29" s="340">
        <v>301433521.47657067</v>
      </c>
      <c r="E29" s="340">
        <v>12069133.24654997</v>
      </c>
      <c r="F29" s="340"/>
      <c r="G29" s="340">
        <v>336746.97000000003</v>
      </c>
      <c r="H29" s="339">
        <f t="shared" si="0"/>
        <v>301976366.39483869</v>
      </c>
      <c r="I29" s="355"/>
    </row>
    <row r="30" spans="1:9">
      <c r="A30" s="340">
        <v>24</v>
      </c>
      <c r="B30" s="358" t="s">
        <v>488</v>
      </c>
      <c r="C30" s="340">
        <v>41796564.866754979</v>
      </c>
      <c r="D30" s="340">
        <v>607662277.00188851</v>
      </c>
      <c r="E30" s="340">
        <v>30729642.531015296</v>
      </c>
      <c r="F30" s="340"/>
      <c r="G30" s="340">
        <v>1162668.72</v>
      </c>
      <c r="H30" s="339">
        <f t="shared" si="0"/>
        <v>618729199.33762825</v>
      </c>
      <c r="I30" s="355"/>
    </row>
    <row r="31" spans="1:9">
      <c r="A31" s="340">
        <v>25</v>
      </c>
      <c r="B31" s="358" t="s">
        <v>418</v>
      </c>
      <c r="C31" s="340">
        <v>10223212.052759001</v>
      </c>
      <c r="D31" s="340">
        <v>212933276.00207207</v>
      </c>
      <c r="E31" s="340">
        <v>10577654.309587315</v>
      </c>
      <c r="F31" s="340"/>
      <c r="G31" s="340">
        <v>4809.4799999999996</v>
      </c>
      <c r="H31" s="339">
        <f t="shared" si="0"/>
        <v>212578833.74524373</v>
      </c>
      <c r="I31" s="355"/>
    </row>
    <row r="32" spans="1:9">
      <c r="A32" s="340">
        <v>26</v>
      </c>
      <c r="B32" s="358" t="s">
        <v>485</v>
      </c>
      <c r="C32" s="340">
        <v>24085669.277927995</v>
      </c>
      <c r="D32" s="340">
        <v>291736945.08432794</v>
      </c>
      <c r="E32" s="340">
        <v>22116313.063481241</v>
      </c>
      <c r="F32" s="340"/>
      <c r="G32" s="340">
        <v>9855667.6700000018</v>
      </c>
      <c r="H32" s="339">
        <f t="shared" si="0"/>
        <v>293706301.29877472</v>
      </c>
      <c r="I32" s="355"/>
    </row>
    <row r="33" spans="1:9">
      <c r="A33" s="340">
        <v>27</v>
      </c>
      <c r="B33" s="341" t="s">
        <v>419</v>
      </c>
      <c r="C33" s="340">
        <v>0</v>
      </c>
      <c r="D33" s="340">
        <v>679890495.59173512</v>
      </c>
      <c r="E33" s="340">
        <v>5842892.8180000186</v>
      </c>
      <c r="F33" s="340"/>
      <c r="G33" s="340"/>
      <c r="H33" s="339">
        <f t="shared" si="0"/>
        <v>674047602.77373505</v>
      </c>
      <c r="I33" s="355"/>
    </row>
    <row r="34" spans="1:9">
      <c r="A34" s="340">
        <v>28</v>
      </c>
      <c r="B34" s="357" t="s">
        <v>64</v>
      </c>
      <c r="C34" s="345">
        <v>135723732.27340198</v>
      </c>
      <c r="D34" s="345">
        <v>5631954312.6419144</v>
      </c>
      <c r="E34" s="345">
        <v>368264585.65385431</v>
      </c>
      <c r="F34" s="345"/>
      <c r="G34" s="345">
        <v>11758915.595472002</v>
      </c>
      <c r="H34" s="339">
        <f t="shared" si="0"/>
        <v>5399413459.2614622</v>
      </c>
      <c r="I34" s="355"/>
    </row>
    <row r="35" spans="1:9">
      <c r="A35" s="355"/>
      <c r="B35" s="355"/>
      <c r="C35" s="355"/>
      <c r="D35" s="355"/>
      <c r="E35" s="355"/>
      <c r="F35" s="355"/>
      <c r="G35" s="355"/>
      <c r="H35" s="355"/>
      <c r="I35" s="355"/>
    </row>
    <row r="36" spans="1:9">
      <c r="A36" s="355"/>
      <c r="B36" s="356"/>
      <c r="C36" s="355"/>
      <c r="D36" s="355"/>
      <c r="E36" s="355"/>
      <c r="F36" s="355"/>
      <c r="G36" s="355"/>
      <c r="H36" s="355"/>
      <c r="I36" s="355"/>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scale="3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H36" sqref="H36"/>
    </sheetView>
  </sheetViews>
  <sheetFormatPr defaultColWidth="9.33203125" defaultRowHeight="12"/>
  <cols>
    <col min="1" max="1" width="11.6640625" style="328" bestFit="1" customWidth="1"/>
    <col min="2" max="2" width="82.109375" style="328" customWidth="1"/>
    <col min="3" max="3" width="28" style="328" customWidth="1"/>
    <col min="4" max="4" width="32.88671875" style="300" customWidth="1"/>
    <col min="5" max="16384" width="9.33203125" style="328"/>
  </cols>
  <sheetData>
    <row r="1" spans="1:4" ht="13.8">
      <c r="A1" s="297" t="s">
        <v>30</v>
      </c>
      <c r="B1" s="337" t="str">
        <f>'Info '!C2</f>
        <v>JSC "Liberty Bank"</v>
      </c>
      <c r="D1" s="328"/>
    </row>
    <row r="2" spans="1:4">
      <c r="A2" s="298" t="s">
        <v>31</v>
      </c>
      <c r="B2" s="596">
        <f>'1. key ratios '!B2</f>
        <v>45747</v>
      </c>
      <c r="D2" s="328"/>
    </row>
    <row r="3" spans="1:4">
      <c r="A3" s="299" t="s">
        <v>420</v>
      </c>
      <c r="D3" s="328"/>
    </row>
    <row r="5" spans="1:4">
      <c r="A5" s="898" t="s">
        <v>634</v>
      </c>
      <c r="B5" s="898"/>
      <c r="C5" s="336" t="s">
        <v>437</v>
      </c>
      <c r="D5" s="336" t="s">
        <v>478</v>
      </c>
    </row>
    <row r="6" spans="1:4">
      <c r="A6" s="365">
        <v>1</v>
      </c>
      <c r="B6" s="359" t="s">
        <v>633</v>
      </c>
      <c r="C6" s="753">
        <v>142916244.10629973</v>
      </c>
      <c r="D6" s="753">
        <v>1071569.9643458577</v>
      </c>
    </row>
    <row r="7" spans="1:4">
      <c r="A7" s="362">
        <v>2</v>
      </c>
      <c r="B7" s="359" t="s">
        <v>632</v>
      </c>
      <c r="C7" s="753">
        <v>27368465.933042131</v>
      </c>
      <c r="D7" s="753">
        <v>0</v>
      </c>
    </row>
    <row r="8" spans="1:4">
      <c r="A8" s="364">
        <v>2.1</v>
      </c>
      <c r="B8" s="363" t="s">
        <v>493</v>
      </c>
      <c r="C8" s="753">
        <v>12789741.576247457</v>
      </c>
      <c r="D8" s="753"/>
    </row>
    <row r="9" spans="1:4">
      <c r="A9" s="364">
        <v>2.2000000000000002</v>
      </c>
      <c r="B9" s="363" t="s">
        <v>491</v>
      </c>
      <c r="C9" s="753">
        <v>14578724.356794674</v>
      </c>
      <c r="D9" s="753"/>
    </row>
    <row r="10" spans="1:4">
      <c r="A10" s="365">
        <v>3</v>
      </c>
      <c r="B10" s="359" t="s">
        <v>631</v>
      </c>
      <c r="C10" s="753">
        <v>30747821.846931536</v>
      </c>
      <c r="D10" s="753">
        <v>523116.45106148673</v>
      </c>
    </row>
    <row r="11" spans="1:4">
      <c r="A11" s="364">
        <v>3.1</v>
      </c>
      <c r="B11" s="363" t="s">
        <v>422</v>
      </c>
      <c r="C11" s="753">
        <v>11758915.595471999</v>
      </c>
      <c r="D11" s="753">
        <v>523116.45106148673</v>
      </c>
    </row>
    <row r="12" spans="1:4">
      <c r="A12" s="364">
        <v>3.2</v>
      </c>
      <c r="B12" s="363" t="s">
        <v>630</v>
      </c>
      <c r="C12" s="753">
        <v>5097191.9330260325</v>
      </c>
      <c r="D12" s="753"/>
    </row>
    <row r="13" spans="1:4">
      <c r="A13" s="364">
        <v>3.3</v>
      </c>
      <c r="B13" s="363" t="s">
        <v>492</v>
      </c>
      <c r="C13" s="753">
        <v>13891714.318433505</v>
      </c>
      <c r="D13" s="753"/>
    </row>
    <row r="14" spans="1:4">
      <c r="A14" s="362">
        <v>4</v>
      </c>
      <c r="B14" s="361" t="s">
        <v>629</v>
      </c>
      <c r="C14" s="753">
        <v>-64740.659284648136</v>
      </c>
      <c r="D14" s="753"/>
    </row>
    <row r="15" spans="1:4">
      <c r="A15" s="360">
        <v>5</v>
      </c>
      <c r="B15" s="359" t="s">
        <v>628</v>
      </c>
      <c r="C15" s="754">
        <f>C6+C7-C10+C14</f>
        <v>139472147.53312567</v>
      </c>
      <c r="D15" s="754">
        <f>D6+D7-D10+D14</f>
        <v>548453.513284371</v>
      </c>
    </row>
  </sheetData>
  <mergeCells count="1">
    <mergeCell ref="A5:B5"/>
  </mergeCells>
  <pageMargins left="0.7" right="0.7" top="0.75" bottom="0.75" header="0.3" footer="0.3"/>
  <pageSetup scale="58" orientation="portrait" horizontalDpi="4294967292"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H37" sqref="H37"/>
    </sheetView>
  </sheetViews>
  <sheetFormatPr defaultColWidth="9.33203125" defaultRowHeight="12"/>
  <cols>
    <col min="1" max="1" width="11.6640625" style="328" bestFit="1" customWidth="1"/>
    <col min="2" max="2" width="85.44140625" style="328" customWidth="1"/>
    <col min="3" max="3" width="37" style="328" customWidth="1"/>
    <col min="4" max="4" width="50.5546875" style="328" customWidth="1"/>
    <col min="5" max="16384" width="9.33203125" style="328"/>
  </cols>
  <sheetData>
    <row r="1" spans="1:4" ht="13.8">
      <c r="A1" s="297" t="s">
        <v>30</v>
      </c>
      <c r="B1" s="337" t="str">
        <f>'Info '!C2</f>
        <v>JSC "Liberty Bank"</v>
      </c>
    </row>
    <row r="2" spans="1:4">
      <c r="A2" s="298" t="s">
        <v>31</v>
      </c>
      <c r="B2" s="596">
        <f>'1. key ratios '!B2</f>
        <v>45747</v>
      </c>
    </row>
    <row r="3" spans="1:4">
      <c r="A3" s="299" t="s">
        <v>424</v>
      </c>
    </row>
    <row r="4" spans="1:4">
      <c r="A4" s="299"/>
    </row>
    <row r="5" spans="1:4" ht="15" customHeight="1">
      <c r="A5" s="899" t="s">
        <v>494</v>
      </c>
      <c r="B5" s="900"/>
      <c r="C5" s="903" t="s">
        <v>425</v>
      </c>
      <c r="D5" s="903" t="s">
        <v>426</v>
      </c>
    </row>
    <row r="6" spans="1:4">
      <c r="A6" s="901"/>
      <c r="B6" s="902"/>
      <c r="C6" s="903"/>
      <c r="D6" s="903"/>
    </row>
    <row r="7" spans="1:4">
      <c r="A7" s="368">
        <v>1</v>
      </c>
      <c r="B7" s="329" t="s">
        <v>421</v>
      </c>
      <c r="C7" s="753">
        <v>133956507.9782829</v>
      </c>
      <c r="D7" s="366"/>
    </row>
    <row r="8" spans="1:4">
      <c r="A8" s="370">
        <v>2</v>
      </c>
      <c r="B8" s="370" t="s">
        <v>427</v>
      </c>
      <c r="C8" s="753">
        <v>20638218.743077241</v>
      </c>
      <c r="D8" s="366"/>
    </row>
    <row r="9" spans="1:4">
      <c r="A9" s="370">
        <v>3</v>
      </c>
      <c r="B9" s="371" t="s">
        <v>637</v>
      </c>
      <c r="C9" s="753">
        <v>81943.672086999999</v>
      </c>
      <c r="D9" s="366"/>
    </row>
    <row r="10" spans="1:4">
      <c r="A10" s="370">
        <v>4</v>
      </c>
      <c r="B10" s="370" t="s">
        <v>428</v>
      </c>
      <c r="C10" s="753">
        <v>18952938.119937148</v>
      </c>
      <c r="D10" s="366"/>
    </row>
    <row r="11" spans="1:4">
      <c r="A11" s="370">
        <v>5</v>
      </c>
      <c r="B11" s="369" t="s">
        <v>636</v>
      </c>
      <c r="C11" s="753">
        <v>756287.7899999998</v>
      </c>
      <c r="D11" s="366"/>
    </row>
    <row r="12" spans="1:4">
      <c r="A12" s="370">
        <v>6</v>
      </c>
      <c r="B12" s="369" t="s">
        <v>429</v>
      </c>
      <c r="C12" s="753">
        <v>5941407.4084990956</v>
      </c>
      <c r="D12" s="366"/>
    </row>
    <row r="13" spans="1:4">
      <c r="A13" s="370">
        <v>7</v>
      </c>
      <c r="B13" s="369" t="s">
        <v>432</v>
      </c>
      <c r="C13" s="753">
        <v>11758915.595471999</v>
      </c>
      <c r="D13" s="366"/>
    </row>
    <row r="14" spans="1:4">
      <c r="A14" s="370">
        <v>8</v>
      </c>
      <c r="B14" s="369" t="s">
        <v>430</v>
      </c>
      <c r="C14" s="753">
        <v>494437.74</v>
      </c>
      <c r="D14" s="370"/>
    </row>
    <row r="15" spans="1:4">
      <c r="A15" s="370">
        <v>9</v>
      </c>
      <c r="B15" s="369" t="s">
        <v>431</v>
      </c>
      <c r="C15" s="753"/>
      <c r="D15" s="370"/>
    </row>
    <row r="16" spans="1:4">
      <c r="A16" s="370">
        <v>10</v>
      </c>
      <c r="B16" s="369" t="s">
        <v>433</v>
      </c>
      <c r="C16" s="753"/>
      <c r="D16" s="370"/>
    </row>
    <row r="17" spans="1:4">
      <c r="A17" s="370">
        <v>11</v>
      </c>
      <c r="B17" s="369" t="s">
        <v>635</v>
      </c>
      <c r="C17" s="753">
        <v>1889.5859660526348</v>
      </c>
      <c r="D17" s="366"/>
    </row>
    <row r="18" spans="1:4">
      <c r="A18" s="368">
        <v>12</v>
      </c>
      <c r="B18" s="367" t="s">
        <v>423</v>
      </c>
      <c r="C18" s="754">
        <v>135723732.27351001</v>
      </c>
      <c r="D18" s="366"/>
    </row>
    <row r="21" spans="1:4">
      <c r="B21" s="297"/>
    </row>
    <row r="22" spans="1:4">
      <c r="B22" s="298"/>
    </row>
    <row r="23" spans="1:4">
      <c r="B23" s="299"/>
    </row>
  </sheetData>
  <mergeCells count="3">
    <mergeCell ref="A5:B6"/>
    <mergeCell ref="C5:C6"/>
    <mergeCell ref="D5:D6"/>
  </mergeCells>
  <pageMargins left="0.7" right="0.7" top="0.75" bottom="0.75" header="0.3" footer="0.3"/>
  <pageSetup paperSize="9" scale="47"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I34" sqref="I34"/>
    </sheetView>
  </sheetViews>
  <sheetFormatPr defaultColWidth="9.33203125" defaultRowHeight="12"/>
  <cols>
    <col min="1" max="1" width="11.6640625" style="352" bestFit="1" customWidth="1"/>
    <col min="2" max="2" width="48.5546875" style="352" customWidth="1"/>
    <col min="3" max="3" width="21" style="352" customWidth="1"/>
    <col min="4" max="4" width="19.33203125" style="352" customWidth="1"/>
    <col min="5" max="6" width="22.33203125" style="352" customWidth="1"/>
    <col min="7" max="7" width="22.109375" style="352" customWidth="1"/>
    <col min="8" max="18" width="22.33203125" style="352" customWidth="1"/>
    <col min="19" max="19" width="23.33203125" style="352" bestFit="1" customWidth="1"/>
    <col min="20" max="20" width="20.44140625" style="352" customWidth="1"/>
    <col min="21" max="26" width="22.33203125" style="352" customWidth="1"/>
    <col min="27" max="27" width="23.33203125" style="352" bestFit="1" customWidth="1"/>
    <col min="28" max="28" width="20" style="352" customWidth="1"/>
    <col min="29" max="16384" width="9.33203125" style="352"/>
  </cols>
  <sheetData>
    <row r="1" spans="1:28" ht="13.8">
      <c r="A1" s="297" t="s">
        <v>30</v>
      </c>
      <c r="B1" s="337" t="str">
        <f>'Info '!C2</f>
        <v>JSC "Liberty Bank"</v>
      </c>
    </row>
    <row r="2" spans="1:28">
      <c r="A2" s="298" t="s">
        <v>31</v>
      </c>
      <c r="B2" s="596">
        <f>'1. key ratios '!B2</f>
        <v>45747</v>
      </c>
      <c r="C2" s="353"/>
    </row>
    <row r="3" spans="1:28">
      <c r="A3" s="299" t="s">
        <v>434</v>
      </c>
    </row>
    <row r="5" spans="1:28" ht="15" customHeight="1">
      <c r="A5" s="905" t="s">
        <v>649</v>
      </c>
      <c r="B5" s="906"/>
      <c r="C5" s="911" t="s">
        <v>435</v>
      </c>
      <c r="D5" s="912"/>
      <c r="E5" s="912"/>
      <c r="F5" s="912"/>
      <c r="G5" s="912"/>
      <c r="H5" s="912"/>
      <c r="I5" s="912"/>
      <c r="J5" s="912"/>
      <c r="K5" s="912"/>
      <c r="L5" s="912"/>
      <c r="M5" s="912"/>
      <c r="N5" s="912"/>
      <c r="O5" s="912"/>
      <c r="P5" s="912"/>
      <c r="Q5" s="912"/>
      <c r="R5" s="912"/>
      <c r="S5" s="912"/>
      <c r="T5" s="383"/>
      <c r="U5" s="383"/>
      <c r="V5" s="383"/>
      <c r="W5" s="383"/>
      <c r="X5" s="383"/>
      <c r="Y5" s="383"/>
      <c r="Z5" s="383"/>
      <c r="AA5" s="382"/>
      <c r="AB5" s="375"/>
    </row>
    <row r="6" spans="1:28" ht="12" customHeight="1">
      <c r="A6" s="907"/>
      <c r="B6" s="908"/>
      <c r="C6" s="913" t="s">
        <v>64</v>
      </c>
      <c r="D6" s="915" t="s">
        <v>648</v>
      </c>
      <c r="E6" s="915"/>
      <c r="F6" s="915"/>
      <c r="G6" s="915"/>
      <c r="H6" s="915" t="s">
        <v>647</v>
      </c>
      <c r="I6" s="915"/>
      <c r="J6" s="915"/>
      <c r="K6" s="915"/>
      <c r="L6" s="381"/>
      <c r="M6" s="916" t="s">
        <v>646</v>
      </c>
      <c r="N6" s="916"/>
      <c r="O6" s="916"/>
      <c r="P6" s="916"/>
      <c r="Q6" s="916"/>
      <c r="R6" s="916"/>
      <c r="S6" s="896"/>
      <c r="T6" s="380"/>
      <c r="U6" s="904" t="s">
        <v>645</v>
      </c>
      <c r="V6" s="904"/>
      <c r="W6" s="904"/>
      <c r="X6" s="904"/>
      <c r="Y6" s="904"/>
      <c r="Z6" s="904"/>
      <c r="AA6" s="897"/>
      <c r="AB6" s="379"/>
    </row>
    <row r="7" spans="1:28" ht="24">
      <c r="A7" s="909"/>
      <c r="B7" s="910"/>
      <c r="C7" s="914"/>
      <c r="D7" s="378"/>
      <c r="E7" s="376" t="s">
        <v>436</v>
      </c>
      <c r="F7" s="349" t="s">
        <v>643</v>
      </c>
      <c r="G7" s="351" t="s">
        <v>644</v>
      </c>
      <c r="H7" s="353"/>
      <c r="I7" s="376" t="s">
        <v>436</v>
      </c>
      <c r="J7" s="349" t="s">
        <v>643</v>
      </c>
      <c r="K7" s="351" t="s">
        <v>644</v>
      </c>
      <c r="L7" s="377"/>
      <c r="M7" s="376" t="s">
        <v>436</v>
      </c>
      <c r="N7" s="376" t="s">
        <v>643</v>
      </c>
      <c r="O7" s="376" t="s">
        <v>642</v>
      </c>
      <c r="P7" s="376" t="s">
        <v>641</v>
      </c>
      <c r="Q7" s="376" t="s">
        <v>640</v>
      </c>
      <c r="R7" s="349" t="s">
        <v>639</v>
      </c>
      <c r="S7" s="376" t="s">
        <v>638</v>
      </c>
      <c r="T7" s="377"/>
      <c r="U7" s="376" t="s">
        <v>436</v>
      </c>
      <c r="V7" s="376" t="s">
        <v>643</v>
      </c>
      <c r="W7" s="376" t="s">
        <v>642</v>
      </c>
      <c r="X7" s="376" t="s">
        <v>641</v>
      </c>
      <c r="Y7" s="376" t="s">
        <v>640</v>
      </c>
      <c r="Z7" s="349" t="s">
        <v>639</v>
      </c>
      <c r="AA7" s="376" t="s">
        <v>638</v>
      </c>
      <c r="AB7" s="375"/>
    </row>
    <row r="8" spans="1:28">
      <c r="A8" s="374">
        <v>1</v>
      </c>
      <c r="B8" s="345" t="s">
        <v>437</v>
      </c>
      <c r="C8" s="755">
        <v>3903428389.417757</v>
      </c>
      <c r="D8" s="756">
        <v>3592064009.688159</v>
      </c>
      <c r="E8" s="756">
        <v>32283039.614324994</v>
      </c>
      <c r="F8" s="756">
        <v>0</v>
      </c>
      <c r="G8" s="756">
        <v>616372.92685000005</v>
      </c>
      <c r="H8" s="756">
        <v>175640647.45619604</v>
      </c>
      <c r="I8" s="756">
        <v>38372888.766561002</v>
      </c>
      <c r="J8" s="756">
        <v>16306179.567449</v>
      </c>
      <c r="K8" s="756">
        <v>0</v>
      </c>
      <c r="L8" s="756">
        <v>129966231.99017793</v>
      </c>
      <c r="M8" s="756">
        <v>2534662.0209709997</v>
      </c>
      <c r="N8" s="756">
        <v>10922763.447527001</v>
      </c>
      <c r="O8" s="756">
        <v>17484269.572539009</v>
      </c>
      <c r="P8" s="756">
        <v>17761495.778839</v>
      </c>
      <c r="Q8" s="756">
        <v>30868783.486799993</v>
      </c>
      <c r="R8" s="756">
        <v>35742373.053164996</v>
      </c>
      <c r="S8" s="756">
        <v>15179.858112</v>
      </c>
      <c r="T8" s="756">
        <v>5757500.2832239997</v>
      </c>
      <c r="U8" s="756">
        <v>62127.510000000009</v>
      </c>
      <c r="V8" s="756">
        <v>35435.120000000003</v>
      </c>
      <c r="W8" s="756">
        <v>51905.94</v>
      </c>
      <c r="X8" s="756">
        <v>119279.74000000002</v>
      </c>
      <c r="Y8" s="756">
        <v>3718700.7625759994</v>
      </c>
      <c r="Z8" s="756">
        <v>348996.188975</v>
      </c>
      <c r="AA8" s="756">
        <v>0</v>
      </c>
      <c r="AB8" s="372"/>
    </row>
    <row r="9" spans="1:28">
      <c r="A9" s="340">
        <v>1.1000000000000001</v>
      </c>
      <c r="B9" s="373" t="s">
        <v>438</v>
      </c>
      <c r="C9" s="757">
        <v>0</v>
      </c>
      <c r="D9" s="756">
        <v>0</v>
      </c>
      <c r="E9" s="756">
        <v>0</v>
      </c>
      <c r="F9" s="756">
        <v>0</v>
      </c>
      <c r="G9" s="756">
        <v>0</v>
      </c>
      <c r="H9" s="756">
        <v>0</v>
      </c>
      <c r="I9" s="756">
        <v>0</v>
      </c>
      <c r="J9" s="756">
        <v>0</v>
      </c>
      <c r="K9" s="756">
        <v>0</v>
      </c>
      <c r="L9" s="756">
        <v>0</v>
      </c>
      <c r="M9" s="756">
        <v>0</v>
      </c>
      <c r="N9" s="756">
        <v>0</v>
      </c>
      <c r="O9" s="756">
        <v>0</v>
      </c>
      <c r="P9" s="756">
        <v>0</v>
      </c>
      <c r="Q9" s="756">
        <v>0</v>
      </c>
      <c r="R9" s="756">
        <v>0</v>
      </c>
      <c r="S9" s="756">
        <v>0</v>
      </c>
      <c r="T9" s="756">
        <v>0</v>
      </c>
      <c r="U9" s="756">
        <v>0</v>
      </c>
      <c r="V9" s="756">
        <v>0</v>
      </c>
      <c r="W9" s="756">
        <v>0</v>
      </c>
      <c r="X9" s="756">
        <v>0</v>
      </c>
      <c r="Y9" s="756">
        <v>0</v>
      </c>
      <c r="Z9" s="756">
        <v>0</v>
      </c>
      <c r="AA9" s="756">
        <v>0</v>
      </c>
      <c r="AB9" s="372"/>
    </row>
    <row r="10" spans="1:28">
      <c r="A10" s="340">
        <v>1.2</v>
      </c>
      <c r="B10" s="373" t="s">
        <v>439</v>
      </c>
      <c r="C10" s="757">
        <v>0</v>
      </c>
      <c r="D10" s="756">
        <v>0</v>
      </c>
      <c r="E10" s="756">
        <v>0</v>
      </c>
      <c r="F10" s="756">
        <v>0</v>
      </c>
      <c r="G10" s="756">
        <v>0</v>
      </c>
      <c r="H10" s="756">
        <v>0</v>
      </c>
      <c r="I10" s="756">
        <v>0</v>
      </c>
      <c r="J10" s="756">
        <v>0</v>
      </c>
      <c r="K10" s="756">
        <v>0</v>
      </c>
      <c r="L10" s="756">
        <v>0</v>
      </c>
      <c r="M10" s="756">
        <v>0</v>
      </c>
      <c r="N10" s="756">
        <v>0</v>
      </c>
      <c r="O10" s="756">
        <v>0</v>
      </c>
      <c r="P10" s="756">
        <v>0</v>
      </c>
      <c r="Q10" s="756">
        <v>0</v>
      </c>
      <c r="R10" s="756">
        <v>0</v>
      </c>
      <c r="S10" s="756">
        <v>0</v>
      </c>
      <c r="T10" s="756">
        <v>0</v>
      </c>
      <c r="U10" s="756">
        <v>0</v>
      </c>
      <c r="V10" s="756">
        <v>0</v>
      </c>
      <c r="W10" s="756">
        <v>0</v>
      </c>
      <c r="X10" s="756">
        <v>0</v>
      </c>
      <c r="Y10" s="756">
        <v>0</v>
      </c>
      <c r="Z10" s="756">
        <v>0</v>
      </c>
      <c r="AA10" s="756">
        <v>0</v>
      </c>
      <c r="AB10" s="372"/>
    </row>
    <row r="11" spans="1:28">
      <c r="A11" s="340">
        <v>1.3</v>
      </c>
      <c r="B11" s="373" t="s">
        <v>440</v>
      </c>
      <c r="C11" s="757">
        <v>0</v>
      </c>
      <c r="D11" s="756">
        <v>0</v>
      </c>
      <c r="E11" s="756">
        <v>0</v>
      </c>
      <c r="F11" s="756">
        <v>0</v>
      </c>
      <c r="G11" s="756">
        <v>0</v>
      </c>
      <c r="H11" s="756">
        <v>0</v>
      </c>
      <c r="I11" s="756">
        <v>0</v>
      </c>
      <c r="J11" s="756">
        <v>0</v>
      </c>
      <c r="K11" s="756">
        <v>0</v>
      </c>
      <c r="L11" s="756">
        <v>0</v>
      </c>
      <c r="M11" s="756">
        <v>0</v>
      </c>
      <c r="N11" s="756">
        <v>0</v>
      </c>
      <c r="O11" s="756">
        <v>0</v>
      </c>
      <c r="P11" s="756">
        <v>0</v>
      </c>
      <c r="Q11" s="756">
        <v>0</v>
      </c>
      <c r="R11" s="756">
        <v>0</v>
      </c>
      <c r="S11" s="756">
        <v>0</v>
      </c>
      <c r="T11" s="756">
        <v>0</v>
      </c>
      <c r="U11" s="756">
        <v>0</v>
      </c>
      <c r="V11" s="756">
        <v>0</v>
      </c>
      <c r="W11" s="756">
        <v>0</v>
      </c>
      <c r="X11" s="756">
        <v>0</v>
      </c>
      <c r="Y11" s="756">
        <v>0</v>
      </c>
      <c r="Z11" s="756">
        <v>0</v>
      </c>
      <c r="AA11" s="756">
        <v>0</v>
      </c>
      <c r="AB11" s="372"/>
    </row>
    <row r="12" spans="1:28">
      <c r="A12" s="340">
        <v>1.4</v>
      </c>
      <c r="B12" s="373" t="s">
        <v>441</v>
      </c>
      <c r="C12" s="757">
        <v>86743968.467023969</v>
      </c>
      <c r="D12" s="756">
        <v>86738338.847023979</v>
      </c>
      <c r="E12" s="756">
        <v>0</v>
      </c>
      <c r="F12" s="756">
        <v>0</v>
      </c>
      <c r="G12" s="756">
        <v>0</v>
      </c>
      <c r="H12" s="756">
        <v>0</v>
      </c>
      <c r="I12" s="756">
        <v>0</v>
      </c>
      <c r="J12" s="756">
        <v>0</v>
      </c>
      <c r="K12" s="756">
        <v>0</v>
      </c>
      <c r="L12" s="756">
        <v>5629.62</v>
      </c>
      <c r="M12" s="756">
        <v>5629.62</v>
      </c>
      <c r="N12" s="756">
        <v>0</v>
      </c>
      <c r="O12" s="756">
        <v>0</v>
      </c>
      <c r="P12" s="756">
        <v>0</v>
      </c>
      <c r="Q12" s="756">
        <v>0</v>
      </c>
      <c r="R12" s="756">
        <v>0</v>
      </c>
      <c r="S12" s="756">
        <v>0</v>
      </c>
      <c r="T12" s="756">
        <v>0</v>
      </c>
      <c r="U12" s="756">
        <v>0</v>
      </c>
      <c r="V12" s="756">
        <v>0</v>
      </c>
      <c r="W12" s="756">
        <v>0</v>
      </c>
      <c r="X12" s="756">
        <v>0</v>
      </c>
      <c r="Y12" s="756">
        <v>0</v>
      </c>
      <c r="Z12" s="756">
        <v>0</v>
      </c>
      <c r="AA12" s="756">
        <v>0</v>
      </c>
      <c r="AB12" s="372"/>
    </row>
    <row r="13" spans="1:28">
      <c r="A13" s="340">
        <v>1.5</v>
      </c>
      <c r="B13" s="373" t="s">
        <v>442</v>
      </c>
      <c r="C13" s="757">
        <v>995727010.81428432</v>
      </c>
      <c r="D13" s="756">
        <v>863436849.73025382</v>
      </c>
      <c r="E13" s="756">
        <v>10965003.236604</v>
      </c>
      <c r="F13" s="756">
        <v>0</v>
      </c>
      <c r="G13" s="756">
        <v>0</v>
      </c>
      <c r="H13" s="756">
        <v>114919880.24656202</v>
      </c>
      <c r="I13" s="756">
        <v>30973107.499766998</v>
      </c>
      <c r="J13" s="756">
        <v>5060657.263805001</v>
      </c>
      <c r="K13" s="756">
        <v>0</v>
      </c>
      <c r="L13" s="756">
        <v>15994905.935918007</v>
      </c>
      <c r="M13" s="756">
        <v>105822.46</v>
      </c>
      <c r="N13" s="756">
        <v>5042967.0179210007</v>
      </c>
      <c r="O13" s="756">
        <v>1581346.4268140001</v>
      </c>
      <c r="P13" s="756">
        <v>1007178.8854229999</v>
      </c>
      <c r="Q13" s="756">
        <v>1395721.6640520003</v>
      </c>
      <c r="R13" s="756">
        <v>4180616.2508399994</v>
      </c>
      <c r="S13" s="756">
        <v>0</v>
      </c>
      <c r="T13" s="756">
        <v>1375374.9015509998</v>
      </c>
      <c r="U13" s="756">
        <v>0</v>
      </c>
      <c r="V13" s="756">
        <v>0</v>
      </c>
      <c r="W13" s="756">
        <v>20898.82</v>
      </c>
      <c r="X13" s="756">
        <v>26849.99</v>
      </c>
      <c r="Y13" s="756">
        <v>992530.82257600001</v>
      </c>
      <c r="Z13" s="756">
        <v>335095.26897500001</v>
      </c>
      <c r="AA13" s="756">
        <v>0</v>
      </c>
      <c r="AB13" s="372"/>
    </row>
    <row r="14" spans="1:28">
      <c r="A14" s="340">
        <v>1.6</v>
      </c>
      <c r="B14" s="373" t="s">
        <v>443</v>
      </c>
      <c r="C14" s="757">
        <v>2820957410.1364489</v>
      </c>
      <c r="D14" s="756">
        <v>2641888821.1108813</v>
      </c>
      <c r="E14" s="756">
        <v>21318036.377720997</v>
      </c>
      <c r="F14" s="756">
        <v>0</v>
      </c>
      <c r="G14" s="756">
        <v>616372.92685000005</v>
      </c>
      <c r="H14" s="756">
        <v>60720767.209634028</v>
      </c>
      <c r="I14" s="756">
        <v>7399781.2667939998</v>
      </c>
      <c r="J14" s="756">
        <v>11245522.303644</v>
      </c>
      <c r="K14" s="756">
        <v>0</v>
      </c>
      <c r="L14" s="756">
        <v>113965696.43425992</v>
      </c>
      <c r="M14" s="756">
        <v>2423209.9409709997</v>
      </c>
      <c r="N14" s="756">
        <v>5879796.429606</v>
      </c>
      <c r="O14" s="756">
        <v>15902923.14572501</v>
      </c>
      <c r="P14" s="756">
        <v>16754316.893416001</v>
      </c>
      <c r="Q14" s="756">
        <v>29473061.822747994</v>
      </c>
      <c r="R14" s="756">
        <v>31561756.802324999</v>
      </c>
      <c r="S14" s="756">
        <v>15179.858112</v>
      </c>
      <c r="T14" s="756">
        <v>4382125.3816729998</v>
      </c>
      <c r="U14" s="756">
        <v>62127.510000000009</v>
      </c>
      <c r="V14" s="756">
        <v>35435.120000000003</v>
      </c>
      <c r="W14" s="756">
        <v>31007.119999999999</v>
      </c>
      <c r="X14" s="756">
        <v>92429.750000000015</v>
      </c>
      <c r="Y14" s="756">
        <v>2726169.9399999995</v>
      </c>
      <c r="Z14" s="756">
        <v>13900.92</v>
      </c>
      <c r="AA14" s="756">
        <v>0</v>
      </c>
      <c r="AB14" s="372"/>
    </row>
    <row r="15" spans="1:28">
      <c r="A15" s="374">
        <v>2</v>
      </c>
      <c r="B15" s="357" t="s">
        <v>444</v>
      </c>
      <c r="C15" s="755">
        <v>777824227.5442481</v>
      </c>
      <c r="D15" s="756">
        <v>777824227.5442481</v>
      </c>
      <c r="E15" s="756">
        <v>0</v>
      </c>
      <c r="F15" s="756">
        <v>0</v>
      </c>
      <c r="G15" s="756">
        <v>0</v>
      </c>
      <c r="H15" s="756">
        <v>0</v>
      </c>
      <c r="I15" s="756">
        <v>0</v>
      </c>
      <c r="J15" s="756">
        <v>0</v>
      </c>
      <c r="K15" s="756">
        <v>0</v>
      </c>
      <c r="L15" s="756">
        <v>0</v>
      </c>
      <c r="M15" s="756">
        <v>0</v>
      </c>
      <c r="N15" s="756">
        <v>0</v>
      </c>
      <c r="O15" s="756">
        <v>0</v>
      </c>
      <c r="P15" s="756">
        <v>0</v>
      </c>
      <c r="Q15" s="756">
        <v>0</v>
      </c>
      <c r="R15" s="756">
        <v>0</v>
      </c>
      <c r="S15" s="756">
        <v>0</v>
      </c>
      <c r="T15" s="756">
        <v>0</v>
      </c>
      <c r="U15" s="756">
        <v>0</v>
      </c>
      <c r="V15" s="756">
        <v>0</v>
      </c>
      <c r="W15" s="756">
        <v>0</v>
      </c>
      <c r="X15" s="756">
        <v>0</v>
      </c>
      <c r="Y15" s="756">
        <v>0</v>
      </c>
      <c r="Z15" s="756">
        <v>0</v>
      </c>
      <c r="AA15" s="756">
        <v>0</v>
      </c>
      <c r="AB15" s="372"/>
    </row>
    <row r="16" spans="1:28">
      <c r="A16" s="340">
        <v>2.1</v>
      </c>
      <c r="B16" s="373" t="s">
        <v>438</v>
      </c>
      <c r="C16" s="757">
        <v>0</v>
      </c>
      <c r="D16" s="756">
        <v>0</v>
      </c>
      <c r="E16" s="756">
        <v>0</v>
      </c>
      <c r="F16" s="756">
        <v>0</v>
      </c>
      <c r="G16" s="756">
        <v>0</v>
      </c>
      <c r="H16" s="756">
        <v>0</v>
      </c>
      <c r="I16" s="756">
        <v>0</v>
      </c>
      <c r="J16" s="756">
        <v>0</v>
      </c>
      <c r="K16" s="756">
        <v>0</v>
      </c>
      <c r="L16" s="756">
        <v>0</v>
      </c>
      <c r="M16" s="756">
        <v>0</v>
      </c>
      <c r="N16" s="756">
        <v>0</v>
      </c>
      <c r="O16" s="756">
        <v>0</v>
      </c>
      <c r="P16" s="756">
        <v>0</v>
      </c>
      <c r="Q16" s="756">
        <v>0</v>
      </c>
      <c r="R16" s="756">
        <v>0</v>
      </c>
      <c r="S16" s="756">
        <v>0</v>
      </c>
      <c r="T16" s="756">
        <v>0</v>
      </c>
      <c r="U16" s="756">
        <v>0</v>
      </c>
      <c r="V16" s="756">
        <v>0</v>
      </c>
      <c r="W16" s="756">
        <v>0</v>
      </c>
      <c r="X16" s="756">
        <v>0</v>
      </c>
      <c r="Y16" s="756">
        <v>0</v>
      </c>
      <c r="Z16" s="756">
        <v>0</v>
      </c>
      <c r="AA16" s="756">
        <v>0</v>
      </c>
      <c r="AB16" s="372"/>
    </row>
    <row r="17" spans="1:28">
      <c r="A17" s="340">
        <v>2.2000000000000002</v>
      </c>
      <c r="B17" s="373" t="s">
        <v>439</v>
      </c>
      <c r="C17" s="757">
        <v>732257576.23424816</v>
      </c>
      <c r="D17" s="756">
        <v>732257576.23424816</v>
      </c>
      <c r="E17" s="756">
        <v>0</v>
      </c>
      <c r="F17" s="756">
        <v>0</v>
      </c>
      <c r="G17" s="756">
        <v>0</v>
      </c>
      <c r="H17" s="756">
        <v>0</v>
      </c>
      <c r="I17" s="756">
        <v>0</v>
      </c>
      <c r="J17" s="756">
        <v>0</v>
      </c>
      <c r="K17" s="756">
        <v>0</v>
      </c>
      <c r="L17" s="756">
        <v>0</v>
      </c>
      <c r="M17" s="756">
        <v>0</v>
      </c>
      <c r="N17" s="756">
        <v>0</v>
      </c>
      <c r="O17" s="756">
        <v>0</v>
      </c>
      <c r="P17" s="756">
        <v>0</v>
      </c>
      <c r="Q17" s="756">
        <v>0</v>
      </c>
      <c r="R17" s="756">
        <v>0</v>
      </c>
      <c r="S17" s="756">
        <v>0</v>
      </c>
      <c r="T17" s="756">
        <v>0</v>
      </c>
      <c r="U17" s="756">
        <v>0</v>
      </c>
      <c r="V17" s="756">
        <v>0</v>
      </c>
      <c r="W17" s="756">
        <v>0</v>
      </c>
      <c r="X17" s="756">
        <v>0</v>
      </c>
      <c r="Y17" s="756">
        <v>0</v>
      </c>
      <c r="Z17" s="756">
        <v>0</v>
      </c>
      <c r="AA17" s="756">
        <v>0</v>
      </c>
      <c r="AB17" s="372"/>
    </row>
    <row r="18" spans="1:28">
      <c r="A18" s="340">
        <v>2.2999999999999998</v>
      </c>
      <c r="B18" s="373" t="s">
        <v>440</v>
      </c>
      <c r="C18" s="757">
        <v>0</v>
      </c>
      <c r="D18" s="756">
        <v>0</v>
      </c>
      <c r="E18" s="756">
        <v>0</v>
      </c>
      <c r="F18" s="756">
        <v>0</v>
      </c>
      <c r="G18" s="756">
        <v>0</v>
      </c>
      <c r="H18" s="756">
        <v>0</v>
      </c>
      <c r="I18" s="756">
        <v>0</v>
      </c>
      <c r="J18" s="756">
        <v>0</v>
      </c>
      <c r="K18" s="756">
        <v>0</v>
      </c>
      <c r="L18" s="756">
        <v>0</v>
      </c>
      <c r="M18" s="756">
        <v>0</v>
      </c>
      <c r="N18" s="756">
        <v>0</v>
      </c>
      <c r="O18" s="756">
        <v>0</v>
      </c>
      <c r="P18" s="756">
        <v>0</v>
      </c>
      <c r="Q18" s="756">
        <v>0</v>
      </c>
      <c r="R18" s="756">
        <v>0</v>
      </c>
      <c r="S18" s="756">
        <v>0</v>
      </c>
      <c r="T18" s="756">
        <v>0</v>
      </c>
      <c r="U18" s="756">
        <v>0</v>
      </c>
      <c r="V18" s="756">
        <v>0</v>
      </c>
      <c r="W18" s="756">
        <v>0</v>
      </c>
      <c r="X18" s="756">
        <v>0</v>
      </c>
      <c r="Y18" s="756">
        <v>0</v>
      </c>
      <c r="Z18" s="756">
        <v>0</v>
      </c>
      <c r="AA18" s="756">
        <v>0</v>
      </c>
      <c r="AB18" s="372"/>
    </row>
    <row r="19" spans="1:28">
      <c r="A19" s="340">
        <v>2.4</v>
      </c>
      <c r="B19" s="373" t="s">
        <v>441</v>
      </c>
      <c r="C19" s="757">
        <v>13031153.25</v>
      </c>
      <c r="D19" s="756">
        <v>13031153.25</v>
      </c>
      <c r="E19" s="756">
        <v>0</v>
      </c>
      <c r="F19" s="756">
        <v>0</v>
      </c>
      <c r="G19" s="756">
        <v>0</v>
      </c>
      <c r="H19" s="756">
        <v>0</v>
      </c>
      <c r="I19" s="756">
        <v>0</v>
      </c>
      <c r="J19" s="756">
        <v>0</v>
      </c>
      <c r="K19" s="756">
        <v>0</v>
      </c>
      <c r="L19" s="756">
        <v>0</v>
      </c>
      <c r="M19" s="756">
        <v>0</v>
      </c>
      <c r="N19" s="756">
        <v>0</v>
      </c>
      <c r="O19" s="756">
        <v>0</v>
      </c>
      <c r="P19" s="756">
        <v>0</v>
      </c>
      <c r="Q19" s="756">
        <v>0</v>
      </c>
      <c r="R19" s="756">
        <v>0</v>
      </c>
      <c r="S19" s="756">
        <v>0</v>
      </c>
      <c r="T19" s="756">
        <v>0</v>
      </c>
      <c r="U19" s="756">
        <v>0</v>
      </c>
      <c r="V19" s="756">
        <v>0</v>
      </c>
      <c r="W19" s="756">
        <v>0</v>
      </c>
      <c r="X19" s="756">
        <v>0</v>
      </c>
      <c r="Y19" s="756">
        <v>0</v>
      </c>
      <c r="Z19" s="756">
        <v>0</v>
      </c>
      <c r="AA19" s="756">
        <v>0</v>
      </c>
      <c r="AB19" s="372"/>
    </row>
    <row r="20" spans="1:28">
      <c r="A20" s="340">
        <v>2.5</v>
      </c>
      <c r="B20" s="373" t="s">
        <v>442</v>
      </c>
      <c r="C20" s="757">
        <v>32535498.059999999</v>
      </c>
      <c r="D20" s="756">
        <v>32535498.059999999</v>
      </c>
      <c r="E20" s="756">
        <v>0</v>
      </c>
      <c r="F20" s="756">
        <v>0</v>
      </c>
      <c r="G20" s="756">
        <v>0</v>
      </c>
      <c r="H20" s="756">
        <v>0</v>
      </c>
      <c r="I20" s="756">
        <v>0</v>
      </c>
      <c r="J20" s="756">
        <v>0</v>
      </c>
      <c r="K20" s="756">
        <v>0</v>
      </c>
      <c r="L20" s="756">
        <v>0</v>
      </c>
      <c r="M20" s="756">
        <v>0</v>
      </c>
      <c r="N20" s="756">
        <v>0</v>
      </c>
      <c r="O20" s="756">
        <v>0</v>
      </c>
      <c r="P20" s="756">
        <v>0</v>
      </c>
      <c r="Q20" s="756">
        <v>0</v>
      </c>
      <c r="R20" s="756">
        <v>0</v>
      </c>
      <c r="S20" s="756">
        <v>0</v>
      </c>
      <c r="T20" s="756">
        <v>0</v>
      </c>
      <c r="U20" s="756">
        <v>0</v>
      </c>
      <c r="V20" s="756">
        <v>0</v>
      </c>
      <c r="W20" s="756">
        <v>0</v>
      </c>
      <c r="X20" s="756">
        <v>0</v>
      </c>
      <c r="Y20" s="756">
        <v>0</v>
      </c>
      <c r="Z20" s="756">
        <v>0</v>
      </c>
      <c r="AA20" s="756">
        <v>0</v>
      </c>
      <c r="AB20" s="372"/>
    </row>
    <row r="21" spans="1:28">
      <c r="A21" s="340">
        <v>2.6</v>
      </c>
      <c r="B21" s="373" t="s">
        <v>443</v>
      </c>
      <c r="C21" s="757">
        <v>0</v>
      </c>
      <c r="D21" s="756">
        <v>0</v>
      </c>
      <c r="E21" s="756">
        <v>0</v>
      </c>
      <c r="F21" s="756">
        <v>0</v>
      </c>
      <c r="G21" s="756">
        <v>0</v>
      </c>
      <c r="H21" s="756">
        <v>0</v>
      </c>
      <c r="I21" s="756">
        <v>0</v>
      </c>
      <c r="J21" s="756">
        <v>0</v>
      </c>
      <c r="K21" s="756">
        <v>0</v>
      </c>
      <c r="L21" s="756">
        <v>0</v>
      </c>
      <c r="M21" s="756">
        <v>0</v>
      </c>
      <c r="N21" s="756">
        <v>0</v>
      </c>
      <c r="O21" s="756">
        <v>0</v>
      </c>
      <c r="P21" s="756">
        <v>0</v>
      </c>
      <c r="Q21" s="756">
        <v>0</v>
      </c>
      <c r="R21" s="756">
        <v>0</v>
      </c>
      <c r="S21" s="756">
        <v>0</v>
      </c>
      <c r="T21" s="756">
        <v>0</v>
      </c>
      <c r="U21" s="756">
        <v>0</v>
      </c>
      <c r="V21" s="756">
        <v>0</v>
      </c>
      <c r="W21" s="756">
        <v>0</v>
      </c>
      <c r="X21" s="756">
        <v>0</v>
      </c>
      <c r="Y21" s="756">
        <v>0</v>
      </c>
      <c r="Z21" s="756">
        <v>0</v>
      </c>
      <c r="AA21" s="756">
        <v>0</v>
      </c>
      <c r="AB21" s="372"/>
    </row>
    <row r="22" spans="1:28">
      <c r="A22" s="374">
        <v>3</v>
      </c>
      <c r="B22" s="345" t="s">
        <v>484</v>
      </c>
      <c r="C22" s="755">
        <v>393492404.10662299</v>
      </c>
      <c r="D22" s="755">
        <v>391698262.88312304</v>
      </c>
      <c r="E22" s="758">
        <v>0</v>
      </c>
      <c r="F22" s="758">
        <v>0</v>
      </c>
      <c r="G22" s="758">
        <v>0</v>
      </c>
      <c r="H22" s="755">
        <v>1539662.1639999999</v>
      </c>
      <c r="I22" s="758">
        <v>0</v>
      </c>
      <c r="J22" s="758">
        <v>0</v>
      </c>
      <c r="K22" s="758">
        <v>0</v>
      </c>
      <c r="L22" s="755">
        <v>205354.0595</v>
      </c>
      <c r="M22" s="758">
        <v>0</v>
      </c>
      <c r="N22" s="758">
        <v>0</v>
      </c>
      <c r="O22" s="758">
        <v>0</v>
      </c>
      <c r="P22" s="758">
        <v>0</v>
      </c>
      <c r="Q22" s="758">
        <v>0</v>
      </c>
      <c r="R22" s="758">
        <v>0</v>
      </c>
      <c r="S22" s="758">
        <v>0</v>
      </c>
      <c r="T22" s="755">
        <v>49125</v>
      </c>
      <c r="U22" s="758">
        <v>0</v>
      </c>
      <c r="V22" s="758">
        <v>0</v>
      </c>
      <c r="W22" s="758">
        <v>0</v>
      </c>
      <c r="X22" s="758">
        <v>0</v>
      </c>
      <c r="Y22" s="758">
        <v>0</v>
      </c>
      <c r="Z22" s="758">
        <v>0</v>
      </c>
      <c r="AA22" s="758">
        <v>0</v>
      </c>
      <c r="AB22" s="372"/>
    </row>
    <row r="23" spans="1:28">
      <c r="A23" s="340">
        <v>3.1</v>
      </c>
      <c r="B23" s="373" t="s">
        <v>438</v>
      </c>
      <c r="C23" s="757">
        <v>0</v>
      </c>
      <c r="D23" s="755">
        <v>0</v>
      </c>
      <c r="E23" s="758">
        <v>0</v>
      </c>
      <c r="F23" s="758">
        <v>0</v>
      </c>
      <c r="G23" s="758">
        <v>0</v>
      </c>
      <c r="H23" s="755">
        <v>0</v>
      </c>
      <c r="I23" s="758">
        <v>0</v>
      </c>
      <c r="J23" s="758">
        <v>0</v>
      </c>
      <c r="K23" s="758">
        <v>0</v>
      </c>
      <c r="L23" s="755">
        <v>0</v>
      </c>
      <c r="M23" s="758">
        <v>0</v>
      </c>
      <c r="N23" s="758">
        <v>0</v>
      </c>
      <c r="O23" s="758">
        <v>0</v>
      </c>
      <c r="P23" s="758">
        <v>0</v>
      </c>
      <c r="Q23" s="758">
        <v>0</v>
      </c>
      <c r="R23" s="758">
        <v>0</v>
      </c>
      <c r="S23" s="758">
        <v>0</v>
      </c>
      <c r="T23" s="755">
        <v>0</v>
      </c>
      <c r="U23" s="758">
        <v>0</v>
      </c>
      <c r="V23" s="758">
        <v>0</v>
      </c>
      <c r="W23" s="758">
        <v>0</v>
      </c>
      <c r="X23" s="758">
        <v>0</v>
      </c>
      <c r="Y23" s="758">
        <v>0</v>
      </c>
      <c r="Z23" s="758">
        <v>0</v>
      </c>
      <c r="AA23" s="758">
        <v>0</v>
      </c>
      <c r="AB23" s="372"/>
    </row>
    <row r="24" spans="1:28">
      <c r="A24" s="340">
        <v>3.2</v>
      </c>
      <c r="B24" s="373" t="s">
        <v>439</v>
      </c>
      <c r="C24" s="757">
        <v>0</v>
      </c>
      <c r="D24" s="755">
        <v>0</v>
      </c>
      <c r="E24" s="758">
        <v>0</v>
      </c>
      <c r="F24" s="758">
        <v>0</v>
      </c>
      <c r="G24" s="758">
        <v>0</v>
      </c>
      <c r="H24" s="755">
        <v>0</v>
      </c>
      <c r="I24" s="758">
        <v>0</v>
      </c>
      <c r="J24" s="758">
        <v>0</v>
      </c>
      <c r="K24" s="758">
        <v>0</v>
      </c>
      <c r="L24" s="755">
        <v>0</v>
      </c>
      <c r="M24" s="758">
        <v>0</v>
      </c>
      <c r="N24" s="758">
        <v>0</v>
      </c>
      <c r="O24" s="758">
        <v>0</v>
      </c>
      <c r="P24" s="758">
        <v>0</v>
      </c>
      <c r="Q24" s="758">
        <v>0</v>
      </c>
      <c r="R24" s="758">
        <v>0</v>
      </c>
      <c r="S24" s="758">
        <v>0</v>
      </c>
      <c r="T24" s="755">
        <v>0</v>
      </c>
      <c r="U24" s="758">
        <v>0</v>
      </c>
      <c r="V24" s="758">
        <v>0</v>
      </c>
      <c r="W24" s="758">
        <v>0</v>
      </c>
      <c r="X24" s="758">
        <v>0</v>
      </c>
      <c r="Y24" s="758">
        <v>0</v>
      </c>
      <c r="Z24" s="758">
        <v>0</v>
      </c>
      <c r="AA24" s="758">
        <v>0</v>
      </c>
      <c r="AB24" s="372"/>
    </row>
    <row r="25" spans="1:28">
      <c r="A25" s="340">
        <v>3.3</v>
      </c>
      <c r="B25" s="373" t="s">
        <v>440</v>
      </c>
      <c r="C25" s="757">
        <v>10539045.306000002</v>
      </c>
      <c r="D25" s="755">
        <v>10539045.306000002</v>
      </c>
      <c r="E25" s="758">
        <v>0</v>
      </c>
      <c r="F25" s="758">
        <v>0</v>
      </c>
      <c r="G25" s="758">
        <v>0</v>
      </c>
      <c r="H25" s="755">
        <v>0</v>
      </c>
      <c r="I25" s="758">
        <v>0</v>
      </c>
      <c r="J25" s="758">
        <v>0</v>
      </c>
      <c r="K25" s="758">
        <v>0</v>
      </c>
      <c r="L25" s="755">
        <v>0</v>
      </c>
      <c r="M25" s="758">
        <v>0</v>
      </c>
      <c r="N25" s="758">
        <v>0</v>
      </c>
      <c r="O25" s="758">
        <v>0</v>
      </c>
      <c r="P25" s="758">
        <v>0</v>
      </c>
      <c r="Q25" s="758">
        <v>0</v>
      </c>
      <c r="R25" s="758">
        <v>0</v>
      </c>
      <c r="S25" s="758">
        <v>0</v>
      </c>
      <c r="T25" s="755">
        <v>0</v>
      </c>
      <c r="U25" s="758">
        <v>0</v>
      </c>
      <c r="V25" s="758">
        <v>0</v>
      </c>
      <c r="W25" s="758">
        <v>0</v>
      </c>
      <c r="X25" s="758">
        <v>0</v>
      </c>
      <c r="Y25" s="758">
        <v>0</v>
      </c>
      <c r="Z25" s="758">
        <v>0</v>
      </c>
      <c r="AA25" s="758">
        <v>0</v>
      </c>
      <c r="AB25" s="372"/>
    </row>
    <row r="26" spans="1:28">
      <c r="A26" s="340">
        <v>3.4</v>
      </c>
      <c r="B26" s="373" t="s">
        <v>441</v>
      </c>
      <c r="C26" s="757">
        <v>24997489.885299999</v>
      </c>
      <c r="D26" s="755">
        <v>24997489.885299999</v>
      </c>
      <c r="E26" s="758">
        <v>0</v>
      </c>
      <c r="F26" s="758">
        <v>0</v>
      </c>
      <c r="G26" s="758">
        <v>0</v>
      </c>
      <c r="H26" s="755">
        <v>0</v>
      </c>
      <c r="I26" s="758">
        <v>0</v>
      </c>
      <c r="J26" s="758">
        <v>0</v>
      </c>
      <c r="K26" s="758">
        <v>0</v>
      </c>
      <c r="L26" s="755">
        <v>0</v>
      </c>
      <c r="M26" s="758">
        <v>0</v>
      </c>
      <c r="N26" s="758">
        <v>0</v>
      </c>
      <c r="O26" s="758">
        <v>0</v>
      </c>
      <c r="P26" s="758">
        <v>0</v>
      </c>
      <c r="Q26" s="758">
        <v>0</v>
      </c>
      <c r="R26" s="758">
        <v>0</v>
      </c>
      <c r="S26" s="758">
        <v>0</v>
      </c>
      <c r="T26" s="755">
        <v>0</v>
      </c>
      <c r="U26" s="758">
        <v>0</v>
      </c>
      <c r="V26" s="758">
        <v>0</v>
      </c>
      <c r="W26" s="758">
        <v>0</v>
      </c>
      <c r="X26" s="758">
        <v>0</v>
      </c>
      <c r="Y26" s="758">
        <v>0</v>
      </c>
      <c r="Z26" s="758">
        <v>0</v>
      </c>
      <c r="AA26" s="758">
        <v>0</v>
      </c>
      <c r="AB26" s="372"/>
    </row>
    <row r="27" spans="1:28">
      <c r="A27" s="340">
        <v>3.5</v>
      </c>
      <c r="B27" s="373" t="s">
        <v>442</v>
      </c>
      <c r="C27" s="757">
        <v>220168817.41952297</v>
      </c>
      <c r="D27" s="755">
        <v>218599750.88402298</v>
      </c>
      <c r="E27" s="758">
        <v>0</v>
      </c>
      <c r="F27" s="758">
        <v>0</v>
      </c>
      <c r="G27" s="758">
        <v>0</v>
      </c>
      <c r="H27" s="755">
        <v>1424009.1639999999</v>
      </c>
      <c r="I27" s="758">
        <v>0</v>
      </c>
      <c r="J27" s="758">
        <v>0</v>
      </c>
      <c r="K27" s="758">
        <v>0</v>
      </c>
      <c r="L27" s="755">
        <v>145057.37150000001</v>
      </c>
      <c r="M27" s="758">
        <v>0</v>
      </c>
      <c r="N27" s="758">
        <v>0</v>
      </c>
      <c r="O27" s="758">
        <v>0</v>
      </c>
      <c r="P27" s="758">
        <v>0</v>
      </c>
      <c r="Q27" s="758">
        <v>0</v>
      </c>
      <c r="R27" s="758">
        <v>0</v>
      </c>
      <c r="S27" s="758">
        <v>0</v>
      </c>
      <c r="T27" s="755">
        <v>0</v>
      </c>
      <c r="U27" s="758">
        <v>0</v>
      </c>
      <c r="V27" s="758">
        <v>0</v>
      </c>
      <c r="W27" s="758">
        <v>0</v>
      </c>
      <c r="X27" s="758">
        <v>0</v>
      </c>
      <c r="Y27" s="758">
        <v>0</v>
      </c>
      <c r="Z27" s="758">
        <v>0</v>
      </c>
      <c r="AA27" s="758">
        <v>0</v>
      </c>
      <c r="AB27" s="372"/>
    </row>
    <row r="28" spans="1:28">
      <c r="A28" s="340">
        <v>3.6</v>
      </c>
      <c r="B28" s="373" t="s">
        <v>443</v>
      </c>
      <c r="C28" s="757">
        <v>137787051.49580002</v>
      </c>
      <c r="D28" s="755">
        <v>137561976.80780002</v>
      </c>
      <c r="E28" s="758">
        <v>0</v>
      </c>
      <c r="F28" s="758">
        <v>0</v>
      </c>
      <c r="G28" s="758">
        <v>0</v>
      </c>
      <c r="H28" s="755">
        <v>115653</v>
      </c>
      <c r="I28" s="758">
        <v>0</v>
      </c>
      <c r="J28" s="758">
        <v>0</v>
      </c>
      <c r="K28" s="758">
        <v>0</v>
      </c>
      <c r="L28" s="755">
        <v>60296.688000000002</v>
      </c>
      <c r="M28" s="758">
        <v>0</v>
      </c>
      <c r="N28" s="758">
        <v>0</v>
      </c>
      <c r="O28" s="758">
        <v>0</v>
      </c>
      <c r="P28" s="758">
        <v>0</v>
      </c>
      <c r="Q28" s="758">
        <v>0</v>
      </c>
      <c r="R28" s="758">
        <v>0</v>
      </c>
      <c r="S28" s="758">
        <v>0</v>
      </c>
      <c r="T28" s="755">
        <v>49125</v>
      </c>
      <c r="U28" s="758">
        <v>0</v>
      </c>
      <c r="V28" s="758">
        <v>0</v>
      </c>
      <c r="W28" s="758">
        <v>0</v>
      </c>
      <c r="X28" s="758">
        <v>0</v>
      </c>
      <c r="Y28" s="758">
        <v>0</v>
      </c>
      <c r="Z28" s="758">
        <v>0</v>
      </c>
      <c r="AA28" s="758">
        <v>0</v>
      </c>
      <c r="AB28" s="372"/>
    </row>
  </sheetData>
  <mergeCells count="7">
    <mergeCell ref="U6:AA6"/>
    <mergeCell ref="A5:B7"/>
    <mergeCell ref="C5:S5"/>
    <mergeCell ref="C6:C7"/>
    <mergeCell ref="D6:G6"/>
    <mergeCell ref="H6:K6"/>
    <mergeCell ref="M6:S6"/>
  </mergeCells>
  <pageMargins left="0.7" right="0.7" top="0.75" bottom="0.75" header="0.3" footer="0.3"/>
  <pageSetup scale="1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election activeCell="C8" sqref="C8:AA22"/>
    </sheetView>
  </sheetViews>
  <sheetFormatPr defaultColWidth="9.33203125" defaultRowHeight="12"/>
  <cols>
    <col min="1" max="1" width="11.6640625" style="352" bestFit="1" customWidth="1"/>
    <col min="2" max="2" width="64.6640625" style="352" customWidth="1"/>
    <col min="3" max="3" width="20.33203125" style="352" customWidth="1"/>
    <col min="4" max="4" width="16.6640625" style="352" customWidth="1"/>
    <col min="5" max="7" width="17.109375" style="352" customWidth="1"/>
    <col min="8" max="8" width="17.88671875" style="352" customWidth="1"/>
    <col min="9" max="10" width="17.109375" style="352" customWidth="1"/>
    <col min="11" max="19" width="22.33203125" style="352" customWidth="1"/>
    <col min="20" max="20" width="20.33203125" style="352" customWidth="1"/>
    <col min="21" max="27" width="22.33203125" style="352" customWidth="1"/>
    <col min="28" max="16384" width="9.33203125" style="352"/>
  </cols>
  <sheetData>
    <row r="1" spans="1:27" ht="13.8">
      <c r="A1" s="297" t="s">
        <v>30</v>
      </c>
      <c r="B1" s="337" t="str">
        <f>'Info '!C2</f>
        <v>JSC "Liberty Bank"</v>
      </c>
    </row>
    <row r="2" spans="1:27">
      <c r="A2" s="298" t="s">
        <v>31</v>
      </c>
      <c r="B2" s="596">
        <f>'1. key ratios '!B2</f>
        <v>45747</v>
      </c>
    </row>
    <row r="3" spans="1:27">
      <c r="A3" s="299" t="s">
        <v>446</v>
      </c>
      <c r="C3" s="354"/>
    </row>
    <row r="4" spans="1:27" ht="12.6" thickBot="1">
      <c r="A4" s="299"/>
      <c r="B4" s="408"/>
      <c r="C4" s="354"/>
    </row>
    <row r="5" spans="1:27" s="384" customFormat="1" ht="13.5" customHeight="1">
      <c r="A5" s="917" t="s">
        <v>652</v>
      </c>
      <c r="B5" s="918"/>
      <c r="C5" s="926" t="s">
        <v>651</v>
      </c>
      <c r="D5" s="927"/>
      <c r="E5" s="927"/>
      <c r="F5" s="927"/>
      <c r="G5" s="927"/>
      <c r="H5" s="927"/>
      <c r="I5" s="927"/>
      <c r="J5" s="927"/>
      <c r="K5" s="927"/>
      <c r="L5" s="927"/>
      <c r="M5" s="927"/>
      <c r="N5" s="927"/>
      <c r="O5" s="927"/>
      <c r="P5" s="927"/>
      <c r="Q5" s="927"/>
      <c r="R5" s="927"/>
      <c r="S5" s="928"/>
      <c r="T5" s="383"/>
      <c r="U5" s="383"/>
      <c r="V5" s="383"/>
      <c r="W5" s="383"/>
      <c r="X5" s="383"/>
      <c r="Y5" s="383"/>
      <c r="Z5" s="383"/>
      <c r="AA5" s="382"/>
    </row>
    <row r="6" spans="1:27" s="384" customFormat="1" ht="12" customHeight="1">
      <c r="A6" s="919"/>
      <c r="B6" s="920"/>
      <c r="C6" s="923" t="s">
        <v>64</v>
      </c>
      <c r="D6" s="915" t="s">
        <v>648</v>
      </c>
      <c r="E6" s="915"/>
      <c r="F6" s="915"/>
      <c r="G6" s="915"/>
      <c r="H6" s="915" t="s">
        <v>647</v>
      </c>
      <c r="I6" s="915"/>
      <c r="J6" s="915"/>
      <c r="K6" s="915"/>
      <c r="L6" s="381"/>
      <c r="M6" s="916" t="s">
        <v>646</v>
      </c>
      <c r="N6" s="916"/>
      <c r="O6" s="916"/>
      <c r="P6" s="916"/>
      <c r="Q6" s="916"/>
      <c r="R6" s="916"/>
      <c r="S6" s="925"/>
      <c r="T6" s="383"/>
      <c r="U6" s="904" t="s">
        <v>645</v>
      </c>
      <c r="V6" s="904"/>
      <c r="W6" s="904"/>
      <c r="X6" s="904"/>
      <c r="Y6" s="904"/>
      <c r="Z6" s="904"/>
      <c r="AA6" s="897"/>
    </row>
    <row r="7" spans="1:27" s="384" customFormat="1" ht="24">
      <c r="A7" s="921"/>
      <c r="B7" s="922"/>
      <c r="C7" s="924"/>
      <c r="D7" s="378"/>
      <c r="E7" s="376" t="s">
        <v>436</v>
      </c>
      <c r="F7" s="349" t="s">
        <v>643</v>
      </c>
      <c r="G7" s="351" t="s">
        <v>644</v>
      </c>
      <c r="H7" s="407"/>
      <c r="I7" s="376" t="s">
        <v>436</v>
      </c>
      <c r="J7" s="349" t="s">
        <v>643</v>
      </c>
      <c r="K7" s="351" t="s">
        <v>644</v>
      </c>
      <c r="L7" s="377"/>
      <c r="M7" s="376" t="s">
        <v>436</v>
      </c>
      <c r="N7" s="349" t="s">
        <v>643</v>
      </c>
      <c r="O7" s="349" t="s">
        <v>642</v>
      </c>
      <c r="P7" s="349" t="s">
        <v>641</v>
      </c>
      <c r="Q7" s="349" t="s">
        <v>640</v>
      </c>
      <c r="R7" s="349" t="s">
        <v>639</v>
      </c>
      <c r="S7" s="406" t="s">
        <v>638</v>
      </c>
      <c r="T7" s="405"/>
      <c r="U7" s="376" t="s">
        <v>436</v>
      </c>
      <c r="V7" s="376" t="s">
        <v>643</v>
      </c>
      <c r="W7" s="376" t="s">
        <v>642</v>
      </c>
      <c r="X7" s="376" t="s">
        <v>641</v>
      </c>
      <c r="Y7" s="376" t="s">
        <v>640</v>
      </c>
      <c r="Z7" s="349" t="s">
        <v>639</v>
      </c>
      <c r="AA7" s="376" t="s">
        <v>638</v>
      </c>
    </row>
    <row r="8" spans="1:27">
      <c r="A8" s="404">
        <v>1</v>
      </c>
      <c r="B8" s="403" t="s">
        <v>437</v>
      </c>
      <c r="C8" s="759">
        <v>3903428389.3477554</v>
      </c>
      <c r="D8" s="756">
        <v>3592064009.6881571</v>
      </c>
      <c r="E8" s="756">
        <v>32283039.614325002</v>
      </c>
      <c r="F8" s="756">
        <v>0</v>
      </c>
      <c r="G8" s="756">
        <v>616372.92685000005</v>
      </c>
      <c r="H8" s="756">
        <v>175640647.45619592</v>
      </c>
      <c r="I8" s="756">
        <v>38372888.766561024</v>
      </c>
      <c r="J8" s="756">
        <v>16306179.567448996</v>
      </c>
      <c r="K8" s="756">
        <v>0</v>
      </c>
      <c r="L8" s="756">
        <v>129966231.99017794</v>
      </c>
      <c r="M8" s="756">
        <v>2534662.0209709997</v>
      </c>
      <c r="N8" s="756">
        <v>10922763.447527001</v>
      </c>
      <c r="O8" s="756">
        <v>17484269.572539005</v>
      </c>
      <c r="P8" s="756">
        <v>17761495.778839</v>
      </c>
      <c r="Q8" s="756">
        <v>30868783.486799996</v>
      </c>
      <c r="R8" s="756">
        <v>35742373.053165004</v>
      </c>
      <c r="S8" s="760">
        <v>15179.858112</v>
      </c>
      <c r="T8" s="761">
        <v>5757500.2132239984</v>
      </c>
      <c r="U8" s="756">
        <v>62127.510000000009</v>
      </c>
      <c r="V8" s="756">
        <v>35435.120000000003</v>
      </c>
      <c r="W8" s="756">
        <v>51905.94</v>
      </c>
      <c r="X8" s="756">
        <v>119279.74</v>
      </c>
      <c r="Y8" s="756">
        <v>3718700.7625760003</v>
      </c>
      <c r="Z8" s="756">
        <v>348996.188975</v>
      </c>
      <c r="AA8" s="760">
        <v>0</v>
      </c>
    </row>
    <row r="9" spans="1:27">
      <c r="A9" s="401">
        <v>1.1000000000000001</v>
      </c>
      <c r="B9" s="402" t="s">
        <v>447</v>
      </c>
      <c r="C9" s="762">
        <v>2420517438.1245728</v>
      </c>
      <c r="D9" s="756">
        <v>2211217976.5543408</v>
      </c>
      <c r="E9" s="756">
        <v>23688530.664325006</v>
      </c>
      <c r="F9" s="756">
        <v>0</v>
      </c>
      <c r="G9" s="756">
        <v>0</v>
      </c>
      <c r="H9" s="756">
        <v>151685414.28619605</v>
      </c>
      <c r="I9" s="756">
        <v>35167397.736561008</v>
      </c>
      <c r="J9" s="756">
        <v>11351790.937449003</v>
      </c>
      <c r="K9" s="756">
        <v>0</v>
      </c>
      <c r="L9" s="756">
        <v>55174065.350813001</v>
      </c>
      <c r="M9" s="756">
        <v>562108.466548</v>
      </c>
      <c r="N9" s="756">
        <v>7826260.6111289999</v>
      </c>
      <c r="O9" s="756">
        <v>9465172.2468620017</v>
      </c>
      <c r="P9" s="756">
        <v>6782182.0512489984</v>
      </c>
      <c r="Q9" s="756">
        <v>12028737.532029999</v>
      </c>
      <c r="R9" s="756">
        <v>8487908.0608399976</v>
      </c>
      <c r="S9" s="760">
        <v>15179.858112</v>
      </c>
      <c r="T9" s="761">
        <v>2439981.933224</v>
      </c>
      <c r="U9" s="756">
        <v>0</v>
      </c>
      <c r="V9" s="756">
        <v>0</v>
      </c>
      <c r="W9" s="756">
        <v>20898.82</v>
      </c>
      <c r="X9" s="756">
        <v>45474.14</v>
      </c>
      <c r="Y9" s="756">
        <v>992525.75257600006</v>
      </c>
      <c r="Z9" s="756">
        <v>335095.26897500001</v>
      </c>
      <c r="AA9" s="760">
        <v>0</v>
      </c>
    </row>
    <row r="10" spans="1:27">
      <c r="A10" s="399" t="s">
        <v>14</v>
      </c>
      <c r="B10" s="400" t="s">
        <v>448</v>
      </c>
      <c r="C10" s="763">
        <v>2066513352.0828662</v>
      </c>
      <c r="D10" s="756">
        <v>1875993547.0998063</v>
      </c>
      <c r="E10" s="756">
        <v>15602061.607895004</v>
      </c>
      <c r="F10" s="756">
        <v>0</v>
      </c>
      <c r="G10" s="756">
        <v>0</v>
      </c>
      <c r="H10" s="756">
        <v>143646761.22713503</v>
      </c>
      <c r="I10" s="756">
        <v>34054074.29656101</v>
      </c>
      <c r="J10" s="756">
        <v>8556084.3583880011</v>
      </c>
      <c r="K10" s="756">
        <v>0</v>
      </c>
      <c r="L10" s="756">
        <v>44433061.822701</v>
      </c>
      <c r="M10" s="756">
        <v>512624.57654799998</v>
      </c>
      <c r="N10" s="756">
        <v>7597169.9511289997</v>
      </c>
      <c r="O10" s="756">
        <v>7416183.4668619987</v>
      </c>
      <c r="P10" s="756">
        <v>4834747.8612489998</v>
      </c>
      <c r="Q10" s="756">
        <v>8016782.6220300002</v>
      </c>
      <c r="R10" s="756">
        <v>6300337.6708399989</v>
      </c>
      <c r="S10" s="760">
        <v>0</v>
      </c>
      <c r="T10" s="761">
        <v>2439981.933224</v>
      </c>
      <c r="U10" s="756">
        <v>0</v>
      </c>
      <c r="V10" s="756">
        <v>0</v>
      </c>
      <c r="W10" s="756">
        <v>20898.82</v>
      </c>
      <c r="X10" s="756">
        <v>45474.14</v>
      </c>
      <c r="Y10" s="756">
        <v>992525.75257600006</v>
      </c>
      <c r="Z10" s="756">
        <v>335095.26897500001</v>
      </c>
      <c r="AA10" s="760">
        <v>0</v>
      </c>
    </row>
    <row r="11" spans="1:27">
      <c r="A11" s="398" t="s">
        <v>449</v>
      </c>
      <c r="B11" s="397" t="s">
        <v>450</v>
      </c>
      <c r="C11" s="764">
        <v>1255489031.7683737</v>
      </c>
      <c r="D11" s="756">
        <v>1184773830.1988401</v>
      </c>
      <c r="E11" s="756">
        <v>14044240.977895003</v>
      </c>
      <c r="F11" s="756">
        <v>0</v>
      </c>
      <c r="G11" s="756">
        <v>0</v>
      </c>
      <c r="H11" s="756">
        <v>46054782.107412986</v>
      </c>
      <c r="I11" s="756">
        <v>2790837.5067939996</v>
      </c>
      <c r="J11" s="756">
        <v>7470286.2083880007</v>
      </c>
      <c r="K11" s="756">
        <v>0</v>
      </c>
      <c r="L11" s="756">
        <v>22942933.918896999</v>
      </c>
      <c r="M11" s="756">
        <v>356908.35654799995</v>
      </c>
      <c r="N11" s="756">
        <v>6117391.3717629993</v>
      </c>
      <c r="O11" s="756">
        <v>2515681.1212100005</v>
      </c>
      <c r="P11" s="756">
        <v>1742780.7454229998</v>
      </c>
      <c r="Q11" s="756">
        <v>2154179.2531119999</v>
      </c>
      <c r="R11" s="756">
        <v>4568750.7508400008</v>
      </c>
      <c r="S11" s="760">
        <v>0</v>
      </c>
      <c r="T11" s="761">
        <v>1717485.5432239999</v>
      </c>
      <c r="U11" s="756">
        <v>0</v>
      </c>
      <c r="V11" s="756">
        <v>0</v>
      </c>
      <c r="W11" s="756">
        <v>20898.82</v>
      </c>
      <c r="X11" s="756">
        <v>18624.150000000001</v>
      </c>
      <c r="Y11" s="756">
        <v>296879.35257599998</v>
      </c>
      <c r="Z11" s="756">
        <v>335095.26897500001</v>
      </c>
      <c r="AA11" s="760">
        <v>0</v>
      </c>
    </row>
    <row r="12" spans="1:27">
      <c r="A12" s="398" t="s">
        <v>451</v>
      </c>
      <c r="B12" s="397" t="s">
        <v>452</v>
      </c>
      <c r="C12" s="764">
        <v>420604624.66996682</v>
      </c>
      <c r="D12" s="756">
        <v>373174619.30716395</v>
      </c>
      <c r="E12" s="756">
        <v>911925.19</v>
      </c>
      <c r="F12" s="756">
        <v>0</v>
      </c>
      <c r="G12" s="756">
        <v>0</v>
      </c>
      <c r="H12" s="756">
        <v>39289536.565330006</v>
      </c>
      <c r="I12" s="756">
        <v>31100559.619767003</v>
      </c>
      <c r="J12" s="756">
        <v>635709.6100000001</v>
      </c>
      <c r="K12" s="756">
        <v>0</v>
      </c>
      <c r="L12" s="756">
        <v>7417972.4074730007</v>
      </c>
      <c r="M12" s="756">
        <v>25514.52</v>
      </c>
      <c r="N12" s="756">
        <v>312295.32</v>
      </c>
      <c r="O12" s="756">
        <v>1466845.86198</v>
      </c>
      <c r="P12" s="756">
        <v>1477766.1158259998</v>
      </c>
      <c r="Q12" s="756">
        <v>801303.62966700015</v>
      </c>
      <c r="R12" s="756">
        <v>333774.71999999997</v>
      </c>
      <c r="S12" s="760">
        <v>0</v>
      </c>
      <c r="T12" s="761">
        <v>722496.39</v>
      </c>
      <c r="U12" s="756">
        <v>0</v>
      </c>
      <c r="V12" s="756">
        <v>0</v>
      </c>
      <c r="W12" s="756">
        <v>0</v>
      </c>
      <c r="X12" s="756">
        <v>26849.99</v>
      </c>
      <c r="Y12" s="756">
        <v>695646.4</v>
      </c>
      <c r="Z12" s="756">
        <v>0</v>
      </c>
      <c r="AA12" s="760">
        <v>0</v>
      </c>
    </row>
    <row r="13" spans="1:27">
      <c r="A13" s="398" t="s">
        <v>453</v>
      </c>
      <c r="B13" s="397" t="s">
        <v>454</v>
      </c>
      <c r="C13" s="764">
        <v>148965496.23363</v>
      </c>
      <c r="D13" s="756">
        <v>142240516.84409299</v>
      </c>
      <c r="E13" s="756">
        <v>339793.71</v>
      </c>
      <c r="F13" s="756">
        <v>0</v>
      </c>
      <c r="G13" s="756">
        <v>0</v>
      </c>
      <c r="H13" s="756">
        <v>1176583.28</v>
      </c>
      <c r="I13" s="756">
        <v>0</v>
      </c>
      <c r="J13" s="756">
        <v>329009.76</v>
      </c>
      <c r="K13" s="756">
        <v>0</v>
      </c>
      <c r="L13" s="756">
        <v>5548396.1095369989</v>
      </c>
      <c r="M13" s="756">
        <v>0</v>
      </c>
      <c r="N13" s="756">
        <v>707082.56389600004</v>
      </c>
      <c r="O13" s="756">
        <v>2146742.8723479998</v>
      </c>
      <c r="P13" s="756">
        <v>525998.87</v>
      </c>
      <c r="Q13" s="756">
        <v>913346.32925100008</v>
      </c>
      <c r="R13" s="756">
        <v>191716.93</v>
      </c>
      <c r="S13" s="760">
        <v>0</v>
      </c>
      <c r="T13" s="761">
        <v>0</v>
      </c>
      <c r="U13" s="756">
        <v>0</v>
      </c>
      <c r="V13" s="756">
        <v>0</v>
      </c>
      <c r="W13" s="756">
        <v>0</v>
      </c>
      <c r="X13" s="756">
        <v>0</v>
      </c>
      <c r="Y13" s="756">
        <v>0</v>
      </c>
      <c r="Z13" s="756">
        <v>0</v>
      </c>
      <c r="AA13" s="760">
        <v>0</v>
      </c>
    </row>
    <row r="14" spans="1:27">
      <c r="A14" s="398" t="s">
        <v>455</v>
      </c>
      <c r="B14" s="397" t="s">
        <v>456</v>
      </c>
      <c r="C14" s="764">
        <v>241454199.41089478</v>
      </c>
      <c r="D14" s="756">
        <v>175804580.74970877</v>
      </c>
      <c r="E14" s="756">
        <v>306101.73000000004</v>
      </c>
      <c r="F14" s="756">
        <v>0</v>
      </c>
      <c r="G14" s="756">
        <v>0</v>
      </c>
      <c r="H14" s="756">
        <v>57125859.274392009</v>
      </c>
      <c r="I14" s="756">
        <v>162677.17000000001</v>
      </c>
      <c r="J14" s="756">
        <v>121078.78</v>
      </c>
      <c r="K14" s="756">
        <v>0</v>
      </c>
      <c r="L14" s="756">
        <v>8523759.386793999</v>
      </c>
      <c r="M14" s="756">
        <v>130201.7</v>
      </c>
      <c r="N14" s="756">
        <v>460400.69547000004</v>
      </c>
      <c r="O14" s="756">
        <v>1286913.6113240002</v>
      </c>
      <c r="P14" s="756">
        <v>1088202.1299999997</v>
      </c>
      <c r="Q14" s="756">
        <v>4147953.41</v>
      </c>
      <c r="R14" s="756">
        <v>1206095.2699999998</v>
      </c>
      <c r="S14" s="760">
        <v>0</v>
      </c>
      <c r="T14" s="761">
        <v>0</v>
      </c>
      <c r="U14" s="756">
        <v>0</v>
      </c>
      <c r="V14" s="756">
        <v>0</v>
      </c>
      <c r="W14" s="756">
        <v>0</v>
      </c>
      <c r="X14" s="756">
        <v>0</v>
      </c>
      <c r="Y14" s="756">
        <v>0</v>
      </c>
      <c r="Z14" s="756">
        <v>0</v>
      </c>
      <c r="AA14" s="760">
        <v>0</v>
      </c>
    </row>
    <row r="15" spans="1:27">
      <c r="A15" s="396">
        <v>1.2</v>
      </c>
      <c r="B15" s="394" t="s">
        <v>650</v>
      </c>
      <c r="C15" s="765">
        <v>2420517438.1245728</v>
      </c>
      <c r="D15" s="756">
        <v>2211217976.5543408</v>
      </c>
      <c r="E15" s="756">
        <v>23688530.664325006</v>
      </c>
      <c r="F15" s="756">
        <v>0</v>
      </c>
      <c r="G15" s="756">
        <v>0</v>
      </c>
      <c r="H15" s="756">
        <v>151685414.28619605</v>
      </c>
      <c r="I15" s="756">
        <v>35167397.736561008</v>
      </c>
      <c r="J15" s="756">
        <v>11351790.937449003</v>
      </c>
      <c r="K15" s="756">
        <v>0</v>
      </c>
      <c r="L15" s="756">
        <v>55174065.350813001</v>
      </c>
      <c r="M15" s="756">
        <v>562108.466548</v>
      </c>
      <c r="N15" s="756">
        <v>7826260.6111289999</v>
      </c>
      <c r="O15" s="756">
        <v>9465172.2468620017</v>
      </c>
      <c r="P15" s="756">
        <v>6782182.0512489984</v>
      </c>
      <c r="Q15" s="756">
        <v>12028737.532029999</v>
      </c>
      <c r="R15" s="756">
        <v>562108.466548</v>
      </c>
      <c r="S15" s="760">
        <v>15179.858112</v>
      </c>
      <c r="T15" s="761">
        <v>2439981.933224</v>
      </c>
      <c r="U15" s="756">
        <v>0</v>
      </c>
      <c r="V15" s="756">
        <v>0</v>
      </c>
      <c r="W15" s="756">
        <v>20898.82</v>
      </c>
      <c r="X15" s="756">
        <v>45474.14</v>
      </c>
      <c r="Y15" s="756">
        <v>992525.75257600006</v>
      </c>
      <c r="Z15" s="756">
        <v>335095.26897500001</v>
      </c>
      <c r="AA15" s="760">
        <v>0</v>
      </c>
    </row>
    <row r="16" spans="1:27">
      <c r="A16" s="395">
        <v>1.3</v>
      </c>
      <c r="B16" s="394" t="s">
        <v>495</v>
      </c>
      <c r="C16" s="766"/>
      <c r="D16" s="767"/>
      <c r="E16" s="767"/>
      <c r="F16" s="767"/>
      <c r="G16" s="767"/>
      <c r="H16" s="767"/>
      <c r="I16" s="767"/>
      <c r="J16" s="767"/>
      <c r="K16" s="767"/>
      <c r="L16" s="767"/>
      <c r="M16" s="767"/>
      <c r="N16" s="767"/>
      <c r="O16" s="767"/>
      <c r="P16" s="767"/>
      <c r="Q16" s="767"/>
      <c r="R16" s="767"/>
      <c r="S16" s="768"/>
      <c r="T16" s="769"/>
      <c r="U16" s="767"/>
      <c r="V16" s="767"/>
      <c r="W16" s="767"/>
      <c r="X16" s="767"/>
      <c r="Y16" s="767"/>
      <c r="Z16" s="767"/>
      <c r="AA16" s="768"/>
    </row>
    <row r="17" spans="1:27" s="384" customFormat="1">
      <c r="A17" s="392" t="s">
        <v>457</v>
      </c>
      <c r="B17" s="393" t="s">
        <v>458</v>
      </c>
      <c r="C17" s="770">
        <v>2380580521.3930531</v>
      </c>
      <c r="D17" s="771">
        <v>2174516491.8671808</v>
      </c>
      <c r="E17" s="771">
        <v>23646728.820212372</v>
      </c>
      <c r="F17" s="771">
        <v>0</v>
      </c>
      <c r="G17" s="771">
        <v>0</v>
      </c>
      <c r="H17" s="771">
        <v>150919685.55713397</v>
      </c>
      <c r="I17" s="771">
        <v>35131029.516561009</v>
      </c>
      <c r="J17" s="771">
        <v>11310597.948733628</v>
      </c>
      <c r="K17" s="771">
        <v>0</v>
      </c>
      <c r="L17" s="771">
        <v>52704362.035517626</v>
      </c>
      <c r="M17" s="771">
        <v>531529.56654799997</v>
      </c>
      <c r="N17" s="771">
        <v>7754223.9636713443</v>
      </c>
      <c r="O17" s="771">
        <v>9166044.0604762807</v>
      </c>
      <c r="P17" s="771">
        <v>6350211.8192565339</v>
      </c>
      <c r="Q17" s="771">
        <v>10898482.965206627</v>
      </c>
      <c r="R17" s="771">
        <v>8036805.2546715904</v>
      </c>
      <c r="S17" s="772">
        <v>15179.858112</v>
      </c>
      <c r="T17" s="773">
        <v>2439981.933224</v>
      </c>
      <c r="U17" s="771">
        <v>0</v>
      </c>
      <c r="V17" s="771">
        <v>0</v>
      </c>
      <c r="W17" s="771">
        <v>20898.82</v>
      </c>
      <c r="X17" s="771">
        <v>45474.14</v>
      </c>
      <c r="Y17" s="771">
        <v>992525.75257600006</v>
      </c>
      <c r="Z17" s="771">
        <v>335095.26897500001</v>
      </c>
      <c r="AA17" s="772">
        <v>0</v>
      </c>
    </row>
    <row r="18" spans="1:27" s="384" customFormat="1">
      <c r="A18" s="389" t="s">
        <v>459</v>
      </c>
      <c r="B18" s="390" t="s">
        <v>460</v>
      </c>
      <c r="C18" s="774">
        <v>1970207857.144531</v>
      </c>
      <c r="D18" s="771">
        <v>1824188744.2668793</v>
      </c>
      <c r="E18" s="771">
        <v>15547784.177895004</v>
      </c>
      <c r="F18" s="771">
        <v>0</v>
      </c>
      <c r="G18" s="771">
        <v>0</v>
      </c>
      <c r="H18" s="771">
        <v>101405628.37796476</v>
      </c>
      <c r="I18" s="771">
        <v>34008662.220375255</v>
      </c>
      <c r="J18" s="771">
        <v>8520449.879672626</v>
      </c>
      <c r="K18" s="771">
        <v>0</v>
      </c>
      <c r="L18" s="771">
        <v>42173502.566463493</v>
      </c>
      <c r="M18" s="771">
        <v>482045.67654799996</v>
      </c>
      <c r="N18" s="771">
        <v>7513820.3299177149</v>
      </c>
      <c r="O18" s="771">
        <v>7134245.3825783171</v>
      </c>
      <c r="P18" s="771">
        <v>4477952.2687451346</v>
      </c>
      <c r="Q18" s="771">
        <v>6933427.3513424788</v>
      </c>
      <c r="R18" s="771">
        <v>5931427.8597565787</v>
      </c>
      <c r="S18" s="772">
        <v>0</v>
      </c>
      <c r="T18" s="773">
        <v>2439981.933224</v>
      </c>
      <c r="U18" s="771">
        <v>0</v>
      </c>
      <c r="V18" s="771">
        <v>0</v>
      </c>
      <c r="W18" s="771">
        <v>20898.82</v>
      </c>
      <c r="X18" s="771">
        <v>45474.14</v>
      </c>
      <c r="Y18" s="771">
        <v>992525.75257600006</v>
      </c>
      <c r="Z18" s="771">
        <v>335095.26897500001</v>
      </c>
      <c r="AA18" s="772">
        <v>0</v>
      </c>
    </row>
    <row r="19" spans="1:27" s="384" customFormat="1">
      <c r="A19" s="392" t="s">
        <v>461</v>
      </c>
      <c r="B19" s="391" t="s">
        <v>462</v>
      </c>
      <c r="C19" s="775">
        <v>3337933729.1371942</v>
      </c>
      <c r="D19" s="771">
        <v>3085478907.7904267</v>
      </c>
      <c r="E19" s="771">
        <v>35003473.134689175</v>
      </c>
      <c r="F19" s="771">
        <v>0</v>
      </c>
      <c r="G19" s="771">
        <v>0</v>
      </c>
      <c r="H19" s="771">
        <v>197209333.68746984</v>
      </c>
      <c r="I19" s="771">
        <v>14978031.387419824</v>
      </c>
      <c r="J19" s="771">
        <v>17597414.881301548</v>
      </c>
      <c r="K19" s="771">
        <v>0</v>
      </c>
      <c r="L19" s="771">
        <v>51112148.593677163</v>
      </c>
      <c r="M19" s="771">
        <v>1206081.9349144616</v>
      </c>
      <c r="N19" s="771">
        <v>12243646.491817866</v>
      </c>
      <c r="O19" s="771">
        <v>5311829.0922396872</v>
      </c>
      <c r="P19" s="771">
        <v>3718608.8237315184</v>
      </c>
      <c r="Q19" s="771">
        <v>9610554.4231057763</v>
      </c>
      <c r="R19" s="771">
        <v>5724704.2080318863</v>
      </c>
      <c r="S19" s="772">
        <v>23288.988976384859</v>
      </c>
      <c r="T19" s="773">
        <v>4133339.06562097</v>
      </c>
      <c r="U19" s="771">
        <v>0</v>
      </c>
      <c r="V19" s="771">
        <v>0</v>
      </c>
      <c r="W19" s="771">
        <v>134025.3266118505</v>
      </c>
      <c r="X19" s="771">
        <v>153993.02624343801</v>
      </c>
      <c r="Y19" s="771">
        <v>1540615.8045687114</v>
      </c>
      <c r="Z19" s="771">
        <v>467421.73102499999</v>
      </c>
      <c r="AA19" s="772">
        <v>0</v>
      </c>
    </row>
    <row r="20" spans="1:27" s="384" customFormat="1">
      <c r="A20" s="389" t="s">
        <v>463</v>
      </c>
      <c r="B20" s="390" t="s">
        <v>460</v>
      </c>
      <c r="C20" s="774">
        <v>2812517888.363893</v>
      </c>
      <c r="D20" s="771">
        <v>2661297485.1616702</v>
      </c>
      <c r="E20" s="771">
        <v>28700568.403164025</v>
      </c>
      <c r="F20" s="771">
        <v>0</v>
      </c>
      <c r="G20" s="771">
        <v>0</v>
      </c>
      <c r="H20" s="771">
        <v>107530027.1323003</v>
      </c>
      <c r="I20" s="771">
        <v>15787287.004772313</v>
      </c>
      <c r="J20" s="771">
        <v>15787287.004772313</v>
      </c>
      <c r="K20" s="771">
        <v>0</v>
      </c>
      <c r="L20" s="771">
        <v>39926603.604303211</v>
      </c>
      <c r="M20" s="771">
        <v>1078988.0688533478</v>
      </c>
      <c r="N20" s="771">
        <v>11972219.939944275</v>
      </c>
      <c r="O20" s="771">
        <v>4055178.2324330555</v>
      </c>
      <c r="P20" s="771">
        <v>2226768.5613180152</v>
      </c>
      <c r="Q20" s="771">
        <v>5183038.5300822044</v>
      </c>
      <c r="R20" s="771">
        <v>2950483.3875767658</v>
      </c>
      <c r="S20" s="772">
        <v>0</v>
      </c>
      <c r="T20" s="773">
        <v>3763772.4656209699</v>
      </c>
      <c r="U20" s="771">
        <v>0</v>
      </c>
      <c r="V20" s="771">
        <v>0</v>
      </c>
      <c r="W20" s="771">
        <v>10639.979956724081</v>
      </c>
      <c r="X20" s="771">
        <v>144042.35966587209</v>
      </c>
      <c r="Y20" s="771">
        <v>1304385.2178014037</v>
      </c>
      <c r="Z20" s="771">
        <v>467421.73102499999</v>
      </c>
      <c r="AA20" s="772">
        <v>0</v>
      </c>
    </row>
    <row r="21" spans="1:27" s="384" customFormat="1">
      <c r="A21" s="388">
        <v>1.4</v>
      </c>
      <c r="B21" s="387" t="s">
        <v>464</v>
      </c>
      <c r="C21" s="776">
        <v>10235130.2301</v>
      </c>
      <c r="D21" s="771">
        <v>10059012.166399999</v>
      </c>
      <c r="E21" s="771">
        <v>0</v>
      </c>
      <c r="F21" s="771">
        <v>0</v>
      </c>
      <c r="G21" s="771">
        <v>0</v>
      </c>
      <c r="H21" s="771">
        <v>25475.775000000001</v>
      </c>
      <c r="I21" s="771">
        <v>0</v>
      </c>
      <c r="J21" s="771">
        <v>25475.775000000001</v>
      </c>
      <c r="K21" s="771">
        <v>0</v>
      </c>
      <c r="L21" s="771">
        <v>150642.28870000003</v>
      </c>
      <c r="M21" s="771">
        <v>0</v>
      </c>
      <c r="N21" s="771">
        <v>0</v>
      </c>
      <c r="O21" s="771">
        <v>0</v>
      </c>
      <c r="P21" s="771">
        <v>0</v>
      </c>
      <c r="Q21" s="771">
        <v>150642.28870000003</v>
      </c>
      <c r="R21" s="771">
        <v>0</v>
      </c>
      <c r="S21" s="772">
        <v>0</v>
      </c>
      <c r="T21" s="773">
        <v>0</v>
      </c>
      <c r="U21" s="771">
        <v>0</v>
      </c>
      <c r="V21" s="771">
        <v>0</v>
      </c>
      <c r="W21" s="771">
        <v>0</v>
      </c>
      <c r="X21" s="771">
        <v>0</v>
      </c>
      <c r="Y21" s="771">
        <v>0</v>
      </c>
      <c r="Z21" s="771">
        <v>0</v>
      </c>
      <c r="AA21" s="772">
        <v>0</v>
      </c>
    </row>
    <row r="22" spans="1:27" s="384" customFormat="1" ht="12.6" thickBot="1">
      <c r="A22" s="386">
        <v>1.5</v>
      </c>
      <c r="B22" s="385" t="s">
        <v>465</v>
      </c>
      <c r="C22" s="777"/>
      <c r="D22" s="778"/>
      <c r="E22" s="778"/>
      <c r="F22" s="778"/>
      <c r="G22" s="778"/>
      <c r="H22" s="778"/>
      <c r="I22" s="778"/>
      <c r="J22" s="778"/>
      <c r="K22" s="778"/>
      <c r="L22" s="778"/>
      <c r="M22" s="778"/>
      <c r="N22" s="778"/>
      <c r="O22" s="778"/>
      <c r="P22" s="778"/>
      <c r="Q22" s="778"/>
      <c r="R22" s="778"/>
      <c r="S22" s="779"/>
      <c r="T22" s="780"/>
      <c r="U22" s="778"/>
      <c r="V22" s="778"/>
      <c r="W22" s="778"/>
      <c r="X22" s="778"/>
      <c r="Y22" s="778"/>
      <c r="Z22" s="778"/>
      <c r="AA22" s="779"/>
    </row>
    <row r="23" spans="1:27">
      <c r="A23" s="372"/>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scale="1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topLeftCell="A33" zoomScale="80" zoomScaleNormal="80" workbookViewId="0">
      <selection activeCell="K54" sqref="K54"/>
    </sheetView>
  </sheetViews>
  <sheetFormatPr defaultColWidth="8.6640625" defaultRowHeight="13.8"/>
  <cols>
    <col min="1" max="1" width="8.6640625" style="472"/>
    <col min="2" max="2" width="69.33203125" style="473" customWidth="1"/>
    <col min="3" max="4" width="16.44140625" style="738" customWidth="1"/>
    <col min="5" max="5" width="14.88671875" style="458" customWidth="1"/>
    <col min="6" max="6" width="19.109375" style="738" customWidth="1"/>
    <col min="7" max="7" width="17.5546875" style="738" customWidth="1"/>
    <col min="8" max="8" width="14.88671875" style="458" customWidth="1"/>
    <col min="9" max="16384" width="8.6640625" style="458"/>
  </cols>
  <sheetData>
    <row r="1" spans="1:8">
      <c r="A1" s="193" t="s">
        <v>30</v>
      </c>
      <c r="B1" s="457" t="str">
        <f>'Info '!C2</f>
        <v>JSC "Liberty Bank"</v>
      </c>
      <c r="C1" s="737"/>
    </row>
    <row r="2" spans="1:8">
      <c r="A2" s="193" t="s">
        <v>31</v>
      </c>
      <c r="B2" s="595">
        <f>'1. key ratios '!B2</f>
        <v>45747</v>
      </c>
      <c r="C2" s="739"/>
      <c r="D2" s="740"/>
      <c r="E2" s="460"/>
      <c r="F2" s="740"/>
      <c r="G2" s="740"/>
      <c r="H2" s="460"/>
    </row>
    <row r="3" spans="1:8" ht="14.4" thickBot="1">
      <c r="A3" s="193"/>
      <c r="B3" s="459"/>
      <c r="C3" s="739"/>
      <c r="D3" s="740"/>
      <c r="E3" s="460"/>
      <c r="F3" s="740"/>
      <c r="G3" s="740"/>
      <c r="H3" s="460"/>
    </row>
    <row r="4" spans="1:8" ht="21" customHeight="1">
      <c r="A4" s="821" t="s">
        <v>6</v>
      </c>
      <c r="B4" s="823" t="s">
        <v>521</v>
      </c>
      <c r="C4" s="825" t="s">
        <v>522</v>
      </c>
      <c r="D4" s="825"/>
      <c r="E4" s="825"/>
      <c r="F4" s="825" t="s">
        <v>523</v>
      </c>
      <c r="G4" s="825"/>
      <c r="H4" s="826"/>
    </row>
    <row r="5" spans="1:8" ht="21" customHeight="1">
      <c r="A5" s="822"/>
      <c r="B5" s="824"/>
      <c r="C5" s="741" t="s">
        <v>32</v>
      </c>
      <c r="D5" s="741" t="s">
        <v>33</v>
      </c>
      <c r="E5" s="617" t="s">
        <v>34</v>
      </c>
      <c r="F5" s="741" t="s">
        <v>32</v>
      </c>
      <c r="G5" s="741" t="s">
        <v>33</v>
      </c>
      <c r="H5" s="618" t="s">
        <v>34</v>
      </c>
    </row>
    <row r="6" spans="1:8" ht="26.7" customHeight="1">
      <c r="A6" s="822"/>
      <c r="B6" s="559" t="s">
        <v>524</v>
      </c>
      <c r="C6" s="818"/>
      <c r="D6" s="819"/>
      <c r="E6" s="819"/>
      <c r="F6" s="819"/>
      <c r="G6" s="819"/>
      <c r="H6" s="820"/>
    </row>
    <row r="7" spans="1:8" ht="22.95" customHeight="1">
      <c r="A7" s="619">
        <v>1</v>
      </c>
      <c r="B7" s="620" t="s">
        <v>525</v>
      </c>
      <c r="C7" s="742">
        <v>253528637</v>
      </c>
      <c r="D7" s="742">
        <v>290172555.31</v>
      </c>
      <c r="E7" s="621">
        <f>C7+D7</f>
        <v>543701192.30999994</v>
      </c>
      <c r="F7" s="742">
        <v>220257896.06</v>
      </c>
      <c r="G7" s="742">
        <v>348234273.73000002</v>
      </c>
      <c r="H7" s="622">
        <f>F7+G7</f>
        <v>568492169.78999996</v>
      </c>
    </row>
    <row r="8" spans="1:8">
      <c r="A8" s="619">
        <v>1.1000000000000001</v>
      </c>
      <c r="B8" s="623" t="s">
        <v>526</v>
      </c>
      <c r="C8" s="742">
        <v>249265848.05000001</v>
      </c>
      <c r="D8" s="742">
        <v>86702028.100000009</v>
      </c>
      <c r="E8" s="621">
        <f t="shared" ref="E8:E36" si="0">C8+D8</f>
        <v>335967876.15000004</v>
      </c>
      <c r="F8" s="742">
        <v>214106316.54000002</v>
      </c>
      <c r="G8" s="742">
        <v>71124919.909999996</v>
      </c>
      <c r="H8" s="622">
        <f t="shared" ref="H8:H36" si="1">F8+G8</f>
        <v>285231236.45000005</v>
      </c>
    </row>
    <row r="9" spans="1:8">
      <c r="A9" s="619">
        <v>1.2</v>
      </c>
      <c r="B9" s="623" t="s">
        <v>527</v>
      </c>
      <c r="C9" s="742">
        <v>3668100</v>
      </c>
      <c r="D9" s="742">
        <v>113311532.72</v>
      </c>
      <c r="E9" s="621">
        <f t="shared" si="0"/>
        <v>116979632.72</v>
      </c>
      <c r="F9" s="742">
        <v>5565156.1699999999</v>
      </c>
      <c r="G9" s="742">
        <v>87520465.330000013</v>
      </c>
      <c r="H9" s="622">
        <f t="shared" si="1"/>
        <v>93085621.500000015</v>
      </c>
    </row>
    <row r="10" spans="1:8">
      <c r="A10" s="619">
        <v>1.3</v>
      </c>
      <c r="B10" s="623" t="s">
        <v>528</v>
      </c>
      <c r="C10" s="742">
        <v>594688.95000000007</v>
      </c>
      <c r="D10" s="742">
        <v>90158994.49000001</v>
      </c>
      <c r="E10" s="621">
        <f t="shared" si="0"/>
        <v>90753683.440000013</v>
      </c>
      <c r="F10" s="742">
        <v>586423.35000000009</v>
      </c>
      <c r="G10" s="742">
        <v>189588888.48999998</v>
      </c>
      <c r="H10" s="622">
        <f t="shared" si="1"/>
        <v>190175311.83999997</v>
      </c>
    </row>
    <row r="11" spans="1:8">
      <c r="A11" s="619">
        <v>2</v>
      </c>
      <c r="B11" s="461" t="s">
        <v>529</v>
      </c>
      <c r="C11" s="742">
        <v>853480.32</v>
      </c>
      <c r="D11" s="742">
        <v>0</v>
      </c>
      <c r="E11" s="621">
        <f t="shared" si="0"/>
        <v>853480.32</v>
      </c>
      <c r="F11" s="742">
        <v>518.97</v>
      </c>
      <c r="G11" s="742">
        <v>0</v>
      </c>
      <c r="H11" s="622">
        <f t="shared" si="1"/>
        <v>518.97</v>
      </c>
    </row>
    <row r="12" spans="1:8">
      <c r="A12" s="619">
        <v>2.1</v>
      </c>
      <c r="B12" s="624" t="s">
        <v>530</v>
      </c>
      <c r="C12" s="742">
        <v>561165.99</v>
      </c>
      <c r="D12" s="742">
        <v>0</v>
      </c>
      <c r="E12" s="621">
        <f t="shared" si="0"/>
        <v>561165.99</v>
      </c>
      <c r="F12" s="742">
        <v>518.97</v>
      </c>
      <c r="G12" s="742">
        <v>0</v>
      </c>
      <c r="H12" s="622">
        <f t="shared" si="1"/>
        <v>518.97</v>
      </c>
    </row>
    <row r="13" spans="1:8" ht="26.7" customHeight="1">
      <c r="A13" s="619">
        <v>3</v>
      </c>
      <c r="B13" s="462" t="s">
        <v>531</v>
      </c>
      <c r="C13" s="742"/>
      <c r="D13" s="742"/>
      <c r="E13" s="621">
        <f t="shared" si="0"/>
        <v>0</v>
      </c>
      <c r="F13" s="742"/>
      <c r="G13" s="742"/>
      <c r="H13" s="622">
        <f t="shared" si="1"/>
        <v>0</v>
      </c>
    </row>
    <row r="14" spans="1:8" ht="26.7" customHeight="1">
      <c r="A14" s="619">
        <v>4</v>
      </c>
      <c r="B14" s="463" t="s">
        <v>532</v>
      </c>
      <c r="C14" s="742"/>
      <c r="D14" s="742"/>
      <c r="E14" s="621">
        <f t="shared" si="0"/>
        <v>0</v>
      </c>
      <c r="F14" s="742"/>
      <c r="G14" s="742"/>
      <c r="H14" s="622">
        <f t="shared" si="1"/>
        <v>0</v>
      </c>
    </row>
    <row r="15" spans="1:8" ht="24.45" customHeight="1">
      <c r="A15" s="619">
        <v>5</v>
      </c>
      <c r="B15" s="464" t="s">
        <v>533</v>
      </c>
      <c r="C15" s="743">
        <v>288672290</v>
      </c>
      <c r="D15" s="743">
        <v>0</v>
      </c>
      <c r="E15" s="625">
        <f t="shared" si="0"/>
        <v>288672290</v>
      </c>
      <c r="F15" s="743">
        <v>160634250.99999997</v>
      </c>
      <c r="G15" s="743">
        <v>0</v>
      </c>
      <c r="H15" s="626">
        <f t="shared" si="1"/>
        <v>160634250.99999997</v>
      </c>
    </row>
    <row r="16" spans="1:8">
      <c r="A16" s="619">
        <v>5.0999999999999996</v>
      </c>
      <c r="B16" s="465" t="s">
        <v>534</v>
      </c>
      <c r="C16" s="742"/>
      <c r="D16" s="742"/>
      <c r="E16" s="621">
        <f t="shared" si="0"/>
        <v>0</v>
      </c>
      <c r="F16" s="742"/>
      <c r="G16" s="742"/>
      <c r="H16" s="622">
        <f t="shared" si="1"/>
        <v>0</v>
      </c>
    </row>
    <row r="17" spans="1:8">
      <c r="A17" s="619">
        <v>5.2</v>
      </c>
      <c r="B17" s="465" t="s">
        <v>535</v>
      </c>
      <c r="C17" s="742">
        <v>288672290</v>
      </c>
      <c r="D17" s="742">
        <v>0</v>
      </c>
      <c r="E17" s="621">
        <f t="shared" si="0"/>
        <v>288672290</v>
      </c>
      <c r="F17" s="742">
        <v>160634250.99999997</v>
      </c>
      <c r="G17" s="742">
        <v>0</v>
      </c>
      <c r="H17" s="622">
        <f t="shared" si="1"/>
        <v>160634250.99999997</v>
      </c>
    </row>
    <row r="18" spans="1:8">
      <c r="A18" s="619">
        <v>5.3</v>
      </c>
      <c r="B18" s="466" t="s">
        <v>536</v>
      </c>
      <c r="C18" s="742"/>
      <c r="D18" s="742"/>
      <c r="E18" s="621">
        <f t="shared" si="0"/>
        <v>0</v>
      </c>
      <c r="F18" s="742"/>
      <c r="G18" s="742"/>
      <c r="H18" s="622">
        <f t="shared" si="1"/>
        <v>0</v>
      </c>
    </row>
    <row r="19" spans="1:8">
      <c r="A19" s="619">
        <v>6</v>
      </c>
      <c r="B19" s="462" t="s">
        <v>537</v>
      </c>
      <c r="C19" s="742">
        <v>3251519193.1370006</v>
      </c>
      <c r="D19" s="742">
        <v>1000843845.0518379</v>
      </c>
      <c r="E19" s="621">
        <f t="shared" si="0"/>
        <v>4252363038.1888385</v>
      </c>
      <c r="F19" s="742">
        <v>2678603987.500216</v>
      </c>
      <c r="G19" s="742">
        <v>569994901.68534529</v>
      </c>
      <c r="H19" s="622">
        <f t="shared" si="1"/>
        <v>3248598889.1855612</v>
      </c>
    </row>
    <row r="20" spans="1:8">
      <c r="A20" s="619">
        <v>6.1</v>
      </c>
      <c r="B20" s="465" t="s">
        <v>535</v>
      </c>
      <c r="C20" s="742">
        <v>376873220.2600041</v>
      </c>
      <c r="D20" s="742">
        <v>111533575.80420199</v>
      </c>
      <c r="E20" s="621">
        <f t="shared" si="0"/>
        <v>488406796.06420612</v>
      </c>
      <c r="F20" s="742">
        <v>281801480.26392233</v>
      </c>
      <c r="G20" s="742">
        <v>0</v>
      </c>
      <c r="H20" s="622">
        <f t="shared" si="1"/>
        <v>281801480.26392233</v>
      </c>
    </row>
    <row r="21" spans="1:8">
      <c r="A21" s="619">
        <v>6.2</v>
      </c>
      <c r="B21" s="466" t="s">
        <v>536</v>
      </c>
      <c r="C21" s="742">
        <v>2874645972.8769965</v>
      </c>
      <c r="D21" s="742">
        <v>889310269.24763596</v>
      </c>
      <c r="E21" s="621">
        <f t="shared" si="0"/>
        <v>3763956242.1246324</v>
      </c>
      <c r="F21" s="742">
        <v>2396802507.2362938</v>
      </c>
      <c r="G21" s="742">
        <v>569994901.68534529</v>
      </c>
      <c r="H21" s="622">
        <f t="shared" si="1"/>
        <v>2966797408.921639</v>
      </c>
    </row>
    <row r="22" spans="1:8">
      <c r="A22" s="619">
        <v>7</v>
      </c>
      <c r="B22" s="461" t="s">
        <v>538</v>
      </c>
      <c r="C22" s="742"/>
      <c r="D22" s="742"/>
      <c r="E22" s="621">
        <f t="shared" si="0"/>
        <v>0</v>
      </c>
      <c r="F22" s="742">
        <v>106733.3</v>
      </c>
      <c r="G22" s="742">
        <v>0</v>
      </c>
      <c r="H22" s="622">
        <f t="shared" si="1"/>
        <v>106733.3</v>
      </c>
    </row>
    <row r="23" spans="1:8">
      <c r="A23" s="619">
        <v>8</v>
      </c>
      <c r="B23" s="810" t="s">
        <v>539</v>
      </c>
      <c r="C23" s="742"/>
      <c r="D23" s="742"/>
      <c r="E23" s="621">
        <f t="shared" si="0"/>
        <v>0</v>
      </c>
      <c r="F23" s="742"/>
      <c r="G23" s="742"/>
      <c r="H23" s="622">
        <f t="shared" si="1"/>
        <v>0</v>
      </c>
    </row>
    <row r="24" spans="1:8">
      <c r="A24" s="619">
        <v>9</v>
      </c>
      <c r="B24" s="463" t="s">
        <v>540</v>
      </c>
      <c r="C24" s="742">
        <v>201580935.44</v>
      </c>
      <c r="D24" s="742">
        <v>0</v>
      </c>
      <c r="E24" s="621">
        <f t="shared" si="0"/>
        <v>201580935.44</v>
      </c>
      <c r="F24" s="742">
        <v>183473059.14999998</v>
      </c>
      <c r="G24" s="742">
        <v>0</v>
      </c>
      <c r="H24" s="622">
        <f t="shared" si="1"/>
        <v>183473059.14999998</v>
      </c>
    </row>
    <row r="25" spans="1:8">
      <c r="A25" s="619">
        <v>9.1</v>
      </c>
      <c r="B25" s="465" t="s">
        <v>541</v>
      </c>
      <c r="C25" s="742">
        <v>199536216.40000001</v>
      </c>
      <c r="D25" s="742"/>
      <c r="E25" s="621">
        <f t="shared" si="0"/>
        <v>199536216.40000001</v>
      </c>
      <c r="F25" s="742">
        <v>181428340.10999998</v>
      </c>
      <c r="G25" s="742">
        <v>0</v>
      </c>
      <c r="H25" s="622">
        <f t="shared" si="1"/>
        <v>181428340.10999998</v>
      </c>
    </row>
    <row r="26" spans="1:8">
      <c r="A26" s="619">
        <v>9.1999999999999993</v>
      </c>
      <c r="B26" s="465" t="s">
        <v>542</v>
      </c>
      <c r="C26" s="742">
        <v>2044719.04</v>
      </c>
      <c r="D26" s="742"/>
      <c r="E26" s="621">
        <f t="shared" si="0"/>
        <v>2044719.04</v>
      </c>
      <c r="F26" s="742">
        <v>2044719.04</v>
      </c>
      <c r="G26" s="742">
        <v>0</v>
      </c>
      <c r="H26" s="622">
        <f t="shared" si="1"/>
        <v>2044719.04</v>
      </c>
    </row>
    <row r="27" spans="1:8">
      <c r="A27" s="619">
        <v>10</v>
      </c>
      <c r="B27" s="463" t="s">
        <v>543</v>
      </c>
      <c r="C27" s="742">
        <v>74107702.890000015</v>
      </c>
      <c r="D27" s="742">
        <v>0</v>
      </c>
      <c r="E27" s="621">
        <f t="shared" si="0"/>
        <v>74107702.890000015</v>
      </c>
      <c r="F27" s="742">
        <v>64538189.32</v>
      </c>
      <c r="G27" s="742">
        <v>0</v>
      </c>
      <c r="H27" s="622">
        <f t="shared" si="1"/>
        <v>64538189.32</v>
      </c>
    </row>
    <row r="28" spans="1:8">
      <c r="A28" s="619">
        <v>10.1</v>
      </c>
      <c r="B28" s="465" t="s">
        <v>544</v>
      </c>
      <c r="C28" s="742"/>
      <c r="D28" s="742"/>
      <c r="E28" s="621">
        <f t="shared" si="0"/>
        <v>0</v>
      </c>
      <c r="F28" s="742"/>
      <c r="G28" s="742"/>
      <c r="H28" s="622">
        <f t="shared" si="1"/>
        <v>0</v>
      </c>
    </row>
    <row r="29" spans="1:8">
      <c r="A29" s="619">
        <v>10.199999999999999</v>
      </c>
      <c r="B29" s="465" t="s">
        <v>545</v>
      </c>
      <c r="C29" s="742">
        <v>74107702.890000015</v>
      </c>
      <c r="D29" s="742"/>
      <c r="E29" s="621">
        <f t="shared" si="0"/>
        <v>74107702.890000015</v>
      </c>
      <c r="F29" s="742">
        <v>64538189.32</v>
      </c>
      <c r="G29" s="742">
        <v>0</v>
      </c>
      <c r="H29" s="622">
        <f t="shared" si="1"/>
        <v>64538189.32</v>
      </c>
    </row>
    <row r="30" spans="1:8">
      <c r="A30" s="619">
        <v>11</v>
      </c>
      <c r="B30" s="463" t="s">
        <v>546</v>
      </c>
      <c r="C30" s="742">
        <v>0</v>
      </c>
      <c r="D30" s="742">
        <v>0</v>
      </c>
      <c r="E30" s="621">
        <f t="shared" si="0"/>
        <v>0</v>
      </c>
      <c r="F30" s="742">
        <v>2176710.61</v>
      </c>
      <c r="G30" s="742">
        <v>0</v>
      </c>
      <c r="H30" s="622">
        <f t="shared" si="1"/>
        <v>2176710.61</v>
      </c>
    </row>
    <row r="31" spans="1:8">
      <c r="A31" s="619">
        <v>11.1</v>
      </c>
      <c r="B31" s="465" t="s">
        <v>547</v>
      </c>
      <c r="C31" s="742"/>
      <c r="D31" s="742"/>
      <c r="E31" s="621">
        <f t="shared" si="0"/>
        <v>0</v>
      </c>
      <c r="F31" s="742">
        <v>2176710.61</v>
      </c>
      <c r="G31" s="742">
        <v>0</v>
      </c>
      <c r="H31" s="622">
        <f t="shared" si="1"/>
        <v>2176710.61</v>
      </c>
    </row>
    <row r="32" spans="1:8">
      <c r="A32" s="619">
        <v>11.2</v>
      </c>
      <c r="B32" s="465" t="s">
        <v>548</v>
      </c>
      <c r="C32" s="742"/>
      <c r="D32" s="742"/>
      <c r="E32" s="621">
        <f t="shared" si="0"/>
        <v>0</v>
      </c>
      <c r="F32" s="742">
        <v>0</v>
      </c>
      <c r="G32" s="742">
        <v>0</v>
      </c>
      <c r="H32" s="622">
        <f t="shared" si="1"/>
        <v>0</v>
      </c>
    </row>
    <row r="33" spans="1:8">
      <c r="A33" s="619">
        <v>13</v>
      </c>
      <c r="B33" s="463" t="s">
        <v>549</v>
      </c>
      <c r="C33" s="742">
        <v>30311200.510000005</v>
      </c>
      <c r="D33" s="742">
        <v>7823620.0319999997</v>
      </c>
      <c r="E33" s="621">
        <f t="shared" si="0"/>
        <v>38134820.542000003</v>
      </c>
      <c r="F33" s="742">
        <v>35861541.407400005</v>
      </c>
      <c r="G33" s="742">
        <v>26882931.210999999</v>
      </c>
      <c r="H33" s="622">
        <f t="shared" si="1"/>
        <v>62744472.618400007</v>
      </c>
    </row>
    <row r="34" spans="1:8">
      <c r="A34" s="619">
        <v>13.1</v>
      </c>
      <c r="B34" s="627" t="s">
        <v>550</v>
      </c>
      <c r="C34" s="742">
        <v>5338759.8900000006</v>
      </c>
      <c r="D34" s="742">
        <v>0</v>
      </c>
      <c r="E34" s="621">
        <f t="shared" si="0"/>
        <v>5338759.8900000006</v>
      </c>
      <c r="F34" s="742">
        <v>2554293.48</v>
      </c>
      <c r="G34" s="742">
        <v>0</v>
      </c>
      <c r="H34" s="622">
        <f t="shared" si="1"/>
        <v>2554293.48</v>
      </c>
    </row>
    <row r="35" spans="1:8">
      <c r="A35" s="619">
        <v>13.2</v>
      </c>
      <c r="B35" s="627" t="s">
        <v>551</v>
      </c>
      <c r="C35" s="742"/>
      <c r="D35" s="742"/>
      <c r="E35" s="621">
        <f t="shared" si="0"/>
        <v>0</v>
      </c>
      <c r="F35" s="742">
        <v>0</v>
      </c>
      <c r="G35" s="742">
        <v>0</v>
      </c>
      <c r="H35" s="622">
        <f t="shared" si="1"/>
        <v>0</v>
      </c>
    </row>
    <row r="36" spans="1:8">
      <c r="A36" s="619">
        <v>14</v>
      </c>
      <c r="B36" s="628" t="s">
        <v>552</v>
      </c>
      <c r="C36" s="742">
        <v>4100573439.2970009</v>
      </c>
      <c r="D36" s="742">
        <v>1298840020.3938379</v>
      </c>
      <c r="E36" s="621">
        <f t="shared" si="0"/>
        <v>5399413459.6908388</v>
      </c>
      <c r="F36" s="742">
        <v>3345652887.3176169</v>
      </c>
      <c r="G36" s="742">
        <v>945112106.62634528</v>
      </c>
      <c r="H36" s="622">
        <f t="shared" si="1"/>
        <v>4290764993.9439621</v>
      </c>
    </row>
    <row r="37" spans="1:8" ht="22.5" customHeight="1">
      <c r="A37" s="619"/>
      <c r="B37" s="629" t="s">
        <v>553</v>
      </c>
      <c r="C37" s="818"/>
      <c r="D37" s="819"/>
      <c r="E37" s="819"/>
      <c r="F37" s="819"/>
      <c r="G37" s="819"/>
      <c r="H37" s="820"/>
    </row>
    <row r="38" spans="1:8">
      <c r="A38" s="619">
        <v>15</v>
      </c>
      <c r="B38" s="467" t="s">
        <v>554</v>
      </c>
      <c r="C38" s="742"/>
      <c r="D38" s="742"/>
      <c r="E38" s="621">
        <f>C38+D38</f>
        <v>0</v>
      </c>
      <c r="F38" s="742">
        <v>11750056.300000001</v>
      </c>
      <c r="G38" s="742">
        <v>0</v>
      </c>
      <c r="H38" s="622">
        <f>F38+G38</f>
        <v>11750056.300000001</v>
      </c>
    </row>
    <row r="39" spans="1:8">
      <c r="A39" s="619">
        <v>15.1</v>
      </c>
      <c r="B39" s="624" t="s">
        <v>530</v>
      </c>
      <c r="C39" s="742"/>
      <c r="D39" s="742"/>
      <c r="E39" s="621">
        <f t="shared" ref="E39:E53" si="2">C39+D39</f>
        <v>0</v>
      </c>
      <c r="F39" s="742">
        <v>11750056.300000001</v>
      </c>
      <c r="G39" s="742"/>
      <c r="H39" s="622">
        <f t="shared" ref="H39:H53" si="3">F39+G39</f>
        <v>11750056.300000001</v>
      </c>
    </row>
    <row r="40" spans="1:8" ht="24" customHeight="1">
      <c r="A40" s="619">
        <v>16</v>
      </c>
      <c r="B40" s="461" t="s">
        <v>555</v>
      </c>
      <c r="C40" s="742"/>
      <c r="D40" s="742"/>
      <c r="E40" s="621">
        <f t="shared" si="2"/>
        <v>0</v>
      </c>
      <c r="F40" s="742"/>
      <c r="G40" s="742"/>
      <c r="H40" s="622">
        <f t="shared" si="3"/>
        <v>0</v>
      </c>
    </row>
    <row r="41" spans="1:8">
      <c r="A41" s="619">
        <v>17</v>
      </c>
      <c r="B41" s="461" t="s">
        <v>556</v>
      </c>
      <c r="C41" s="742">
        <v>3410720566.8699999</v>
      </c>
      <c r="D41" s="742">
        <v>1168878375.4176524</v>
      </c>
      <c r="E41" s="621">
        <f t="shared" si="2"/>
        <v>4579598942.287652</v>
      </c>
      <c r="F41" s="742">
        <v>2747303700.9326</v>
      </c>
      <c r="G41" s="742">
        <v>859945763.83434391</v>
      </c>
      <c r="H41" s="622">
        <f t="shared" si="3"/>
        <v>3607249464.7669439</v>
      </c>
    </row>
    <row r="42" spans="1:8">
      <c r="A42" s="619">
        <v>17.100000000000001</v>
      </c>
      <c r="B42" s="468" t="s">
        <v>557</v>
      </c>
      <c r="C42" s="742">
        <v>2455772838.9099998</v>
      </c>
      <c r="D42" s="742">
        <v>1093304343.8676522</v>
      </c>
      <c r="E42" s="621">
        <f t="shared" si="2"/>
        <v>3549077182.7776518</v>
      </c>
      <c r="F42" s="742">
        <v>2378677494.1626</v>
      </c>
      <c r="G42" s="742">
        <v>776939611.63434386</v>
      </c>
      <c r="H42" s="622">
        <f t="shared" si="3"/>
        <v>3155617105.7969437</v>
      </c>
    </row>
    <row r="43" spans="1:8">
      <c r="A43" s="619">
        <v>17.2</v>
      </c>
      <c r="B43" s="623" t="s">
        <v>558</v>
      </c>
      <c r="C43" s="742">
        <v>952123709.59000003</v>
      </c>
      <c r="D43" s="742">
        <v>36165940.640000001</v>
      </c>
      <c r="E43" s="621">
        <f t="shared" si="2"/>
        <v>988289650.23000002</v>
      </c>
      <c r="F43" s="742">
        <v>365193250.51999998</v>
      </c>
      <c r="G43" s="742">
        <v>56432636.699999996</v>
      </c>
      <c r="H43" s="622">
        <f t="shared" si="3"/>
        <v>421625887.21999997</v>
      </c>
    </row>
    <row r="44" spans="1:8">
      <c r="A44" s="619">
        <v>17.3</v>
      </c>
      <c r="B44" s="468" t="s">
        <v>559</v>
      </c>
      <c r="C44" s="742">
        <v>0</v>
      </c>
      <c r="D44" s="742">
        <v>0</v>
      </c>
      <c r="E44" s="621">
        <f t="shared" si="2"/>
        <v>0</v>
      </c>
      <c r="F44" s="742">
        <v>0</v>
      </c>
      <c r="G44" s="742">
        <v>0</v>
      </c>
      <c r="H44" s="622">
        <f t="shared" si="3"/>
        <v>0</v>
      </c>
    </row>
    <row r="45" spans="1:8">
      <c r="A45" s="619">
        <v>17.399999999999999</v>
      </c>
      <c r="B45" s="468" t="s">
        <v>560</v>
      </c>
      <c r="C45" s="742">
        <v>2824018.37</v>
      </c>
      <c r="D45" s="742">
        <v>39408090.910000004</v>
      </c>
      <c r="E45" s="621">
        <f t="shared" si="2"/>
        <v>42232109.280000001</v>
      </c>
      <c r="F45" s="742">
        <v>3432956.25</v>
      </c>
      <c r="G45" s="742">
        <v>26573515.5</v>
      </c>
      <c r="H45" s="622">
        <f t="shared" si="3"/>
        <v>30006471.75</v>
      </c>
    </row>
    <row r="46" spans="1:8">
      <c r="A46" s="619">
        <v>18</v>
      </c>
      <c r="B46" s="469" t="s">
        <v>561</v>
      </c>
      <c r="C46" s="742">
        <v>1501034.1226591561</v>
      </c>
      <c r="D46" s="742">
        <v>306409.93205381889</v>
      </c>
      <c r="E46" s="621">
        <f t="shared" si="2"/>
        <v>1807444.0547129749</v>
      </c>
      <c r="F46" s="742">
        <v>1017536.7683240427</v>
      </c>
      <c r="G46" s="742">
        <v>111153.6399129073</v>
      </c>
      <c r="H46" s="622">
        <f t="shared" si="3"/>
        <v>1128690.4082369499</v>
      </c>
    </row>
    <row r="47" spans="1:8">
      <c r="A47" s="619">
        <v>19</v>
      </c>
      <c r="B47" s="469" t="s">
        <v>562</v>
      </c>
      <c r="C47" s="742">
        <v>20160531.490000002</v>
      </c>
      <c r="D47" s="742">
        <v>0</v>
      </c>
      <c r="E47" s="621">
        <f t="shared" si="2"/>
        <v>20160531.490000002</v>
      </c>
      <c r="F47" s="742">
        <v>21970751.07</v>
      </c>
      <c r="G47" s="742">
        <v>0</v>
      </c>
      <c r="H47" s="622">
        <f t="shared" si="3"/>
        <v>21970751.07</v>
      </c>
    </row>
    <row r="48" spans="1:8">
      <c r="A48" s="619">
        <v>19.100000000000001</v>
      </c>
      <c r="B48" s="470" t="s">
        <v>563</v>
      </c>
      <c r="C48" s="742">
        <v>4676689.33</v>
      </c>
      <c r="D48" s="742">
        <v>0</v>
      </c>
      <c r="E48" s="621">
        <f t="shared" si="2"/>
        <v>4676689.33</v>
      </c>
      <c r="F48" s="742">
        <v>5100000</v>
      </c>
      <c r="G48" s="742">
        <v>0</v>
      </c>
      <c r="H48" s="622">
        <f t="shared" si="3"/>
        <v>5100000</v>
      </c>
    </row>
    <row r="49" spans="1:8">
      <c r="A49" s="619">
        <v>19.2</v>
      </c>
      <c r="B49" s="811" t="s">
        <v>564</v>
      </c>
      <c r="C49" s="742">
        <v>15483842.16</v>
      </c>
      <c r="D49" s="742">
        <v>0</v>
      </c>
      <c r="E49" s="621">
        <f t="shared" si="2"/>
        <v>15483842.16</v>
      </c>
      <c r="F49" s="742">
        <v>16870751.07</v>
      </c>
      <c r="G49" s="742">
        <v>0</v>
      </c>
      <c r="H49" s="622">
        <f t="shared" si="3"/>
        <v>16870751.07</v>
      </c>
    </row>
    <row r="50" spans="1:8">
      <c r="A50" s="619">
        <v>20</v>
      </c>
      <c r="B50" s="475" t="s">
        <v>565</v>
      </c>
      <c r="C50" s="742">
        <v>14548005.529999999</v>
      </c>
      <c r="D50" s="742">
        <v>120551974.9468758</v>
      </c>
      <c r="E50" s="621">
        <f t="shared" si="2"/>
        <v>135099980.47687578</v>
      </c>
      <c r="F50" s="742">
        <v>5462746.1500000004</v>
      </c>
      <c r="G50" s="742">
        <v>89351608.282258004</v>
      </c>
      <c r="H50" s="622">
        <f t="shared" si="3"/>
        <v>94814354.43225801</v>
      </c>
    </row>
    <row r="51" spans="1:8">
      <c r="A51" s="619">
        <v>21</v>
      </c>
      <c r="B51" s="810" t="s">
        <v>566</v>
      </c>
      <c r="C51" s="742">
        <v>29299344.720000003</v>
      </c>
      <c r="D51" s="742">
        <v>3377617.8199999994</v>
      </c>
      <c r="E51" s="621">
        <f t="shared" si="2"/>
        <v>32676962.540000003</v>
      </c>
      <c r="F51" s="742">
        <v>27087400.349999998</v>
      </c>
      <c r="G51" s="742">
        <v>4003675.8000000003</v>
      </c>
      <c r="H51" s="622">
        <f t="shared" si="3"/>
        <v>31091076.149999999</v>
      </c>
    </row>
    <row r="52" spans="1:8">
      <c r="A52" s="619">
        <v>21.1</v>
      </c>
      <c r="B52" s="623" t="s">
        <v>567</v>
      </c>
      <c r="C52" s="742">
        <v>91125.93</v>
      </c>
      <c r="D52" s="742">
        <v>0</v>
      </c>
      <c r="E52" s="621">
        <f t="shared" si="2"/>
        <v>91125.93</v>
      </c>
      <c r="F52" s="742">
        <v>92537.15</v>
      </c>
      <c r="G52" s="742">
        <v>0</v>
      </c>
      <c r="H52" s="622">
        <f t="shared" si="3"/>
        <v>92537.15</v>
      </c>
    </row>
    <row r="53" spans="1:8">
      <c r="A53" s="619">
        <v>22</v>
      </c>
      <c r="B53" s="630" t="s">
        <v>568</v>
      </c>
      <c r="C53" s="742">
        <v>3476229482.7326589</v>
      </c>
      <c r="D53" s="742">
        <v>1293114378.1165819</v>
      </c>
      <c r="E53" s="621">
        <f t="shared" si="2"/>
        <v>4769343860.8492413</v>
      </c>
      <c r="F53" s="742">
        <v>2814592191.5709243</v>
      </c>
      <c r="G53" s="742">
        <v>953412201.55651486</v>
      </c>
      <c r="H53" s="622">
        <f t="shared" si="3"/>
        <v>3768004393.127439</v>
      </c>
    </row>
    <row r="54" spans="1:8" ht="24" customHeight="1">
      <c r="A54" s="619"/>
      <c r="B54" s="629" t="s">
        <v>569</v>
      </c>
      <c r="C54" s="818"/>
      <c r="D54" s="819"/>
      <c r="E54" s="819"/>
      <c r="F54" s="819"/>
      <c r="G54" s="819"/>
      <c r="H54" s="820"/>
    </row>
    <row r="55" spans="1:8">
      <c r="A55" s="619">
        <v>23</v>
      </c>
      <c r="B55" s="475" t="s">
        <v>710</v>
      </c>
      <c r="C55" s="742">
        <v>44490459.259999998</v>
      </c>
      <c r="D55" s="742"/>
      <c r="E55" s="621">
        <f>C55+D55</f>
        <v>44490459.259999998</v>
      </c>
      <c r="F55" s="742">
        <v>44490459.259999998</v>
      </c>
      <c r="G55" s="742">
        <v>0</v>
      </c>
      <c r="H55" s="622">
        <f>F55+G55</f>
        <v>44490459.259999998</v>
      </c>
    </row>
    <row r="56" spans="1:8">
      <c r="A56" s="619">
        <v>24</v>
      </c>
      <c r="B56" s="475" t="s">
        <v>571</v>
      </c>
      <c r="C56" s="742">
        <v>45653.84</v>
      </c>
      <c r="D56" s="742"/>
      <c r="E56" s="621">
        <f t="shared" ref="E56:E69" si="4">C56+D56</f>
        <v>45653.84</v>
      </c>
      <c r="F56" s="742">
        <v>45653.84</v>
      </c>
      <c r="G56" s="742">
        <v>0</v>
      </c>
      <c r="H56" s="622">
        <f t="shared" ref="H56:H69" si="5">F56+G56</f>
        <v>45653.84</v>
      </c>
    </row>
    <row r="57" spans="1:8">
      <c r="A57" s="619">
        <v>25</v>
      </c>
      <c r="B57" s="469" t="s">
        <v>572</v>
      </c>
      <c r="C57" s="742">
        <v>41370267.239999995</v>
      </c>
      <c r="D57" s="742"/>
      <c r="E57" s="621">
        <f t="shared" si="4"/>
        <v>41370267.239999995</v>
      </c>
      <c r="F57" s="742">
        <v>41370267.239999995</v>
      </c>
      <c r="G57" s="742">
        <v>0</v>
      </c>
      <c r="H57" s="622">
        <f t="shared" si="5"/>
        <v>41370267.239999995</v>
      </c>
    </row>
    <row r="58" spans="1:8">
      <c r="A58" s="619">
        <v>26</v>
      </c>
      <c r="B58" s="469" t="s">
        <v>573</v>
      </c>
      <c r="C58" s="742">
        <v>0</v>
      </c>
      <c r="D58" s="742"/>
      <c r="E58" s="621">
        <f t="shared" si="4"/>
        <v>0</v>
      </c>
      <c r="F58" s="742">
        <v>0</v>
      </c>
      <c r="G58" s="742">
        <v>0</v>
      </c>
      <c r="H58" s="622">
        <f t="shared" si="5"/>
        <v>0</v>
      </c>
    </row>
    <row r="59" spans="1:8">
      <c r="A59" s="619">
        <v>27</v>
      </c>
      <c r="B59" s="469" t="s">
        <v>574</v>
      </c>
      <c r="C59" s="742">
        <v>0</v>
      </c>
      <c r="D59" s="742">
        <v>0</v>
      </c>
      <c r="E59" s="621">
        <f t="shared" si="4"/>
        <v>0</v>
      </c>
      <c r="F59" s="742">
        <v>0</v>
      </c>
      <c r="G59" s="742">
        <v>0</v>
      </c>
      <c r="H59" s="622">
        <f t="shared" si="5"/>
        <v>0</v>
      </c>
    </row>
    <row r="60" spans="1:8">
      <c r="A60" s="619">
        <v>27.1</v>
      </c>
      <c r="B60" s="468" t="s">
        <v>575</v>
      </c>
      <c r="C60" s="742">
        <v>0</v>
      </c>
      <c r="D60" s="742"/>
      <c r="E60" s="621">
        <f t="shared" si="4"/>
        <v>0</v>
      </c>
      <c r="F60" s="742">
        <v>0</v>
      </c>
      <c r="G60" s="742">
        <v>0</v>
      </c>
      <c r="H60" s="622">
        <f t="shared" si="5"/>
        <v>0</v>
      </c>
    </row>
    <row r="61" spans="1:8">
      <c r="A61" s="619">
        <v>27.2</v>
      </c>
      <c r="B61" s="468" t="s">
        <v>576</v>
      </c>
      <c r="C61" s="742">
        <v>0</v>
      </c>
      <c r="D61" s="742"/>
      <c r="E61" s="621">
        <f t="shared" si="4"/>
        <v>0</v>
      </c>
      <c r="F61" s="742">
        <v>0</v>
      </c>
      <c r="G61" s="742"/>
      <c r="H61" s="622">
        <f t="shared" si="5"/>
        <v>0</v>
      </c>
    </row>
    <row r="62" spans="1:8">
      <c r="A62" s="619">
        <v>28</v>
      </c>
      <c r="B62" s="631" t="s">
        <v>577</v>
      </c>
      <c r="C62" s="742"/>
      <c r="D62" s="742"/>
      <c r="E62" s="621">
        <f t="shared" si="4"/>
        <v>0</v>
      </c>
      <c r="F62" s="742"/>
      <c r="G62" s="742"/>
      <c r="H62" s="622">
        <f t="shared" si="5"/>
        <v>0</v>
      </c>
    </row>
    <row r="63" spans="1:8">
      <c r="A63" s="619">
        <v>29</v>
      </c>
      <c r="B63" s="469" t="s">
        <v>578</v>
      </c>
      <c r="C63" s="742">
        <v>26059883.789999999</v>
      </c>
      <c r="D63" s="742">
        <v>0</v>
      </c>
      <c r="E63" s="621">
        <f t="shared" si="4"/>
        <v>26059883.789999999</v>
      </c>
      <c r="F63" s="742">
        <v>27488103.699999999</v>
      </c>
      <c r="G63" s="742">
        <v>0</v>
      </c>
      <c r="H63" s="622">
        <f t="shared" si="5"/>
        <v>27488103.699999999</v>
      </c>
    </row>
    <row r="64" spans="1:8">
      <c r="A64" s="619">
        <v>29.1</v>
      </c>
      <c r="B64" s="466" t="s">
        <v>579</v>
      </c>
      <c r="C64" s="742">
        <v>21463472.789999999</v>
      </c>
      <c r="D64" s="742"/>
      <c r="E64" s="621">
        <f t="shared" si="4"/>
        <v>21463472.789999999</v>
      </c>
      <c r="F64" s="742">
        <v>24030066.699999999</v>
      </c>
      <c r="G64" s="742">
        <v>0</v>
      </c>
      <c r="H64" s="622">
        <f t="shared" si="5"/>
        <v>24030066.699999999</v>
      </c>
    </row>
    <row r="65" spans="1:8" ht="25.2" customHeight="1">
      <c r="A65" s="619">
        <v>29.2</v>
      </c>
      <c r="B65" s="471" t="s">
        <v>580</v>
      </c>
      <c r="C65" s="742"/>
      <c r="D65" s="742"/>
      <c r="E65" s="621">
        <f t="shared" si="4"/>
        <v>0</v>
      </c>
      <c r="F65" s="742"/>
      <c r="G65" s="742"/>
      <c r="H65" s="622">
        <f t="shared" si="5"/>
        <v>0</v>
      </c>
    </row>
    <row r="66" spans="1:8" ht="22.5" customHeight="1">
      <c r="A66" s="619">
        <v>29.3</v>
      </c>
      <c r="B66" s="471" t="s">
        <v>581</v>
      </c>
      <c r="C66" s="742">
        <v>4596411</v>
      </c>
      <c r="D66" s="742"/>
      <c r="E66" s="621">
        <f t="shared" si="4"/>
        <v>4596411</v>
      </c>
      <c r="F66" s="742">
        <v>3458037</v>
      </c>
      <c r="G66" s="742"/>
      <c r="H66" s="622">
        <f t="shared" si="5"/>
        <v>3458037</v>
      </c>
    </row>
    <row r="67" spans="1:8">
      <c r="A67" s="619">
        <v>30</v>
      </c>
      <c r="B67" s="463" t="s">
        <v>582</v>
      </c>
      <c r="C67" s="742">
        <v>518103334.76999998</v>
      </c>
      <c r="D67" s="742"/>
      <c r="E67" s="621">
        <f t="shared" si="4"/>
        <v>518103334.76999998</v>
      </c>
      <c r="F67" s="742">
        <v>409366116.57999998</v>
      </c>
      <c r="G67" s="742"/>
      <c r="H67" s="622">
        <f t="shared" si="5"/>
        <v>409366116.57999998</v>
      </c>
    </row>
    <row r="68" spans="1:8">
      <c r="A68" s="619">
        <v>31</v>
      </c>
      <c r="B68" s="632" t="s">
        <v>583</v>
      </c>
      <c r="C68" s="742">
        <v>630069598.89999998</v>
      </c>
      <c r="D68" s="742">
        <v>0</v>
      </c>
      <c r="E68" s="621">
        <f t="shared" si="4"/>
        <v>630069598.89999998</v>
      </c>
      <c r="F68" s="742">
        <v>522760600.62</v>
      </c>
      <c r="G68" s="742">
        <v>0</v>
      </c>
      <c r="H68" s="622">
        <f t="shared" si="5"/>
        <v>522760600.62</v>
      </c>
    </row>
    <row r="69" spans="1:8" ht="14.4" thickBot="1">
      <c r="A69" s="633">
        <v>32</v>
      </c>
      <c r="B69" s="634" t="s">
        <v>584</v>
      </c>
      <c r="C69" s="744">
        <f>SUM(C53,C68)</f>
        <v>4106299081.632659</v>
      </c>
      <c r="D69" s="744">
        <f>SUM(D53,D68)</f>
        <v>1293114378.1165819</v>
      </c>
      <c r="E69" s="635">
        <f t="shared" si="4"/>
        <v>5399413459.7492409</v>
      </c>
      <c r="F69" s="744">
        <f>SUM(F53,F68)</f>
        <v>3337352792.1909242</v>
      </c>
      <c r="G69" s="744">
        <f>SUM(G53,G68)</f>
        <v>953412201.55651486</v>
      </c>
      <c r="H69" s="636">
        <f t="shared" si="5"/>
        <v>4290764993.7474389</v>
      </c>
    </row>
  </sheetData>
  <mergeCells count="7">
    <mergeCell ref="C54:H54"/>
    <mergeCell ref="A4:A6"/>
    <mergeCell ref="B4:B5"/>
    <mergeCell ref="C4:E4"/>
    <mergeCell ref="F4:H4"/>
    <mergeCell ref="C6:H6"/>
    <mergeCell ref="C37:H37"/>
  </mergeCells>
  <pageMargins left="0.7" right="0.7" top="0.75" bottom="0.75" header="0.3" footer="0.3"/>
  <pageSetup paperSize="9" scale="47"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I7" sqref="I7:L7"/>
    </sheetView>
  </sheetViews>
  <sheetFormatPr defaultColWidth="9.33203125" defaultRowHeight="12"/>
  <cols>
    <col min="1" max="1" width="11.6640625" style="352" bestFit="1" customWidth="1"/>
    <col min="2" max="2" width="68.44140625" style="352" customWidth="1"/>
    <col min="3" max="3" width="19" style="352" customWidth="1"/>
    <col min="4" max="5" width="16.109375" style="352" customWidth="1"/>
    <col min="6" max="6" width="16.109375" style="409" customWidth="1"/>
    <col min="7" max="7" width="18.6640625" style="409" customWidth="1"/>
    <col min="8" max="8" width="16.109375" style="352" customWidth="1"/>
    <col min="9" max="11" width="16.109375" style="409" customWidth="1"/>
    <col min="12" max="12" width="20.109375" style="409" customWidth="1"/>
    <col min="13" max="16384" width="9.33203125" style="352"/>
  </cols>
  <sheetData>
    <row r="1" spans="1:12" ht="13.8">
      <c r="A1" s="297" t="s">
        <v>30</v>
      </c>
      <c r="B1" s="337" t="str">
        <f>'Info '!C2</f>
        <v>JSC "Liberty Bank"</v>
      </c>
      <c r="F1" s="352"/>
      <c r="G1" s="352"/>
      <c r="I1" s="352"/>
      <c r="J1" s="352"/>
      <c r="K1" s="352"/>
      <c r="L1" s="352"/>
    </row>
    <row r="2" spans="1:12">
      <c r="A2" s="298" t="s">
        <v>31</v>
      </c>
      <c r="B2" s="596">
        <f>'1. key ratios '!B2</f>
        <v>45747</v>
      </c>
      <c r="F2" s="352"/>
      <c r="G2" s="352"/>
      <c r="I2" s="352"/>
      <c r="J2" s="352"/>
      <c r="K2" s="352"/>
      <c r="L2" s="352"/>
    </row>
    <row r="3" spans="1:12">
      <c r="A3" s="299" t="s">
        <v>466</v>
      </c>
      <c r="F3" s="352"/>
      <c r="G3" s="352"/>
      <c r="I3" s="352"/>
      <c r="J3" s="352"/>
      <c r="K3" s="352"/>
      <c r="L3" s="352"/>
    </row>
    <row r="4" spans="1:12">
      <c r="F4" s="352"/>
      <c r="G4" s="352"/>
      <c r="I4" s="352"/>
      <c r="J4" s="352"/>
      <c r="K4" s="352"/>
      <c r="L4" s="352"/>
    </row>
    <row r="5" spans="1:12" ht="37.5" customHeight="1">
      <c r="A5" s="883" t="s">
        <v>483</v>
      </c>
      <c r="B5" s="884"/>
      <c r="C5" s="929" t="s">
        <v>467</v>
      </c>
      <c r="D5" s="930"/>
      <c r="E5" s="930"/>
      <c r="F5" s="930"/>
      <c r="G5" s="930"/>
      <c r="H5" s="931" t="s">
        <v>627</v>
      </c>
      <c r="I5" s="932"/>
      <c r="J5" s="932"/>
      <c r="K5" s="932"/>
      <c r="L5" s="933"/>
    </row>
    <row r="6" spans="1:12" ht="39.450000000000003" customHeight="1">
      <c r="A6" s="887"/>
      <c r="B6" s="888"/>
      <c r="C6" s="301"/>
      <c r="D6" s="350" t="s">
        <v>648</v>
      </c>
      <c r="E6" s="350" t="s">
        <v>647</v>
      </c>
      <c r="F6" s="350" t="s">
        <v>646</v>
      </c>
      <c r="G6" s="350" t="s">
        <v>645</v>
      </c>
      <c r="H6" s="412"/>
      <c r="I6" s="350" t="s">
        <v>648</v>
      </c>
      <c r="J6" s="350" t="s">
        <v>647</v>
      </c>
      <c r="K6" s="350" t="s">
        <v>646</v>
      </c>
      <c r="L6" s="350" t="s">
        <v>645</v>
      </c>
    </row>
    <row r="7" spans="1:12" ht="23.25" customHeight="1">
      <c r="A7" s="341">
        <v>1</v>
      </c>
      <c r="B7" s="358" t="s">
        <v>486</v>
      </c>
      <c r="C7" s="781">
        <v>946380278.33216608</v>
      </c>
      <c r="D7" s="782">
        <v>916727216.75190008</v>
      </c>
      <c r="E7" s="782">
        <v>5648225.5802659988</v>
      </c>
      <c r="F7" s="585">
        <v>23662703</v>
      </c>
      <c r="G7" s="783">
        <v>342133</v>
      </c>
      <c r="H7" s="782">
        <v>36769721.148949191</v>
      </c>
      <c r="I7" s="783">
        <v>15253247</v>
      </c>
      <c r="J7" s="783">
        <v>1960815.0652804461</v>
      </c>
      <c r="K7" s="783">
        <v>19278007</v>
      </c>
      <c r="L7" s="783">
        <v>277652.36984874005</v>
      </c>
    </row>
    <row r="8" spans="1:12">
      <c r="A8" s="341">
        <v>2</v>
      </c>
      <c r="B8" s="358" t="s">
        <v>399</v>
      </c>
      <c r="C8" s="781">
        <v>155907689.94113296</v>
      </c>
      <c r="D8" s="756">
        <v>154486148.20659795</v>
      </c>
      <c r="E8" s="756">
        <v>492398.71000000008</v>
      </c>
      <c r="F8" s="784">
        <v>929143.02453499998</v>
      </c>
      <c r="G8" s="784">
        <v>0</v>
      </c>
      <c r="H8" s="756">
        <v>1619140.6730550812</v>
      </c>
      <c r="I8" s="784">
        <v>770698.8922331389</v>
      </c>
      <c r="J8" s="784">
        <v>173279.37927935997</v>
      </c>
      <c r="K8" s="784">
        <v>675162.40154258232</v>
      </c>
      <c r="L8" s="784">
        <v>0</v>
      </c>
    </row>
    <row r="9" spans="1:12">
      <c r="A9" s="341">
        <v>3</v>
      </c>
      <c r="B9" s="358" t="s">
        <v>400</v>
      </c>
      <c r="C9" s="781">
        <v>29958581.064840999</v>
      </c>
      <c r="D9" s="756">
        <v>29958254.254841</v>
      </c>
      <c r="E9" s="756">
        <v>0</v>
      </c>
      <c r="F9" s="785">
        <v>326.81</v>
      </c>
      <c r="G9" s="785">
        <v>0</v>
      </c>
      <c r="H9" s="756">
        <v>527360.48584234982</v>
      </c>
      <c r="I9" s="785">
        <v>527105.52796213981</v>
      </c>
      <c r="J9" s="785">
        <v>0</v>
      </c>
      <c r="K9" s="785">
        <v>254.95788021000001</v>
      </c>
      <c r="L9" s="785">
        <v>0</v>
      </c>
    </row>
    <row r="10" spans="1:12">
      <c r="A10" s="341">
        <v>4</v>
      </c>
      <c r="B10" s="358" t="s">
        <v>487</v>
      </c>
      <c r="C10" s="781">
        <v>101878694.585852</v>
      </c>
      <c r="D10" s="756">
        <v>99088683.020558</v>
      </c>
      <c r="E10" s="756">
        <v>153004.96</v>
      </c>
      <c r="F10" s="785">
        <v>2637006.6052939999</v>
      </c>
      <c r="G10" s="785">
        <v>0</v>
      </c>
      <c r="H10" s="756">
        <v>1668202.514079975</v>
      </c>
      <c r="I10" s="785">
        <v>1409075.7602355964</v>
      </c>
      <c r="J10" s="785">
        <v>53314.879126920001</v>
      </c>
      <c r="K10" s="785">
        <v>205811.87471745868</v>
      </c>
      <c r="L10" s="785">
        <v>0</v>
      </c>
    </row>
    <row r="11" spans="1:12">
      <c r="A11" s="341">
        <v>5</v>
      </c>
      <c r="B11" s="358" t="s">
        <v>401</v>
      </c>
      <c r="C11" s="781">
        <v>191578582.20466003</v>
      </c>
      <c r="D11" s="756">
        <v>185240739.44783804</v>
      </c>
      <c r="E11" s="756">
        <v>4512698.8768440001</v>
      </c>
      <c r="F11" s="785">
        <v>1490048.6110030001</v>
      </c>
      <c r="G11" s="785">
        <v>335095.26897500001</v>
      </c>
      <c r="H11" s="756">
        <v>3610503.2437571827</v>
      </c>
      <c r="I11" s="785">
        <v>2584862.6894855262</v>
      </c>
      <c r="J11" s="785">
        <v>505770.29678946547</v>
      </c>
      <c r="K11" s="785">
        <v>373935.93411125999</v>
      </c>
      <c r="L11" s="785">
        <v>145934.323370931</v>
      </c>
    </row>
    <row r="12" spans="1:12">
      <c r="A12" s="341">
        <v>6</v>
      </c>
      <c r="B12" s="358" t="s">
        <v>402</v>
      </c>
      <c r="C12" s="781">
        <v>29723995.810330991</v>
      </c>
      <c r="D12" s="756">
        <v>29576914.820330992</v>
      </c>
      <c r="E12" s="756">
        <v>35152.58</v>
      </c>
      <c r="F12" s="785">
        <v>111928.41</v>
      </c>
      <c r="G12" s="785">
        <v>0</v>
      </c>
      <c r="H12" s="756">
        <v>510448.17490391748</v>
      </c>
      <c r="I12" s="785">
        <v>422040.44997944747</v>
      </c>
      <c r="J12" s="785">
        <v>12592.105910710001</v>
      </c>
      <c r="K12" s="785">
        <v>75815.619013759992</v>
      </c>
      <c r="L12" s="785">
        <v>0</v>
      </c>
    </row>
    <row r="13" spans="1:12">
      <c r="A13" s="341">
        <v>7</v>
      </c>
      <c r="B13" s="358" t="s">
        <v>403</v>
      </c>
      <c r="C13" s="781">
        <v>52516832.101668984</v>
      </c>
      <c r="D13" s="756">
        <v>48881999.623818986</v>
      </c>
      <c r="E13" s="756">
        <v>3574586.1578500001</v>
      </c>
      <c r="F13" s="785">
        <v>60246.319999999992</v>
      </c>
      <c r="G13" s="785">
        <v>0</v>
      </c>
      <c r="H13" s="756">
        <v>1003247.17389272</v>
      </c>
      <c r="I13" s="785">
        <v>626820.76174621552</v>
      </c>
      <c r="J13" s="785">
        <v>333601.46683254448</v>
      </c>
      <c r="K13" s="785">
        <v>42824.945313960001</v>
      </c>
      <c r="L13" s="785">
        <v>0</v>
      </c>
    </row>
    <row r="14" spans="1:12">
      <c r="A14" s="341">
        <v>8</v>
      </c>
      <c r="B14" s="358" t="s">
        <v>404</v>
      </c>
      <c r="C14" s="781">
        <v>29144492.053475004</v>
      </c>
      <c r="D14" s="756">
        <v>28979415.533475004</v>
      </c>
      <c r="E14" s="756">
        <v>40306.410000000003</v>
      </c>
      <c r="F14" s="785">
        <v>23657.739999999998</v>
      </c>
      <c r="G14" s="785">
        <v>101112.37</v>
      </c>
      <c r="H14" s="756">
        <v>251332.40289260453</v>
      </c>
      <c r="I14" s="785">
        <v>217169.85572034452</v>
      </c>
      <c r="J14" s="785">
        <v>14391.50885427</v>
      </c>
      <c r="K14" s="785">
        <v>13851.47851972</v>
      </c>
      <c r="L14" s="785">
        <v>5919.5597982700001</v>
      </c>
    </row>
    <row r="15" spans="1:12">
      <c r="A15" s="341">
        <v>9</v>
      </c>
      <c r="B15" s="358" t="s">
        <v>405</v>
      </c>
      <c r="C15" s="781">
        <v>8726814.5929109994</v>
      </c>
      <c r="D15" s="756">
        <v>8423128.5973279998</v>
      </c>
      <c r="E15" s="756">
        <v>146199.985583</v>
      </c>
      <c r="F15" s="785">
        <v>18301.43</v>
      </c>
      <c r="G15" s="785">
        <v>139184.58000000002</v>
      </c>
      <c r="H15" s="756">
        <v>140770.45028404944</v>
      </c>
      <c r="I15" s="785">
        <v>33266.35184465842</v>
      </c>
      <c r="J15" s="785">
        <v>5475.7905157610039</v>
      </c>
      <c r="K15" s="785">
        <v>10539.46411126</v>
      </c>
      <c r="L15" s="785">
        <v>91488.843812370003</v>
      </c>
    </row>
    <row r="16" spans="1:12">
      <c r="A16" s="341">
        <v>10</v>
      </c>
      <c r="B16" s="358" t="s">
        <v>406</v>
      </c>
      <c r="C16" s="781">
        <v>26376842.334816001</v>
      </c>
      <c r="D16" s="756">
        <v>26376187.234816</v>
      </c>
      <c r="E16" s="756">
        <v>0</v>
      </c>
      <c r="F16" s="785">
        <v>0</v>
      </c>
      <c r="G16" s="785">
        <v>655.1</v>
      </c>
      <c r="H16" s="756">
        <v>210226.57888511277</v>
      </c>
      <c r="I16" s="785">
        <v>209651.30806091276</v>
      </c>
      <c r="J16" s="785">
        <v>0</v>
      </c>
      <c r="K16" s="785">
        <v>0</v>
      </c>
      <c r="L16" s="785">
        <v>575.27082419999999</v>
      </c>
    </row>
    <row r="17" spans="1:12">
      <c r="A17" s="341">
        <v>11</v>
      </c>
      <c r="B17" s="358" t="s">
        <v>407</v>
      </c>
      <c r="C17" s="781">
        <v>3099961.6501479996</v>
      </c>
      <c r="D17" s="756">
        <v>3017918.6801479994</v>
      </c>
      <c r="E17" s="756">
        <v>20853.95</v>
      </c>
      <c r="F17" s="785">
        <v>61189.02</v>
      </c>
      <c r="G17" s="785">
        <v>0</v>
      </c>
      <c r="H17" s="756">
        <v>70467.09072127688</v>
      </c>
      <c r="I17" s="785">
        <v>20543.403538416871</v>
      </c>
      <c r="J17" s="785">
        <v>7439.8688076100007</v>
      </c>
      <c r="K17" s="785">
        <v>42483.818375250004</v>
      </c>
      <c r="L17" s="785">
        <v>0</v>
      </c>
    </row>
    <row r="18" spans="1:12">
      <c r="A18" s="341">
        <v>12</v>
      </c>
      <c r="B18" s="358" t="s">
        <v>408</v>
      </c>
      <c r="C18" s="781">
        <v>285612347.07928699</v>
      </c>
      <c r="D18" s="756">
        <v>238052950.45408005</v>
      </c>
      <c r="E18" s="756">
        <v>39198229.622878984</v>
      </c>
      <c r="F18" s="785">
        <v>8356832.472327996</v>
      </c>
      <c r="G18" s="785">
        <v>4334.53</v>
      </c>
      <c r="H18" s="756">
        <v>9102846.3000986055</v>
      </c>
      <c r="I18" s="785">
        <v>1835017.8587930747</v>
      </c>
      <c r="J18" s="785">
        <v>2141342.8027653447</v>
      </c>
      <c r="K18" s="785">
        <v>5122900.453336875</v>
      </c>
      <c r="L18" s="785">
        <v>3585.1852033099999</v>
      </c>
    </row>
    <row r="19" spans="1:12">
      <c r="A19" s="341">
        <v>13</v>
      </c>
      <c r="B19" s="358" t="s">
        <v>409</v>
      </c>
      <c r="C19" s="781">
        <v>68092933.941037014</v>
      </c>
      <c r="D19" s="756">
        <v>60598730.089477003</v>
      </c>
      <c r="E19" s="756">
        <v>4081466.4191590003</v>
      </c>
      <c r="F19" s="785">
        <v>3199356.2324009989</v>
      </c>
      <c r="G19" s="785">
        <v>213381.2</v>
      </c>
      <c r="H19" s="756">
        <v>3087931.3954832372</v>
      </c>
      <c r="I19" s="785">
        <v>665478.34266510035</v>
      </c>
      <c r="J19" s="785">
        <v>620004.22544988629</v>
      </c>
      <c r="K19" s="785">
        <v>1612747.3659453203</v>
      </c>
      <c r="L19" s="785">
        <v>189701.46142292998</v>
      </c>
    </row>
    <row r="20" spans="1:12">
      <c r="A20" s="341">
        <v>14</v>
      </c>
      <c r="B20" s="358" t="s">
        <v>410</v>
      </c>
      <c r="C20" s="781">
        <v>71459786.18725501</v>
      </c>
      <c r="D20" s="756">
        <v>63837010.942146003</v>
      </c>
      <c r="E20" s="756">
        <v>3182690.5984740001</v>
      </c>
      <c r="F20" s="785">
        <v>4421460.4966349993</v>
      </c>
      <c r="G20" s="785">
        <v>18624.150000000001</v>
      </c>
      <c r="H20" s="756">
        <v>1947300.9492609424</v>
      </c>
      <c r="I20" s="785">
        <v>392370.00480291888</v>
      </c>
      <c r="J20" s="785">
        <v>259170.83549831019</v>
      </c>
      <c r="K20" s="785">
        <v>1281282.3955598134</v>
      </c>
      <c r="L20" s="785">
        <v>14477.7133999</v>
      </c>
    </row>
    <row r="21" spans="1:12">
      <c r="A21" s="341">
        <v>15</v>
      </c>
      <c r="B21" s="358" t="s">
        <v>411</v>
      </c>
      <c r="C21" s="781">
        <v>26659105.018287998</v>
      </c>
      <c r="D21" s="756">
        <v>25717662.711151998</v>
      </c>
      <c r="E21" s="756">
        <v>613994.82713600004</v>
      </c>
      <c r="F21" s="785">
        <v>327447.48</v>
      </c>
      <c r="G21" s="785">
        <v>0</v>
      </c>
      <c r="H21" s="756">
        <v>655312.43479267752</v>
      </c>
      <c r="I21" s="785">
        <v>242513.06783220309</v>
      </c>
      <c r="J21" s="785">
        <v>189481.92409868451</v>
      </c>
      <c r="K21" s="785">
        <v>223317.44286178998</v>
      </c>
      <c r="L21" s="785">
        <v>0</v>
      </c>
    </row>
    <row r="22" spans="1:12">
      <c r="A22" s="341">
        <v>16</v>
      </c>
      <c r="B22" s="358" t="s">
        <v>412</v>
      </c>
      <c r="C22" s="781">
        <v>74950033.464031994</v>
      </c>
      <c r="D22" s="756">
        <v>20472607.929818999</v>
      </c>
      <c r="E22" s="756">
        <v>54444966.594213001</v>
      </c>
      <c r="F22" s="785">
        <v>32458.940000000002</v>
      </c>
      <c r="G22" s="785">
        <v>0</v>
      </c>
      <c r="H22" s="756">
        <v>643804.8417624319</v>
      </c>
      <c r="I22" s="785">
        <v>326860.05468531576</v>
      </c>
      <c r="J22" s="785">
        <v>297671.45298927609</v>
      </c>
      <c r="K22" s="785">
        <v>19273.334087840001</v>
      </c>
      <c r="L22" s="785">
        <v>0</v>
      </c>
    </row>
    <row r="23" spans="1:12">
      <c r="A23" s="341">
        <v>17</v>
      </c>
      <c r="B23" s="358" t="s">
        <v>490</v>
      </c>
      <c r="C23" s="781">
        <v>19126467.975389998</v>
      </c>
      <c r="D23" s="756">
        <v>19058766.435389999</v>
      </c>
      <c r="E23" s="756">
        <v>0</v>
      </c>
      <c r="F23" s="785">
        <v>67701.539999999994</v>
      </c>
      <c r="G23" s="785">
        <v>0</v>
      </c>
      <c r="H23" s="756">
        <v>460079.21263786976</v>
      </c>
      <c r="I23" s="785">
        <v>419710.52408841974</v>
      </c>
      <c r="J23" s="785">
        <v>0</v>
      </c>
      <c r="K23" s="785">
        <v>40368.688549450002</v>
      </c>
      <c r="L23" s="785">
        <v>0</v>
      </c>
    </row>
    <row r="24" spans="1:12">
      <c r="A24" s="341">
        <v>18</v>
      </c>
      <c r="B24" s="358" t="s">
        <v>413</v>
      </c>
      <c r="C24" s="781">
        <v>124451148.08194201</v>
      </c>
      <c r="D24" s="756">
        <v>124388754.03194201</v>
      </c>
      <c r="E24" s="756">
        <v>60507.13</v>
      </c>
      <c r="F24" s="785">
        <v>1886.92</v>
      </c>
      <c r="G24" s="785">
        <v>0</v>
      </c>
      <c r="H24" s="756">
        <v>355720.12888602586</v>
      </c>
      <c r="I24" s="785">
        <v>332556.13811104588</v>
      </c>
      <c r="J24" s="785">
        <v>21691.927119259999</v>
      </c>
      <c r="K24" s="785">
        <v>1472.06365572</v>
      </c>
      <c r="L24" s="785">
        <v>0</v>
      </c>
    </row>
    <row r="25" spans="1:12">
      <c r="A25" s="341">
        <v>19</v>
      </c>
      <c r="B25" s="358" t="s">
        <v>414</v>
      </c>
      <c r="C25" s="781">
        <v>2275410.0329630002</v>
      </c>
      <c r="D25" s="756">
        <v>2097075.3314400001</v>
      </c>
      <c r="E25" s="756">
        <v>0</v>
      </c>
      <c r="F25" s="785">
        <v>178334.701523</v>
      </c>
      <c r="G25" s="785">
        <v>0</v>
      </c>
      <c r="H25" s="756">
        <v>55933.445888872055</v>
      </c>
      <c r="I25" s="785">
        <v>6678.6679921247196</v>
      </c>
      <c r="J25" s="785">
        <v>0</v>
      </c>
      <c r="K25" s="785">
        <v>49254.777896747335</v>
      </c>
      <c r="L25" s="785">
        <v>0</v>
      </c>
    </row>
    <row r="26" spans="1:12">
      <c r="A26" s="341">
        <v>20</v>
      </c>
      <c r="B26" s="358" t="s">
        <v>489</v>
      </c>
      <c r="C26" s="781">
        <v>116446876.86724499</v>
      </c>
      <c r="D26" s="756">
        <v>106524837.793027</v>
      </c>
      <c r="E26" s="756">
        <v>9738826.1642180011</v>
      </c>
      <c r="F26" s="785">
        <v>183212.91000000003</v>
      </c>
      <c r="G26" s="785">
        <v>0</v>
      </c>
      <c r="H26" s="756">
        <v>1113206.2411136627</v>
      </c>
      <c r="I26" s="785">
        <v>618775.72984805703</v>
      </c>
      <c r="J26" s="785">
        <v>398362.29838042555</v>
      </c>
      <c r="K26" s="785">
        <v>96068.212885180023</v>
      </c>
      <c r="L26" s="785">
        <v>0</v>
      </c>
    </row>
    <row r="27" spans="1:12">
      <c r="A27" s="341">
        <v>21</v>
      </c>
      <c r="B27" s="358" t="s">
        <v>415</v>
      </c>
      <c r="C27" s="781">
        <v>22618230.030373998</v>
      </c>
      <c r="D27" s="756">
        <v>22614685.400373999</v>
      </c>
      <c r="E27" s="756">
        <v>0</v>
      </c>
      <c r="F27" s="785">
        <v>3544.63</v>
      </c>
      <c r="G27" s="785">
        <v>0</v>
      </c>
      <c r="H27" s="756">
        <v>49716.61288524617</v>
      </c>
      <c r="I27" s="785">
        <v>47227.336820326171</v>
      </c>
      <c r="J27" s="785">
        <v>0</v>
      </c>
      <c r="K27" s="785">
        <v>2489.27606492</v>
      </c>
      <c r="L27" s="785">
        <v>0</v>
      </c>
    </row>
    <row r="28" spans="1:12">
      <c r="A28" s="341">
        <v>22</v>
      </c>
      <c r="B28" s="358" t="s">
        <v>416</v>
      </c>
      <c r="C28" s="781">
        <v>13959770.052372998</v>
      </c>
      <c r="D28" s="756">
        <v>13778820.002372999</v>
      </c>
      <c r="E28" s="756">
        <v>92911.54</v>
      </c>
      <c r="F28" s="785">
        <v>88038.51</v>
      </c>
      <c r="G28" s="785">
        <v>0</v>
      </c>
      <c r="H28" s="756">
        <v>126132.88241883236</v>
      </c>
      <c r="I28" s="785">
        <v>33105.466960122372</v>
      </c>
      <c r="J28" s="785">
        <v>33472.274119330003</v>
      </c>
      <c r="K28" s="785">
        <v>59555.141339379996</v>
      </c>
      <c r="L28" s="785">
        <v>0</v>
      </c>
    </row>
    <row r="29" spans="1:12">
      <c r="A29" s="341">
        <v>23</v>
      </c>
      <c r="B29" s="358" t="s">
        <v>417</v>
      </c>
      <c r="C29" s="781">
        <v>314045499.64138889</v>
      </c>
      <c r="D29" s="756">
        <v>294076794.21039391</v>
      </c>
      <c r="E29" s="756">
        <v>7356266.2561750012</v>
      </c>
      <c r="F29" s="785">
        <v>12515560.818719998</v>
      </c>
      <c r="G29" s="785">
        <v>96878.356100000005</v>
      </c>
      <c r="H29" s="756">
        <v>12069133.246549968</v>
      </c>
      <c r="I29" s="785">
        <v>2028949.7078576612</v>
      </c>
      <c r="J29" s="785">
        <v>2106432.7349971323</v>
      </c>
      <c r="K29" s="785">
        <v>7923987.3620865569</v>
      </c>
      <c r="L29" s="785">
        <v>9763.4416086167003</v>
      </c>
    </row>
    <row r="30" spans="1:12">
      <c r="A30" s="341">
        <v>24</v>
      </c>
      <c r="B30" s="358" t="s">
        <v>488</v>
      </c>
      <c r="C30" s="781">
        <v>649458841.86864376</v>
      </c>
      <c r="D30" s="756">
        <v>587449119.77411473</v>
      </c>
      <c r="E30" s="756">
        <v>20213157.227774002</v>
      </c>
      <c r="F30" s="785">
        <v>39901506.138605982</v>
      </c>
      <c r="G30" s="785">
        <v>1895058.7281489999</v>
      </c>
      <c r="H30" s="756">
        <v>30729642.531015292</v>
      </c>
      <c r="I30" s="785">
        <v>4378292.976717554</v>
      </c>
      <c r="J30" s="785">
        <v>4838701.0042325659</v>
      </c>
      <c r="K30" s="785">
        <v>20868806.934734747</v>
      </c>
      <c r="L30" s="785">
        <v>643841.6153304223</v>
      </c>
    </row>
    <row r="31" spans="1:12">
      <c r="A31" s="341">
        <v>25</v>
      </c>
      <c r="B31" s="358" t="s">
        <v>418</v>
      </c>
      <c r="C31" s="781">
        <v>223156493.12483102</v>
      </c>
      <c r="D31" s="756">
        <v>199901319.35812402</v>
      </c>
      <c r="E31" s="756">
        <v>13031961.713948</v>
      </c>
      <c r="F31" s="785">
        <v>10152847.262759</v>
      </c>
      <c r="G31" s="785">
        <v>70364.789999999979</v>
      </c>
      <c r="H31" s="756">
        <v>10577654.309587326</v>
      </c>
      <c r="I31" s="785">
        <v>899051.09289462713</v>
      </c>
      <c r="J31" s="785">
        <v>3749150.417131891</v>
      </c>
      <c r="K31" s="785">
        <v>5873513.4091122579</v>
      </c>
      <c r="L31" s="785">
        <v>55939.390448550002</v>
      </c>
    </row>
    <row r="32" spans="1:12">
      <c r="A32" s="341">
        <v>26</v>
      </c>
      <c r="B32" s="358" t="s">
        <v>485</v>
      </c>
      <c r="C32" s="781">
        <v>315822621.36225605</v>
      </c>
      <c r="D32" s="756">
        <v>282738269.05265498</v>
      </c>
      <c r="E32" s="756">
        <v>9002242.1516770013</v>
      </c>
      <c r="F32" s="785">
        <v>21541431.927924007</v>
      </c>
      <c r="G32" s="785">
        <v>2540678.23</v>
      </c>
      <c r="H32" s="756">
        <v>22116313.063481234</v>
      </c>
      <c r="I32" s="785">
        <v>1352516.8055173776</v>
      </c>
      <c r="J32" s="785">
        <v>1700062.6598405642</v>
      </c>
      <c r="K32" s="785">
        <v>16916318.325486142</v>
      </c>
      <c r="L32" s="785">
        <v>2147415.2726371498</v>
      </c>
    </row>
    <row r="33" spans="1:12" ht="13.8">
      <c r="A33" s="341">
        <v>27</v>
      </c>
      <c r="B33" s="411" t="s">
        <v>64</v>
      </c>
      <c r="C33" s="786">
        <v>3903428329.3993073</v>
      </c>
      <c r="D33" s="789">
        <v>3592064009.6881599</v>
      </c>
      <c r="E33" s="789">
        <v>175640647.45619601</v>
      </c>
      <c r="F33" s="789">
        <v>129966231.99017796</v>
      </c>
      <c r="G33" s="789">
        <v>5757500.2832239997</v>
      </c>
      <c r="H33" s="789">
        <f>SUM(H7:H32)</f>
        <v>139472147.5331257</v>
      </c>
      <c r="I33" s="790">
        <f>SUM(I7:I32)</f>
        <v>35653585.776392326</v>
      </c>
      <c r="J33" s="790">
        <f>SUM(J7:J32)</f>
        <v>19422224.918019757</v>
      </c>
      <c r="K33" s="790">
        <f t="shared" ref="K33:L33" si="0">SUM(K7:K32)</f>
        <v>80810042.677188203</v>
      </c>
      <c r="L33" s="790">
        <f t="shared" si="0"/>
        <v>3586294.4477053899</v>
      </c>
    </row>
    <row r="34" spans="1:12">
      <c r="A34" s="372"/>
      <c r="B34" s="372"/>
      <c r="C34" s="372"/>
      <c r="D34" s="372"/>
      <c r="E34" s="372"/>
      <c r="H34" s="372"/>
    </row>
    <row r="35" spans="1:12">
      <c r="A35" s="372"/>
      <c r="B35" s="410"/>
      <c r="C35" s="410"/>
      <c r="D35" s="372"/>
      <c r="E35" s="372"/>
      <c r="H35" s="372"/>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scale="36"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C6" sqref="C6:K11"/>
    </sheetView>
  </sheetViews>
  <sheetFormatPr defaultColWidth="8.6640625" defaultRowHeight="12"/>
  <cols>
    <col min="1" max="1" width="11.6640625" style="413" bestFit="1" customWidth="1"/>
    <col min="2" max="2" width="63.88671875" style="413" customWidth="1"/>
    <col min="3" max="3" width="23.33203125" style="413" customWidth="1"/>
    <col min="4" max="4" width="24.88671875" style="413" customWidth="1"/>
    <col min="5" max="5" width="21.5546875" style="413" customWidth="1"/>
    <col min="6" max="6" width="22.6640625" style="413" customWidth="1"/>
    <col min="7" max="8" width="21.44140625" style="413" customWidth="1"/>
    <col min="9" max="9" width="19" style="413" customWidth="1"/>
    <col min="10" max="11" width="21.6640625" style="413" customWidth="1"/>
    <col min="12" max="16384" width="8.6640625" style="413"/>
  </cols>
  <sheetData>
    <row r="1" spans="1:11" s="352" customFormat="1" ht="13.8">
      <c r="A1" s="297" t="s">
        <v>30</v>
      </c>
      <c r="B1" s="337" t="str">
        <f>'Info '!C2</f>
        <v>JSC "Liberty Bank"</v>
      </c>
    </row>
    <row r="2" spans="1:11" s="352" customFormat="1">
      <c r="A2" s="298" t="s">
        <v>31</v>
      </c>
      <c r="B2" s="596">
        <f>'1. key ratios '!B2</f>
        <v>45747</v>
      </c>
    </row>
    <row r="3" spans="1:11" s="352" customFormat="1">
      <c r="A3" s="299" t="s">
        <v>468</v>
      </c>
    </row>
    <row r="4" spans="1:11">
      <c r="C4" s="417" t="s">
        <v>662</v>
      </c>
      <c r="D4" s="417" t="s">
        <v>661</v>
      </c>
      <c r="E4" s="417" t="s">
        <v>660</v>
      </c>
      <c r="F4" s="417" t="s">
        <v>659</v>
      </c>
      <c r="G4" s="417" t="s">
        <v>658</v>
      </c>
      <c r="H4" s="417" t="s">
        <v>657</v>
      </c>
      <c r="I4" s="417" t="s">
        <v>656</v>
      </c>
      <c r="J4" s="417" t="s">
        <v>655</v>
      </c>
      <c r="K4" s="417" t="s">
        <v>654</v>
      </c>
    </row>
    <row r="5" spans="1:11" ht="74.400000000000006" customHeight="1">
      <c r="A5" s="934" t="s">
        <v>653</v>
      </c>
      <c r="B5" s="935"/>
      <c r="C5" s="416" t="s">
        <v>469</v>
      </c>
      <c r="D5" s="416" t="s">
        <v>470</v>
      </c>
      <c r="E5" s="416" t="s">
        <v>471</v>
      </c>
      <c r="F5" s="416" t="s">
        <v>472</v>
      </c>
      <c r="G5" s="416" t="s">
        <v>473</v>
      </c>
      <c r="H5" s="416" t="s">
        <v>474</v>
      </c>
      <c r="I5" s="416" t="s">
        <v>475</v>
      </c>
      <c r="J5" s="416" t="s">
        <v>476</v>
      </c>
      <c r="K5" s="416" t="s">
        <v>477</v>
      </c>
    </row>
    <row r="6" spans="1:11">
      <c r="A6" s="340">
        <v>1</v>
      </c>
      <c r="B6" s="340" t="s">
        <v>437</v>
      </c>
      <c r="C6" s="340">
        <v>30423705.815599099</v>
      </c>
      <c r="D6" s="340">
        <v>10235130.2301</v>
      </c>
      <c r="E6" s="340">
        <v>0</v>
      </c>
      <c r="F6" s="340">
        <v>138717429.98975268</v>
      </c>
      <c r="G6" s="340">
        <v>1959170846.7719727</v>
      </c>
      <c r="H6" s="340">
        <v>0</v>
      </c>
      <c r="I6" s="340">
        <v>714774343.34147406</v>
      </c>
      <c r="J6" s="340">
        <v>64591330.192634515</v>
      </c>
      <c r="K6" s="340">
        <v>985515603.07622433</v>
      </c>
    </row>
    <row r="7" spans="1:11">
      <c r="A7" s="340">
        <v>2</v>
      </c>
      <c r="B7" s="341" t="s">
        <v>478</v>
      </c>
      <c r="C7" s="340"/>
      <c r="D7" s="340">
        <v>0</v>
      </c>
      <c r="E7" s="340"/>
      <c r="F7" s="340"/>
      <c r="G7" s="340"/>
      <c r="H7" s="340"/>
      <c r="I7" s="340"/>
      <c r="J7" s="340"/>
      <c r="K7" s="340">
        <v>45566651.310000002</v>
      </c>
    </row>
    <row r="8" spans="1:11">
      <c r="A8" s="340">
        <v>3</v>
      </c>
      <c r="B8" s="341" t="s">
        <v>445</v>
      </c>
      <c r="C8" s="340">
        <v>16103528.188920002</v>
      </c>
      <c r="D8" s="340"/>
      <c r="E8" s="340"/>
      <c r="F8" s="340"/>
      <c r="G8" s="340"/>
      <c r="H8" s="340"/>
      <c r="I8" s="340"/>
      <c r="J8" s="340"/>
      <c r="K8" s="340">
        <v>377388875.91770297</v>
      </c>
    </row>
    <row r="9" spans="1:11">
      <c r="A9" s="340">
        <v>4</v>
      </c>
      <c r="B9" s="373" t="s">
        <v>479</v>
      </c>
      <c r="C9" s="415">
        <v>276649.58166191197</v>
      </c>
      <c r="D9" s="415"/>
      <c r="E9" s="415"/>
      <c r="F9" s="415">
        <v>1135289.8081120001</v>
      </c>
      <c r="G9" s="415">
        <v>55022848.978690274</v>
      </c>
      <c r="H9" s="415">
        <v>0</v>
      </c>
      <c r="I9" s="415">
        <v>46797533.889528573</v>
      </c>
      <c r="J9" s="415"/>
      <c r="K9" s="415">
        <v>32491409.945409194</v>
      </c>
    </row>
    <row r="10" spans="1:11">
      <c r="A10" s="340">
        <v>5</v>
      </c>
      <c r="B10" s="362" t="s">
        <v>480</v>
      </c>
      <c r="C10" s="415"/>
      <c r="D10" s="415"/>
      <c r="E10" s="415"/>
      <c r="F10" s="415"/>
      <c r="G10" s="415"/>
      <c r="H10" s="415"/>
      <c r="I10" s="415"/>
      <c r="J10" s="415"/>
      <c r="K10" s="415"/>
    </row>
    <row r="11" spans="1:11">
      <c r="A11" s="340">
        <v>6</v>
      </c>
      <c r="B11" s="362" t="s">
        <v>481</v>
      </c>
      <c r="C11" s="415"/>
      <c r="D11" s="415"/>
      <c r="E11" s="415"/>
      <c r="F11" s="415"/>
      <c r="G11" s="415"/>
      <c r="H11" s="415"/>
      <c r="I11" s="415"/>
      <c r="J11" s="415"/>
      <c r="K11" s="415"/>
    </row>
    <row r="13" spans="1:11" ht="13.8">
      <c r="B13" s="414"/>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scale="3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T26" sqref="T26"/>
    </sheetView>
  </sheetViews>
  <sheetFormatPr defaultColWidth="8.6640625" defaultRowHeight="14.4"/>
  <cols>
    <col min="1" max="1" width="10" style="418" bestFit="1" customWidth="1"/>
    <col min="2" max="2" width="71.6640625" style="418" customWidth="1"/>
    <col min="3" max="3" width="15.6640625" style="418" customWidth="1"/>
    <col min="4" max="7" width="15.5546875" style="418" customWidth="1"/>
    <col min="8" max="8" width="16.6640625" style="418" customWidth="1"/>
    <col min="9" max="12" width="17.33203125" style="418" customWidth="1"/>
    <col min="13" max="13" width="10.6640625" style="418" bestFit="1" customWidth="1"/>
    <col min="14" max="17" width="16.33203125" style="418" customWidth="1"/>
    <col min="18" max="18" width="13.33203125" style="418" customWidth="1"/>
    <col min="19" max="19" width="35.33203125" style="418" customWidth="1"/>
    <col min="20" max="20" width="30.33203125" style="418" customWidth="1"/>
    <col min="21" max="21" width="32.6640625" style="418" customWidth="1"/>
    <col min="22" max="22" width="43.33203125" style="418" bestFit="1" customWidth="1"/>
    <col min="23" max="16384" width="8.6640625" style="418"/>
  </cols>
  <sheetData>
    <row r="1" spans="1:22">
      <c r="A1" s="297" t="s">
        <v>30</v>
      </c>
      <c r="B1" s="337" t="str">
        <f>'Info '!C2</f>
        <v>JSC "Liberty Bank"</v>
      </c>
    </row>
    <row r="2" spans="1:22">
      <c r="A2" s="298" t="s">
        <v>31</v>
      </c>
      <c r="B2" s="596">
        <f>'1. key ratios '!B2</f>
        <v>45747</v>
      </c>
    </row>
    <row r="3" spans="1:22">
      <c r="A3" s="299" t="s">
        <v>496</v>
      </c>
      <c r="B3" s="352"/>
    </row>
    <row r="4" spans="1:22">
      <c r="A4" s="299"/>
      <c r="B4" s="352"/>
    </row>
    <row r="5" spans="1:22" ht="24" customHeight="1">
      <c r="A5" s="936" t="s">
        <v>497</v>
      </c>
      <c r="B5" s="937"/>
      <c r="C5" s="941" t="s">
        <v>663</v>
      </c>
      <c r="D5" s="941"/>
      <c r="E5" s="941"/>
      <c r="F5" s="941"/>
      <c r="G5" s="941"/>
      <c r="H5" s="941" t="s">
        <v>515</v>
      </c>
      <c r="I5" s="941"/>
      <c r="J5" s="941"/>
      <c r="K5" s="941"/>
      <c r="L5" s="941"/>
      <c r="M5" s="941" t="s">
        <v>627</v>
      </c>
      <c r="N5" s="941"/>
      <c r="O5" s="941"/>
      <c r="P5" s="941"/>
      <c r="Q5" s="941"/>
      <c r="R5" s="940" t="s">
        <v>498</v>
      </c>
      <c r="S5" s="940" t="s">
        <v>512</v>
      </c>
      <c r="T5" s="940" t="s">
        <v>513</v>
      </c>
      <c r="U5" s="940" t="s">
        <v>672</v>
      </c>
      <c r="V5" s="940" t="s">
        <v>673</v>
      </c>
    </row>
    <row r="6" spans="1:22" ht="36" customHeight="1">
      <c r="A6" s="938"/>
      <c r="B6" s="939"/>
      <c r="C6" s="429"/>
      <c r="D6" s="350" t="s">
        <v>648</v>
      </c>
      <c r="E6" s="350" t="s">
        <v>647</v>
      </c>
      <c r="F6" s="350" t="s">
        <v>646</v>
      </c>
      <c r="G6" s="350" t="s">
        <v>645</v>
      </c>
      <c r="H6" s="429"/>
      <c r="I6" s="350" t="s">
        <v>648</v>
      </c>
      <c r="J6" s="350" t="s">
        <v>647</v>
      </c>
      <c r="K6" s="350" t="s">
        <v>646</v>
      </c>
      <c r="L6" s="350" t="s">
        <v>645</v>
      </c>
      <c r="M6" s="429"/>
      <c r="N6" s="350" t="s">
        <v>648</v>
      </c>
      <c r="O6" s="350" t="s">
        <v>647</v>
      </c>
      <c r="P6" s="350" t="s">
        <v>646</v>
      </c>
      <c r="Q6" s="350" t="s">
        <v>645</v>
      </c>
      <c r="R6" s="940"/>
      <c r="S6" s="940"/>
      <c r="T6" s="940"/>
      <c r="U6" s="940"/>
      <c r="V6" s="940"/>
    </row>
    <row r="7" spans="1:22">
      <c r="A7" s="427">
        <v>1</v>
      </c>
      <c r="B7" s="428" t="s">
        <v>506</v>
      </c>
      <c r="C7" s="415">
        <v>19019.03</v>
      </c>
      <c r="D7" s="415">
        <v>19019.03</v>
      </c>
      <c r="E7" s="415">
        <v>0</v>
      </c>
      <c r="F7" s="415">
        <v>0</v>
      </c>
      <c r="G7" s="415">
        <v>0</v>
      </c>
      <c r="H7" s="415">
        <v>19214.54</v>
      </c>
      <c r="I7" s="415">
        <v>19214.54</v>
      </c>
      <c r="J7" s="415">
        <v>0</v>
      </c>
      <c r="K7" s="415">
        <v>0</v>
      </c>
      <c r="L7" s="415">
        <v>0</v>
      </c>
      <c r="M7" s="415">
        <v>211.94147914000001</v>
      </c>
      <c r="N7" s="415">
        <v>211.94147914000001</v>
      </c>
      <c r="O7" s="415">
        <v>0</v>
      </c>
      <c r="P7" s="415">
        <v>0</v>
      </c>
      <c r="Q7" s="415">
        <v>0</v>
      </c>
      <c r="R7" s="415">
        <v>4</v>
      </c>
      <c r="S7" s="415">
        <v>0</v>
      </c>
      <c r="T7" s="415">
        <v>0</v>
      </c>
      <c r="U7" s="787">
        <v>0.14000000000000001</v>
      </c>
      <c r="V7" s="415">
        <v>16.262637982979118</v>
      </c>
    </row>
    <row r="8" spans="1:22">
      <c r="A8" s="427">
        <v>2</v>
      </c>
      <c r="B8" s="426" t="s">
        <v>505</v>
      </c>
      <c r="C8" s="415">
        <v>1439849226.1341212</v>
      </c>
      <c r="D8" s="415">
        <v>1354584682.2245789</v>
      </c>
      <c r="E8" s="415">
        <v>29524609.73842201</v>
      </c>
      <c r="F8" s="415">
        <v>54241211.221121006</v>
      </c>
      <c r="G8" s="415">
        <v>1498722.9500000002</v>
      </c>
      <c r="H8" s="415">
        <v>1455895185.91149</v>
      </c>
      <c r="I8" s="415">
        <v>1361719676.3380246</v>
      </c>
      <c r="J8" s="415">
        <v>30130639.507807996</v>
      </c>
      <c r="K8" s="415">
        <v>62273373.685655989</v>
      </c>
      <c r="L8" s="415">
        <v>1771496.3800000001</v>
      </c>
      <c r="M8" s="415">
        <v>79694601.529141396</v>
      </c>
      <c r="N8" s="415">
        <v>19978904.023164298</v>
      </c>
      <c r="O8" s="415">
        <v>10352687.296860235</v>
      </c>
      <c r="P8" s="415">
        <v>47828235.804523289</v>
      </c>
      <c r="Q8" s="415">
        <v>1534774.40459361</v>
      </c>
      <c r="R8" s="415">
        <v>388417</v>
      </c>
      <c r="S8" s="415">
        <v>0.22523715837548605</v>
      </c>
      <c r="T8" s="415">
        <v>0.26844821606235802</v>
      </c>
      <c r="U8" s="787">
        <v>0.21376857592084331</v>
      </c>
      <c r="V8" s="415">
        <v>38.063116936641507</v>
      </c>
    </row>
    <row r="9" spans="1:22">
      <c r="A9" s="427">
        <v>3</v>
      </c>
      <c r="B9" s="426" t="s">
        <v>504</v>
      </c>
      <c r="C9" s="415">
        <v>0</v>
      </c>
      <c r="D9" s="415">
        <v>0</v>
      </c>
      <c r="E9" s="415">
        <v>0</v>
      </c>
      <c r="F9" s="415">
        <v>0</v>
      </c>
      <c r="G9" s="415">
        <v>0</v>
      </c>
      <c r="H9" s="415">
        <v>0</v>
      </c>
      <c r="I9" s="415">
        <v>0</v>
      </c>
      <c r="J9" s="415">
        <v>0</v>
      </c>
      <c r="K9" s="415">
        <v>0</v>
      </c>
      <c r="L9" s="415">
        <v>0</v>
      </c>
      <c r="M9" s="415">
        <v>0</v>
      </c>
      <c r="N9" s="415">
        <v>0</v>
      </c>
      <c r="O9" s="415">
        <v>0</v>
      </c>
      <c r="P9" s="415">
        <v>0</v>
      </c>
      <c r="Q9" s="415">
        <v>0</v>
      </c>
      <c r="R9" s="415">
        <v>0</v>
      </c>
      <c r="S9" s="415">
        <v>0</v>
      </c>
      <c r="T9" s="415">
        <v>0</v>
      </c>
      <c r="U9" s="787">
        <v>0</v>
      </c>
      <c r="V9" s="415">
        <v>0</v>
      </c>
    </row>
    <row r="10" spans="1:22">
      <c r="A10" s="427">
        <v>4</v>
      </c>
      <c r="B10" s="426" t="s">
        <v>503</v>
      </c>
      <c r="C10" s="415">
        <v>11900811.819999998</v>
      </c>
      <c r="D10" s="415">
        <v>11045830.129999997</v>
      </c>
      <c r="E10" s="415">
        <v>177279.83</v>
      </c>
      <c r="F10" s="415">
        <v>677701.8600000001</v>
      </c>
      <c r="G10" s="415">
        <v>0</v>
      </c>
      <c r="H10" s="415">
        <v>12132831.069999998</v>
      </c>
      <c r="I10" s="415">
        <v>11158829.120000003</v>
      </c>
      <c r="J10" s="415">
        <v>181517.36000000002</v>
      </c>
      <c r="K10" s="415">
        <v>792484.5900000002</v>
      </c>
      <c r="L10" s="415">
        <v>0</v>
      </c>
      <c r="M10" s="415">
        <v>908804.62131910992</v>
      </c>
      <c r="N10" s="415">
        <v>119341.66730715001</v>
      </c>
      <c r="O10" s="415">
        <v>97693.438744399988</v>
      </c>
      <c r="P10" s="415">
        <v>691769.51526755991</v>
      </c>
      <c r="Q10" s="415">
        <v>0</v>
      </c>
      <c r="R10" s="415">
        <v>17239</v>
      </c>
      <c r="S10" s="415">
        <v>0.198146575519346</v>
      </c>
      <c r="T10" s="415">
        <v>0.21972014892446509</v>
      </c>
      <c r="U10" s="787">
        <v>0.21696179390699924</v>
      </c>
      <c r="V10" s="415">
        <v>15.046841868440948</v>
      </c>
    </row>
    <row r="11" spans="1:22">
      <c r="A11" s="427">
        <v>5</v>
      </c>
      <c r="B11" s="426" t="s">
        <v>502</v>
      </c>
      <c r="C11" s="415">
        <v>4819293.6161930002</v>
      </c>
      <c r="D11" s="415">
        <v>4073688.3468280011</v>
      </c>
      <c r="E11" s="415">
        <v>157877.37999999998</v>
      </c>
      <c r="F11" s="415">
        <v>587727.88936500007</v>
      </c>
      <c r="G11" s="415">
        <v>0</v>
      </c>
      <c r="H11" s="415">
        <v>4915786.6561930003</v>
      </c>
      <c r="I11" s="415">
        <v>4138450.226828</v>
      </c>
      <c r="J11" s="415">
        <v>163554.99</v>
      </c>
      <c r="K11" s="415">
        <v>613781.439365</v>
      </c>
      <c r="L11" s="415">
        <v>0</v>
      </c>
      <c r="M11" s="415">
        <v>585087.11887037021</v>
      </c>
      <c r="N11" s="415">
        <v>46324.374741410007</v>
      </c>
      <c r="O11" s="415">
        <v>54808.258478939999</v>
      </c>
      <c r="P11" s="415">
        <v>483954.48565002007</v>
      </c>
      <c r="Q11" s="415">
        <v>0</v>
      </c>
      <c r="R11" s="415">
        <v>11436</v>
      </c>
      <c r="S11" s="415">
        <v>2.378365215364334E-2</v>
      </c>
      <c r="T11" s="415">
        <v>2.6322155649746846E-2</v>
      </c>
      <c r="U11" s="787">
        <v>0.16788872455506301</v>
      </c>
      <c r="V11" s="415">
        <v>13.233478554089213</v>
      </c>
    </row>
    <row r="12" spans="1:22">
      <c r="A12" s="427">
        <v>6</v>
      </c>
      <c r="B12" s="426" t="s">
        <v>501</v>
      </c>
      <c r="C12" s="415">
        <v>56029297.590000004</v>
      </c>
      <c r="D12" s="415">
        <v>51691457.400000013</v>
      </c>
      <c r="E12" s="415">
        <v>1094832.45</v>
      </c>
      <c r="F12" s="415">
        <v>2122137.7699999991</v>
      </c>
      <c r="G12" s="415">
        <v>1120869.9700000002</v>
      </c>
      <c r="H12" s="415">
        <v>56744923.609999992</v>
      </c>
      <c r="I12" s="415">
        <v>51484903.910000004</v>
      </c>
      <c r="J12" s="415">
        <v>1132667.9700000002</v>
      </c>
      <c r="K12" s="415">
        <v>2606371.6599999988</v>
      </c>
      <c r="L12" s="415">
        <v>1520975</v>
      </c>
      <c r="M12" s="415">
        <v>4660062.6584900003</v>
      </c>
      <c r="N12" s="415">
        <v>879774.43582999997</v>
      </c>
      <c r="O12" s="415">
        <v>320255.06058863999</v>
      </c>
      <c r="P12" s="415">
        <v>2211730.31849</v>
      </c>
      <c r="Q12" s="415">
        <v>1248302.8436800002</v>
      </c>
      <c r="R12" s="415">
        <v>43899</v>
      </c>
      <c r="S12" s="415">
        <v>0.30203973933132278</v>
      </c>
      <c r="T12" s="415">
        <v>0.31696012928139189</v>
      </c>
      <c r="U12" s="787">
        <v>0.26074956427095197</v>
      </c>
      <c r="V12" s="415">
        <v>272.17288416049729</v>
      </c>
    </row>
    <row r="13" spans="1:22">
      <c r="A13" s="427">
        <v>7</v>
      </c>
      <c r="B13" s="426" t="s">
        <v>500</v>
      </c>
      <c r="C13" s="415">
        <v>520253892.70433885</v>
      </c>
      <c r="D13" s="415">
        <v>508595563.04780698</v>
      </c>
      <c r="E13" s="415">
        <v>7153146.5310249999</v>
      </c>
      <c r="F13" s="415">
        <v>4505183.1255070008</v>
      </c>
      <c r="G13" s="415">
        <v>0</v>
      </c>
      <c r="H13" s="415">
        <v>522397548.02491099</v>
      </c>
      <c r="I13" s="415">
        <v>510538029.81696093</v>
      </c>
      <c r="J13" s="415">
        <v>7236517.1974529987</v>
      </c>
      <c r="K13" s="415">
        <v>4623001.0104970001</v>
      </c>
      <c r="L13" s="415">
        <v>0</v>
      </c>
      <c r="M13" s="415">
        <v>2873640.8156099999</v>
      </c>
      <c r="N13" s="415">
        <v>621005.79318000004</v>
      </c>
      <c r="O13" s="415">
        <v>696152.95439497859</v>
      </c>
      <c r="P13" s="415">
        <v>1556482.0680046885</v>
      </c>
      <c r="Q13" s="415">
        <v>0</v>
      </c>
      <c r="R13" s="415">
        <v>6080</v>
      </c>
      <c r="S13" s="415">
        <v>0</v>
      </c>
      <c r="T13" s="415">
        <v>0</v>
      </c>
      <c r="U13" s="787">
        <v>0</v>
      </c>
      <c r="V13" s="415">
        <v>0</v>
      </c>
    </row>
    <row r="14" spans="1:22">
      <c r="A14" s="420">
        <v>7.1</v>
      </c>
      <c r="B14" s="419" t="s">
        <v>509</v>
      </c>
      <c r="C14" s="415">
        <v>448638190.90519887</v>
      </c>
      <c r="D14" s="415">
        <v>438372366.558483</v>
      </c>
      <c r="E14" s="415">
        <v>6423594.9432580005</v>
      </c>
      <c r="F14" s="415">
        <v>3842229.4034580006</v>
      </c>
      <c r="G14" s="415">
        <v>0</v>
      </c>
      <c r="H14" s="415">
        <v>450378441.40070802</v>
      </c>
      <c r="I14" s="415">
        <v>439936245.91002798</v>
      </c>
      <c r="J14" s="415">
        <v>6498497.8618889991</v>
      </c>
      <c r="K14" s="415">
        <v>3943697.6287909998</v>
      </c>
      <c r="L14" s="415">
        <v>0</v>
      </c>
      <c r="M14" s="415">
        <v>2495979.3200071338</v>
      </c>
      <c r="N14" s="415">
        <v>540522.41235973802</v>
      </c>
      <c r="O14" s="415">
        <v>625155.49431372178</v>
      </c>
      <c r="P14" s="415">
        <v>1330301.4133336758</v>
      </c>
      <c r="Q14" s="415">
        <v>0</v>
      </c>
      <c r="R14" s="415">
        <v>4495</v>
      </c>
      <c r="S14" s="415">
        <v>0.11286964966280413</v>
      </c>
      <c r="T14" s="415">
        <v>0.12361774534254388</v>
      </c>
      <c r="U14" s="787">
        <v>0.1118482127209306</v>
      </c>
      <c r="V14" s="415">
        <v>135.24218360399587</v>
      </c>
    </row>
    <row r="15" spans="1:22">
      <c r="A15" s="420">
        <v>7.2</v>
      </c>
      <c r="B15" s="419" t="s">
        <v>511</v>
      </c>
      <c r="C15" s="415">
        <v>13675076.470136998</v>
      </c>
      <c r="D15" s="415">
        <v>13675076.470136998</v>
      </c>
      <c r="E15" s="415">
        <v>0</v>
      </c>
      <c r="F15" s="415">
        <v>0</v>
      </c>
      <c r="G15" s="415">
        <v>0</v>
      </c>
      <c r="H15" s="415">
        <v>13736816.261726994</v>
      </c>
      <c r="I15" s="415">
        <v>13736816.261726994</v>
      </c>
      <c r="J15" s="415">
        <v>0</v>
      </c>
      <c r="K15" s="415">
        <v>0</v>
      </c>
      <c r="L15" s="415">
        <v>0</v>
      </c>
      <c r="M15" s="415">
        <v>16185.731350812744</v>
      </c>
      <c r="N15" s="415">
        <v>16185.731350812744</v>
      </c>
      <c r="O15" s="415">
        <v>0</v>
      </c>
      <c r="P15" s="415">
        <v>0</v>
      </c>
      <c r="Q15" s="415">
        <v>0</v>
      </c>
      <c r="R15" s="415">
        <v>197</v>
      </c>
      <c r="S15" s="415">
        <v>0.12470173080154597</v>
      </c>
      <c r="T15" s="415">
        <v>0.13936325116657833</v>
      </c>
      <c r="U15" s="787">
        <v>0.11999823390756557</v>
      </c>
      <c r="V15" s="415">
        <v>114.42312517154798</v>
      </c>
    </row>
    <row r="16" spans="1:22">
      <c r="A16" s="420">
        <v>7.3</v>
      </c>
      <c r="B16" s="419" t="s">
        <v>508</v>
      </c>
      <c r="C16" s="415">
        <v>57940625.329002991</v>
      </c>
      <c r="D16" s="415">
        <v>56548120.019187003</v>
      </c>
      <c r="E16" s="415">
        <v>729551.58776699984</v>
      </c>
      <c r="F16" s="415">
        <v>662953.72204899997</v>
      </c>
      <c r="G16" s="415">
        <v>0</v>
      </c>
      <c r="H16" s="415">
        <v>58282290.362475984</v>
      </c>
      <c r="I16" s="415">
        <v>56864967.645205989</v>
      </c>
      <c r="J16" s="415">
        <v>738019.33556399995</v>
      </c>
      <c r="K16" s="415">
        <v>679303.38170599996</v>
      </c>
      <c r="L16" s="415">
        <v>0</v>
      </c>
      <c r="M16" s="415">
        <v>357635.14325188199</v>
      </c>
      <c r="N16" s="415">
        <v>60457.028499612665</v>
      </c>
      <c r="O16" s="415">
        <v>70997.46008125681</v>
      </c>
      <c r="P16" s="415">
        <v>226180.65467101263</v>
      </c>
      <c r="Q16" s="415">
        <v>0</v>
      </c>
      <c r="R16" s="415">
        <v>1388</v>
      </c>
      <c r="S16" s="415">
        <v>0.12974914201610616</v>
      </c>
      <c r="T16" s="415">
        <v>0.15065463703627721</v>
      </c>
      <c r="U16" s="787">
        <v>0.11950443931162341</v>
      </c>
      <c r="V16" s="415">
        <v>91.283666751031291</v>
      </c>
    </row>
    <row r="17" spans="1:22">
      <c r="A17" s="427">
        <v>8</v>
      </c>
      <c r="B17" s="426" t="s">
        <v>507</v>
      </c>
      <c r="C17" s="415">
        <v>107816057.25247402</v>
      </c>
      <c r="D17" s="415">
        <v>106301167.598822</v>
      </c>
      <c r="E17" s="415">
        <v>676706.95865200006</v>
      </c>
      <c r="F17" s="415">
        <v>838182.69499999995</v>
      </c>
      <c r="G17" s="415">
        <v>0</v>
      </c>
      <c r="H17" s="415">
        <v>109060145.03792401</v>
      </c>
      <c r="I17" s="415">
        <v>107415926.62075099</v>
      </c>
      <c r="J17" s="415">
        <v>713028.59906100004</v>
      </c>
      <c r="K17" s="415">
        <v>931189.81811199989</v>
      </c>
      <c r="L17" s="415">
        <v>0</v>
      </c>
      <c r="M17" s="415">
        <v>98103.706994519991</v>
      </c>
      <c r="N17" s="415">
        <v>24689.728882519998</v>
      </c>
      <c r="O17" s="415">
        <v>0</v>
      </c>
      <c r="P17" s="415">
        <v>73413.978111999997</v>
      </c>
      <c r="Q17" s="415">
        <v>0</v>
      </c>
      <c r="R17" s="415">
        <v>58740</v>
      </c>
      <c r="S17" s="415">
        <v>0.1989354751552059</v>
      </c>
      <c r="T17" s="415">
        <v>0.26211803448170784</v>
      </c>
      <c r="U17" s="787">
        <v>0.20769606222088596</v>
      </c>
      <c r="V17" s="415">
        <v>0.65441233768660534</v>
      </c>
    </row>
    <row r="18" spans="1:22">
      <c r="A18" s="425">
        <v>9</v>
      </c>
      <c r="B18" s="424" t="s">
        <v>499</v>
      </c>
      <c r="C18" s="423">
        <v>0</v>
      </c>
      <c r="D18" s="423">
        <v>0</v>
      </c>
      <c r="E18" s="423">
        <v>0</v>
      </c>
      <c r="F18" s="423">
        <v>0</v>
      </c>
      <c r="G18" s="423">
        <v>0</v>
      </c>
      <c r="H18" s="423">
        <v>0</v>
      </c>
      <c r="I18" s="423">
        <v>0</v>
      </c>
      <c r="J18" s="423">
        <v>0</v>
      </c>
      <c r="K18" s="423">
        <v>0</v>
      </c>
      <c r="L18" s="423">
        <v>0</v>
      </c>
      <c r="M18" s="423">
        <v>0</v>
      </c>
      <c r="N18" s="423">
        <v>0</v>
      </c>
      <c r="O18" s="423">
        <v>0</v>
      </c>
      <c r="P18" s="423">
        <v>0</v>
      </c>
      <c r="Q18" s="423">
        <v>0</v>
      </c>
      <c r="R18" s="423">
        <v>0</v>
      </c>
      <c r="S18" s="423">
        <v>0</v>
      </c>
      <c r="T18" s="423">
        <v>0</v>
      </c>
      <c r="U18" s="788">
        <v>0</v>
      </c>
      <c r="V18" s="423">
        <v>0</v>
      </c>
    </row>
    <row r="19" spans="1:22">
      <c r="A19" s="422">
        <v>10</v>
      </c>
      <c r="B19" s="421" t="s">
        <v>510</v>
      </c>
      <c r="C19" s="415">
        <v>2140687598.1471276</v>
      </c>
      <c r="D19" s="415">
        <v>2036311407.7780354</v>
      </c>
      <c r="E19" s="415">
        <v>38784452.888099007</v>
      </c>
      <c r="F19" s="415">
        <v>62972144.560993001</v>
      </c>
      <c r="G19" s="415">
        <v>2619592.919999999</v>
      </c>
      <c r="H19" s="415">
        <v>2161165634.7805209</v>
      </c>
      <c r="I19" s="415">
        <v>2046475030.5725653</v>
      </c>
      <c r="J19" s="415">
        <v>39557925.62432199</v>
      </c>
      <c r="K19" s="415">
        <v>71840202.203629941</v>
      </c>
      <c r="L19" s="415">
        <v>3292471.3800000004</v>
      </c>
      <c r="M19" s="415">
        <v>88816671.770923316</v>
      </c>
      <c r="N19" s="415">
        <v>21666411.341099218</v>
      </c>
      <c r="O19" s="415">
        <v>11521597.009067193</v>
      </c>
      <c r="P19" s="415">
        <v>52845586.170047551</v>
      </c>
      <c r="Q19" s="415">
        <v>2783077.2482736101</v>
      </c>
      <c r="R19" s="415">
        <v>525815</v>
      </c>
      <c r="S19" s="415">
        <v>0.20205530200078162</v>
      </c>
      <c r="T19" s="415">
        <v>0.23929548865025466</v>
      </c>
      <c r="U19" s="787">
        <v>0.19009565917774821</v>
      </c>
      <c r="V19" s="415">
        <v>64.417200587349171</v>
      </c>
    </row>
    <row r="20" spans="1:22" ht="24">
      <c r="A20" s="420">
        <v>10.1</v>
      </c>
      <c r="B20" s="419" t="s">
        <v>514</v>
      </c>
      <c r="C20" s="415">
        <v>432691925</v>
      </c>
      <c r="D20" s="415">
        <v>422369603.55000001</v>
      </c>
      <c r="E20" s="415">
        <v>736168.06</v>
      </c>
      <c r="F20" s="415">
        <v>9586153.3899999987</v>
      </c>
      <c r="G20" s="415">
        <v>0</v>
      </c>
      <c r="H20" s="415">
        <v>439722236.36000007</v>
      </c>
      <c r="I20" s="415">
        <v>428426125.8300001</v>
      </c>
      <c r="J20" s="415">
        <v>771243.16999999993</v>
      </c>
      <c r="K20" s="415">
        <v>10524867.359999999</v>
      </c>
      <c r="L20" s="415">
        <v>0</v>
      </c>
      <c r="M20" s="415">
        <v>21960183.781209998</v>
      </c>
      <c r="N20" s="415">
        <v>11682863.394379999</v>
      </c>
      <c r="O20" s="415">
        <v>485288.48637000006</v>
      </c>
      <c r="P20" s="415">
        <v>9785192.8814599998</v>
      </c>
      <c r="Q20" s="415">
        <v>0</v>
      </c>
      <c r="R20" s="415">
        <v>286877</v>
      </c>
      <c r="S20" s="415">
        <v>0.23382304445588903</v>
      </c>
      <c r="T20" s="415">
        <v>0.26038690044392004</v>
      </c>
      <c r="U20" s="787">
        <v>0.24194261294626732</v>
      </c>
      <c r="V20" s="415">
        <v>32.110843155920669</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scale="1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80" zoomScaleNormal="80" workbookViewId="0">
      <selection activeCell="K18" sqref="K17:K18"/>
    </sheetView>
  </sheetViews>
  <sheetFormatPr defaultRowHeight="14.4"/>
  <cols>
    <col min="2" max="2" width="66.6640625" customWidth="1"/>
    <col min="3" max="8" width="17.6640625" style="752" customWidth="1"/>
  </cols>
  <sheetData>
    <row r="1" spans="1:8" s="5" customFormat="1" ht="13.8">
      <c r="A1" s="2" t="s">
        <v>30</v>
      </c>
      <c r="B1" s="3" t="str">
        <f>'Info '!C2</f>
        <v>JSC "Liberty Bank"</v>
      </c>
      <c r="C1" s="745"/>
      <c r="D1" s="746"/>
      <c r="E1" s="746"/>
      <c r="F1" s="746"/>
      <c r="G1" s="746"/>
      <c r="H1" s="747"/>
    </row>
    <row r="2" spans="1:8" s="5" customFormat="1" ht="13.8">
      <c r="A2" s="2" t="s">
        <v>31</v>
      </c>
      <c r="B2" s="594">
        <f>'1. key ratios '!B2</f>
        <v>45747</v>
      </c>
      <c r="C2" s="748"/>
      <c r="D2" s="749"/>
      <c r="E2" s="749"/>
      <c r="F2" s="749"/>
      <c r="G2" s="749"/>
      <c r="H2" s="750"/>
    </row>
    <row r="3" spans="1:8" ht="15" thickBot="1"/>
    <row r="4" spans="1:8">
      <c r="A4" s="827" t="s">
        <v>6</v>
      </c>
      <c r="B4" s="829" t="s">
        <v>585</v>
      </c>
      <c r="C4" s="831" t="s">
        <v>522</v>
      </c>
      <c r="D4" s="831"/>
      <c r="E4" s="831"/>
      <c r="F4" s="831" t="s">
        <v>523</v>
      </c>
      <c r="G4" s="831"/>
      <c r="H4" s="832"/>
    </row>
    <row r="5" spans="1:8" ht="15.45" customHeight="1">
      <c r="A5" s="828"/>
      <c r="B5" s="830"/>
      <c r="C5" s="797" t="s">
        <v>32</v>
      </c>
      <c r="D5" s="797" t="s">
        <v>33</v>
      </c>
      <c r="E5" s="797" t="s">
        <v>34</v>
      </c>
      <c r="F5" s="797" t="s">
        <v>32</v>
      </c>
      <c r="G5" s="797" t="s">
        <v>33</v>
      </c>
      <c r="H5" s="798" t="s">
        <v>34</v>
      </c>
    </row>
    <row r="6" spans="1:8">
      <c r="A6" s="799">
        <v>1</v>
      </c>
      <c r="B6" s="313" t="s">
        <v>586</v>
      </c>
      <c r="C6" s="800">
        <v>143767776.28</v>
      </c>
      <c r="D6" s="800">
        <v>21309508.069000002</v>
      </c>
      <c r="E6" s="751">
        <f>C6+D6</f>
        <v>165077284.34900001</v>
      </c>
      <c r="F6" s="800">
        <v>127707208.80400001</v>
      </c>
      <c r="G6" s="800">
        <v>17298950.199999999</v>
      </c>
      <c r="H6" s="801">
        <f>F6+G6</f>
        <v>145006159.00400001</v>
      </c>
    </row>
    <row r="7" spans="1:8">
      <c r="A7" s="799">
        <v>1.1000000000000001</v>
      </c>
      <c r="B7" s="314" t="s">
        <v>529</v>
      </c>
      <c r="C7" s="800"/>
      <c r="D7" s="800"/>
      <c r="E7" s="751">
        <f t="shared" ref="E7:E45" si="0">C7+D7</f>
        <v>0</v>
      </c>
      <c r="F7" s="800"/>
      <c r="G7" s="800"/>
      <c r="H7" s="801">
        <f t="shared" ref="H7:H45" si="1">F7+G7</f>
        <v>0</v>
      </c>
    </row>
    <row r="8" spans="1:8">
      <c r="A8" s="799">
        <v>1.2</v>
      </c>
      <c r="B8" s="314" t="s">
        <v>531</v>
      </c>
      <c r="C8" s="800"/>
      <c r="D8" s="800"/>
      <c r="E8" s="751">
        <f t="shared" si="0"/>
        <v>0</v>
      </c>
      <c r="F8" s="800"/>
      <c r="G8" s="800"/>
      <c r="H8" s="801">
        <f t="shared" si="1"/>
        <v>0</v>
      </c>
    </row>
    <row r="9" spans="1:8" ht="21.45" customHeight="1">
      <c r="A9" s="799">
        <v>1.3</v>
      </c>
      <c r="B9" s="314" t="s">
        <v>587</v>
      </c>
      <c r="C9" s="800"/>
      <c r="D9" s="800"/>
      <c r="E9" s="751">
        <f t="shared" si="0"/>
        <v>0</v>
      </c>
      <c r="F9" s="800"/>
      <c r="G9" s="800"/>
      <c r="H9" s="801">
        <f t="shared" si="1"/>
        <v>0</v>
      </c>
    </row>
    <row r="10" spans="1:8">
      <c r="A10" s="799">
        <v>1.4</v>
      </c>
      <c r="B10" s="314" t="s">
        <v>533</v>
      </c>
      <c r="C10" s="800">
        <v>6115842</v>
      </c>
      <c r="D10" s="800">
        <v>0</v>
      </c>
      <c r="E10" s="751">
        <f t="shared" si="0"/>
        <v>6115842</v>
      </c>
      <c r="F10" s="800">
        <v>3440823</v>
      </c>
      <c r="G10" s="800"/>
      <c r="H10" s="801">
        <f t="shared" si="1"/>
        <v>3440823</v>
      </c>
    </row>
    <row r="11" spans="1:8">
      <c r="A11" s="799">
        <v>1.5</v>
      </c>
      <c r="B11" s="314" t="s">
        <v>537</v>
      </c>
      <c r="C11" s="800">
        <v>137651934.28</v>
      </c>
      <c r="D11" s="800">
        <v>21309508.069000002</v>
      </c>
      <c r="E11" s="751">
        <f t="shared" si="0"/>
        <v>158961442.34900001</v>
      </c>
      <c r="F11" s="800">
        <v>124266385.80400001</v>
      </c>
      <c r="G11" s="800">
        <v>17298950.199999999</v>
      </c>
      <c r="H11" s="801">
        <f t="shared" si="1"/>
        <v>141565336.00400001</v>
      </c>
    </row>
    <row r="12" spans="1:8">
      <c r="A12" s="799">
        <v>1.6</v>
      </c>
      <c r="B12" s="802" t="s">
        <v>419</v>
      </c>
      <c r="C12" s="800"/>
      <c r="D12" s="800"/>
      <c r="E12" s="751">
        <f t="shared" si="0"/>
        <v>0</v>
      </c>
      <c r="F12" s="800"/>
      <c r="G12" s="800"/>
      <c r="H12" s="801">
        <f t="shared" si="1"/>
        <v>0</v>
      </c>
    </row>
    <row r="13" spans="1:8">
      <c r="A13" s="799">
        <v>2</v>
      </c>
      <c r="B13" s="315" t="s">
        <v>588</v>
      </c>
      <c r="C13" s="800">
        <v>-67997943.482385397</v>
      </c>
      <c r="D13" s="800">
        <v>-9572476.3860276416</v>
      </c>
      <c r="E13" s="751">
        <f t="shared" si="0"/>
        <v>-77570419.868413031</v>
      </c>
      <c r="F13" s="800">
        <v>-62176637.439695083</v>
      </c>
      <c r="G13" s="800">
        <v>-6214799.512468094</v>
      </c>
      <c r="H13" s="801">
        <f t="shared" si="1"/>
        <v>-68391436.952163175</v>
      </c>
    </row>
    <row r="14" spans="1:8">
      <c r="A14" s="799">
        <v>2.1</v>
      </c>
      <c r="B14" s="314" t="s">
        <v>589</v>
      </c>
      <c r="C14" s="800"/>
      <c r="D14" s="800"/>
      <c r="E14" s="751">
        <f t="shared" si="0"/>
        <v>0</v>
      </c>
      <c r="F14" s="800"/>
      <c r="G14" s="800"/>
      <c r="H14" s="801">
        <f t="shared" si="1"/>
        <v>0</v>
      </c>
    </row>
    <row r="15" spans="1:8" ht="24.45" customHeight="1">
      <c r="A15" s="799">
        <v>2.2000000000000002</v>
      </c>
      <c r="B15" s="314" t="s">
        <v>590</v>
      </c>
      <c r="C15" s="800"/>
      <c r="D15" s="800"/>
      <c r="E15" s="751">
        <f t="shared" si="0"/>
        <v>0</v>
      </c>
      <c r="F15" s="800"/>
      <c r="G15" s="800"/>
      <c r="H15" s="801">
        <f t="shared" si="1"/>
        <v>0</v>
      </c>
    </row>
    <row r="16" spans="1:8" ht="20.7" customHeight="1">
      <c r="A16" s="799">
        <v>2.2999999999999998</v>
      </c>
      <c r="B16" s="314" t="s">
        <v>591</v>
      </c>
      <c r="C16" s="800">
        <v>-67997943.482385397</v>
      </c>
      <c r="D16" s="800">
        <v>-9572476.3860276416</v>
      </c>
      <c r="E16" s="751">
        <f t="shared" si="0"/>
        <v>-77570419.868413031</v>
      </c>
      <c r="F16" s="800">
        <v>-62176637.439695083</v>
      </c>
      <c r="G16" s="800">
        <v>-6214799.512468094</v>
      </c>
      <c r="H16" s="801">
        <f t="shared" si="1"/>
        <v>-68391436.952163175</v>
      </c>
    </row>
    <row r="17" spans="1:8">
      <c r="A17" s="799">
        <v>2.4</v>
      </c>
      <c r="B17" s="314" t="s">
        <v>592</v>
      </c>
      <c r="C17" s="800"/>
      <c r="D17" s="800"/>
      <c r="E17" s="751">
        <f t="shared" si="0"/>
        <v>0</v>
      </c>
      <c r="F17" s="800"/>
      <c r="G17" s="800"/>
      <c r="H17" s="801">
        <f t="shared" si="1"/>
        <v>0</v>
      </c>
    </row>
    <row r="18" spans="1:8">
      <c r="A18" s="799">
        <v>3</v>
      </c>
      <c r="B18" s="315" t="s">
        <v>593</v>
      </c>
      <c r="C18" s="800"/>
      <c r="D18" s="800"/>
      <c r="E18" s="751">
        <f t="shared" si="0"/>
        <v>0</v>
      </c>
      <c r="F18" s="800"/>
      <c r="G18" s="800"/>
      <c r="H18" s="801">
        <f t="shared" si="1"/>
        <v>0</v>
      </c>
    </row>
    <row r="19" spans="1:8">
      <c r="A19" s="799">
        <v>4</v>
      </c>
      <c r="B19" s="315" t="s">
        <v>594</v>
      </c>
      <c r="C19" s="800">
        <v>11881061.640000001</v>
      </c>
      <c r="D19" s="800">
        <v>2284093.61</v>
      </c>
      <c r="E19" s="751">
        <f t="shared" si="0"/>
        <v>14165155.25</v>
      </c>
      <c r="F19" s="800">
        <v>10309185.710000001</v>
      </c>
      <c r="G19" s="800">
        <v>2209434.6099999994</v>
      </c>
      <c r="H19" s="801">
        <f t="shared" si="1"/>
        <v>12518620.32</v>
      </c>
    </row>
    <row r="20" spans="1:8">
      <c r="A20" s="799">
        <v>5</v>
      </c>
      <c r="B20" s="315" t="s">
        <v>595</v>
      </c>
      <c r="C20" s="800">
        <v>-1702091.3599999999</v>
      </c>
      <c r="D20" s="800">
        <v>-5832498.3099999996</v>
      </c>
      <c r="E20" s="751">
        <f t="shared" si="0"/>
        <v>-7534589.6699999999</v>
      </c>
      <c r="F20" s="800">
        <v>-1431453</v>
      </c>
      <c r="G20" s="800">
        <v>-4566298.6399999997</v>
      </c>
      <c r="H20" s="801">
        <f t="shared" si="1"/>
        <v>-5997751.6399999997</v>
      </c>
    </row>
    <row r="21" spans="1:8" ht="24" customHeight="1">
      <c r="A21" s="799">
        <v>6</v>
      </c>
      <c r="B21" s="315" t="s">
        <v>596</v>
      </c>
      <c r="C21" s="800">
        <v>80704.09</v>
      </c>
      <c r="D21" s="800">
        <v>0</v>
      </c>
      <c r="E21" s="751">
        <f t="shared" si="0"/>
        <v>80704.09</v>
      </c>
      <c r="F21" s="800">
        <v>-79281.489999999991</v>
      </c>
      <c r="G21" s="800">
        <v>0</v>
      </c>
      <c r="H21" s="801">
        <f t="shared" si="1"/>
        <v>-79281.489999999991</v>
      </c>
    </row>
    <row r="22" spans="1:8" ht="18.45" customHeight="1">
      <c r="A22" s="799">
        <v>7</v>
      </c>
      <c r="B22" s="315" t="s">
        <v>597</v>
      </c>
      <c r="C22" s="800">
        <v>742847.79</v>
      </c>
      <c r="D22" s="800">
        <v>0</v>
      </c>
      <c r="E22" s="751">
        <f t="shared" si="0"/>
        <v>742847.79</v>
      </c>
      <c r="F22" s="800">
        <v>6603696.3200000003</v>
      </c>
      <c r="G22" s="800">
        <v>0</v>
      </c>
      <c r="H22" s="801">
        <f t="shared" si="1"/>
        <v>6603696.3200000003</v>
      </c>
    </row>
    <row r="23" spans="1:8" ht="25.5" customHeight="1">
      <c r="A23" s="799">
        <v>8</v>
      </c>
      <c r="B23" s="316" t="s">
        <v>598</v>
      </c>
      <c r="C23" s="800"/>
      <c r="D23" s="800"/>
      <c r="E23" s="751">
        <f t="shared" si="0"/>
        <v>0</v>
      </c>
      <c r="F23" s="800"/>
      <c r="G23" s="800"/>
      <c r="H23" s="801">
        <f t="shared" si="1"/>
        <v>0</v>
      </c>
    </row>
    <row r="24" spans="1:8" ht="34.5" customHeight="1">
      <c r="A24" s="799">
        <v>9</v>
      </c>
      <c r="B24" s="316" t="s">
        <v>599</v>
      </c>
      <c r="C24" s="800"/>
      <c r="D24" s="800"/>
      <c r="E24" s="751">
        <f t="shared" si="0"/>
        <v>0</v>
      </c>
      <c r="F24" s="800"/>
      <c r="G24" s="800"/>
      <c r="H24" s="801">
        <f t="shared" si="1"/>
        <v>0</v>
      </c>
    </row>
    <row r="25" spans="1:8">
      <c r="A25" s="799">
        <v>10</v>
      </c>
      <c r="B25" s="315" t="s">
        <v>600</v>
      </c>
      <c r="C25" s="800">
        <v>3737448.0600000005</v>
      </c>
      <c r="D25" s="800">
        <v>0</v>
      </c>
      <c r="E25" s="751">
        <f t="shared" si="0"/>
        <v>3737448.0600000005</v>
      </c>
      <c r="F25" s="800">
        <v>-2907388.3800000008</v>
      </c>
      <c r="G25" s="800">
        <v>0</v>
      </c>
      <c r="H25" s="801">
        <f t="shared" si="1"/>
        <v>-2907388.3800000008</v>
      </c>
    </row>
    <row r="26" spans="1:8">
      <c r="A26" s="799">
        <v>11</v>
      </c>
      <c r="B26" s="317" t="s">
        <v>601</v>
      </c>
      <c r="C26" s="800">
        <v>77614.91</v>
      </c>
      <c r="D26" s="800">
        <v>0</v>
      </c>
      <c r="E26" s="751">
        <f t="shared" si="0"/>
        <v>77614.91</v>
      </c>
      <c r="F26" s="800">
        <v>44884.44</v>
      </c>
      <c r="G26" s="800">
        <v>0</v>
      </c>
      <c r="H26" s="801">
        <f t="shared" si="1"/>
        <v>44884.44</v>
      </c>
    </row>
    <row r="27" spans="1:8">
      <c r="A27" s="799">
        <v>12</v>
      </c>
      <c r="B27" s="315" t="s">
        <v>602</v>
      </c>
      <c r="C27" s="800">
        <v>3844233.81</v>
      </c>
      <c r="D27" s="800">
        <v>2314.4</v>
      </c>
      <c r="E27" s="751">
        <f t="shared" si="0"/>
        <v>3846548.21</v>
      </c>
      <c r="F27" s="800">
        <v>4054085.4000000004</v>
      </c>
      <c r="G27" s="800">
        <v>0</v>
      </c>
      <c r="H27" s="801">
        <f t="shared" si="1"/>
        <v>4054085.4000000004</v>
      </c>
    </row>
    <row r="28" spans="1:8">
      <c r="A28" s="799">
        <v>13</v>
      </c>
      <c r="B28" s="803" t="s">
        <v>603</v>
      </c>
      <c r="C28" s="800">
        <v>-5358640</v>
      </c>
      <c r="D28" s="800">
        <v>-200440</v>
      </c>
      <c r="E28" s="751">
        <f t="shared" si="0"/>
        <v>-5559080</v>
      </c>
      <c r="F28" s="800">
        <v>4363016</v>
      </c>
      <c r="G28" s="800">
        <v>31573</v>
      </c>
      <c r="H28" s="801">
        <f t="shared" si="1"/>
        <v>4394589</v>
      </c>
    </row>
    <row r="29" spans="1:8">
      <c r="A29" s="799">
        <v>14</v>
      </c>
      <c r="B29" s="318" t="s">
        <v>604</v>
      </c>
      <c r="C29" s="800">
        <v>-45346835.150000006</v>
      </c>
      <c r="D29" s="800">
        <v>-1302783.8600000001</v>
      </c>
      <c r="E29" s="751">
        <f t="shared" si="0"/>
        <v>-46649619.010000005</v>
      </c>
      <c r="F29" s="800">
        <v>-49337868.57</v>
      </c>
      <c r="G29" s="800">
        <v>-970682.36999999988</v>
      </c>
      <c r="H29" s="801">
        <f t="shared" si="1"/>
        <v>-50308550.939999998</v>
      </c>
    </row>
    <row r="30" spans="1:8">
      <c r="A30" s="799">
        <v>14.1</v>
      </c>
      <c r="B30" s="308" t="s">
        <v>605</v>
      </c>
      <c r="C30" s="800">
        <v>-37456655.340000011</v>
      </c>
      <c r="D30" s="800"/>
      <c r="E30" s="751">
        <f t="shared" si="0"/>
        <v>-37456655.340000011</v>
      </c>
      <c r="F30" s="800">
        <v>-31538996.190000001</v>
      </c>
      <c r="G30" s="800"/>
      <c r="H30" s="801">
        <f t="shared" si="1"/>
        <v>-31538996.190000001</v>
      </c>
    </row>
    <row r="31" spans="1:8">
      <c r="A31" s="799">
        <v>14.2</v>
      </c>
      <c r="B31" s="308" t="s">
        <v>606</v>
      </c>
      <c r="C31" s="800">
        <v>-7890179.8099999987</v>
      </c>
      <c r="D31" s="800">
        <v>-1302783.8600000001</v>
      </c>
      <c r="E31" s="751">
        <f t="shared" si="0"/>
        <v>-9192963.6699999981</v>
      </c>
      <c r="F31" s="800">
        <v>-17798872.379999999</v>
      </c>
      <c r="G31" s="800">
        <v>-970682.36999999988</v>
      </c>
      <c r="H31" s="801">
        <f t="shared" si="1"/>
        <v>-18769554.75</v>
      </c>
    </row>
    <row r="32" spans="1:8">
      <c r="A32" s="799">
        <v>15</v>
      </c>
      <c r="B32" s="315" t="s">
        <v>607</v>
      </c>
      <c r="C32" s="800">
        <v>-9720530.7800000012</v>
      </c>
      <c r="D32" s="800"/>
      <c r="E32" s="751">
        <f t="shared" si="0"/>
        <v>-9720530.7800000012</v>
      </c>
      <c r="F32" s="800">
        <v>-8958716.4000000004</v>
      </c>
      <c r="G32" s="800"/>
      <c r="H32" s="801">
        <f t="shared" si="1"/>
        <v>-8958716.4000000004</v>
      </c>
    </row>
    <row r="33" spans="1:8" ht="22.5" customHeight="1">
      <c r="A33" s="799">
        <v>16</v>
      </c>
      <c r="B33" s="306" t="s">
        <v>608</v>
      </c>
      <c r="C33" s="800"/>
      <c r="D33" s="800"/>
      <c r="E33" s="751">
        <f t="shared" si="0"/>
        <v>0</v>
      </c>
      <c r="F33" s="800"/>
      <c r="G33" s="800"/>
      <c r="H33" s="801">
        <f t="shared" si="1"/>
        <v>0</v>
      </c>
    </row>
    <row r="34" spans="1:8">
      <c r="A34" s="799">
        <v>17</v>
      </c>
      <c r="B34" s="315" t="s">
        <v>609</v>
      </c>
      <c r="C34" s="800">
        <v>-59822.84</v>
      </c>
      <c r="D34" s="800">
        <v>-26437.999999999996</v>
      </c>
      <c r="E34" s="751">
        <f t="shared" si="0"/>
        <v>-86260.84</v>
      </c>
      <c r="F34" s="800">
        <v>300742.47156735271</v>
      </c>
      <c r="G34" s="800">
        <v>30101.417361613607</v>
      </c>
      <c r="H34" s="801">
        <f t="shared" si="1"/>
        <v>330843.88892896631</v>
      </c>
    </row>
    <row r="35" spans="1:8">
      <c r="A35" s="799">
        <v>17.100000000000001</v>
      </c>
      <c r="B35" s="308" t="s">
        <v>610</v>
      </c>
      <c r="C35" s="800">
        <v>-59822.84</v>
      </c>
      <c r="D35" s="800">
        <v>-26084.589999999997</v>
      </c>
      <c r="E35" s="751">
        <f t="shared" si="0"/>
        <v>-85907.43</v>
      </c>
      <c r="F35" s="800">
        <v>300742.47156735271</v>
      </c>
      <c r="G35" s="800">
        <v>30101.417361613607</v>
      </c>
      <c r="H35" s="801">
        <f t="shared" si="1"/>
        <v>330843.88892896631</v>
      </c>
    </row>
    <row r="36" spans="1:8">
      <c r="A36" s="799">
        <v>17.2</v>
      </c>
      <c r="B36" s="308" t="s">
        <v>611</v>
      </c>
      <c r="C36" s="800">
        <v>0</v>
      </c>
      <c r="D36" s="800">
        <v>-353.41</v>
      </c>
      <c r="E36" s="751">
        <f t="shared" si="0"/>
        <v>-353.41</v>
      </c>
      <c r="F36" s="800"/>
      <c r="G36" s="800"/>
      <c r="H36" s="801">
        <f t="shared" si="1"/>
        <v>0</v>
      </c>
    </row>
    <row r="37" spans="1:8" ht="41.7" customHeight="1">
      <c r="A37" s="799">
        <v>18</v>
      </c>
      <c r="B37" s="319" t="s">
        <v>612</v>
      </c>
      <c r="C37" s="800">
        <v>-6267946.9399999995</v>
      </c>
      <c r="D37" s="800">
        <v>-157672.63000000003</v>
      </c>
      <c r="E37" s="751">
        <f t="shared" si="0"/>
        <v>-6425619.5699999994</v>
      </c>
      <c r="F37" s="800">
        <v>-7978451.0499999998</v>
      </c>
      <c r="G37" s="804">
        <v>228374</v>
      </c>
      <c r="H37" s="801">
        <f t="shared" si="1"/>
        <v>-7750077.0499999998</v>
      </c>
    </row>
    <row r="38" spans="1:8">
      <c r="A38" s="799">
        <v>18.100000000000001</v>
      </c>
      <c r="B38" s="320" t="s">
        <v>613</v>
      </c>
      <c r="C38" s="800">
        <v>-165232</v>
      </c>
      <c r="D38" s="800">
        <v>0</v>
      </c>
      <c r="E38" s="751">
        <f t="shared" si="0"/>
        <v>-165232</v>
      </c>
      <c r="F38" s="800"/>
      <c r="G38" s="800">
        <v>0</v>
      </c>
      <c r="H38" s="801">
        <f t="shared" si="1"/>
        <v>0</v>
      </c>
    </row>
    <row r="39" spans="1:8">
      <c r="A39" s="799">
        <v>18.2</v>
      </c>
      <c r="B39" s="320" t="s">
        <v>614</v>
      </c>
      <c r="C39" s="800">
        <v>-6102714.9399999995</v>
      </c>
      <c r="D39" s="800">
        <v>-157672.63000000003</v>
      </c>
      <c r="E39" s="751">
        <f t="shared" si="0"/>
        <v>-6260387.5699999994</v>
      </c>
      <c r="F39" s="800">
        <v>-7978451.0499999998</v>
      </c>
      <c r="G39" s="800">
        <v>228374</v>
      </c>
      <c r="H39" s="801">
        <f t="shared" si="1"/>
        <v>-7750077.0499999998</v>
      </c>
    </row>
    <row r="40" spans="1:8" ht="24.45" customHeight="1">
      <c r="A40" s="799">
        <v>19</v>
      </c>
      <c r="B40" s="319" t="s">
        <v>615</v>
      </c>
      <c r="C40" s="800"/>
      <c r="D40" s="800"/>
      <c r="E40" s="751">
        <f t="shared" si="0"/>
        <v>0</v>
      </c>
      <c r="F40" s="800"/>
      <c r="G40" s="800"/>
      <c r="H40" s="801">
        <f t="shared" si="1"/>
        <v>0</v>
      </c>
    </row>
    <row r="41" spans="1:8" ht="17.7" customHeight="1">
      <c r="A41" s="799">
        <v>20</v>
      </c>
      <c r="B41" s="319" t="s">
        <v>616</v>
      </c>
      <c r="C41" s="800">
        <v>0</v>
      </c>
      <c r="D41" s="800">
        <v>0</v>
      </c>
      <c r="E41" s="751">
        <f t="shared" si="0"/>
        <v>0</v>
      </c>
      <c r="F41" s="800">
        <v>-124123.19</v>
      </c>
      <c r="G41" s="800">
        <v>0</v>
      </c>
      <c r="H41" s="801">
        <f t="shared" si="1"/>
        <v>-124123.19</v>
      </c>
    </row>
    <row r="42" spans="1:8" ht="26.7" customHeight="1">
      <c r="A42" s="799">
        <v>21</v>
      </c>
      <c r="B42" s="319" t="s">
        <v>617</v>
      </c>
      <c r="C42" s="800"/>
      <c r="D42" s="800"/>
      <c r="E42" s="751">
        <f t="shared" si="0"/>
        <v>0</v>
      </c>
      <c r="F42" s="800"/>
      <c r="G42" s="800"/>
      <c r="H42" s="801">
        <f t="shared" si="1"/>
        <v>0</v>
      </c>
    </row>
    <row r="43" spans="1:8">
      <c r="A43" s="799">
        <v>22</v>
      </c>
      <c r="B43" s="321" t="s">
        <v>618</v>
      </c>
      <c r="C43" s="800">
        <v>27677876.027614608</v>
      </c>
      <c r="D43" s="800">
        <v>6503606.8929723604</v>
      </c>
      <c r="E43" s="751">
        <f t="shared" si="0"/>
        <v>34181482.920586966</v>
      </c>
      <c r="F43" s="800">
        <f>SUM(F6,F13,F18,F19,F20,F21,F22,F23,F24,F25,F26,F27,F28,F29,F32,F33,F34,F37,F40,F41,F42)</f>
        <v>20388899.62587228</v>
      </c>
      <c r="G43" s="800">
        <f>SUM(G6,G13,G18,G19,G20,G21,G22,G23,G24,G25,G26,G27,G28,G29,G32,G33,G34,G37,G40,G41,G42)</f>
        <v>8046652.7048935192</v>
      </c>
      <c r="H43" s="801">
        <f t="shared" si="1"/>
        <v>28435552.330765799</v>
      </c>
    </row>
    <row r="44" spans="1:8">
      <c r="A44" s="799">
        <v>23</v>
      </c>
      <c r="B44" s="321" t="s">
        <v>619</v>
      </c>
      <c r="C44" s="800">
        <v>-4390332.74</v>
      </c>
      <c r="D44" s="800"/>
      <c r="E44" s="751">
        <f t="shared" si="0"/>
        <v>-4390332.74</v>
      </c>
      <c r="F44" s="800">
        <v>-3684917.69</v>
      </c>
      <c r="G44" s="800"/>
      <c r="H44" s="801">
        <f t="shared" si="1"/>
        <v>-3684917.69</v>
      </c>
    </row>
    <row r="45" spans="1:8" ht="15" thickBot="1">
      <c r="A45" s="805">
        <v>24</v>
      </c>
      <c r="B45" s="806" t="s">
        <v>620</v>
      </c>
      <c r="C45" s="807">
        <f>C43+C44</f>
        <v>23287543.287614606</v>
      </c>
      <c r="D45" s="807">
        <f>D43+D44</f>
        <v>6503606.8929723604</v>
      </c>
      <c r="E45" s="808">
        <f t="shared" si="0"/>
        <v>29791150.180586968</v>
      </c>
      <c r="F45" s="807">
        <f>F43+F44</f>
        <v>16703981.935872281</v>
      </c>
      <c r="G45" s="807">
        <f>G43+G44</f>
        <v>8046652.7048935192</v>
      </c>
      <c r="H45" s="809">
        <f t="shared" si="1"/>
        <v>24750634.640765801</v>
      </c>
    </row>
  </sheetData>
  <mergeCells count="4">
    <mergeCell ref="A4:A5"/>
    <mergeCell ref="B4:B5"/>
    <mergeCell ref="C4:E4"/>
    <mergeCell ref="F4:H4"/>
  </mergeCells>
  <pageMargins left="0.7" right="0.7" top="0.75" bottom="0.75" header="0.3" footer="0.3"/>
  <pageSetup scale="4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7"/>
  <sheetViews>
    <sheetView topLeftCell="A15" zoomScale="80" zoomScaleNormal="80" workbookViewId="0">
      <selection activeCell="N31" sqref="N31"/>
    </sheetView>
  </sheetViews>
  <sheetFormatPr defaultColWidth="8.6640625" defaultRowHeight="13.8"/>
  <cols>
    <col min="1" max="1" width="8.6640625" style="472"/>
    <col min="2" max="2" width="82.5546875" style="458" customWidth="1"/>
    <col min="3" max="8" width="15.44140625" style="458" customWidth="1"/>
    <col min="9" max="16384" width="8.6640625" style="458"/>
  </cols>
  <sheetData>
    <row r="1" spans="1:8">
      <c r="A1" s="193" t="s">
        <v>30</v>
      </c>
      <c r="B1" s="457" t="str">
        <f>'Info '!C2</f>
        <v>JSC "Liberty Bank"</v>
      </c>
      <c r="C1" s="457"/>
    </row>
    <row r="2" spans="1:8">
      <c r="A2" s="193" t="s">
        <v>31</v>
      </c>
      <c r="B2" s="595">
        <f>'1. key ratios '!B2</f>
        <v>45747</v>
      </c>
      <c r="C2" s="459"/>
      <c r="D2" s="460"/>
      <c r="E2" s="460"/>
      <c r="F2" s="460"/>
      <c r="G2" s="460"/>
      <c r="H2" s="460"/>
    </row>
    <row r="3" spans="1:8" ht="14.4" thickBot="1">
      <c r="A3" s="458"/>
    </row>
    <row r="4" spans="1:8">
      <c r="A4" s="833" t="s">
        <v>6</v>
      </c>
      <c r="B4" s="834" t="s">
        <v>94</v>
      </c>
      <c r="C4" s="836" t="s">
        <v>522</v>
      </c>
      <c r="D4" s="836"/>
      <c r="E4" s="836"/>
      <c r="F4" s="836" t="s">
        <v>523</v>
      </c>
      <c r="G4" s="836"/>
      <c r="H4" s="837"/>
    </row>
    <row r="5" spans="1:8">
      <c r="A5" s="833"/>
      <c r="B5" s="835"/>
      <c r="C5" s="644" t="s">
        <v>32</v>
      </c>
      <c r="D5" s="644" t="s">
        <v>33</v>
      </c>
      <c r="E5" s="644" t="s">
        <v>34</v>
      </c>
      <c r="F5" s="644" t="s">
        <v>32</v>
      </c>
      <c r="G5" s="644" t="s">
        <v>33</v>
      </c>
      <c r="H5" s="645" t="s">
        <v>34</v>
      </c>
    </row>
    <row r="6" spans="1:8">
      <c r="A6" s="643">
        <v>1</v>
      </c>
      <c r="B6" s="646" t="s">
        <v>621</v>
      </c>
      <c r="C6" s="637">
        <v>0</v>
      </c>
      <c r="D6" s="637">
        <v>0</v>
      </c>
      <c r="E6" s="638">
        <f t="shared" ref="E6:E43" si="0">C6+D6</f>
        <v>0</v>
      </c>
      <c r="F6" s="637">
        <v>0</v>
      </c>
      <c r="G6" s="637">
        <v>0</v>
      </c>
      <c r="H6" s="639">
        <f t="shared" ref="H6:H43" si="1">F6+G6</f>
        <v>0</v>
      </c>
    </row>
    <row r="7" spans="1:8">
      <c r="A7" s="643">
        <v>2</v>
      </c>
      <c r="B7" s="646" t="s">
        <v>183</v>
      </c>
      <c r="C7" s="637">
        <v>0</v>
      </c>
      <c r="D7" s="637">
        <v>0</v>
      </c>
      <c r="E7" s="638">
        <f t="shared" si="0"/>
        <v>0</v>
      </c>
      <c r="F7" s="637">
        <v>0</v>
      </c>
      <c r="G7" s="637">
        <v>0</v>
      </c>
      <c r="H7" s="639">
        <f t="shared" si="1"/>
        <v>0</v>
      </c>
    </row>
    <row r="8" spans="1:8">
      <c r="A8" s="643">
        <v>3</v>
      </c>
      <c r="B8" s="646" t="s">
        <v>193</v>
      </c>
      <c r="C8" s="637">
        <f>C9+C10</f>
        <v>469747297.89999998</v>
      </c>
      <c r="D8" s="637">
        <f>D9+D10</f>
        <v>17483533796.080002</v>
      </c>
      <c r="E8" s="638">
        <f t="shared" si="0"/>
        <v>17953281093.980003</v>
      </c>
      <c r="F8" s="637">
        <f>F9+F10</f>
        <v>475966845.25999999</v>
      </c>
      <c r="G8" s="637">
        <f>G9+G10</f>
        <v>17028798226.350002</v>
      </c>
      <c r="H8" s="639">
        <f t="shared" si="1"/>
        <v>17504765071.610001</v>
      </c>
    </row>
    <row r="9" spans="1:8">
      <c r="A9" s="643">
        <v>3.1</v>
      </c>
      <c r="B9" s="647" t="s">
        <v>184</v>
      </c>
      <c r="C9" s="637">
        <v>0</v>
      </c>
      <c r="D9" s="637">
        <v>0</v>
      </c>
      <c r="E9" s="638">
        <f t="shared" si="0"/>
        <v>0</v>
      </c>
      <c r="F9" s="637">
        <v>0</v>
      </c>
      <c r="G9" s="637">
        <v>0</v>
      </c>
      <c r="H9" s="639">
        <f t="shared" si="1"/>
        <v>0</v>
      </c>
    </row>
    <row r="10" spans="1:8">
      <c r="A10" s="643">
        <v>3.2</v>
      </c>
      <c r="B10" s="647" t="s">
        <v>180</v>
      </c>
      <c r="C10" s="637">
        <v>469747297.89999998</v>
      </c>
      <c r="D10" s="637">
        <v>17483533796.080002</v>
      </c>
      <c r="E10" s="638">
        <f t="shared" si="0"/>
        <v>17953281093.980003</v>
      </c>
      <c r="F10" s="637">
        <v>475966845.25999999</v>
      </c>
      <c r="G10" s="637">
        <v>17028798226.350002</v>
      </c>
      <c r="H10" s="639">
        <f t="shared" si="1"/>
        <v>17504765071.610001</v>
      </c>
    </row>
    <row r="11" spans="1:8">
      <c r="A11" s="643">
        <v>4</v>
      </c>
      <c r="B11" s="646" t="s">
        <v>182</v>
      </c>
      <c r="C11" s="637">
        <f>C12+C13</f>
        <v>1173840000</v>
      </c>
      <c r="D11" s="637">
        <f>D12+D13</f>
        <v>0</v>
      </c>
      <c r="E11" s="638">
        <f t="shared" si="0"/>
        <v>1173840000</v>
      </c>
      <c r="F11" s="637">
        <f>F12+F13</f>
        <v>359285000</v>
      </c>
      <c r="G11" s="637">
        <f>G12+G13</f>
        <v>0</v>
      </c>
      <c r="H11" s="639">
        <f t="shared" si="1"/>
        <v>359285000</v>
      </c>
    </row>
    <row r="12" spans="1:8">
      <c r="A12" s="643">
        <v>4.0999999999999996</v>
      </c>
      <c r="B12" s="647" t="s">
        <v>166</v>
      </c>
      <c r="C12" s="637">
        <v>1173840000</v>
      </c>
      <c r="D12" s="637">
        <v>0</v>
      </c>
      <c r="E12" s="638">
        <f t="shared" si="0"/>
        <v>1173840000</v>
      </c>
      <c r="F12" s="637">
        <v>359285000</v>
      </c>
      <c r="G12" s="637">
        <v>0</v>
      </c>
      <c r="H12" s="639">
        <f t="shared" si="1"/>
        <v>359285000</v>
      </c>
    </row>
    <row r="13" spans="1:8">
      <c r="A13" s="643">
        <v>4.2</v>
      </c>
      <c r="B13" s="647" t="s">
        <v>167</v>
      </c>
      <c r="C13" s="637">
        <v>0</v>
      </c>
      <c r="D13" s="637">
        <v>0</v>
      </c>
      <c r="E13" s="638">
        <f t="shared" si="0"/>
        <v>0</v>
      </c>
      <c r="F13" s="637">
        <v>0</v>
      </c>
      <c r="G13" s="637">
        <v>0</v>
      </c>
      <c r="H13" s="639">
        <f t="shared" si="1"/>
        <v>0</v>
      </c>
    </row>
    <row r="14" spans="1:8">
      <c r="A14" s="643">
        <v>5</v>
      </c>
      <c r="B14" s="646" t="s">
        <v>192</v>
      </c>
      <c r="C14" s="637">
        <f>C15+C16+C17+C23+C24+C25+C26</f>
        <v>171622653.17000002</v>
      </c>
      <c r="D14" s="637">
        <f>D15+D16+D17+D23+D24+D25+D26</f>
        <v>5434592795</v>
      </c>
      <c r="E14" s="638">
        <f t="shared" si="0"/>
        <v>5606215448.1700001</v>
      </c>
      <c r="F14" s="637">
        <f>F15+F16+F17+F23+F24+F25+F26</f>
        <v>199862237.23000002</v>
      </c>
      <c r="G14" s="637">
        <f>G15+G16+G17+G23+G24+G25+G26</f>
        <v>5283405376.1799994</v>
      </c>
      <c r="H14" s="639">
        <f t="shared" si="1"/>
        <v>5483267613.4099998</v>
      </c>
    </row>
    <row r="15" spans="1:8">
      <c r="A15" s="643">
        <v>5.0999999999999996</v>
      </c>
      <c r="B15" s="648" t="s">
        <v>170</v>
      </c>
      <c r="C15" s="637">
        <v>34961564</v>
      </c>
      <c r="D15" s="637">
        <v>8289527</v>
      </c>
      <c r="E15" s="638">
        <f t="shared" si="0"/>
        <v>43251091</v>
      </c>
      <c r="F15" s="637">
        <v>34943948.850000001</v>
      </c>
      <c r="G15" s="637">
        <v>8075039.8799999999</v>
      </c>
      <c r="H15" s="639">
        <f t="shared" si="1"/>
        <v>43018988.730000004</v>
      </c>
    </row>
    <row r="16" spans="1:8">
      <c r="A16" s="643">
        <v>5.2</v>
      </c>
      <c r="B16" s="648" t="s">
        <v>169</v>
      </c>
      <c r="C16" s="637">
        <v>46981292</v>
      </c>
      <c r="D16" s="637">
        <v>114578223</v>
      </c>
      <c r="E16" s="638">
        <f t="shared" si="0"/>
        <v>161559515</v>
      </c>
      <c r="F16" s="637">
        <v>75238491.209999993</v>
      </c>
      <c r="G16" s="637">
        <v>101751585.8</v>
      </c>
      <c r="H16" s="639">
        <f t="shared" si="1"/>
        <v>176990077.00999999</v>
      </c>
    </row>
    <row r="17" spans="1:8">
      <c r="A17" s="643">
        <v>5.3</v>
      </c>
      <c r="B17" s="648" t="s">
        <v>168</v>
      </c>
      <c r="C17" s="637">
        <f>C18+C19+C20+C21+C22</f>
        <v>1531900</v>
      </c>
      <c r="D17" s="637">
        <f>D18+D19+D20+D21+D22</f>
        <v>3384237993.9999995</v>
      </c>
      <c r="E17" s="638">
        <f t="shared" si="0"/>
        <v>3385769893.9999995</v>
      </c>
      <c r="F17" s="637">
        <v>1531900</v>
      </c>
      <c r="G17" s="637">
        <v>3296186464</v>
      </c>
      <c r="H17" s="639">
        <f t="shared" si="1"/>
        <v>3297718364</v>
      </c>
    </row>
    <row r="18" spans="1:8">
      <c r="A18" s="643" t="s">
        <v>15</v>
      </c>
      <c r="B18" s="649" t="s">
        <v>36</v>
      </c>
      <c r="C18" s="637">
        <v>0</v>
      </c>
      <c r="D18" s="637">
        <v>328561453.99999952</v>
      </c>
      <c r="E18" s="638">
        <f t="shared" si="0"/>
        <v>328561453.99999952</v>
      </c>
      <c r="F18" s="637">
        <v>0</v>
      </c>
      <c r="G18" s="637">
        <v>211597385.83700299</v>
      </c>
      <c r="H18" s="639">
        <f t="shared" si="1"/>
        <v>211597385.83700299</v>
      </c>
    </row>
    <row r="19" spans="1:8">
      <c r="A19" s="643" t="s">
        <v>16</v>
      </c>
      <c r="B19" s="649" t="s">
        <v>37</v>
      </c>
      <c r="C19" s="637">
        <v>344000</v>
      </c>
      <c r="D19" s="637">
        <v>891254337.82799864</v>
      </c>
      <c r="E19" s="638">
        <f t="shared" si="0"/>
        <v>891598337.82799864</v>
      </c>
      <c r="F19" s="637">
        <v>344000</v>
      </c>
      <c r="G19" s="637">
        <v>1101482278.9677937</v>
      </c>
      <c r="H19" s="639">
        <f t="shared" si="1"/>
        <v>1101826278.9677937</v>
      </c>
    </row>
    <row r="20" spans="1:8">
      <c r="A20" s="643" t="s">
        <v>17</v>
      </c>
      <c r="B20" s="649" t="s">
        <v>38</v>
      </c>
      <c r="C20" s="637">
        <v>0</v>
      </c>
      <c r="D20" s="637">
        <v>269437853.64449996</v>
      </c>
      <c r="E20" s="638">
        <f t="shared" si="0"/>
        <v>269437853.64449996</v>
      </c>
      <c r="F20" s="637">
        <v>0</v>
      </c>
      <c r="G20" s="637">
        <v>279470118.15850002</v>
      </c>
      <c r="H20" s="639">
        <f t="shared" si="1"/>
        <v>279470118.15850002</v>
      </c>
    </row>
    <row r="21" spans="1:8">
      <c r="A21" s="643" t="s">
        <v>18</v>
      </c>
      <c r="B21" s="649" t="s">
        <v>39</v>
      </c>
      <c r="C21" s="637">
        <v>1136900</v>
      </c>
      <c r="D21" s="637">
        <v>1780353959.6894016</v>
      </c>
      <c r="E21" s="638">
        <f t="shared" si="0"/>
        <v>1781490859.6894016</v>
      </c>
      <c r="F21" s="637">
        <v>1136900</v>
      </c>
      <c r="G21" s="637">
        <v>1585305515.407403</v>
      </c>
      <c r="H21" s="639">
        <f t="shared" si="1"/>
        <v>1586442415.407403</v>
      </c>
    </row>
    <row r="22" spans="1:8">
      <c r="A22" s="643" t="s">
        <v>19</v>
      </c>
      <c r="B22" s="649" t="s">
        <v>40</v>
      </c>
      <c r="C22" s="637">
        <v>51000</v>
      </c>
      <c r="D22" s="637">
        <v>114630388.83810009</v>
      </c>
      <c r="E22" s="638">
        <f t="shared" si="0"/>
        <v>114681388.83810009</v>
      </c>
      <c r="F22" s="637">
        <v>51000</v>
      </c>
      <c r="G22" s="637">
        <v>118331165.62930034</v>
      </c>
      <c r="H22" s="639">
        <f t="shared" si="1"/>
        <v>118382165.62930034</v>
      </c>
    </row>
    <row r="23" spans="1:8">
      <c r="A23" s="643">
        <v>5.4</v>
      </c>
      <c r="B23" s="648" t="s">
        <v>171</v>
      </c>
      <c r="C23" s="637">
        <v>2760542.17</v>
      </c>
      <c r="D23" s="637">
        <v>443560957</v>
      </c>
      <c r="E23" s="638">
        <f t="shared" si="0"/>
        <v>446321499.17000002</v>
      </c>
      <c r="F23" s="637">
        <v>2760542.17</v>
      </c>
      <c r="G23" s="637">
        <v>432020326.10000002</v>
      </c>
      <c r="H23" s="639">
        <f t="shared" si="1"/>
        <v>434780868.27000004</v>
      </c>
    </row>
    <row r="24" spans="1:8">
      <c r="A24" s="643">
        <v>5.5</v>
      </c>
      <c r="B24" s="648" t="s">
        <v>172</v>
      </c>
      <c r="C24" s="637">
        <v>13625000</v>
      </c>
      <c r="D24" s="637">
        <v>611297179</v>
      </c>
      <c r="E24" s="638">
        <f t="shared" si="0"/>
        <v>624922179</v>
      </c>
      <c r="F24" s="637">
        <v>13625000</v>
      </c>
      <c r="G24" s="637">
        <v>595393529.79999995</v>
      </c>
      <c r="H24" s="639">
        <f t="shared" si="1"/>
        <v>609018529.79999995</v>
      </c>
    </row>
    <row r="25" spans="1:8">
      <c r="A25" s="643">
        <v>5.6</v>
      </c>
      <c r="B25" s="648" t="s">
        <v>173</v>
      </c>
      <c r="C25" s="637">
        <v>19000010</v>
      </c>
      <c r="D25" s="637">
        <v>510062406</v>
      </c>
      <c r="E25" s="638">
        <f t="shared" si="0"/>
        <v>529062416</v>
      </c>
      <c r="F25" s="637">
        <v>19000010</v>
      </c>
      <c r="G25" s="637">
        <v>496826905.39999998</v>
      </c>
      <c r="H25" s="639">
        <f t="shared" si="1"/>
        <v>515826915.39999998</v>
      </c>
    </row>
    <row r="26" spans="1:8">
      <c r="A26" s="643">
        <v>5.7</v>
      </c>
      <c r="B26" s="648" t="s">
        <v>40</v>
      </c>
      <c r="C26" s="637">
        <v>52762345</v>
      </c>
      <c r="D26" s="637">
        <v>362566509</v>
      </c>
      <c r="E26" s="638">
        <f t="shared" si="0"/>
        <v>415328854</v>
      </c>
      <c r="F26" s="637">
        <v>52762345</v>
      </c>
      <c r="G26" s="637">
        <v>353151525.19999999</v>
      </c>
      <c r="H26" s="639">
        <f t="shared" si="1"/>
        <v>405913870.19999999</v>
      </c>
    </row>
    <row r="27" spans="1:8">
      <c r="A27" s="643">
        <v>6</v>
      </c>
      <c r="B27" s="650" t="s">
        <v>622</v>
      </c>
      <c r="C27" s="637">
        <v>169183418.22999999</v>
      </c>
      <c r="D27" s="637">
        <v>130584486.36802</v>
      </c>
      <c r="E27" s="638">
        <f t="shared" si="0"/>
        <v>299767904.59801996</v>
      </c>
      <c r="F27" s="637">
        <v>135286679.77000001</v>
      </c>
      <c r="G27" s="637">
        <v>115442491.67</v>
      </c>
      <c r="H27" s="639">
        <f t="shared" si="1"/>
        <v>250729171.44</v>
      </c>
    </row>
    <row r="28" spans="1:8">
      <c r="A28" s="643">
        <v>7</v>
      </c>
      <c r="B28" s="650" t="s">
        <v>623</v>
      </c>
      <c r="C28" s="637">
        <v>54472892.899999999</v>
      </c>
      <c r="D28" s="637">
        <v>39115569.465999998</v>
      </c>
      <c r="E28" s="638">
        <f t="shared" si="0"/>
        <v>93588462.365999997</v>
      </c>
      <c r="F28" s="637">
        <v>55080177.009999998</v>
      </c>
      <c r="G28" s="637">
        <v>9533661.932</v>
      </c>
      <c r="H28" s="639">
        <f t="shared" si="1"/>
        <v>64613838.942000002</v>
      </c>
    </row>
    <row r="29" spans="1:8">
      <c r="A29" s="643">
        <v>8</v>
      </c>
      <c r="B29" s="650" t="s">
        <v>181</v>
      </c>
      <c r="C29" s="637">
        <v>0</v>
      </c>
      <c r="D29" s="637">
        <v>135770.93298000001</v>
      </c>
      <c r="E29" s="638">
        <f t="shared" si="0"/>
        <v>135770.93298000001</v>
      </c>
      <c r="F29" s="637">
        <v>0</v>
      </c>
      <c r="G29" s="637">
        <v>0</v>
      </c>
      <c r="H29" s="639">
        <f t="shared" si="1"/>
        <v>0</v>
      </c>
    </row>
    <row r="30" spans="1:8">
      <c r="A30" s="643">
        <v>9</v>
      </c>
      <c r="B30" s="646" t="s">
        <v>198</v>
      </c>
      <c r="C30" s="637">
        <f>C31+C32+C33+C34+C35+C36+C37</f>
        <v>1819475.0000000149</v>
      </c>
      <c r="D30" s="637">
        <f>D31+D32+D33+D34+D35+D36+D37</f>
        <v>172740678.12</v>
      </c>
      <c r="E30" s="638">
        <f t="shared" si="0"/>
        <v>174560153.12</v>
      </c>
      <c r="F30" s="637">
        <f>F31+F32+F33+F34+F35+F36+F37</f>
        <v>50089527</v>
      </c>
      <c r="G30" s="637">
        <f>G31+G32+G33+G34+G35+G36+G37</f>
        <v>96516083.320000008</v>
      </c>
      <c r="H30" s="639">
        <f t="shared" si="1"/>
        <v>146605610.31999999</v>
      </c>
    </row>
    <row r="31" spans="1:8">
      <c r="A31" s="643">
        <v>9.1</v>
      </c>
      <c r="B31" s="651" t="s">
        <v>188</v>
      </c>
      <c r="C31" s="637">
        <v>1819475.0000000149</v>
      </c>
      <c r="D31" s="637">
        <v>85654479.659999996</v>
      </c>
      <c r="E31" s="638">
        <f t="shared" si="0"/>
        <v>87473954.660000011</v>
      </c>
      <c r="F31" s="637">
        <v>8623599.9999999925</v>
      </c>
      <c r="G31" s="637">
        <v>58794869.990000002</v>
      </c>
      <c r="H31" s="639">
        <f t="shared" si="1"/>
        <v>67418469.989999995</v>
      </c>
    </row>
    <row r="32" spans="1:8">
      <c r="A32" s="643">
        <v>9.1999999999999993</v>
      </c>
      <c r="B32" s="651" t="s">
        <v>189</v>
      </c>
      <c r="C32" s="637">
        <v>0</v>
      </c>
      <c r="D32" s="637">
        <v>87086198.459999993</v>
      </c>
      <c r="E32" s="638">
        <f t="shared" si="0"/>
        <v>87086198.459999993</v>
      </c>
      <c r="F32" s="637">
        <v>41465927.000000007</v>
      </c>
      <c r="G32" s="637">
        <v>37721213.330000006</v>
      </c>
      <c r="H32" s="639">
        <f t="shared" si="1"/>
        <v>79187140.330000013</v>
      </c>
    </row>
    <row r="33" spans="1:8">
      <c r="A33" s="643">
        <v>9.3000000000000007</v>
      </c>
      <c r="B33" s="651" t="s">
        <v>185</v>
      </c>
      <c r="C33" s="637">
        <v>0</v>
      </c>
      <c r="D33" s="637">
        <v>0</v>
      </c>
      <c r="E33" s="638">
        <f t="shared" si="0"/>
        <v>0</v>
      </c>
      <c r="F33" s="637">
        <v>0</v>
      </c>
      <c r="G33" s="637">
        <v>0</v>
      </c>
      <c r="H33" s="639">
        <f t="shared" si="1"/>
        <v>0</v>
      </c>
    </row>
    <row r="34" spans="1:8">
      <c r="A34" s="643">
        <v>9.4</v>
      </c>
      <c r="B34" s="651" t="s">
        <v>186</v>
      </c>
      <c r="C34" s="637">
        <v>0</v>
      </c>
      <c r="D34" s="637">
        <v>0</v>
      </c>
      <c r="E34" s="638">
        <f t="shared" si="0"/>
        <v>0</v>
      </c>
      <c r="F34" s="637">
        <v>0</v>
      </c>
      <c r="G34" s="637">
        <v>0</v>
      </c>
      <c r="H34" s="639">
        <f t="shared" si="1"/>
        <v>0</v>
      </c>
    </row>
    <row r="35" spans="1:8">
      <c r="A35" s="643">
        <v>9.5</v>
      </c>
      <c r="B35" s="651" t="s">
        <v>187</v>
      </c>
      <c r="C35" s="637">
        <v>0</v>
      </c>
      <c r="D35" s="637">
        <v>0</v>
      </c>
      <c r="E35" s="638">
        <f t="shared" si="0"/>
        <v>0</v>
      </c>
      <c r="F35" s="637">
        <v>0</v>
      </c>
      <c r="G35" s="637">
        <v>0</v>
      </c>
      <c r="H35" s="639">
        <f t="shared" si="1"/>
        <v>0</v>
      </c>
    </row>
    <row r="36" spans="1:8">
      <c r="A36" s="643">
        <v>9.6</v>
      </c>
      <c r="B36" s="651" t="s">
        <v>190</v>
      </c>
      <c r="C36" s="637">
        <v>0</v>
      </c>
      <c r="D36" s="637">
        <v>0</v>
      </c>
      <c r="E36" s="638">
        <f t="shared" si="0"/>
        <v>0</v>
      </c>
      <c r="F36" s="637">
        <v>0</v>
      </c>
      <c r="G36" s="637">
        <v>0</v>
      </c>
      <c r="H36" s="639">
        <f t="shared" si="1"/>
        <v>0</v>
      </c>
    </row>
    <row r="37" spans="1:8">
      <c r="A37" s="643">
        <v>9.6999999999999993</v>
      </c>
      <c r="B37" s="651" t="s">
        <v>191</v>
      </c>
      <c r="C37" s="637">
        <v>0</v>
      </c>
      <c r="D37" s="637">
        <v>0</v>
      </c>
      <c r="E37" s="638">
        <f t="shared" si="0"/>
        <v>0</v>
      </c>
      <c r="F37" s="637">
        <v>0</v>
      </c>
      <c r="G37" s="637">
        <v>0</v>
      </c>
      <c r="H37" s="639">
        <f t="shared" si="1"/>
        <v>0</v>
      </c>
    </row>
    <row r="38" spans="1:8">
      <c r="A38" s="643">
        <v>10</v>
      </c>
      <c r="B38" s="646" t="s">
        <v>194</v>
      </c>
      <c r="C38" s="637">
        <f>C41+C42</f>
        <v>153250137</v>
      </c>
      <c r="D38" s="637">
        <f>D41+D42</f>
        <v>2265181</v>
      </c>
      <c r="E38" s="638">
        <f t="shared" si="0"/>
        <v>155515318</v>
      </c>
      <c r="F38" s="637">
        <f>F41+F42</f>
        <v>153940453.97999999</v>
      </c>
      <c r="G38" s="637">
        <f>G41+G42</f>
        <v>2610221.2381037106</v>
      </c>
      <c r="H38" s="639">
        <f t="shared" si="1"/>
        <v>156550675.21810371</v>
      </c>
    </row>
    <row r="39" spans="1:8">
      <c r="A39" s="643">
        <v>10.1</v>
      </c>
      <c r="B39" s="651" t="s">
        <v>195</v>
      </c>
      <c r="C39" s="637">
        <v>9795220</v>
      </c>
      <c r="D39" s="637">
        <v>141</v>
      </c>
      <c r="E39" s="638">
        <f t="shared" si="0"/>
        <v>9795361</v>
      </c>
      <c r="F39" s="637">
        <v>7255408.5400000149</v>
      </c>
      <c r="G39" s="637">
        <v>637.82399999999996</v>
      </c>
      <c r="H39" s="639">
        <f t="shared" si="1"/>
        <v>7256046.364000015</v>
      </c>
    </row>
    <row r="40" spans="1:8" ht="26.4">
      <c r="A40" s="643">
        <v>10.199999999999999</v>
      </c>
      <c r="B40" s="651" t="s">
        <v>196</v>
      </c>
      <c r="C40" s="637">
        <v>1957761</v>
      </c>
      <c r="D40" s="637">
        <v>5794</v>
      </c>
      <c r="E40" s="638">
        <f t="shared" si="0"/>
        <v>1963555</v>
      </c>
      <c r="F40" s="637">
        <v>1464364.59</v>
      </c>
      <c r="G40" s="637">
        <v>0</v>
      </c>
      <c r="H40" s="639">
        <f t="shared" si="1"/>
        <v>1464364.59</v>
      </c>
    </row>
    <row r="41" spans="1:8">
      <c r="A41" s="643">
        <v>10.3</v>
      </c>
      <c r="B41" s="651" t="s">
        <v>199</v>
      </c>
      <c r="C41" s="637">
        <v>138630302</v>
      </c>
      <c r="D41" s="637">
        <v>2085858</v>
      </c>
      <c r="E41" s="638">
        <f t="shared" si="0"/>
        <v>140716160</v>
      </c>
      <c r="F41" s="637">
        <v>145895283.38999999</v>
      </c>
      <c r="G41" s="637">
        <v>2598497.3828037106</v>
      </c>
      <c r="H41" s="639">
        <f t="shared" si="1"/>
        <v>148493780.77280369</v>
      </c>
    </row>
    <row r="42" spans="1:8" ht="26.4">
      <c r="A42" s="643">
        <v>10.4</v>
      </c>
      <c r="B42" s="651" t="s">
        <v>200</v>
      </c>
      <c r="C42" s="637">
        <v>14619835</v>
      </c>
      <c r="D42" s="637">
        <v>179323</v>
      </c>
      <c r="E42" s="638">
        <f t="shared" si="0"/>
        <v>14799158</v>
      </c>
      <c r="F42" s="637">
        <v>8045170.5899999999</v>
      </c>
      <c r="G42" s="637">
        <v>11723.855299999999</v>
      </c>
      <c r="H42" s="639">
        <f t="shared" si="1"/>
        <v>8056894.4452999998</v>
      </c>
    </row>
    <row r="43" spans="1:8" ht="14.4" thickBot="1">
      <c r="A43" s="643">
        <v>11</v>
      </c>
      <c r="B43" s="652" t="s">
        <v>197</v>
      </c>
      <c r="C43" s="812">
        <v>1540379</v>
      </c>
      <c r="D43" s="812">
        <v>69707</v>
      </c>
      <c r="E43" s="640">
        <f t="shared" si="0"/>
        <v>1610086</v>
      </c>
      <c r="F43" s="641">
        <v>1787577</v>
      </c>
      <c r="G43" s="641">
        <v>324555</v>
      </c>
      <c r="H43" s="642">
        <f t="shared" si="1"/>
        <v>2112132</v>
      </c>
    </row>
    <row r="44" spans="1:8">
      <c r="C44" s="322"/>
      <c r="D44" s="322"/>
      <c r="E44" s="322"/>
      <c r="F44" s="322"/>
      <c r="G44" s="322"/>
      <c r="H44" s="322"/>
    </row>
    <row r="45" spans="1:8">
      <c r="C45" s="322"/>
      <c r="D45" s="322"/>
      <c r="E45" s="322"/>
      <c r="F45" s="322"/>
      <c r="G45" s="322"/>
      <c r="H45" s="322"/>
    </row>
    <row r="46" spans="1:8">
      <c r="C46" s="322"/>
      <c r="D46" s="322"/>
      <c r="E46" s="322"/>
      <c r="F46" s="322"/>
      <c r="G46" s="322"/>
      <c r="H46" s="322"/>
    </row>
    <row r="47" spans="1:8">
      <c r="C47" s="322"/>
      <c r="D47" s="322"/>
      <c r="E47" s="322"/>
      <c r="F47" s="322"/>
      <c r="G47" s="322"/>
      <c r="H47" s="322"/>
    </row>
  </sheetData>
  <mergeCells count="4">
    <mergeCell ref="A4:A5"/>
    <mergeCell ref="B4:B5"/>
    <mergeCell ref="C4:E4"/>
    <mergeCell ref="F4:H4"/>
  </mergeCells>
  <pageMargins left="0.7" right="0.7" top="0.75" bottom="0.75" header="0.3" footer="0.3"/>
  <pageSetup paperSize="9" scale="47" orientation="portrait" r:id="rId1"/>
  <colBreaks count="1" manualBreakCount="1">
    <brk id="1" max="42"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9"/>
  <sheetViews>
    <sheetView zoomScale="80" zoomScaleNormal="80" workbookViewId="0">
      <pane xSplit="1" ySplit="4" topLeftCell="B5" activePane="bottomRight" state="frozen"/>
      <selection activeCell="F35" sqref="F35"/>
      <selection pane="topRight" activeCell="F35" sqref="F35"/>
      <selection pane="bottomLeft" activeCell="F35" sqref="F35"/>
      <selection pane="bottomRight" activeCell="F35" sqref="F35"/>
    </sheetView>
  </sheetViews>
  <sheetFormatPr defaultColWidth="9.33203125" defaultRowHeight="13.2"/>
  <cols>
    <col min="1" max="1" width="9.5546875" style="4" bestFit="1" customWidth="1"/>
    <col min="2" max="2" width="73.6640625" style="4" customWidth="1"/>
    <col min="3" max="4" width="14" style="4" bestFit="1" customWidth="1"/>
    <col min="5" max="7" width="14" style="17" bestFit="1" customWidth="1"/>
    <col min="8" max="11" width="9.6640625" style="17" customWidth="1"/>
    <col min="12" max="16384" width="9.33203125" style="17"/>
  </cols>
  <sheetData>
    <row r="1" spans="1:8">
      <c r="A1" s="2" t="s">
        <v>30</v>
      </c>
      <c r="B1" s="3" t="str">
        <f>'Info '!C2</f>
        <v>JSC "Liberty Bank"</v>
      </c>
      <c r="C1" s="3"/>
    </row>
    <row r="2" spans="1:8">
      <c r="A2" s="2" t="s">
        <v>31</v>
      </c>
      <c r="B2" s="594">
        <f>'1. key ratios '!B2</f>
        <v>45747</v>
      </c>
      <c r="C2" s="6"/>
      <c r="D2" s="7"/>
      <c r="E2" s="20"/>
      <c r="F2" s="20"/>
      <c r="G2" s="20"/>
      <c r="H2" s="20"/>
    </row>
    <row r="3" spans="1:8">
      <c r="A3" s="2"/>
      <c r="B3" s="3"/>
      <c r="C3" s="6"/>
      <c r="D3" s="7"/>
      <c r="E3" s="20"/>
      <c r="F3" s="20"/>
      <c r="G3" s="20"/>
      <c r="H3" s="20"/>
    </row>
    <row r="4" spans="1:8" ht="15" customHeight="1" thickBot="1">
      <c r="A4" s="7" t="s">
        <v>96</v>
      </c>
      <c r="B4" s="86" t="s">
        <v>174</v>
      </c>
      <c r="C4" s="21" t="s">
        <v>35</v>
      </c>
    </row>
    <row r="5" spans="1:8" ht="15" customHeight="1">
      <c r="A5" s="127" t="s">
        <v>6</v>
      </c>
      <c r="B5" s="128"/>
      <c r="C5" s="250" t="str">
        <f>INT((MONTH($B$2))/3)&amp;"Q"&amp;"-"&amp;YEAR($B$2)</f>
        <v>1Q-2025</v>
      </c>
      <c r="D5" s="250" t="str">
        <f>IF(INT(MONTH($B$2))=3, "4"&amp;"Q"&amp;"-"&amp;YEAR($B$2)-1, IF(INT(MONTH($B$2))=6, "1"&amp;"Q"&amp;"-"&amp;YEAR($B$2), IF(INT(MONTH($B$2))=9, "2"&amp;"Q"&amp;"-"&amp;YEAR($B$2),IF(INT(MONTH($B$2))=12, "3"&amp;"Q"&amp;"-"&amp;YEAR($B$2), 0))))</f>
        <v>4Q-2024</v>
      </c>
      <c r="E5" s="250" t="str">
        <f>IF(INT(MONTH($B$2))=3, "3"&amp;"Q"&amp;"-"&amp;YEAR($B$2)-1, IF(INT(MONTH($B$2))=6, "4"&amp;"Q"&amp;"-"&amp;YEAR($B$2)-1, IF(INT(MONTH($B$2))=9, "1"&amp;"Q"&amp;"-"&amp;YEAR($B$2),IF(INT(MONTH($B$2))=12, "2"&amp;"Q"&amp;"-"&amp;YEAR($B$2), 0))))</f>
        <v>3Q-2024</v>
      </c>
      <c r="F5" s="653" t="str">
        <f>IF(INT(MONTH($B$2))=3, "2"&amp;"Q"&amp;"-"&amp;YEAR($B$2)-1, IF(INT(MONTH($B$2))=6, "3"&amp;"Q"&amp;"-"&amp;YEAR($B$2)-1, IF(INT(MONTH($B$2))=9, "4"&amp;"Q"&amp;"-"&amp;YEAR($B$2)-1,IF(INT(MONTH($B$2))=12, "1"&amp;"Q"&amp;"-"&amp;YEAR($B$2), 0))))</f>
        <v>2Q-2024</v>
      </c>
      <c r="G5" s="251" t="str">
        <f>IF(INT(MONTH($B$2))=3, "1"&amp;"Q"&amp;"-"&amp;YEAR($B$2)-1, IF(INT(MONTH($B$2))=6, "2"&amp;"Q"&amp;"-"&amp;YEAR($B$2)-1, IF(INT(MONTH($B$2))=9, "3"&amp;"Q"&amp;"-"&amp;YEAR($B$2)-1,IF(INT(MONTH($B$2))=12, "4"&amp;"Q"&amp;"-"&amp;YEAR($B$2)-1, 0))))</f>
        <v>1Q-2024</v>
      </c>
    </row>
    <row r="6" spans="1:8" ht="15" customHeight="1">
      <c r="A6" s="22">
        <v>1</v>
      </c>
      <c r="B6" s="207" t="s">
        <v>178</v>
      </c>
      <c r="C6" s="242">
        <f>C7+C9+C10</f>
        <v>3138438337.927259</v>
      </c>
      <c r="D6" s="243">
        <f>D7+D9+D10</f>
        <v>2919232268.7415619</v>
      </c>
      <c r="E6" s="657">
        <f t="shared" ref="E6:G6" si="0">E7+E9+E10</f>
        <v>2748282288.0625391</v>
      </c>
      <c r="F6" s="654">
        <f t="shared" si="0"/>
        <v>2577745458.2466707</v>
      </c>
      <c r="G6" s="246">
        <f t="shared" si="0"/>
        <v>2467307470.119647</v>
      </c>
    </row>
    <row r="7" spans="1:8" ht="15" customHeight="1">
      <c r="A7" s="22">
        <v>1.1000000000000001</v>
      </c>
      <c r="B7" s="207" t="s">
        <v>745</v>
      </c>
      <c r="C7" s="523">
        <v>3076435905.6973662</v>
      </c>
      <c r="D7" s="244">
        <v>2862298531.2414284</v>
      </c>
      <c r="E7" s="523">
        <v>2702700911.2528443</v>
      </c>
      <c r="F7" s="655">
        <v>2530678185.7266049</v>
      </c>
      <c r="G7" s="247">
        <v>2418936632.6047473</v>
      </c>
    </row>
    <row r="8" spans="1:8" ht="26.4">
      <c r="A8" s="22" t="s">
        <v>14</v>
      </c>
      <c r="B8" s="207" t="s">
        <v>95</v>
      </c>
      <c r="C8" s="523">
        <v>0</v>
      </c>
      <c r="D8" s="244">
        <v>0</v>
      </c>
      <c r="E8" s="523">
        <v>0</v>
      </c>
      <c r="F8" s="655">
        <v>0</v>
      </c>
      <c r="G8" s="247">
        <v>0</v>
      </c>
    </row>
    <row r="9" spans="1:8" ht="15" customHeight="1">
      <c r="A9" s="22">
        <v>1.2</v>
      </c>
      <c r="B9" s="208" t="s">
        <v>94</v>
      </c>
      <c r="C9" s="523">
        <v>61231703.485745512</v>
      </c>
      <c r="D9" s="244">
        <v>56488368.500133306</v>
      </c>
      <c r="E9" s="523">
        <v>41573407.581385866</v>
      </c>
      <c r="F9" s="655">
        <v>45106551.520065695</v>
      </c>
      <c r="G9" s="247">
        <v>43809585.544900171</v>
      </c>
    </row>
    <row r="10" spans="1:8" ht="15" customHeight="1">
      <c r="A10" s="22">
        <v>1.3</v>
      </c>
      <c r="B10" s="207" t="s">
        <v>28</v>
      </c>
      <c r="C10" s="524">
        <v>770728.74414739152</v>
      </c>
      <c r="D10" s="244">
        <v>445369</v>
      </c>
      <c r="E10" s="524">
        <v>4007969.2283088798</v>
      </c>
      <c r="F10" s="655">
        <v>1960721</v>
      </c>
      <c r="G10" s="248">
        <v>4561251.97</v>
      </c>
    </row>
    <row r="11" spans="1:8" ht="15" customHeight="1">
      <c r="A11" s="22">
        <v>2</v>
      </c>
      <c r="B11" s="207" t="s">
        <v>175</v>
      </c>
      <c r="C11" s="523">
        <v>7664112.1024211626</v>
      </c>
      <c r="D11" s="244">
        <v>5640931.4535068916</v>
      </c>
      <c r="E11" s="523">
        <v>11006630.337764503</v>
      </c>
      <c r="F11" s="655">
        <v>8979837.7946851216</v>
      </c>
      <c r="G11" s="247">
        <v>19105617.331822868</v>
      </c>
    </row>
    <row r="12" spans="1:8" ht="15" customHeight="1">
      <c r="A12" s="22">
        <v>3</v>
      </c>
      <c r="B12" s="207" t="s">
        <v>176</v>
      </c>
      <c r="C12" s="524">
        <v>648013004.4674896</v>
      </c>
      <c r="D12" s="244">
        <v>648013004.4674896</v>
      </c>
      <c r="E12" s="524">
        <v>551599286.37110138</v>
      </c>
      <c r="F12" s="655">
        <v>551599286.37110138</v>
      </c>
      <c r="G12" s="248">
        <v>551599286.37110138</v>
      </c>
    </row>
    <row r="13" spans="1:8" ht="15" customHeight="1" thickBot="1">
      <c r="A13" s="24">
        <v>4</v>
      </c>
      <c r="B13" s="25" t="s">
        <v>177</v>
      </c>
      <c r="C13" s="209">
        <f>C6+C11+C12</f>
        <v>3794115454.49717</v>
      </c>
      <c r="D13" s="245">
        <f>D6+D11+D12</f>
        <v>3572886204.6625586</v>
      </c>
      <c r="E13" s="658">
        <f t="shared" ref="E13:G13" si="1">E6+E11+E12</f>
        <v>3310888204.7714052</v>
      </c>
      <c r="F13" s="656">
        <f t="shared" si="1"/>
        <v>3138324582.412457</v>
      </c>
      <c r="G13" s="249">
        <f t="shared" si="1"/>
        <v>3038012373.8225713</v>
      </c>
    </row>
    <row r="14" spans="1:8">
      <c r="B14" s="28"/>
    </row>
    <row r="15" spans="1:8">
      <c r="B15" s="29"/>
    </row>
    <row r="16" spans="1:8">
      <c r="B16" s="29"/>
    </row>
    <row r="17" s="17" customFormat="1" ht="10.199999999999999"/>
    <row r="18" s="17" customFormat="1" ht="10.199999999999999"/>
    <row r="19" s="17" customFormat="1" ht="10.199999999999999"/>
    <row r="20" s="17" customFormat="1" ht="10.199999999999999"/>
    <row r="21" s="17" customFormat="1" ht="10.199999999999999"/>
    <row r="22" s="17" customFormat="1" ht="10.199999999999999"/>
    <row r="23" s="17" customFormat="1" ht="10.199999999999999"/>
    <row r="24" s="17" customFormat="1" ht="10.199999999999999"/>
    <row r="25" s="17" customFormat="1" ht="10.199999999999999"/>
    <row r="26" s="17" customFormat="1" ht="10.199999999999999"/>
    <row r="27" s="17" customFormat="1" ht="10.199999999999999"/>
    <row r="28" s="17" customFormat="1" ht="10.199999999999999"/>
    <row r="29" s="17" customFormat="1" ht="10.199999999999999"/>
  </sheetData>
  <pageMargins left="0.7" right="0.7" top="0.75" bottom="0.75" header="0.3" footer="0.3"/>
  <pageSetup paperSize="9" scale="5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28"/>
  <sheetViews>
    <sheetView zoomScale="80" zoomScaleNormal="80" workbookViewId="0">
      <pane xSplit="1" ySplit="4" topLeftCell="B5" activePane="bottomRight" state="frozen"/>
      <selection activeCell="F35" sqref="F35"/>
      <selection pane="topRight" activeCell="F35" sqref="F35"/>
      <selection pane="bottomLeft" activeCell="F35" sqref="F35"/>
      <selection pane="bottomRight" activeCell="F35" sqref="F35"/>
    </sheetView>
  </sheetViews>
  <sheetFormatPr defaultColWidth="9.33203125" defaultRowHeight="13.8"/>
  <cols>
    <col min="1" max="1" width="9.5546875" style="4" bestFit="1" customWidth="1"/>
    <col min="2" max="2" width="62.6640625" style="4" customWidth="1"/>
    <col min="3" max="3" width="27.5546875" style="4" customWidth="1"/>
    <col min="4" max="16384" width="9.33203125" style="5"/>
  </cols>
  <sheetData>
    <row r="1" spans="1:3">
      <c r="A1" s="2" t="s">
        <v>30</v>
      </c>
      <c r="B1" s="3" t="str">
        <f>'Info '!C2</f>
        <v>JSC "Liberty Bank"</v>
      </c>
    </row>
    <row r="2" spans="1:3">
      <c r="A2" s="2" t="s">
        <v>31</v>
      </c>
      <c r="B2" s="594">
        <f>'1. key ratios '!B2</f>
        <v>45747</v>
      </c>
    </row>
    <row r="4" spans="1:3" ht="28.2" customHeight="1" thickBot="1">
      <c r="A4" s="30" t="s">
        <v>41</v>
      </c>
      <c r="B4" s="31" t="s">
        <v>151</v>
      </c>
      <c r="C4" s="32"/>
    </row>
    <row r="5" spans="1:3">
      <c r="A5" s="33"/>
      <c r="B5" s="236" t="s">
        <v>42</v>
      </c>
      <c r="C5" s="237" t="s">
        <v>335</v>
      </c>
    </row>
    <row r="6" spans="1:3">
      <c r="A6" s="724">
        <v>1</v>
      </c>
      <c r="B6" s="725" t="s">
        <v>753</v>
      </c>
      <c r="C6" s="726" t="s">
        <v>756</v>
      </c>
    </row>
    <row r="7" spans="1:3">
      <c r="A7" s="724">
        <v>2</v>
      </c>
      <c r="B7" s="725" t="s">
        <v>757</v>
      </c>
      <c r="C7" s="726" t="s">
        <v>758</v>
      </c>
    </row>
    <row r="8" spans="1:3">
      <c r="A8" s="724">
        <v>3</v>
      </c>
      <c r="B8" s="725" t="s">
        <v>759</v>
      </c>
      <c r="C8" s="726" t="s">
        <v>760</v>
      </c>
    </row>
    <row r="9" spans="1:3">
      <c r="A9" s="724">
        <v>4</v>
      </c>
      <c r="B9" s="725" t="s">
        <v>761</v>
      </c>
      <c r="C9" s="726" t="s">
        <v>760</v>
      </c>
    </row>
    <row r="10" spans="1:3">
      <c r="A10" s="724">
        <v>5</v>
      </c>
      <c r="B10" s="725" t="s">
        <v>762</v>
      </c>
      <c r="C10" s="726" t="s">
        <v>760</v>
      </c>
    </row>
    <row r="11" spans="1:3">
      <c r="A11" s="34"/>
      <c r="B11" s="238"/>
      <c r="C11" s="239"/>
    </row>
    <row r="12" spans="1:3" ht="26.4">
      <c r="A12" s="34"/>
      <c r="B12" s="240" t="s">
        <v>43</v>
      </c>
      <c r="C12" s="241" t="s">
        <v>336</v>
      </c>
    </row>
    <row r="13" spans="1:3">
      <c r="A13" s="724">
        <v>1</v>
      </c>
      <c r="B13" s="725" t="s">
        <v>754</v>
      </c>
      <c r="C13" s="727" t="s">
        <v>763</v>
      </c>
    </row>
    <row r="14" spans="1:3">
      <c r="A14" s="724">
        <v>2</v>
      </c>
      <c r="B14" s="728" t="s">
        <v>764</v>
      </c>
      <c r="C14" s="727" t="s">
        <v>765</v>
      </c>
    </row>
    <row r="15" spans="1:3">
      <c r="A15" s="724">
        <v>3</v>
      </c>
      <c r="B15" s="728" t="s">
        <v>766</v>
      </c>
      <c r="C15" s="727" t="s">
        <v>767</v>
      </c>
    </row>
    <row r="16" spans="1:3">
      <c r="A16" s="724"/>
      <c r="B16" s="729"/>
      <c r="C16" s="730"/>
    </row>
    <row r="17" spans="1:3" ht="15.75" customHeight="1">
      <c r="A17" s="34"/>
      <c r="B17" s="35"/>
      <c r="C17" s="37"/>
    </row>
    <row r="18" spans="1:3" ht="30" customHeight="1">
      <c r="A18" s="34"/>
      <c r="B18" s="838" t="s">
        <v>44</v>
      </c>
      <c r="C18" s="839"/>
    </row>
    <row r="19" spans="1:3">
      <c r="A19" s="724">
        <v>1</v>
      </c>
      <c r="B19" s="725" t="s">
        <v>768</v>
      </c>
      <c r="C19" s="733">
        <v>0.96974202002356513</v>
      </c>
    </row>
    <row r="20" spans="1:3">
      <c r="A20" s="724">
        <v>2</v>
      </c>
      <c r="B20" s="725" t="s">
        <v>769</v>
      </c>
      <c r="C20" s="734">
        <v>3.0257979976437147E-2</v>
      </c>
    </row>
    <row r="21" spans="1:3">
      <c r="A21" s="724"/>
      <c r="B21" s="731"/>
      <c r="C21" s="732"/>
    </row>
    <row r="22" spans="1:3" ht="15.75" customHeight="1">
      <c r="A22" s="34"/>
      <c r="B22" s="35"/>
      <c r="C22" s="36"/>
    </row>
    <row r="23" spans="1:3" ht="29.25" customHeight="1">
      <c r="A23" s="34"/>
      <c r="B23" s="838" t="s">
        <v>45</v>
      </c>
      <c r="C23" s="839"/>
    </row>
    <row r="24" spans="1:3">
      <c r="A24" s="724">
        <v>1</v>
      </c>
      <c r="B24" s="725" t="s">
        <v>757</v>
      </c>
      <c r="C24" s="733">
        <v>0.31378973399999999</v>
      </c>
    </row>
    <row r="25" spans="1:3">
      <c r="A25" s="735">
        <v>2</v>
      </c>
      <c r="B25" s="736" t="s">
        <v>770</v>
      </c>
      <c r="C25" s="733">
        <v>0.31378973399999999</v>
      </c>
    </row>
    <row r="26" spans="1:3">
      <c r="A26" s="735">
        <v>3</v>
      </c>
      <c r="B26" s="725" t="s">
        <v>771</v>
      </c>
      <c r="C26" s="734">
        <v>0.31378973399999999</v>
      </c>
    </row>
    <row r="27" spans="1:3">
      <c r="A27" s="724"/>
      <c r="B27" s="731"/>
      <c r="C27" s="732"/>
    </row>
    <row r="28" spans="1:3" ht="14.4" thickBot="1">
      <c r="A28" s="38"/>
      <c r="B28" s="39"/>
      <c r="C28" s="40"/>
    </row>
  </sheetData>
  <mergeCells count="2">
    <mergeCell ref="B23:C23"/>
    <mergeCell ref="B18:C18"/>
  </mergeCells>
  <dataValidations count="1">
    <dataValidation type="list" allowBlank="1" showInputMessage="1" showErrorMessage="1" sqref="C6:C10"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53"/>
  <sheetViews>
    <sheetView zoomScale="80" zoomScaleNormal="80" workbookViewId="0">
      <pane xSplit="1" ySplit="5" topLeftCell="B6" activePane="bottomRight" state="frozen"/>
      <selection activeCell="F35" sqref="F35"/>
      <selection pane="topRight" activeCell="F35" sqref="F35"/>
      <selection pane="bottomLeft" activeCell="F35" sqref="F35"/>
      <selection pane="bottomRight" activeCell="F35" sqref="F35"/>
    </sheetView>
  </sheetViews>
  <sheetFormatPr defaultColWidth="9.33203125" defaultRowHeight="13.8"/>
  <cols>
    <col min="1" max="1" width="9.5546875" style="4" bestFit="1" customWidth="1"/>
    <col min="2" max="2" width="54.33203125" style="4" customWidth="1"/>
    <col min="3" max="3" width="28" style="4" customWidth="1"/>
    <col min="4" max="4" width="22.44140625" style="4" customWidth="1"/>
    <col min="5" max="5" width="22.33203125" style="4" customWidth="1"/>
    <col min="6" max="6" width="12" style="5" bestFit="1" customWidth="1"/>
    <col min="7" max="7" width="12.5546875" style="5" bestFit="1" customWidth="1"/>
    <col min="8" max="16384" width="9.33203125" style="5"/>
  </cols>
  <sheetData>
    <row r="1" spans="1:7">
      <c r="A1" s="160" t="s">
        <v>30</v>
      </c>
      <c r="B1" s="3" t="str">
        <f>'Info '!C2</f>
        <v>JSC "Liberty Bank"</v>
      </c>
      <c r="C1" s="51"/>
      <c r="D1" s="51"/>
      <c r="E1" s="51"/>
      <c r="F1" s="15"/>
    </row>
    <row r="2" spans="1:7" s="41" customFormat="1" ht="15.75" customHeight="1">
      <c r="A2" s="160" t="s">
        <v>31</v>
      </c>
      <c r="B2" s="594">
        <f>'1. key ratios '!B2</f>
        <v>45747</v>
      </c>
    </row>
    <row r="3" spans="1:7" s="41" customFormat="1" ht="15.75" customHeight="1">
      <c r="A3" s="160"/>
    </row>
    <row r="4" spans="1:7" s="41" customFormat="1" ht="15.75" customHeight="1" thickBot="1">
      <c r="A4" s="161" t="s">
        <v>99</v>
      </c>
      <c r="B4" s="844" t="s">
        <v>212</v>
      </c>
      <c r="C4" s="845"/>
      <c r="D4" s="845"/>
      <c r="E4" s="845"/>
    </row>
    <row r="5" spans="1:7" s="45" customFormat="1" ht="17.7" customHeight="1">
      <c r="A5" s="113"/>
      <c r="B5" s="114"/>
      <c r="C5" s="43" t="s">
        <v>0</v>
      </c>
      <c r="D5" s="43" t="s">
        <v>1</v>
      </c>
      <c r="E5" s="44" t="s">
        <v>2</v>
      </c>
    </row>
    <row r="6" spans="1:7" s="15" customFormat="1" ht="14.7" customHeight="1">
      <c r="A6" s="659"/>
      <c r="B6" s="840" t="s">
        <v>219</v>
      </c>
      <c r="C6" s="840" t="s">
        <v>624</v>
      </c>
      <c r="D6" s="842" t="s">
        <v>98</v>
      </c>
      <c r="E6" s="843"/>
      <c r="G6" s="5"/>
    </row>
    <row r="7" spans="1:7" s="15" customFormat="1" ht="99.6" customHeight="1">
      <c r="A7" s="659"/>
      <c r="B7" s="841"/>
      <c r="C7" s="840"/>
      <c r="D7" s="660" t="s">
        <v>97</v>
      </c>
      <c r="E7" s="661" t="s">
        <v>220</v>
      </c>
      <c r="G7" s="5"/>
    </row>
    <row r="8" spans="1:7" ht="20.399999999999999">
      <c r="A8" s="662">
        <v>1</v>
      </c>
      <c r="B8" s="663" t="s">
        <v>525</v>
      </c>
      <c r="C8" s="525">
        <f>SUM(C9:C11)</f>
        <v>543701192.30999994</v>
      </c>
      <c r="D8" s="525">
        <f t="shared" ref="D8" si="0">SUM(D9:D11)</f>
        <v>0</v>
      </c>
      <c r="E8" s="664">
        <f>C8-D8</f>
        <v>543701192.30999994</v>
      </c>
      <c r="F8" s="15"/>
    </row>
    <row r="9" spans="1:7" ht="14.4">
      <c r="A9" s="662">
        <v>1.1000000000000001</v>
      </c>
      <c r="B9" s="665" t="s">
        <v>526</v>
      </c>
      <c r="C9" s="525">
        <v>335967876.15000004</v>
      </c>
      <c r="D9" s="525"/>
      <c r="E9" s="664">
        <f t="shared" ref="E9:E34" si="1">C9-D9</f>
        <v>335967876.15000004</v>
      </c>
      <c r="F9" s="15"/>
    </row>
    <row r="10" spans="1:7" ht="14.4">
      <c r="A10" s="662">
        <v>1.2</v>
      </c>
      <c r="B10" s="665" t="s">
        <v>527</v>
      </c>
      <c r="C10" s="525">
        <v>116979632.72</v>
      </c>
      <c r="D10" s="525"/>
      <c r="E10" s="664">
        <f t="shared" si="1"/>
        <v>116979632.72</v>
      </c>
      <c r="F10" s="15"/>
    </row>
    <row r="11" spans="1:7" ht="14.4">
      <c r="A11" s="662">
        <v>1.3</v>
      </c>
      <c r="B11" s="665" t="s">
        <v>528</v>
      </c>
      <c r="C11" s="525">
        <v>90753683.439999998</v>
      </c>
      <c r="D11" s="525"/>
      <c r="E11" s="664">
        <f t="shared" si="1"/>
        <v>90753683.439999998</v>
      </c>
      <c r="F11" s="15"/>
    </row>
    <row r="12" spans="1:7" ht="14.4">
      <c r="A12" s="662">
        <v>2</v>
      </c>
      <c r="B12" s="304" t="s">
        <v>529</v>
      </c>
      <c r="C12" s="525">
        <v>853480.32</v>
      </c>
      <c r="D12" s="525"/>
      <c r="E12" s="664">
        <f t="shared" si="1"/>
        <v>853480.32</v>
      </c>
      <c r="F12" s="15"/>
    </row>
    <row r="13" spans="1:7" ht="14.4">
      <c r="A13" s="662">
        <v>2.1</v>
      </c>
      <c r="B13" s="666" t="s">
        <v>530</v>
      </c>
      <c r="C13" s="525">
        <v>561165.99</v>
      </c>
      <c r="D13" s="525"/>
      <c r="E13" s="664">
        <f t="shared" si="1"/>
        <v>561165.99</v>
      </c>
      <c r="F13" s="15"/>
    </row>
    <row r="14" spans="1:7" ht="20.399999999999999">
      <c r="A14" s="662">
        <v>3</v>
      </c>
      <c r="B14" s="305" t="s">
        <v>531</v>
      </c>
      <c r="C14" s="525"/>
      <c r="D14" s="525"/>
      <c r="E14" s="664">
        <f t="shared" si="1"/>
        <v>0</v>
      </c>
      <c r="F14" s="15"/>
    </row>
    <row r="15" spans="1:7" ht="14.4">
      <c r="A15" s="662">
        <v>4</v>
      </c>
      <c r="B15" s="306" t="s">
        <v>532</v>
      </c>
      <c r="C15" s="525"/>
      <c r="D15" s="525"/>
      <c r="E15" s="664">
        <f t="shared" si="1"/>
        <v>0</v>
      </c>
      <c r="F15" s="15"/>
    </row>
    <row r="16" spans="1:7" ht="20.399999999999999">
      <c r="A16" s="662">
        <v>5</v>
      </c>
      <c r="B16" s="307" t="s">
        <v>533</v>
      </c>
      <c r="C16" s="526">
        <f>SUM(C17:C19)</f>
        <v>288672290</v>
      </c>
      <c r="D16" s="526">
        <f>SUM(D17:D19)</f>
        <v>0</v>
      </c>
      <c r="E16" s="664">
        <f t="shared" si="1"/>
        <v>288672290</v>
      </c>
      <c r="F16" s="15"/>
    </row>
    <row r="17" spans="1:6" ht="14.4">
      <c r="A17" s="662">
        <v>5.0999999999999996</v>
      </c>
      <c r="B17" s="308" t="s">
        <v>534</v>
      </c>
      <c r="C17" s="526">
        <v>0</v>
      </c>
      <c r="D17" s="526"/>
      <c r="E17" s="664">
        <f t="shared" si="1"/>
        <v>0</v>
      </c>
      <c r="F17" s="15"/>
    </row>
    <row r="18" spans="1:6" ht="14.4">
      <c r="A18" s="662">
        <v>5.2</v>
      </c>
      <c r="B18" s="308" t="s">
        <v>535</v>
      </c>
      <c r="C18" s="526">
        <v>288672290</v>
      </c>
      <c r="D18" s="527"/>
      <c r="E18" s="664">
        <f t="shared" si="1"/>
        <v>288672290</v>
      </c>
      <c r="F18" s="15"/>
    </row>
    <row r="19" spans="1:6" ht="14.4">
      <c r="A19" s="662">
        <v>5.3</v>
      </c>
      <c r="B19" s="309" t="s">
        <v>536</v>
      </c>
      <c r="C19" s="526"/>
      <c r="D19" s="526"/>
      <c r="E19" s="664">
        <f t="shared" si="1"/>
        <v>0</v>
      </c>
      <c r="F19" s="15"/>
    </row>
    <row r="20" spans="1:6" ht="14.4">
      <c r="A20" s="662">
        <v>6</v>
      </c>
      <c r="B20" s="305" t="s">
        <v>537</v>
      </c>
      <c r="C20" s="526">
        <f>SUM(C21:C22)</f>
        <v>4252363038.1888385</v>
      </c>
      <c r="D20" s="526">
        <f>SUM(D21:D22)</f>
        <v>0</v>
      </c>
      <c r="E20" s="664">
        <f t="shared" si="1"/>
        <v>4252363038.1888385</v>
      </c>
      <c r="F20" s="15"/>
    </row>
    <row r="21" spans="1:6" ht="14.4">
      <c r="A21" s="662">
        <v>6.1</v>
      </c>
      <c r="B21" s="308" t="s">
        <v>535</v>
      </c>
      <c r="C21" s="528">
        <v>488406796.06420612</v>
      </c>
      <c r="D21" s="528"/>
      <c r="E21" s="667">
        <f t="shared" si="1"/>
        <v>488406796.06420612</v>
      </c>
      <c r="F21" s="15"/>
    </row>
    <row r="22" spans="1:6" ht="14.4">
      <c r="A22" s="662">
        <v>6.2</v>
      </c>
      <c r="B22" s="309" t="s">
        <v>536</v>
      </c>
      <c r="C22" s="528">
        <v>3763956242.1246324</v>
      </c>
      <c r="D22" s="528"/>
      <c r="E22" s="667">
        <f t="shared" si="1"/>
        <v>3763956242.1246324</v>
      </c>
      <c r="F22" s="15"/>
    </row>
    <row r="23" spans="1:6" ht="14.4">
      <c r="A23" s="662">
        <v>7</v>
      </c>
      <c r="B23" s="304" t="s">
        <v>538</v>
      </c>
      <c r="C23" s="528">
        <v>0</v>
      </c>
      <c r="D23" s="528"/>
      <c r="E23" s="667">
        <f>C23-D23</f>
        <v>0</v>
      </c>
      <c r="F23" s="15"/>
    </row>
    <row r="24" spans="1:6" ht="20.399999999999999">
      <c r="A24" s="662">
        <v>8</v>
      </c>
      <c r="B24" s="310" t="s">
        <v>539</v>
      </c>
      <c r="C24" s="528"/>
      <c r="D24" s="528"/>
      <c r="E24" s="667">
        <f t="shared" si="1"/>
        <v>0</v>
      </c>
      <c r="F24" s="15"/>
    </row>
    <row r="25" spans="1:6" ht="14.4">
      <c r="A25" s="662">
        <v>9</v>
      </c>
      <c r="B25" s="306" t="s">
        <v>540</v>
      </c>
      <c r="C25" s="528">
        <f>SUM(C26:C27)</f>
        <v>201580935.44</v>
      </c>
      <c r="D25" s="528">
        <f>SUM(D26:D27)</f>
        <v>21463472.109999999</v>
      </c>
      <c r="E25" s="667">
        <f>C25-D25</f>
        <v>180117463.32999998</v>
      </c>
      <c r="F25" s="15"/>
    </row>
    <row r="26" spans="1:6" ht="14.4">
      <c r="A26" s="662">
        <v>9.1</v>
      </c>
      <c r="B26" s="308" t="s">
        <v>541</v>
      </c>
      <c r="C26" s="528">
        <v>199536216.40000001</v>
      </c>
      <c r="D26" s="529">
        <v>21463472.109999999</v>
      </c>
      <c r="E26" s="667">
        <f>C26-D26</f>
        <v>178072744.29000002</v>
      </c>
      <c r="F26" s="15"/>
    </row>
    <row r="27" spans="1:6" ht="14.4">
      <c r="A27" s="662">
        <v>9.1999999999999993</v>
      </c>
      <c r="B27" s="308" t="s">
        <v>542</v>
      </c>
      <c r="C27" s="528">
        <v>2044719.04</v>
      </c>
      <c r="D27" s="528"/>
      <c r="E27" s="667">
        <f>C27-D27</f>
        <v>2044719.04</v>
      </c>
      <c r="F27" s="15"/>
    </row>
    <row r="28" spans="1:6" ht="14.4">
      <c r="A28" s="662">
        <v>10</v>
      </c>
      <c r="B28" s="306" t="s">
        <v>543</v>
      </c>
      <c r="C28" s="528">
        <f>SUM(C29:C30)</f>
        <v>74107702.890000015</v>
      </c>
      <c r="D28" s="528">
        <f>SUM(D29:D30)</f>
        <v>74107703</v>
      </c>
      <c r="E28" s="667">
        <f>C28-D28</f>
        <v>-0.10999998450279236</v>
      </c>
      <c r="F28" s="15"/>
    </row>
    <row r="29" spans="1:6" ht="14.4">
      <c r="A29" s="662">
        <v>10.1</v>
      </c>
      <c r="B29" s="308" t="s">
        <v>544</v>
      </c>
      <c r="C29" s="528"/>
      <c r="D29" s="528"/>
      <c r="E29" s="667">
        <f t="shared" si="1"/>
        <v>0</v>
      </c>
      <c r="F29" s="15"/>
    </row>
    <row r="30" spans="1:6" ht="14.4">
      <c r="A30" s="662">
        <v>10.199999999999999</v>
      </c>
      <c r="B30" s="308" t="s">
        <v>545</v>
      </c>
      <c r="C30" s="528">
        <v>74107702.890000015</v>
      </c>
      <c r="D30" s="528">
        <v>74107703</v>
      </c>
      <c r="E30" s="667">
        <f>C30-D30</f>
        <v>-0.10999998450279236</v>
      </c>
      <c r="F30" s="15"/>
    </row>
    <row r="31" spans="1:6" ht="14.4">
      <c r="A31" s="662">
        <v>11</v>
      </c>
      <c r="B31" s="306" t="s">
        <v>546</v>
      </c>
      <c r="C31" s="528">
        <f>SUM(C32:C33)</f>
        <v>0</v>
      </c>
      <c r="D31" s="528">
        <f>SUM(D32:D33)</f>
        <v>0</v>
      </c>
      <c r="E31" s="667">
        <f t="shared" si="1"/>
        <v>0</v>
      </c>
      <c r="F31" s="15"/>
    </row>
    <row r="32" spans="1:6" ht="14.4">
      <c r="A32" s="662">
        <v>11.1</v>
      </c>
      <c r="B32" s="308" t="s">
        <v>547</v>
      </c>
      <c r="C32" s="528">
        <v>0</v>
      </c>
      <c r="D32" s="528"/>
      <c r="E32" s="667">
        <f t="shared" si="1"/>
        <v>0</v>
      </c>
      <c r="F32" s="15"/>
    </row>
    <row r="33" spans="1:7" ht="14.4">
      <c r="A33" s="662">
        <v>11.2</v>
      </c>
      <c r="B33" s="308" t="s">
        <v>548</v>
      </c>
      <c r="C33" s="528">
        <v>0</v>
      </c>
      <c r="D33" s="528"/>
      <c r="E33" s="667">
        <f t="shared" si="1"/>
        <v>0</v>
      </c>
      <c r="F33" s="15"/>
    </row>
    <row r="34" spans="1:7" ht="14.4">
      <c r="A34" s="662">
        <v>13</v>
      </c>
      <c r="B34" s="306" t="s">
        <v>549</v>
      </c>
      <c r="C34" s="528">
        <v>38134820.542000011</v>
      </c>
      <c r="D34" s="528"/>
      <c r="E34" s="667">
        <f t="shared" si="1"/>
        <v>38134820.542000011</v>
      </c>
      <c r="F34" s="15"/>
    </row>
    <row r="35" spans="1:7" ht="14.4">
      <c r="A35" s="662">
        <v>13.1</v>
      </c>
      <c r="B35" s="668" t="s">
        <v>550</v>
      </c>
      <c r="C35" s="528"/>
      <c r="D35" s="528"/>
      <c r="E35" s="667"/>
      <c r="F35" s="15"/>
    </row>
    <row r="36" spans="1:7" ht="14.4">
      <c r="A36" s="662">
        <v>13.2</v>
      </c>
      <c r="B36" s="668" t="s">
        <v>551</v>
      </c>
      <c r="C36" s="528"/>
      <c r="D36" s="528"/>
      <c r="E36" s="667"/>
      <c r="F36" s="15"/>
    </row>
    <row r="37" spans="1:7" ht="27" thickBot="1">
      <c r="A37" s="669"/>
      <c r="B37" s="670" t="s">
        <v>221</v>
      </c>
      <c r="C37" s="671">
        <f>SUM(C8,C12,C14,C15,C16,C20,C23,C24,C25,C28,C31,C34)</f>
        <v>5399413459.6908379</v>
      </c>
      <c r="D37" s="671">
        <f>SUM(D8,D12,D14,D15,D16,D20,D23,D24,D25,D28,D31,D34)</f>
        <v>95571175.109999999</v>
      </c>
      <c r="E37" s="672">
        <f>SUM(E8,E12,E14,E15,E16,E20,E23,E24,E25,E28,E31,E34)</f>
        <v>5303842284.5808382</v>
      </c>
    </row>
    <row r="38" spans="1:7">
      <c r="A38" s="5"/>
      <c r="B38" s="5"/>
      <c r="C38" s="5"/>
      <c r="D38" s="5"/>
      <c r="E38" s="5"/>
    </row>
    <row r="39" spans="1:7">
      <c r="A39" s="5"/>
      <c r="B39" s="5"/>
      <c r="C39" s="5"/>
      <c r="D39" s="5"/>
      <c r="E39" s="5"/>
    </row>
    <row r="41" spans="1:7" s="4" customFormat="1">
      <c r="B41" s="46"/>
      <c r="F41" s="5"/>
      <c r="G41" s="5"/>
    </row>
    <row r="42" spans="1:7" s="4" customFormat="1">
      <c r="B42" s="46"/>
      <c r="F42" s="5"/>
      <c r="G42" s="5"/>
    </row>
    <row r="43" spans="1:7" s="4" customFormat="1">
      <c r="B43" s="46"/>
      <c r="F43" s="5"/>
      <c r="G43" s="5"/>
    </row>
    <row r="44" spans="1:7" s="4" customFormat="1">
      <c r="B44" s="46"/>
      <c r="F44" s="5"/>
      <c r="G44" s="5"/>
    </row>
    <row r="45" spans="1:7" s="4" customFormat="1">
      <c r="B45" s="46"/>
      <c r="F45" s="5"/>
      <c r="G45" s="5"/>
    </row>
    <row r="46" spans="1:7" s="4" customFormat="1">
      <c r="B46" s="46"/>
      <c r="F46" s="5"/>
      <c r="G46" s="5"/>
    </row>
    <row r="47" spans="1:7" s="4" customFormat="1">
      <c r="B47" s="46"/>
      <c r="F47" s="5"/>
      <c r="G47" s="5"/>
    </row>
    <row r="48" spans="1:7" s="4" customFormat="1">
      <c r="B48" s="46"/>
      <c r="F48" s="5"/>
      <c r="G48" s="5"/>
    </row>
    <row r="49" spans="2:7" s="4" customFormat="1">
      <c r="B49" s="46"/>
      <c r="F49" s="5"/>
      <c r="G49" s="5"/>
    </row>
    <row r="50" spans="2:7" s="4" customFormat="1">
      <c r="B50" s="46"/>
      <c r="F50" s="5"/>
      <c r="G50" s="5"/>
    </row>
    <row r="51" spans="2:7" s="4" customFormat="1">
      <c r="B51" s="46"/>
      <c r="F51" s="5"/>
      <c r="G51" s="5"/>
    </row>
    <row r="52" spans="2:7" s="4" customFormat="1">
      <c r="B52" s="46"/>
      <c r="F52" s="5"/>
      <c r="G52" s="5"/>
    </row>
    <row r="53" spans="2:7" s="4" customFormat="1">
      <c r="B53" s="46"/>
      <c r="F53" s="5"/>
      <c r="G53" s="5"/>
    </row>
  </sheetData>
  <mergeCells count="4">
    <mergeCell ref="B6:B7"/>
    <mergeCell ref="C6:C7"/>
    <mergeCell ref="D6:E6"/>
    <mergeCell ref="B4:E4"/>
  </mergeCells>
  <pageMargins left="0.7" right="0.7" top="0.75" bottom="0.75" header="0.3" footer="0.3"/>
  <pageSetup paperSize="9" scale="64"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33"/>
  <sheetViews>
    <sheetView zoomScale="80" zoomScaleNormal="80" workbookViewId="0">
      <pane xSplit="1" ySplit="4" topLeftCell="B5" activePane="bottomRight" state="frozen"/>
      <selection activeCell="F35" sqref="F35"/>
      <selection pane="topRight" activeCell="F35" sqref="F35"/>
      <selection pane="bottomLeft" activeCell="F35" sqref="F35"/>
      <selection pane="bottomRight" activeCell="F35" sqref="F35"/>
    </sheetView>
  </sheetViews>
  <sheetFormatPr defaultColWidth="9.33203125" defaultRowHeight="13.2" outlineLevelRow="1"/>
  <cols>
    <col min="1" max="1" width="9.5546875" style="4" bestFit="1" customWidth="1"/>
    <col min="2" max="2" width="114.33203125" style="4" customWidth="1"/>
    <col min="3" max="3" width="18.6640625" style="4" customWidth="1"/>
    <col min="4" max="4" width="25.44140625" style="4" customWidth="1"/>
    <col min="5" max="5" width="24.33203125" style="4" customWidth="1"/>
    <col min="6" max="6" width="24" style="4" customWidth="1"/>
    <col min="7" max="7" width="10" style="4" bestFit="1" customWidth="1"/>
    <col min="8" max="8" width="12" style="4" bestFit="1" customWidth="1"/>
    <col min="9" max="9" width="12.5546875" style="4" bestFit="1" customWidth="1"/>
    <col min="10" max="16384" width="9.33203125" style="4"/>
  </cols>
  <sheetData>
    <row r="1" spans="1:6">
      <c r="A1" s="2" t="s">
        <v>30</v>
      </c>
      <c r="B1" s="3" t="str">
        <f>'Info '!C2</f>
        <v>JSC "Liberty Bank"</v>
      </c>
    </row>
    <row r="2" spans="1:6" s="41" customFormat="1" ht="15.75" customHeight="1">
      <c r="A2" s="2" t="s">
        <v>31</v>
      </c>
      <c r="B2" s="594">
        <f>'1. key ratios '!B2</f>
        <v>45747</v>
      </c>
      <c r="C2" s="4"/>
      <c r="D2" s="4"/>
      <c r="E2" s="4"/>
      <c r="F2" s="4"/>
    </row>
    <row r="3" spans="1:6" s="41" customFormat="1" ht="15.75" customHeight="1">
      <c r="C3" s="4"/>
      <c r="D3" s="4"/>
      <c r="E3" s="4"/>
      <c r="F3" s="4"/>
    </row>
    <row r="4" spans="1:6" s="41" customFormat="1" ht="13.8" thickBot="1">
      <c r="A4" s="41" t="s">
        <v>46</v>
      </c>
      <c r="B4" s="162" t="s">
        <v>518</v>
      </c>
      <c r="C4" s="42" t="s">
        <v>35</v>
      </c>
      <c r="D4" s="4"/>
      <c r="E4" s="4"/>
      <c r="F4" s="4"/>
    </row>
    <row r="5" spans="1:6">
      <c r="A5" s="119">
        <v>1</v>
      </c>
      <c r="B5" s="163" t="s">
        <v>520</v>
      </c>
      <c r="C5" s="120">
        <f>'7. LI1 '!E37</f>
        <v>5303842284.5808382</v>
      </c>
    </row>
    <row r="6" spans="1:6" s="121" customFormat="1" ht="14.4">
      <c r="A6" s="47">
        <v>2.1</v>
      </c>
      <c r="B6" s="116" t="s">
        <v>201</v>
      </c>
      <c r="C6" s="530">
        <v>391684695.17429018</v>
      </c>
    </row>
    <row r="7" spans="1:6" s="28" customFormat="1" ht="14.4" outlineLevel="1">
      <c r="A7" s="22">
        <v>2.2000000000000002</v>
      </c>
      <c r="B7" s="23" t="s">
        <v>202</v>
      </c>
      <c r="C7" s="531">
        <v>0</v>
      </c>
    </row>
    <row r="8" spans="1:6" s="28" customFormat="1">
      <c r="A8" s="22">
        <v>3</v>
      </c>
      <c r="B8" s="117" t="s">
        <v>519</v>
      </c>
      <c r="C8" s="123">
        <f>SUM(C5:C7)</f>
        <v>5695526979.7551289</v>
      </c>
    </row>
    <row r="9" spans="1:6" s="121" customFormat="1">
      <c r="A9" s="47">
        <v>4</v>
      </c>
      <c r="B9" s="49" t="s">
        <v>48</v>
      </c>
      <c r="C9" s="94"/>
    </row>
    <row r="10" spans="1:6" s="28" customFormat="1" ht="14.4" outlineLevel="1">
      <c r="A10" s="22">
        <v>5.0999999999999996</v>
      </c>
      <c r="B10" s="23" t="s">
        <v>203</v>
      </c>
      <c r="C10" s="531">
        <v>-324442481.63460505</v>
      </c>
    </row>
    <row r="11" spans="1:6" s="28" customFormat="1" ht="14.4" outlineLevel="1">
      <c r="A11" s="22">
        <v>5.2</v>
      </c>
      <c r="B11" s="23" t="s">
        <v>204</v>
      </c>
      <c r="C11" s="531">
        <v>0</v>
      </c>
    </row>
    <row r="12" spans="1:6" s="28" customFormat="1">
      <c r="A12" s="22">
        <v>6</v>
      </c>
      <c r="B12" s="115" t="s">
        <v>746</v>
      </c>
      <c r="C12" s="122"/>
    </row>
    <row r="13" spans="1:6" s="28" customFormat="1" ht="13.8" thickBot="1">
      <c r="A13" s="24">
        <v>7</v>
      </c>
      <c r="B13" s="118" t="s">
        <v>164</v>
      </c>
      <c r="C13" s="124">
        <f>SUM(C8:C12)</f>
        <v>5371084498.1205235</v>
      </c>
    </row>
    <row r="15" spans="1:6">
      <c r="A15" s="134"/>
      <c r="B15" s="29"/>
    </row>
    <row r="16" spans="1:6">
      <c r="A16" s="134"/>
      <c r="B16" s="134"/>
    </row>
    <row r="17" spans="1:5" ht="13.8">
      <c r="A17" s="129"/>
      <c r="B17" s="130"/>
      <c r="C17" s="134"/>
      <c r="D17" s="134"/>
      <c r="E17" s="134"/>
    </row>
    <row r="18" spans="1:5" ht="14.4">
      <c r="A18" s="135"/>
      <c r="B18" s="136"/>
      <c r="C18" s="134"/>
      <c r="D18" s="134"/>
      <c r="E18" s="134"/>
    </row>
    <row r="19" spans="1:5" ht="13.8">
      <c r="A19" s="137"/>
      <c r="B19" s="131"/>
      <c r="C19" s="134"/>
      <c r="D19" s="134"/>
      <c r="E19" s="134"/>
    </row>
    <row r="20" spans="1:5" ht="13.8">
      <c r="A20" s="138"/>
      <c r="B20" s="132"/>
      <c r="C20" s="134"/>
      <c r="D20" s="134"/>
      <c r="E20" s="134"/>
    </row>
    <row r="21" spans="1:5" ht="13.8">
      <c r="A21" s="138"/>
      <c r="B21" s="136"/>
      <c r="C21" s="134"/>
      <c r="D21" s="134"/>
      <c r="E21" s="134"/>
    </row>
    <row r="22" spans="1:5" ht="13.8">
      <c r="A22" s="137"/>
      <c r="B22" s="133"/>
      <c r="C22" s="134"/>
      <c r="D22" s="134"/>
      <c r="E22" s="134"/>
    </row>
    <row r="23" spans="1:5" ht="13.8">
      <c r="A23" s="138"/>
      <c r="B23" s="132"/>
      <c r="C23" s="134"/>
      <c r="D23" s="134"/>
      <c r="E23" s="134"/>
    </row>
    <row r="24" spans="1:5" ht="13.8">
      <c r="A24" s="138"/>
      <c r="B24" s="132"/>
      <c r="C24" s="134"/>
      <c r="D24" s="134"/>
      <c r="E24" s="134"/>
    </row>
    <row r="25" spans="1:5" ht="13.8">
      <c r="A25" s="138"/>
      <c r="B25" s="139"/>
      <c r="C25" s="134"/>
      <c r="D25" s="134"/>
      <c r="E25" s="134"/>
    </row>
    <row r="26" spans="1:5" ht="13.8">
      <c r="A26" s="138"/>
      <c r="B26" s="136"/>
      <c r="C26" s="134"/>
      <c r="D26" s="134"/>
      <c r="E26" s="134"/>
    </row>
    <row r="27" spans="1:5">
      <c r="A27" s="134"/>
      <c r="B27" s="140"/>
      <c r="C27" s="134"/>
      <c r="D27" s="134"/>
      <c r="E27" s="134"/>
    </row>
    <row r="28" spans="1:5">
      <c r="A28" s="134"/>
      <c r="B28" s="140"/>
      <c r="C28" s="134"/>
      <c r="D28" s="134"/>
      <c r="E28" s="134"/>
    </row>
    <row r="29" spans="1:5">
      <c r="A29" s="134"/>
      <c r="B29" s="140"/>
      <c r="C29" s="134"/>
      <c r="D29" s="134"/>
      <c r="E29" s="134"/>
    </row>
    <row r="30" spans="1:5">
      <c r="A30" s="134"/>
      <c r="B30" s="140"/>
      <c r="C30" s="134"/>
      <c r="D30" s="134"/>
      <c r="E30" s="134"/>
    </row>
    <row r="31" spans="1:5">
      <c r="A31" s="134"/>
      <c r="B31" s="140"/>
      <c r="C31" s="134"/>
      <c r="D31" s="134"/>
      <c r="E31" s="134"/>
    </row>
    <row r="32" spans="1:5">
      <c r="A32" s="134"/>
      <c r="B32" s="140"/>
      <c r="C32" s="134"/>
      <c r="D32" s="134"/>
      <c r="E32" s="134"/>
    </row>
    <row r="33" spans="1:5">
      <c r="A33" s="134"/>
      <c r="B33" s="140"/>
      <c r="C33" s="134"/>
      <c r="D33" s="134"/>
      <c r="E33" s="134"/>
    </row>
  </sheetData>
  <pageMargins left="0.7" right="0.7" top="0.75" bottom="0.75" header="0.3" footer="0.3"/>
  <pageSetup paperSize="9" scale="54"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1</vt:i4>
      </vt:variant>
    </vt:vector>
  </HeadingPairs>
  <TitlesOfParts>
    <vt:vector size="33"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'15.1 LR'!Print_Area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2025-04-30T17:38:39Z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