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9510" tabRatio="843"/>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 r:id="rId36"/>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_xlnm.Print_Area" localSheetId="2">'2. SOFP'!$A$1:$H$73</definedName>
    <definedName name="_xlnm.Print_Area" localSheetId="9">'9.Capital'!$A$1:$C$54</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2" i="116" l="1"/>
  <c r="Z22" i="116"/>
  <c r="Y22" i="116"/>
  <c r="X22" i="116"/>
  <c r="W22" i="116"/>
  <c r="V22" i="116"/>
  <c r="U22" i="116"/>
  <c r="T22" i="116"/>
  <c r="S22" i="116"/>
  <c r="R22" i="116"/>
  <c r="Q22" i="116"/>
  <c r="P22" i="116"/>
  <c r="O22" i="116"/>
  <c r="N22" i="116"/>
  <c r="M22" i="116"/>
  <c r="L22" i="116"/>
  <c r="K22" i="116"/>
  <c r="J22" i="116"/>
  <c r="I22" i="116"/>
  <c r="H22" i="116"/>
  <c r="G22" i="116"/>
  <c r="F22" i="116"/>
  <c r="E22" i="116"/>
  <c r="D22" i="116"/>
  <c r="C22" i="116"/>
  <c r="AA15" i="116"/>
  <c r="Z15" i="116"/>
  <c r="Y15" i="116"/>
  <c r="X15" i="116"/>
  <c r="W15" i="116"/>
  <c r="V15" i="116"/>
  <c r="U15" i="116"/>
  <c r="T15" i="116"/>
  <c r="S15" i="116"/>
  <c r="R15" i="116"/>
  <c r="Q15" i="116"/>
  <c r="P15" i="116"/>
  <c r="O15" i="116"/>
  <c r="N15" i="116"/>
  <c r="M15" i="116"/>
  <c r="L15" i="116"/>
  <c r="K15" i="116"/>
  <c r="J15" i="116"/>
  <c r="I15" i="116"/>
  <c r="H15" i="116"/>
  <c r="G15" i="116"/>
  <c r="F15" i="116"/>
  <c r="E15" i="116"/>
  <c r="D15" i="116"/>
  <c r="C15" i="116"/>
  <c r="AA8" i="116"/>
  <c r="Z8" i="116"/>
  <c r="Y8" i="116"/>
  <c r="X8" i="116"/>
  <c r="W8" i="116"/>
  <c r="V8" i="116"/>
  <c r="U8" i="116"/>
  <c r="T8" i="116"/>
  <c r="S8" i="116"/>
  <c r="R8" i="116"/>
  <c r="Q8" i="116"/>
  <c r="P8" i="116"/>
  <c r="O8" i="116"/>
  <c r="N8" i="116"/>
  <c r="M8" i="116"/>
  <c r="L8" i="116"/>
  <c r="K8" i="116"/>
  <c r="J8" i="116"/>
  <c r="I8" i="116"/>
  <c r="H8" i="116"/>
  <c r="G8" i="116"/>
  <c r="F8" i="116"/>
  <c r="E8" i="116"/>
  <c r="D8" i="116"/>
  <c r="C8" i="116"/>
  <c r="C10" i="115"/>
  <c r="C18" i="115" s="1"/>
  <c r="D10" i="114"/>
  <c r="C10" i="114"/>
  <c r="D7" i="114"/>
  <c r="D15" i="114" s="1"/>
  <c r="C7" i="114"/>
  <c r="C15" i="114" s="1"/>
  <c r="G34" i="113"/>
  <c r="F34" i="113"/>
  <c r="E34" i="113"/>
  <c r="D34" i="113"/>
  <c r="C34" i="113"/>
  <c r="H34" i="113" s="1"/>
  <c r="H33" i="113"/>
  <c r="H32" i="113"/>
  <c r="H31" i="113"/>
  <c r="H30" i="113"/>
  <c r="H29" i="113"/>
  <c r="H28" i="113"/>
  <c r="H27" i="113"/>
  <c r="H26" i="113"/>
  <c r="H25" i="113"/>
  <c r="H24" i="113"/>
  <c r="H23" i="113"/>
  <c r="H22" i="113"/>
  <c r="H21" i="113"/>
  <c r="H20" i="113"/>
  <c r="H19" i="113"/>
  <c r="H18" i="113"/>
  <c r="H17" i="113"/>
  <c r="H16" i="113"/>
  <c r="H15" i="113"/>
  <c r="H14" i="113"/>
  <c r="H13" i="113"/>
  <c r="H12" i="113"/>
  <c r="H11" i="113"/>
  <c r="H10" i="113"/>
  <c r="H9" i="113"/>
  <c r="H8" i="113"/>
  <c r="H7" i="113"/>
  <c r="H23" i="112"/>
  <c r="H22" i="112"/>
  <c r="G21" i="112"/>
  <c r="F21" i="112"/>
  <c r="E21" i="112"/>
  <c r="D21" i="112"/>
  <c r="C21" i="112"/>
  <c r="H20" i="112"/>
  <c r="H19" i="112"/>
  <c r="H18" i="112"/>
  <c r="H17" i="112"/>
  <c r="H16" i="112"/>
  <c r="H15" i="112"/>
  <c r="H14" i="112"/>
  <c r="H13" i="112"/>
  <c r="H12" i="112"/>
  <c r="H11" i="112"/>
  <c r="H10" i="112"/>
  <c r="H9" i="112"/>
  <c r="H21" i="112" s="1"/>
  <c r="H8" i="112"/>
  <c r="H7" i="112"/>
  <c r="G22" i="111"/>
  <c r="F22" i="111"/>
  <c r="E22" i="111"/>
  <c r="D22" i="111"/>
  <c r="C22" i="111"/>
  <c r="H21" i="111"/>
  <c r="H20" i="111"/>
  <c r="H19" i="111"/>
  <c r="H18" i="111"/>
  <c r="H22" i="111" s="1"/>
  <c r="H17" i="111"/>
  <c r="H16" i="111"/>
  <c r="H15" i="111"/>
  <c r="H14" i="111"/>
  <c r="H13" i="111"/>
  <c r="H12" i="111"/>
  <c r="H11" i="111"/>
  <c r="H10" i="111"/>
  <c r="H9" i="111"/>
  <c r="H8" i="111"/>
  <c r="G39" i="97"/>
  <c r="G37" i="97"/>
  <c r="G21" i="97"/>
  <c r="F6" i="123"/>
  <c r="E6" i="123"/>
  <c r="D6" i="123"/>
  <c r="C6" i="123"/>
  <c r="N34" i="92"/>
  <c r="J34" i="92"/>
  <c r="E34" i="92"/>
  <c r="Q33" i="92"/>
  <c r="I33" i="92"/>
  <c r="Q32" i="92"/>
  <c r="I32" i="92"/>
  <c r="Q31" i="92"/>
  <c r="Q30" i="92" s="1"/>
  <c r="I31" i="92"/>
  <c r="I30" i="92"/>
  <c r="Q29" i="92"/>
  <c r="I29" i="92"/>
  <c r="Q28" i="92"/>
  <c r="I28" i="92"/>
  <c r="Q27" i="92"/>
  <c r="Q26" i="92" s="1"/>
  <c r="I27" i="92"/>
  <c r="I26" i="92"/>
  <c r="Q25" i="92"/>
  <c r="I25" i="92"/>
  <c r="Q24" i="92"/>
  <c r="I24" i="92"/>
  <c r="Q23" i="92"/>
  <c r="Q22" i="92" s="1"/>
  <c r="I23" i="92"/>
  <c r="I22" i="92"/>
  <c r="Q21" i="92"/>
  <c r="I21" i="92"/>
  <c r="Q20" i="92"/>
  <c r="I20" i="92"/>
  <c r="Q19" i="92"/>
  <c r="Q18" i="92" s="1"/>
  <c r="I19" i="92"/>
  <c r="I18" i="92"/>
  <c r="Q17" i="92"/>
  <c r="I17" i="92"/>
  <c r="Q16" i="92"/>
  <c r="I16" i="92"/>
  <c r="Q15" i="92"/>
  <c r="Q14" i="92" s="1"/>
  <c r="I15" i="92"/>
  <c r="I14" i="92"/>
  <c r="Q13" i="92"/>
  <c r="I13" i="92"/>
  <c r="Q12" i="92"/>
  <c r="I12" i="92"/>
  <c r="Q11" i="92"/>
  <c r="Q10" i="92" s="1"/>
  <c r="I11" i="92"/>
  <c r="I10" i="92"/>
  <c r="Q9" i="92"/>
  <c r="P9" i="92"/>
  <c r="O9" i="92"/>
  <c r="N9" i="92"/>
  <c r="M9" i="92"/>
  <c r="L9" i="92"/>
  <c r="K9" i="92"/>
  <c r="J9" i="92"/>
  <c r="G9" i="92"/>
  <c r="I9" i="92" s="1"/>
  <c r="F9" i="92"/>
  <c r="C9" i="92"/>
  <c r="Q8" i="92"/>
  <c r="P8" i="92"/>
  <c r="O8" i="92"/>
  <c r="N8" i="92"/>
  <c r="M8" i="92"/>
  <c r="L8" i="92"/>
  <c r="K8" i="92"/>
  <c r="J8" i="92"/>
  <c r="G8" i="92"/>
  <c r="I8" i="92" s="1"/>
  <c r="F8" i="92"/>
  <c r="C8" i="92"/>
  <c r="Q7" i="92"/>
  <c r="P7" i="92"/>
  <c r="O7" i="92"/>
  <c r="N7" i="92"/>
  <c r="M7" i="92"/>
  <c r="L7" i="92"/>
  <c r="K7" i="92"/>
  <c r="J7" i="92"/>
  <c r="G7" i="92"/>
  <c r="I7" i="92" s="1"/>
  <c r="I6" i="92" s="1"/>
  <c r="F7" i="92"/>
  <c r="C7" i="92"/>
  <c r="Q6" i="92"/>
  <c r="Q34" i="92" s="1"/>
  <c r="P6" i="92"/>
  <c r="P34" i="92" s="1"/>
  <c r="O6" i="92"/>
  <c r="O34" i="92" s="1"/>
  <c r="N6" i="92"/>
  <c r="M6" i="92"/>
  <c r="M34" i="92" s="1"/>
  <c r="L6" i="92"/>
  <c r="L34" i="92" s="1"/>
  <c r="K6" i="92"/>
  <c r="K34" i="92" s="1"/>
  <c r="J6" i="92"/>
  <c r="G6" i="92"/>
  <c r="G34" i="92" s="1"/>
  <c r="F6" i="92"/>
  <c r="F34" i="92" s="1"/>
  <c r="I34" i="92" s="1"/>
  <c r="E6" i="92"/>
  <c r="D6" i="92"/>
  <c r="D34" i="92" s="1"/>
  <c r="C6" i="92"/>
  <c r="C34" i="92" s="1"/>
  <c r="G22" i="91"/>
  <c r="H22" i="91" s="1"/>
  <c r="F22" i="91"/>
  <c r="E22" i="91"/>
  <c r="D22" i="91"/>
  <c r="C22" i="91"/>
  <c r="H21" i="91"/>
  <c r="H20" i="91"/>
  <c r="H19" i="91"/>
  <c r="H18" i="91"/>
  <c r="H17" i="91"/>
  <c r="H16" i="91"/>
  <c r="H15" i="91"/>
  <c r="H14" i="91"/>
  <c r="H13" i="91"/>
  <c r="H12" i="91"/>
  <c r="H11" i="91"/>
  <c r="H10" i="91"/>
  <c r="H9" i="91"/>
  <c r="H8" i="91"/>
  <c r="U21" i="64"/>
  <c r="T21" i="64"/>
  <c r="S21" i="64"/>
  <c r="R21" i="64"/>
  <c r="Q21" i="64"/>
  <c r="P21" i="64"/>
  <c r="O21" i="64"/>
  <c r="N21" i="64"/>
  <c r="M21" i="64"/>
  <c r="L21" i="64"/>
  <c r="K21" i="64"/>
  <c r="J21" i="64"/>
  <c r="I21" i="64"/>
  <c r="H21" i="64"/>
  <c r="G21" i="64"/>
  <c r="F21" i="64"/>
  <c r="E21" i="64"/>
  <c r="D21" i="64"/>
  <c r="C21" i="64"/>
  <c r="V20" i="64"/>
  <c r="V19" i="64"/>
  <c r="V18" i="64"/>
  <c r="V17" i="64"/>
  <c r="V16" i="64"/>
  <c r="V15" i="64"/>
  <c r="V14" i="64"/>
  <c r="V13" i="64"/>
  <c r="V12" i="64"/>
  <c r="V11" i="64"/>
  <c r="V10" i="64"/>
  <c r="V9" i="64"/>
  <c r="V8" i="64"/>
  <c r="V7" i="64"/>
  <c r="V21" i="64" s="1"/>
  <c r="R22" i="90"/>
  <c r="Q22" i="90"/>
  <c r="P22" i="90"/>
  <c r="O22" i="90"/>
  <c r="N22" i="90"/>
  <c r="M22" i="90"/>
  <c r="L22" i="90"/>
  <c r="K22" i="90"/>
  <c r="J22" i="90"/>
  <c r="I22" i="90"/>
  <c r="H22" i="90"/>
  <c r="G22" i="90"/>
  <c r="F22" i="90"/>
  <c r="E22" i="90"/>
  <c r="D22" i="90"/>
  <c r="C22" i="90"/>
  <c r="S21" i="90"/>
  <c r="S20" i="90"/>
  <c r="S19" i="90"/>
  <c r="S18" i="90"/>
  <c r="S17" i="90"/>
  <c r="S16" i="90"/>
  <c r="S15" i="90"/>
  <c r="S14" i="90"/>
  <c r="S13" i="90"/>
  <c r="S12" i="90"/>
  <c r="S11" i="90"/>
  <c r="S10" i="90"/>
  <c r="S9" i="90"/>
  <c r="S8" i="90"/>
  <c r="S22" i="90" s="1"/>
  <c r="C6" i="69"/>
  <c r="F20" i="122"/>
  <c r="F19" i="122"/>
  <c r="F18" i="122"/>
  <c r="F17" i="122"/>
  <c r="F16" i="122"/>
  <c r="F15" i="122"/>
  <c r="F14" i="122"/>
  <c r="F13" i="122"/>
  <c r="F12" i="122"/>
  <c r="F11" i="122"/>
  <c r="F10" i="122"/>
  <c r="F9" i="122"/>
  <c r="E9" i="122"/>
  <c r="D9" i="122"/>
  <c r="C9" i="122"/>
  <c r="B9" i="122"/>
  <c r="B2" i="122"/>
  <c r="B1" i="122"/>
  <c r="B18" i="121"/>
  <c r="B11" i="121"/>
  <c r="B10" i="121"/>
  <c r="B9" i="121"/>
  <c r="B8" i="121"/>
  <c r="B7" i="121" s="1"/>
  <c r="B2" i="121"/>
  <c r="B1" i="121"/>
  <c r="C21" i="94"/>
  <c r="D21" i="94" s="1"/>
  <c r="C20" i="94"/>
  <c r="D20" i="94" s="1"/>
  <c r="D19" i="94"/>
  <c r="C19" i="94"/>
  <c r="D17" i="94"/>
  <c r="D16" i="94"/>
  <c r="D15" i="94"/>
  <c r="D13" i="94"/>
  <c r="D12" i="94"/>
  <c r="D11" i="94"/>
  <c r="D9" i="94"/>
  <c r="D8" i="94"/>
  <c r="D7" i="94"/>
  <c r="C48" i="89"/>
  <c r="C44" i="89"/>
  <c r="C53" i="89" s="1"/>
  <c r="C42" i="89"/>
  <c r="C36" i="89"/>
  <c r="C32" i="89"/>
  <c r="C31" i="89"/>
  <c r="C29" i="89"/>
  <c r="C12" i="89"/>
  <c r="C6" i="89"/>
  <c r="C5" i="73"/>
  <c r="C8" i="73" s="1"/>
  <c r="C13" i="73" s="1"/>
  <c r="E37" i="88"/>
  <c r="D37" i="88"/>
  <c r="C37" i="88"/>
  <c r="B6" i="121" l="1"/>
  <c r="B16" i="121"/>
  <c r="B14" i="121" s="1"/>
  <c r="D13" i="86"/>
  <c r="G6" i="86"/>
  <c r="G13" i="86" s="1"/>
  <c r="F6" i="86"/>
  <c r="F13" i="86" s="1"/>
  <c r="E6" i="86"/>
  <c r="E13" i="86" s="1"/>
  <c r="D6" i="86"/>
  <c r="C6" i="86"/>
  <c r="C13" i="86" s="1"/>
  <c r="H43" i="110"/>
  <c r="E43" i="110"/>
  <c r="H42" i="110"/>
  <c r="E42" i="110"/>
  <c r="H41" i="110"/>
  <c r="E41" i="110"/>
  <c r="H40" i="110"/>
  <c r="E40" i="110"/>
  <c r="H39" i="110"/>
  <c r="E39" i="110"/>
  <c r="G38" i="110"/>
  <c r="F38" i="110"/>
  <c r="H38" i="110" s="1"/>
  <c r="D38" i="110"/>
  <c r="C38" i="110"/>
  <c r="E38" i="110" s="1"/>
  <c r="H37" i="110"/>
  <c r="E37" i="110"/>
  <c r="H36" i="110"/>
  <c r="E36" i="110"/>
  <c r="H35" i="110"/>
  <c r="E35" i="110"/>
  <c r="H34" i="110"/>
  <c r="E34" i="110"/>
  <c r="H33" i="110"/>
  <c r="E33" i="110"/>
  <c r="H32" i="110"/>
  <c r="E32" i="110"/>
  <c r="H31" i="110"/>
  <c r="E31" i="110"/>
  <c r="G30" i="110"/>
  <c r="H30" i="110" s="1"/>
  <c r="F30" i="110"/>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C17" i="110"/>
  <c r="E17" i="110" s="1"/>
  <c r="H16" i="110"/>
  <c r="E16" i="110"/>
  <c r="H15" i="110"/>
  <c r="E15" i="110"/>
  <c r="G14" i="110"/>
  <c r="F14" i="110"/>
  <c r="H14" i="110" s="1"/>
  <c r="D14" i="110"/>
  <c r="H13" i="110"/>
  <c r="E13" i="110"/>
  <c r="H12" i="110"/>
  <c r="E12" i="110"/>
  <c r="G11" i="110"/>
  <c r="F11" i="110"/>
  <c r="H11" i="110" s="1"/>
  <c r="D11" i="110"/>
  <c r="C11" i="110"/>
  <c r="E11" i="110" s="1"/>
  <c r="H10" i="110"/>
  <c r="E10" i="110"/>
  <c r="H9" i="110"/>
  <c r="E9" i="110"/>
  <c r="G8" i="110"/>
  <c r="F8" i="110"/>
  <c r="H8" i="110" s="1"/>
  <c r="E8" i="110"/>
  <c r="D8" i="110"/>
  <c r="C8" i="110"/>
  <c r="H7" i="110"/>
  <c r="E7" i="110"/>
  <c r="H6" i="110"/>
  <c r="E6" i="110"/>
  <c r="H44" i="109"/>
  <c r="E44" i="109"/>
  <c r="H42" i="109"/>
  <c r="E42" i="109"/>
  <c r="H41" i="109"/>
  <c r="E41" i="109"/>
  <c r="H40" i="109"/>
  <c r="E40" i="109"/>
  <c r="H39" i="109"/>
  <c r="E39" i="109"/>
  <c r="H38" i="109"/>
  <c r="E38" i="109"/>
  <c r="G37" i="109"/>
  <c r="F37" i="109"/>
  <c r="H37" i="109" s="1"/>
  <c r="E37" i="109"/>
  <c r="D37" i="109"/>
  <c r="C37" i="109"/>
  <c r="H36" i="109"/>
  <c r="E36" i="109"/>
  <c r="H35" i="109"/>
  <c r="E35" i="109"/>
  <c r="G34" i="109"/>
  <c r="H34" i="109" s="1"/>
  <c r="F34" i="109"/>
  <c r="D34" i="109"/>
  <c r="C34" i="109"/>
  <c r="E34" i="109" s="1"/>
  <c r="H33" i="109"/>
  <c r="E33" i="109"/>
  <c r="H32" i="109"/>
  <c r="E32" i="109"/>
  <c r="H31" i="109"/>
  <c r="E31" i="109"/>
  <c r="H30" i="109"/>
  <c r="E30" i="109"/>
  <c r="G29" i="109"/>
  <c r="F29" i="109"/>
  <c r="H29" i="109" s="1"/>
  <c r="E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H13" i="109" s="1"/>
  <c r="E13" i="109"/>
  <c r="D13" i="109"/>
  <c r="C13" i="109"/>
  <c r="H12" i="109"/>
  <c r="E12" i="109"/>
  <c r="H11" i="109"/>
  <c r="E11" i="109"/>
  <c r="H10" i="109"/>
  <c r="E10" i="109"/>
  <c r="H9" i="109"/>
  <c r="E9" i="109"/>
  <c r="H8" i="109"/>
  <c r="E8" i="109"/>
  <c r="H7" i="109"/>
  <c r="E7" i="109"/>
  <c r="G6" i="109"/>
  <c r="G43" i="109" s="1"/>
  <c r="G45" i="109" s="1"/>
  <c r="F6" i="109"/>
  <c r="D6" i="109"/>
  <c r="D43" i="109" s="1"/>
  <c r="D45" i="109" s="1"/>
  <c r="C6" i="109"/>
  <c r="C43" i="109" s="1"/>
  <c r="G68" i="108"/>
  <c r="H68" i="108" s="1"/>
  <c r="F68" i="108"/>
  <c r="C68" i="108"/>
  <c r="E68" i="108" s="1"/>
  <c r="H67" i="108"/>
  <c r="E67" i="108"/>
  <c r="H66" i="108"/>
  <c r="E66" i="108"/>
  <c r="H65" i="108"/>
  <c r="E65" i="108"/>
  <c r="H64" i="108"/>
  <c r="E64" i="108"/>
  <c r="H63" i="108"/>
  <c r="D63" i="108"/>
  <c r="D68" i="108" s="1"/>
  <c r="C63" i="108"/>
  <c r="E63" i="108" s="1"/>
  <c r="H62" i="108"/>
  <c r="E62" i="108"/>
  <c r="H61" i="108"/>
  <c r="E61" i="108"/>
  <c r="H60" i="108"/>
  <c r="E60" i="108"/>
  <c r="H59" i="108"/>
  <c r="E59" i="108"/>
  <c r="D59" i="108"/>
  <c r="C59" i="108"/>
  <c r="H58" i="108"/>
  <c r="E58" i="108"/>
  <c r="H57" i="108"/>
  <c r="E57" i="108"/>
  <c r="H56" i="108"/>
  <c r="E56" i="108"/>
  <c r="H55" i="108"/>
  <c r="E55" i="108"/>
  <c r="H52" i="108"/>
  <c r="E52" i="108"/>
  <c r="H51" i="108"/>
  <c r="E51" i="108"/>
  <c r="H50" i="108"/>
  <c r="E50" i="108"/>
  <c r="H49" i="108"/>
  <c r="E49" i="108"/>
  <c r="H48" i="108"/>
  <c r="E48" i="108"/>
  <c r="G47" i="108"/>
  <c r="H47" i="108" s="1"/>
  <c r="F47" i="108"/>
  <c r="D47" i="108"/>
  <c r="C47" i="108"/>
  <c r="E47" i="108" s="1"/>
  <c r="H46" i="108"/>
  <c r="E46" i="108"/>
  <c r="H45" i="108"/>
  <c r="E45" i="108"/>
  <c r="H44" i="108"/>
  <c r="E44" i="108"/>
  <c r="H43" i="108"/>
  <c r="E43" i="108"/>
  <c r="H42" i="108"/>
  <c r="E42" i="108"/>
  <c r="G41" i="108"/>
  <c r="H41" i="108" s="1"/>
  <c r="F41" i="108"/>
  <c r="F53" i="108" s="1"/>
  <c r="D41" i="108"/>
  <c r="D53" i="108" s="1"/>
  <c r="D69" i="108" s="1"/>
  <c r="C41" i="108"/>
  <c r="C53" i="108" s="1"/>
  <c r="H40" i="108"/>
  <c r="E40" i="108"/>
  <c r="H39" i="108"/>
  <c r="E39" i="108"/>
  <c r="H38" i="108"/>
  <c r="E38" i="108"/>
  <c r="H35" i="108"/>
  <c r="E35" i="108"/>
  <c r="H34" i="108"/>
  <c r="E34" i="108"/>
  <c r="H33" i="108"/>
  <c r="E33" i="108"/>
  <c r="H32" i="108"/>
  <c r="E32" i="108"/>
  <c r="H31" i="108"/>
  <c r="E31" i="108"/>
  <c r="G30" i="108"/>
  <c r="H30" i="108" s="1"/>
  <c r="F30" i="108"/>
  <c r="D30" i="108"/>
  <c r="C30" i="108"/>
  <c r="E30" i="108" s="1"/>
  <c r="H29" i="108"/>
  <c r="E29" i="108"/>
  <c r="H28" i="108"/>
  <c r="E28" i="108"/>
  <c r="G27" i="108"/>
  <c r="F27" i="108"/>
  <c r="H27" i="108" s="1"/>
  <c r="E27" i="108"/>
  <c r="D27" i="108"/>
  <c r="C27" i="108"/>
  <c r="H26" i="108"/>
  <c r="E26" i="108"/>
  <c r="H25" i="108"/>
  <c r="E25" i="108"/>
  <c r="G24" i="108"/>
  <c r="G36" i="108" s="1"/>
  <c r="F24" i="108"/>
  <c r="D24" i="108"/>
  <c r="D36" i="108" s="1"/>
  <c r="C24" i="108"/>
  <c r="E24" i="108" s="1"/>
  <c r="H23" i="108"/>
  <c r="E23" i="108"/>
  <c r="H22" i="108"/>
  <c r="E22" i="108"/>
  <c r="H21" i="108"/>
  <c r="E21" i="108"/>
  <c r="H20" i="108"/>
  <c r="E20" i="108"/>
  <c r="G19" i="108"/>
  <c r="F19" i="108"/>
  <c r="H19" i="108" s="1"/>
  <c r="E19" i="108"/>
  <c r="D19" i="108"/>
  <c r="C19" i="108"/>
  <c r="H18" i="108"/>
  <c r="E18" i="108"/>
  <c r="H17" i="108"/>
  <c r="E17" i="108"/>
  <c r="H16" i="108"/>
  <c r="E16" i="108"/>
  <c r="G15" i="108"/>
  <c r="F15" i="108"/>
  <c r="H15" i="108" s="1"/>
  <c r="E15" i="108"/>
  <c r="D15" i="108"/>
  <c r="C15" i="108"/>
  <c r="H14" i="108"/>
  <c r="E14" i="108"/>
  <c r="H13" i="108"/>
  <c r="E13" i="108"/>
  <c r="H12" i="108"/>
  <c r="E12" i="108"/>
  <c r="H11" i="108"/>
  <c r="E11" i="108"/>
  <c r="H10" i="108"/>
  <c r="E10" i="108"/>
  <c r="H9" i="108"/>
  <c r="E9" i="108"/>
  <c r="H8" i="108"/>
  <c r="E8" i="108"/>
  <c r="G7" i="108"/>
  <c r="F7" i="108"/>
  <c r="F36" i="108" s="1"/>
  <c r="E7" i="108"/>
  <c r="D7" i="108"/>
  <c r="C7" i="108"/>
  <c r="B22" i="121" l="1"/>
  <c r="B21" i="121"/>
  <c r="C14" i="110"/>
  <c r="E14" i="110" s="1"/>
  <c r="C45" i="109"/>
  <c r="E45" i="109" s="1"/>
  <c r="E43" i="109"/>
  <c r="H6" i="109"/>
  <c r="E6" i="109"/>
  <c r="F43" i="109"/>
  <c r="C69" i="108"/>
  <c r="E69" i="108" s="1"/>
  <c r="E53" i="108"/>
  <c r="F69" i="108"/>
  <c r="H69" i="108" s="1"/>
  <c r="H36" i="108"/>
  <c r="C36" i="108"/>
  <c r="E36" i="108" s="1"/>
  <c r="G53" i="108"/>
  <c r="G69" i="108" s="1"/>
  <c r="H24" i="108"/>
  <c r="E41" i="108"/>
  <c r="H7" i="108"/>
  <c r="H43" i="109" l="1"/>
  <c r="F45" i="109"/>
  <c r="H45" i="109" s="1"/>
  <c r="H53" i="108"/>
  <c r="B1" i="92" l="1"/>
  <c r="B2" i="92"/>
  <c r="B2" i="123"/>
  <c r="B1" i="123"/>
  <c r="A2" i="121" l="1"/>
  <c r="A1" i="12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B1" i="97" l="1"/>
  <c r="B1" i="95" l="1"/>
  <c r="B1" i="93"/>
  <c r="B1" i="64"/>
  <c r="B1" i="90"/>
  <c r="B1" i="69"/>
  <c r="B1" i="94"/>
  <c r="B1" i="89"/>
  <c r="B1" i="73"/>
  <c r="B1" i="88"/>
  <c r="B1" i="52"/>
  <c r="B1" i="86"/>
  <c r="G5" i="86"/>
  <c r="F5" i="86"/>
  <c r="E5" i="86"/>
  <c r="D5" i="86"/>
  <c r="G5" i="84"/>
  <c r="F5" i="84"/>
  <c r="E5" i="84"/>
  <c r="D5" i="84"/>
  <c r="C5" i="84"/>
  <c r="B1" i="91" l="1"/>
  <c r="B1" i="84"/>
  <c r="B23" i="121" l="1"/>
</calcChain>
</file>

<file path=xl/comments1.xml><?xml version="1.0" encoding="utf-8"?>
<comments xmlns="http://schemas.openxmlformats.org/spreadsheetml/2006/main">
  <authors>
    <author>Author</author>
  </authors>
  <commentList>
    <comment ref="B5" authorId="0" shapeId="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<sst xmlns="http://schemas.openxmlformats.org/spreadsheetml/2006/main" count="1244" uniqueCount="774">
  <si>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</si>
  <si>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</si>
  <si>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</si>
  <si>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</si>
  <si>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</si>
  <si>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</si>
  <si>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</si>
  <si>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</si>
  <si>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</si>
  <si>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</si>
  <si>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</si>
  <si>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</si>
  <si>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</si>
  <si>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</si>
  <si>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</si>
  <si>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</si>
  <si>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</si>
  <si>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</si>
  <si>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</si>
  <si>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</si>
  <si>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</si>
  <si>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</si>
  <si>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</si>
  <si>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</si>
  <si>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</si>
  <si>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</si>
  <si>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</si>
  <si>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</si>
  <si>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</si>
  <si>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</si>
  <si>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</si>
  <si>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</si>
  <si>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</si>
  <si>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</si>
  <si>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</si>
  <si>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</si>
  <si>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</si>
  <si>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</si>
  <si>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</si>
  <si>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</si>
  <si>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</si>
  <si>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</si>
  <si>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</si>
  <si>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</si>
  <si>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</si>
  <si>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</si>
  <si>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</si>
  <si>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</si>
  <si>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</si>
  <si>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</si>
  <si>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</si>
  <si>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</si>
  <si>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</si>
  <si>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</si>
  <si>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</si>
  <si>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</si>
  <si>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</si>
  <si>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</si>
  <si>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</si>
  <si>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</si>
  <si>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</si>
  <si>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</si>
  <si>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</si>
  <si>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</si>
  <si>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</si>
  <si>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</si>
  <si>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</si>
  <si>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</si>
  <si>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</si>
  <si>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</si>
  <si>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</si>
  <si>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</si>
  <si>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</si>
  <si>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</si>
  <si>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</si>
  <si>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</si>
  <si>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</si>
  <si>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</si>
  <si>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</si>
  <si>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</si>
  <si>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</si>
  <si>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</si>
  <si>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</si>
  <si>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</si>
  <si>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</si>
  <si>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</si>
  <si>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</si>
  <si>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</si>
  <si>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</si>
  <si>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</si>
  <si>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</si>
  <si>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</si>
  <si>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</si>
  <si>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</si>
  <si>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</si>
  <si>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</si>
  <si>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</si>
  <si>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</si>
  <si>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</si>
  <si>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</si>
  <si>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</si>
  <si>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</si>
  <si>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</si>
  <si>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</si>
  <si>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</si>
  <si>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</si>
  <si>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</si>
  <si>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</si>
  <si>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</si>
  <si>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</si>
  <si>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</si>
  <si>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</si>
  <si>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</si>
  <si>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</si>
  <si>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</si>
  <si>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</si>
  <si>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</si>
  <si>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</si>
  <si>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</si>
  <si>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</si>
  <si>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</si>
  <si>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</si>
  <si>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</si>
  <si>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</si>
  <si>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</si>
  <si>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</si>
  <si>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</si>
  <si>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</si>
  <si>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</si>
  <si>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</si>
  <si>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</si>
  <si>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</si>
  <si>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</si>
  <si>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</si>
  <si>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</si>
  <si>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</si>
  <si>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</si>
  <si>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</si>
  <si>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</si>
  <si>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</si>
  <si>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</si>
  <si>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</si>
  <si>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</si>
  <si>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</si>
  <si>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</si>
  <si>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</si>
  <si>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</si>
  <si>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</si>
  <si>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</si>
  <si>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</si>
  <si>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</si>
  <si>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</si>
  <si>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</si>
  <si>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</si>
  <si>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</si>
  <si>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</si>
  <si>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</si>
  <si>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</si>
  <si>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</si>
  <si>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</si>
  <si>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</si>
  <si>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</si>
  <si>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</si>
  <si>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</si>
  <si>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</si>
  <si>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</si>
  <si>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</si>
  <si>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</si>
  <si>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</si>
  <si>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</si>
  <si>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</si>
  <si>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</si>
  <si>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</si>
  <si>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</si>
  <si>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</si>
  <si>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</si>
  <si>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</si>
  <si>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</si>
  <si>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</si>
  <si>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</si>
  <si>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</si>
  <si>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</si>
  <si>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</si>
  <si>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</si>
  <si>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</si>
  <si>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</si>
  <si>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</si>
  <si>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</si>
  <si>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</si>
  <si>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</si>
  <si>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</si>
  <si>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</si>
  <si>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</si>
  <si>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</si>
  <si>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</si>
  <si>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</si>
  <si>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</si>
  <si>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</si>
  <si>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</si>
  <si>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</si>
  <si>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</si>
  <si>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</si>
  <si>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</si>
  <si>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</si>
  <si>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</si>
  <si>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</si>
  <si>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</si>
  <si>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</si>
  <si>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</si>
  <si>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</si>
  <si>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</si>
  <si>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</si>
  <si>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</si>
  <si>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</si>
  <si>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</si>
  <si>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</si>
  <si>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</si>
  <si>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</si>
  <si>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</si>
  <si>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</si>
  <si>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</si>
  <si>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</si>
  <si>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</si>
  <si>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</si>
  <si>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</si>
  <si>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</si>
  <si>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</si>
  <si>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</si>
  <si>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</si>
  <si>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</si>
  <si>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</si>
  <si>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</si>
  <si>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</si>
  <si>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</si>
  <si>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</si>
  <si>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</si>
  <si>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</si>
  <si>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</si>
  <si>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</si>
  <si>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</si>
  <si>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</si>
  <si>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</si>
  <si>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</si>
  <si>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</si>
  <si>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</si>
  <si>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</si>
  <si>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</si>
  <si>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</si>
  <si>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</si>
  <si>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</si>
  <si>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</si>
  <si>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</si>
  <si>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</si>
  <si>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</si>
  <si>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</si>
  <si>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</si>
  <si>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</si>
  <si>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</si>
  <si>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</si>
  <si>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</si>
  <si>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</si>
  <si>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</si>
  <si>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</si>
  <si>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</si>
  <si>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</si>
  <si>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</si>
  <si>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</si>
  <si>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</si>
  <si>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</si>
  <si>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</si>
  <si>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</si>
  <si>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</si>
  <si>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</si>
  <si>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</si>
  <si>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</si>
  <si>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</si>
  <si>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</si>
  <si>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</si>
  <si>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</si>
  <si>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</si>
  <si>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</si>
  <si>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</si>
  <si>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</si>
  <si>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</si>
  <si>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</si>
  <si>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</si>
  <si>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</si>
  <si>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</si>
  <si>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</si>
  <si>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</si>
  <si>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</si>
  <si>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</si>
  <si>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</si>
  <si>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</si>
  <si>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</si>
  <si>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</si>
  <si>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</si>
  <si>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</si>
  <si>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</si>
  <si>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</si>
  <si>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</si>
  <si>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</si>
  <si>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</si>
  <si>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</si>
  <si>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</si>
  <si>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</si>
  <si>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</si>
  <si>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</si>
  <si>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</si>
  <si>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</si>
  <si>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</si>
  <si>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</si>
  <si>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</si>
  <si>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</si>
  <si>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</si>
  <si>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</si>
  <si>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</si>
  <si>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</si>
  <si>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</si>
  <si>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</si>
  <si>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</si>
  <si>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</si>
  <si>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</si>
  <si>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</si>
  <si>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</si>
  <si>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</si>
  <si>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</si>
  <si>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</si>
  <si>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</si>
  <si>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</si>
  <si>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</si>
  <si>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</si>
  <si>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</si>
  <si>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</si>
  <si>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</si>
  <si>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</si>
  <si>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</si>
  <si>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</si>
  <si>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</si>
  <si>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</si>
  <si>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</si>
  <si>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</si>
  <si>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</si>
  <si>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</si>
  <si>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</si>
  <si>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</si>
  <si>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</si>
  <si>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</si>
  <si>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</si>
  <si>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</si>
  <si>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</si>
  <si>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</si>
  <si>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</si>
  <si>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</si>
  <si>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</si>
  <si>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</si>
  <si>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</si>
  <si>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</si>
  <si>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</si>
  <si>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</si>
  <si>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</si>
  <si>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</si>
  <si>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</si>
  <si>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</si>
  <si>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</si>
  <si>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</si>
  <si>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</si>
  <si>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</si>
  <si>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</si>
  <si>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</si>
  <si>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</si>
  <si>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</si>
  <si>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</si>
  <si>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</si>
  <si>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</si>
  <si>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</si>
  <si>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</si>
  <si>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</si>
  <si>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</si>
  <si>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</si>
  <si>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</si>
  <si>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</si>
  <si>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</si>
  <si>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</si>
  <si>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</si>
  <si>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</si>
  <si>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</si>
  <si>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</si>
  <si>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</si>
  <si>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</si>
  <si>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</si>
  <si>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</si>
  <si>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</si>
  <si>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</si>
  <si>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</si>
  <si>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</si>
  <si>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</si>
  <si>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</si>
  <si>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</si>
  <si>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</si>
  <si>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</si>
  <si>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</si>
  <si>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</si>
  <si>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</si>
  <si>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</si>
  <si>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</si>
  <si>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</si>
  <si>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</si>
  <si>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</si>
  <si>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</si>
  <si>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</si>
  <si>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</si>
  <si>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</si>
  <si>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</si>
  <si>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</si>
  <si>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</si>
  <si>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</si>
  <si>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</si>
  <si>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</si>
  <si>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</si>
  <si>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</si>
  <si>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</si>
  <si>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</si>
  <si>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</si>
  <si>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</si>
  <si>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</si>
  <si>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</si>
  <si>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</si>
  <si>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</si>
  <si>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</si>
  <si>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</si>
  <si>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</si>
  <si>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</si>
  <si>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</si>
  <si>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</si>
  <si>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</si>
  <si>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</si>
  <si>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</si>
  <si>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</si>
  <si>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</si>
  <si>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</si>
  <si>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</si>
  <si>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</si>
  <si>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</si>
  <si>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</si>
  <si>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</si>
  <si>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</si>
  <si>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</si>
  <si>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</si>
  <si>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</si>
  <si>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</si>
  <si>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</si>
  <si>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</si>
  <si>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</si>
  <si>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</si>
  <si>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</si>
  <si>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</si>
  <si>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</si>
  <si>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</si>
  <si>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</si>
  <si>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</si>
  <si>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</si>
  <si>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</si>
  <si>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</si>
  <si>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</si>
  <si>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</si>
  <si>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</si>
  <si>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</si>
  <si>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</si>
  <si>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</si>
  <si>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</si>
  <si>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</si>
  <si>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</si>
  <si>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</si>
  <si>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</si>
  <si>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</si>
  <si>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</si>
  <si>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</si>
  <si>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</si>
  <si>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</si>
  <si>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</si>
  <si>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</si>
  <si>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</si>
  <si>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</si>
  <si>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</si>
  <si>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</si>
  <si>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</si>
  <si>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</si>
  <si>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</si>
  <si>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</si>
  <si>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</si>
  <si>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</si>
  <si>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</si>
  <si>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</si>
  <si>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</si>
  <si>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</si>
  <si>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</si>
  <si>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</si>
  <si>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</si>
  <si>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</si>
  <si>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</si>
  <si>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</si>
  <si>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</si>
  <si>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</si>
  <si>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</si>
  <si>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</si>
  <si>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</si>
  <si>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</si>
  <si>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</si>
  <si>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</si>
  <si>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</si>
  <si>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</si>
  <si>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</si>
  <si>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</si>
  <si>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</si>
  <si>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</si>
  <si>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</si>
  <si>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</si>
  <si>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</si>
  <si>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</si>
  <si>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</si>
  <si>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</si>
  <si>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</si>
  <si>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</si>
  <si>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</si>
  <si>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</si>
  <si>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</si>
  <si>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</si>
  <si>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</si>
  <si>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</si>
  <si>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</si>
  <si>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</si>
  <si>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</si>
  <si>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</si>
  <si>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</si>
  <si>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</si>
  <si>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</si>
  <si>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</si>
  <si>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</si>
  <si>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</si>
  <si>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</si>
  <si>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</si>
  <si>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</si>
  <si>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</si>
  <si>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</si>
  <si>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</si>
  <si>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</si>
  <si>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</si>
  <si>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</si>
  <si>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</si>
  <si>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</si>
  <si>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</si>
  <si>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</si>
  <si>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</si>
  <si>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</si>
  <si>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</si>
  <si>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</si>
  <si>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</si>
  <si>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</si>
  <si>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</si>
  <si>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</si>
  <si>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</si>
  <si>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</si>
  <si>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</si>
  <si>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</si>
  <si>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</si>
  <si>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</si>
  <si>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</si>
  <si>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</si>
  <si>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</si>
  <si>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</si>
  <si>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</si>
  <si>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</si>
  <si>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</si>
  <si>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</si>
  <si>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</si>
  <si>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</si>
  <si>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</si>
  <si>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</si>
  <si>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</si>
  <si>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</si>
  <si>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</si>
  <si>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</si>
  <si>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</si>
  <si>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</si>
  <si>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</si>
  <si>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</si>
  <si>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</si>
  <si>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</si>
  <si>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</si>
  <si>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</si>
  <si>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</si>
  <si>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</si>
  <si>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</si>
  <si>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</si>
  <si>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</si>
  <si>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</si>
  <si>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</si>
  <si>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</si>
  <si>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</si>
  <si>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</si>
  <si>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</si>
  <si>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</si>
  <si>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</si>
  <si>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</si>
  <si>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</si>
  <si>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</si>
  <si>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</si>
  <si>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</si>
  <si>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</si>
  <si>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</si>
  <si>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</si>
  <si>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</si>
  <si>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</si>
  <si>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</si>
  <si>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</si>
  <si>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</si>
  <si>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</si>
  <si>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</si>
  <si>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</si>
  <si>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</si>
  <si>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</si>
  <si>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</si>
  <si>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</si>
  <si>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</si>
  <si>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</si>
  <si>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</si>
  <si>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</si>
  <si>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</si>
  <si>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</si>
  <si>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</si>
  <si>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</si>
  <si>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</si>
  <si>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</si>
  <si>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</si>
  <si>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</si>
  <si>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</si>
  <si>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</si>
  <si>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</si>
  <si>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</si>
  <si>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</si>
  <si>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</si>
  <si>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</si>
  <si>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</si>
  <si>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</si>
  <si>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</si>
  <si>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</si>
  <si>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</si>
  <si>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</si>
  <si>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</si>
  <si>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</si>
  <si>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</si>
  <si>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</si>
  <si>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</si>
  <si>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</si>
  <si>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</si>
  <si>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</si>
  <si>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</si>
  <si>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</si>
  <si>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</si>
  <si>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</si>
  <si>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</si>
  <si>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</si>
  <si>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</si>
  <si>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</si>
  <si>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</si>
  <si>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</si>
  <si>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</si>
  <si>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</si>
  <si>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</si>
  <si>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</si>
  <si>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</si>
  <si>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</si>
  <si>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</si>
  <si>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</si>
  <si>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</si>
  <si>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</si>
  <si>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</si>
  <si>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</si>
  <si>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</si>
  <si>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</si>
  <si>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</si>
  <si>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</si>
  <si>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</si>
  <si>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</si>
  <si>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</si>
  <si>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</si>
  <si>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</si>
  <si>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</si>
  <si>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</si>
  <si>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</si>
  <si>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</si>
  <si>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</si>
  <si>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</si>
  <si>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</si>
  <si>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</si>
  <si>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</si>
  <si>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</si>
  <si>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</si>
  <si>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</si>
  <si>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</si>
  <si>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</si>
  <si>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</si>
  <si>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</si>
  <si>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</si>
  <si>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</si>
  <si>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</si>
  <si>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</si>
  <si>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</si>
  <si>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</si>
  <si>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</si>
  <si>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</si>
  <si>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</si>
  <si>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</si>
  <si>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</si>
  <si>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</si>
  <si>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</si>
  <si>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</si>
  <si>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</si>
  <si>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</si>
  <si>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</si>
  <si>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</si>
  <si>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</si>
  <si>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</si>
  <si>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</si>
  <si>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</si>
  <si>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</si>
  <si>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</si>
  <si>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</si>
  <si>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</si>
  <si>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</si>
  <si>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</si>
  <si>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</si>
  <si>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</si>
  <si>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</si>
  <si>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</si>
  <si>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</si>
  <si>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</si>
  <si>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</si>
  <si>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</si>
  <si>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</si>
  <si>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</si>
  <si>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</si>
  <si>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</si>
  <si>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</si>
  <si>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</si>
  <si>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</si>
  <si>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</si>
  <si>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</si>
  <si>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</si>
  <si>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</si>
  <si>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</si>
  <si>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TOTAL EQUITY*</t>
  </si>
  <si>
    <t xml:space="preserve">*Share capital as defined by the Law on Commercial Bank Activities </t>
  </si>
  <si>
    <t>JSC "Liberty Bank"</t>
  </si>
  <si>
    <t>Murtaz Kikoria</t>
  </si>
  <si>
    <t>Beka Gogichaishvili</t>
  </si>
  <si>
    <t>www.libertybank.ge</t>
  </si>
  <si>
    <t>Independent chair</t>
  </si>
  <si>
    <t>Irakli Otar Rukhadze</t>
  </si>
  <si>
    <t>Non-independent member</t>
  </si>
  <si>
    <t>Mamuka Tsereteli</t>
  </si>
  <si>
    <t>Independent member</t>
  </si>
  <si>
    <t>Magda Magradze</t>
  </si>
  <si>
    <t>Bruno Juan Balvanera</t>
  </si>
  <si>
    <t>CEO</t>
  </si>
  <si>
    <t>Vakhtang Babunashvili</t>
  </si>
  <si>
    <t>Chief Financial Officer</t>
  </si>
  <si>
    <t>Giorgi Gvazava</t>
  </si>
  <si>
    <t>Risk Director</t>
  </si>
  <si>
    <t>JSC "GALT &amp; TAGGART" (Nominal owner)</t>
  </si>
  <si>
    <t>Other shareholders</t>
  </si>
  <si>
    <t xml:space="preserve">Benjamin Albert Marson </t>
  </si>
  <si>
    <t>Igor Alexeev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</si>
</sst>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s>
  <fonts count="368">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
      <sz val="10"/>
      <color theme="1"/>
      <name val="Sylfaen"/>
      <family val="1"/>
      <charset val="204"/>
    </font>
    <font>
      <u/>
      <sz val="10"/>
      <color indexed="12"/>
      <name val="Sylfaen"/>
      <family val="1"/>
      <charset val="204"/>
    </font>
    <font>
      <sz val="9"/>
      <color theme="1"/>
      <name val="Calibri"/>
      <family val="2"/>
      <scheme val="minor"/>
    </font>
    <font>
      <sz val="9"/>
      <name val="Calibri"/>
      <family val="2"/>
      <scheme val="minor"/>
    </font>
    <font>
      <b/>
      <i/>
      <sz val="10"/>
      <color theme="1"/>
      <name val="Sylfaen"/>
      <family val="1"/>
    </font>
    <font>
      <b/>
      <sz val="9"/>
      <color theme="1"/>
      <name val="Sylfaen"/>
      <family val="1"/>
      <charset val="204"/>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0">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theme="6" tint="-0.499984740745262"/>
      </left>
      <right style="thin">
        <color theme="6" tint="-0.499984740745262"/>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indexed="64"/>
      </left>
      <right/>
      <top style="medium">
        <color indexed="64"/>
      </top>
      <bottom style="thin">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style="medium">
        <color indexed="64"/>
      </right>
      <top style="medium">
        <color indexed="64"/>
      </top>
      <bottom style="thin">
        <color auto="1"/>
      </bottom>
      <diagonal/>
    </border>
    <border>
      <left/>
      <right/>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8"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8"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9"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168" fontId="23" fillId="63" borderId="36" applyNumberFormat="0" applyAlignment="0" applyProtection="0"/>
    <xf numFmtId="169" fontId="23" fillId="63" borderId="36" applyNumberFormat="0" applyAlignment="0" applyProtection="0"/>
    <xf numFmtId="168" fontId="23" fillId="63" borderId="36" applyNumberFormat="0" applyAlignment="0" applyProtection="0"/>
    <xf numFmtId="0" fontId="21" fillId="63" borderId="36" applyNumberFormat="0" applyAlignment="0" applyProtection="0"/>
    <xf numFmtId="0" fontId="24" fillId="64" borderId="37" applyNumberFormat="0" applyAlignment="0" applyProtection="0"/>
    <xf numFmtId="0" fontId="25" fillId="9" borderId="32"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0" fontId="24"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0" fontId="25" fillId="9" borderId="32"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169" fontId="26" fillId="64" borderId="37" applyNumberFormat="0" applyAlignment="0" applyProtection="0"/>
    <xf numFmtId="168" fontId="26" fillId="64" borderId="37" applyNumberFormat="0" applyAlignment="0" applyProtection="0"/>
    <xf numFmtId="0" fontId="24" fillId="64" borderId="37"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7" applyNumberFormat="0" applyAlignment="0" applyProtection="0">
      <alignment horizontal="left" vertical="center"/>
    </xf>
    <xf numFmtId="0" fontId="37" fillId="0" borderId="27" applyNumberFormat="0" applyAlignment="0" applyProtection="0">
      <alignment horizontal="left" vertical="center"/>
    </xf>
    <xf numFmtId="168" fontId="37" fillId="0" borderId="27" applyNumberFormat="0" applyAlignment="0" applyProtection="0">
      <alignment horizontal="left" vertical="center"/>
    </xf>
    <xf numFmtId="0" fontId="37" fillId="0" borderId="7">
      <alignment horizontal="left" vertical="center"/>
    </xf>
    <xf numFmtId="0" fontId="37" fillId="0" borderId="7">
      <alignment horizontal="left" vertical="center"/>
    </xf>
    <xf numFmtId="168" fontId="37" fillId="0" borderId="7">
      <alignment horizontal="left" vertical="center"/>
    </xf>
    <xf numFmtId="0" fontId="38" fillId="0" borderId="39" applyNumberFormat="0" applyFill="0" applyAlignment="0" applyProtection="0"/>
    <xf numFmtId="169" fontId="38" fillId="0" borderId="39" applyNumberFormat="0" applyFill="0" applyAlignment="0" applyProtection="0"/>
    <xf numFmtId="0"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168" fontId="38" fillId="0" borderId="39" applyNumberFormat="0" applyFill="0" applyAlignment="0" applyProtection="0"/>
    <xf numFmtId="169" fontId="38" fillId="0" borderId="39" applyNumberFormat="0" applyFill="0" applyAlignment="0" applyProtection="0"/>
    <xf numFmtId="168" fontId="38" fillId="0" borderId="39" applyNumberFormat="0" applyFill="0" applyAlignment="0" applyProtection="0"/>
    <xf numFmtId="0" fontId="38" fillId="0" borderId="39" applyNumberFormat="0" applyFill="0" applyAlignment="0" applyProtection="0"/>
    <xf numFmtId="0" fontId="39" fillId="0" borderId="40" applyNumberFormat="0" applyFill="0" applyAlignment="0" applyProtection="0"/>
    <xf numFmtId="169" fontId="39" fillId="0" borderId="40" applyNumberFormat="0" applyFill="0" applyAlignment="0" applyProtection="0"/>
    <xf numFmtId="0"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168" fontId="39" fillId="0" borderId="40" applyNumberFormat="0" applyFill="0" applyAlignment="0" applyProtection="0"/>
    <xf numFmtId="169" fontId="39" fillId="0" borderId="40" applyNumberFormat="0" applyFill="0" applyAlignment="0" applyProtection="0"/>
    <xf numFmtId="168" fontId="39" fillId="0" borderId="40" applyNumberFormat="0" applyFill="0" applyAlignment="0" applyProtection="0"/>
    <xf numFmtId="0" fontId="39" fillId="0" borderId="40" applyNumberFormat="0" applyFill="0" applyAlignment="0" applyProtection="0"/>
    <xf numFmtId="0" fontId="40" fillId="0" borderId="41" applyNumberFormat="0" applyFill="0" applyAlignment="0" applyProtection="0"/>
    <xf numFmtId="169" fontId="40" fillId="0" borderId="41" applyNumberFormat="0" applyFill="0" applyAlignment="0" applyProtection="0"/>
    <xf numFmtId="0" fontId="40" fillId="0" borderId="41" applyNumberFormat="0" applyFill="0" applyAlignment="0" applyProtection="0"/>
    <xf numFmtId="168" fontId="40" fillId="0" borderId="41" applyNumberFormat="0" applyFill="0" applyAlignment="0" applyProtection="0"/>
    <xf numFmtId="0" fontId="40" fillId="0" borderId="41" applyNumberFormat="0" applyFill="0" applyAlignment="0" applyProtection="0"/>
    <xf numFmtId="168" fontId="40" fillId="0" borderId="41" applyNumberFormat="0" applyFill="0" applyAlignment="0" applyProtection="0"/>
    <xf numFmtId="0" fontId="40" fillId="0" borderId="41" applyNumberFormat="0" applyFill="0" applyAlignment="0" applyProtection="0"/>
    <xf numFmtId="0"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168" fontId="40" fillId="0" borderId="41" applyNumberFormat="0" applyFill="0" applyAlignment="0" applyProtection="0"/>
    <xf numFmtId="169" fontId="40" fillId="0" borderId="41" applyNumberFormat="0" applyFill="0" applyAlignment="0" applyProtection="0"/>
    <xf numFmtId="168" fontId="40" fillId="0" borderId="41" applyNumberFormat="0" applyFill="0" applyAlignment="0" applyProtection="0"/>
    <xf numFmtId="0" fontId="40" fillId="0" borderId="41"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6"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6"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8"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8"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9"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168" fontId="51" fillId="42" borderId="36" applyNumberFormat="0" applyAlignment="0" applyProtection="0"/>
    <xf numFmtId="169" fontId="51" fillId="42" borderId="36" applyNumberFormat="0" applyAlignment="0" applyProtection="0"/>
    <xf numFmtId="168" fontId="51" fillId="42" borderId="36" applyNumberFormat="0" applyAlignment="0" applyProtection="0"/>
    <xf numFmtId="0" fontId="49" fillId="42" borderId="36"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2" applyNumberFormat="0" applyFill="0" applyAlignment="0" applyProtection="0"/>
    <xf numFmtId="0" fontId="53" fillId="0" borderId="31"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0" fontId="52" fillId="0" borderId="42"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168" fontId="54" fillId="0" borderId="42" applyNumberFormat="0" applyFill="0" applyAlignment="0" applyProtection="0"/>
    <xf numFmtId="169" fontId="54" fillId="0" borderId="42" applyNumberFormat="0" applyFill="0" applyAlignment="0" applyProtection="0"/>
    <xf numFmtId="168" fontId="54" fillId="0" borderId="42" applyNumberFormat="0" applyFill="0" applyAlignment="0" applyProtection="0"/>
    <xf numFmtId="0" fontId="52" fillId="0" borderId="42"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3"/>
    <xf numFmtId="169" fontId="9" fillId="0" borderId="43"/>
    <xf numFmtId="168" fontId="9" fillId="0" borderId="43"/>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168"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168" fontId="2" fillId="0" borderId="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169"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169"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0" fontId="2" fillId="73" borderId="44" applyNumberFormat="0" applyFont="0" applyAlignment="0" applyProtection="0"/>
    <xf numFmtId="169" fontId="2" fillId="0" borderId="0"/>
    <xf numFmtId="168"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0" fontId="2" fillId="73" borderId="44" applyNumberFormat="0" applyFont="0" applyAlignment="0" applyProtection="0"/>
    <xf numFmtId="169"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168" fontId="2" fillId="0" borderId="0"/>
    <xf numFmtId="0" fontId="2" fillId="73" borderId="44" applyNumberFormat="0" applyFont="0" applyAlignment="0" applyProtection="0"/>
    <xf numFmtId="0" fontId="2" fillId="73" borderId="44" applyNumberFormat="0" applyFont="0" applyAlignment="0" applyProtection="0"/>
    <xf numFmtId="169" fontId="2" fillId="0" borderId="0"/>
    <xf numFmtId="168" fontId="2" fillId="0" borderId="0"/>
    <xf numFmtId="168" fontId="2" fillId="0" borderId="0"/>
    <xf numFmtId="0" fontId="2"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8"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8"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9"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168" fontId="68" fillId="63" borderId="45" applyNumberFormat="0" applyAlignment="0" applyProtection="0"/>
    <xf numFmtId="169" fontId="68" fillId="63" borderId="45" applyNumberFormat="0" applyAlignment="0" applyProtection="0"/>
    <xf numFmtId="168" fontId="68" fillId="63" borderId="45" applyNumberFormat="0" applyAlignment="0" applyProtection="0"/>
    <xf numFmtId="0" fontId="66" fillId="63" borderId="45"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8"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8"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9"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168" fontId="77" fillId="0" borderId="46" applyNumberFormat="0" applyFill="0" applyAlignment="0" applyProtection="0"/>
    <xf numFmtId="169" fontId="77" fillId="0" borderId="46" applyNumberFormat="0" applyFill="0" applyAlignment="0" applyProtection="0"/>
    <xf numFmtId="168" fontId="77" fillId="0" borderId="46" applyNumberFormat="0" applyFill="0" applyAlignment="0" applyProtection="0"/>
    <xf numFmtId="0" fontId="30" fillId="0" borderId="46" applyNumberFormat="0" applyFill="0" applyAlignment="0" applyProtection="0"/>
    <xf numFmtId="0" fontId="8" fillId="0" borderId="47"/>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6"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16" applyFont="0" applyBorder="0">
      <alignment horizontal="center" wrapText="1"/>
    </xf>
    <xf numFmtId="3" fontId="2" fillId="74" borderId="115"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9" quotePrefix="1" applyNumberFormat="0" applyFont="0" applyFill="0" applyBorder="0" applyAlignment="0" applyProtection="0">
      <alignment horizontal="centerContinuous" vertical="justify"/>
      <protection locked="0" hidden="1"/>
    </xf>
    <xf numFmtId="0" fontId="2" fillId="0" borderId="0"/>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0"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29"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0" applyNumberFormat="0" applyFill="0" applyAlignment="0" applyProtection="0"/>
    <xf numFmtId="0" fontId="163"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2"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2"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63" fillId="0" borderId="130"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2" fillId="0" borderId="131" applyNumberFormat="0" applyFill="0" applyProtection="0">
      <alignment horizontal="center"/>
    </xf>
    <xf numFmtId="0" fontId="165"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165" fillId="0" borderId="131" applyNumberFormat="0" applyFill="0" applyProtection="0">
      <alignment horizontal="center"/>
    </xf>
    <xf numFmtId="0" fontId="166" fillId="0" borderId="131" applyNumberFormat="0" applyFill="0" applyProtection="0">
      <alignment horizontal="center"/>
    </xf>
    <xf numFmtId="0" fontId="166"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2"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2"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131"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29" quotePrefix="1" applyNumberFormat="0" applyFont="0" applyFill="0" applyBorder="0" applyAlignment="0" applyProtection="0">
      <alignment horizontal="centerContinuous" vertical="justify"/>
      <protection locked="0" hidden="1"/>
    </xf>
    <xf numFmtId="0" fontId="157" fillId="87" borderId="129"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24">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4"/>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2"/>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3" applyBorder="0"/>
    <xf numFmtId="0" fontId="28" fillId="0" borderId="103"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0" fontId="19" fillId="0" borderId="98"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32"/>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15" applyNumberFormat="0" applyFont="0" applyAlignment="0"/>
    <xf numFmtId="3" fontId="181" fillId="88" borderId="115" applyNumberFormat="0" applyFont="0" applyAlignment="0"/>
    <xf numFmtId="3" fontId="181" fillId="88" borderId="115" applyNumberFormat="0" applyFont="0" applyAlignment="0"/>
    <xf numFmtId="3" fontId="181" fillId="88" borderId="115" applyNumberFormat="0" applyFont="0" applyAlignment="0"/>
    <xf numFmtId="3" fontId="181" fillId="88" borderId="115"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247" fontId="179" fillId="107" borderId="115" applyNumberFormat="0" applyFill="0" applyBorder="0" applyAlignment="0" applyProtection="0"/>
    <xf numFmtId="0"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0"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247" fontId="179" fillId="107" borderId="115" applyNumberFormat="0" applyFill="0" applyBorder="0" applyAlignment="0" applyProtection="0"/>
    <xf numFmtId="0" fontId="179" fillId="107" borderId="115" applyNumberFormat="0" applyFill="0" applyBorder="0" applyAlignment="0" applyProtection="0"/>
    <xf numFmtId="0" fontId="182" fillId="0" borderId="133"/>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34" applyNumberFormat="0" applyAlignment="0" applyProtection="0"/>
    <xf numFmtId="0" fontId="183" fillId="108" borderId="134" applyNumberFormat="0" applyAlignment="0" applyProtection="0"/>
    <xf numFmtId="0" fontId="184" fillId="0" borderId="0" applyNumberFormat="0" applyFill="0" applyAlignment="0"/>
    <xf numFmtId="0" fontId="185" fillId="0" borderId="135"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36"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37"/>
    <xf numFmtId="251" fontId="2" fillId="0" borderId="0"/>
    <xf numFmtId="0" fontId="192" fillId="0" borderId="138"/>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39">
      <alignment horizontal="center" vertical="center"/>
    </xf>
    <xf numFmtId="0" fontId="183" fillId="108" borderId="139">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3" applyNumberFormat="0" applyFill="0" applyAlignment="0" applyProtection="0"/>
    <xf numFmtId="0" fontId="2" fillId="0" borderId="103" applyNumberFormat="0" applyFill="0" applyAlignment="0" applyProtection="0"/>
    <xf numFmtId="0" fontId="2" fillId="0" borderId="103" applyNumberFormat="0" applyFill="0" applyAlignment="0" applyProtection="0"/>
    <xf numFmtId="0" fontId="2" fillId="0" borderId="103" applyNumberFormat="0" applyFill="0" applyAlignment="0" applyProtection="0"/>
    <xf numFmtId="0" fontId="2" fillId="0" borderId="103" applyNumberFormat="0" applyFill="0" applyAlignment="0" applyProtection="0"/>
    <xf numFmtId="0" fontId="2" fillId="0" borderId="103" applyNumberFormat="0" applyFill="0" applyAlignment="0" applyProtection="0"/>
    <xf numFmtId="0" fontId="2" fillId="0" borderId="103" applyNumberFormat="0" applyFill="0" applyAlignment="0" applyProtection="0"/>
    <xf numFmtId="0" fontId="2" fillId="0" borderId="103"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34" applyNumberFormat="0" applyFont="0" applyFill="0" applyAlignment="0">
      <alignment vertical="center"/>
    </xf>
    <xf numFmtId="0" fontId="104" fillId="0" borderId="134" applyNumberFormat="0" applyFont="0" applyFill="0"/>
    <xf numFmtId="0" fontId="104" fillId="0" borderId="134" applyNumberFormat="0" applyFont="0" applyFill="0"/>
    <xf numFmtId="0" fontId="104" fillId="0" borderId="134" applyNumberFormat="0" applyFont="0" applyFill="0"/>
    <xf numFmtId="0" fontId="104" fillId="0" borderId="134" applyNumberFormat="0" applyFont="0" applyFill="0"/>
    <xf numFmtId="0" fontId="104" fillId="0" borderId="134" applyNumberFormat="0" applyFont="0" applyFill="0"/>
    <xf numFmtId="0" fontId="104" fillId="0" borderId="134" applyNumberFormat="0" applyFont="0" applyFill="0"/>
    <xf numFmtId="0" fontId="104" fillId="0" borderId="134" applyNumberFormat="0" applyFont="0" applyFill="0"/>
    <xf numFmtId="0" fontId="104" fillId="0" borderId="134" applyNumberFormat="0" applyFont="0" applyFill="0"/>
    <xf numFmtId="252" fontId="104" fillId="0" borderId="134" applyNumberFormat="0" applyFont="0" applyFill="0" applyAlignment="0">
      <alignment vertical="center"/>
    </xf>
    <xf numFmtId="0" fontId="104" fillId="0" borderId="134" applyNumberFormat="0" applyFont="0" applyFill="0"/>
    <xf numFmtId="0" fontId="104" fillId="0" borderId="134" applyNumberFormat="0" applyFont="0" applyFill="0"/>
    <xf numFmtId="252" fontId="104" fillId="0" borderId="134" applyNumberFormat="0" applyFont="0" applyFill="0" applyAlignment="0">
      <alignment vertical="center"/>
    </xf>
    <xf numFmtId="0" fontId="104" fillId="0" borderId="134" applyNumberFormat="0" applyFont="0" applyFill="0"/>
    <xf numFmtId="0" fontId="104" fillId="0" borderId="134" applyNumberFormat="0" applyFont="0" applyFill="0"/>
    <xf numFmtId="0" fontId="104" fillId="0" borderId="134" applyNumberFormat="0" applyFont="0" applyFill="0"/>
    <xf numFmtId="0" fontId="104" fillId="0" borderId="134" applyNumberFormat="0" applyFont="0" applyFill="0"/>
    <xf numFmtId="0" fontId="104" fillId="0" borderId="134" applyNumberFormat="0" applyFont="0" applyFill="0"/>
    <xf numFmtId="0" fontId="104" fillId="0" borderId="134" applyNumberFormat="0" applyFont="0" applyFill="0"/>
    <xf numFmtId="0" fontId="104" fillId="0" borderId="134" applyNumberFormat="0" applyFont="0" applyFill="0"/>
    <xf numFmtId="0" fontId="2" fillId="72" borderId="0"/>
    <xf numFmtId="0" fontId="201" fillId="0" borderId="1" applyNumberFormat="0" applyFont="0" applyFill="0" applyAlignment="0" applyProtection="0"/>
    <xf numFmtId="0" fontId="201" fillId="0" borderId="140"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64" applyNumberFormat="0" applyFont="0" applyFill="0" applyAlignment="0" applyProtection="0"/>
    <xf numFmtId="0" fontId="149" fillId="0" borderId="64" applyNumberFormat="0" applyFont="0" applyFill="0" applyAlignment="0" applyProtection="0"/>
    <xf numFmtId="0" fontId="149" fillId="0" borderId="99" applyNumberFormat="0" applyFont="0" applyFill="0" applyAlignment="0" applyProtection="0"/>
    <xf numFmtId="0" fontId="149" fillId="0" borderId="99" applyNumberFormat="0" applyFont="0" applyFill="0" applyAlignment="0" applyProtection="0"/>
    <xf numFmtId="0" fontId="149" fillId="0" borderId="99" applyNumberFormat="0" applyFont="0" applyFill="0" applyAlignment="0" applyProtection="0"/>
    <xf numFmtId="0" fontId="149" fillId="0" borderId="99" applyNumberFormat="0" applyFont="0" applyFill="0" applyAlignment="0" applyProtection="0"/>
    <xf numFmtId="0" fontId="149" fillId="0" borderId="99" applyNumberFormat="0" applyFont="0" applyFill="0" applyAlignment="0" applyProtection="0"/>
    <xf numFmtId="0" fontId="149" fillId="0" borderId="99" applyNumberFormat="0" applyFont="0" applyFill="0" applyAlignment="0" applyProtection="0"/>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3" borderId="136" applyNumberFormat="0" applyAlignment="0" applyProtection="0"/>
    <xf numFmtId="0" fontId="21" fillId="68" borderId="136" applyNumberFormat="0" applyAlignment="0" applyProtection="0"/>
    <xf numFmtId="0" fontId="21" fillId="68" borderId="136" applyNumberFormat="0" applyAlignment="0" applyProtection="0"/>
    <xf numFmtId="0" fontId="21" fillId="63" borderId="136" applyNumberFormat="0" applyAlignment="0" applyProtection="0"/>
    <xf numFmtId="0" fontId="21" fillId="63" borderId="136" applyNumberFormat="0" applyAlignment="0" applyProtection="0"/>
    <xf numFmtId="0" fontId="21" fillId="63" borderId="136" applyNumberFormat="0" applyAlignment="0" applyProtection="0"/>
    <xf numFmtId="0" fontId="21" fillId="68" borderId="136" applyNumberFormat="0" applyAlignment="0" applyProtection="0"/>
    <xf numFmtId="0" fontId="21" fillId="63" borderId="136" applyNumberFormat="0" applyAlignment="0" applyProtection="0"/>
    <xf numFmtId="0" fontId="21" fillId="63" borderId="136" applyNumberFormat="0" applyAlignment="0" applyProtection="0"/>
    <xf numFmtId="0" fontId="203" fillId="109" borderId="136" applyNumberFormat="0" applyAlignment="0" applyProtection="0"/>
    <xf numFmtId="0" fontId="145" fillId="8" borderId="29" applyNumberFormat="0" applyAlignment="0" applyProtection="0"/>
    <xf numFmtId="3" fontId="45" fillId="41" borderId="66">
      <protection hidden="1"/>
    </xf>
    <xf numFmtId="0" fontId="203" fillId="109" borderId="136" applyNumberFormat="0" applyAlignment="0" applyProtection="0"/>
    <xf numFmtId="0" fontId="23" fillId="63" borderId="136" applyNumberFormat="0" applyAlignment="0" applyProtection="0"/>
    <xf numFmtId="0" fontId="23" fillId="63" borderId="136" applyNumberFormat="0" applyAlignment="0" applyProtection="0"/>
    <xf numFmtId="0" fontId="23" fillId="63" borderId="136" applyNumberFormat="0" applyAlignment="0" applyProtection="0"/>
    <xf numFmtId="0" fontId="23" fillId="63"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03" fillId="109" borderId="136" applyNumberFormat="0" applyAlignment="0" applyProtection="0"/>
    <xf numFmtId="0" fontId="23" fillId="63" borderId="136" applyNumberFormat="0" applyAlignment="0" applyProtection="0"/>
    <xf numFmtId="0" fontId="23" fillId="63" borderId="136" applyNumberFormat="0" applyAlignment="0" applyProtection="0"/>
    <xf numFmtId="0" fontId="203" fillId="109" borderId="136" applyNumberFormat="0" applyAlignment="0" applyProtection="0"/>
    <xf numFmtId="0" fontId="203" fillId="109" borderId="136" applyNumberFormat="0" applyAlignment="0" applyProtection="0"/>
    <xf numFmtId="0" fontId="23" fillId="63" borderId="136" applyNumberFormat="0" applyAlignment="0" applyProtection="0"/>
    <xf numFmtId="0" fontId="23" fillId="63" borderId="136" applyNumberFormat="0" applyAlignment="0" applyProtection="0"/>
    <xf numFmtId="0" fontId="23" fillId="63" borderId="136"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2" applyNumberFormat="0" applyFill="0" applyAlignment="0" applyProtection="0"/>
    <xf numFmtId="0" fontId="24" fillId="64"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6" applyBorder="0"/>
    <xf numFmtId="260" fontId="205" fillId="0" borderId="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113" borderId="37" applyNumberFormat="0" applyAlignment="0" applyProtection="0"/>
    <xf numFmtId="0" fontId="26" fillId="113" borderId="37" applyNumberFormat="0" applyAlignment="0" applyProtection="0"/>
    <xf numFmtId="0" fontId="26" fillId="113" borderId="37" applyNumberFormat="0" applyAlignment="0" applyProtection="0"/>
    <xf numFmtId="0" fontId="26" fillId="113" borderId="37" applyNumberFormat="0" applyAlignment="0" applyProtection="0"/>
    <xf numFmtId="0" fontId="24" fillId="64" borderId="37" applyNumberFormat="0" applyAlignment="0" applyProtection="0"/>
    <xf numFmtId="0" fontId="24"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vertical="center"/>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xf>
    <xf numFmtId="3" fontId="206" fillId="69" borderId="115"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41"/>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25">
      <alignment vertical="center"/>
    </xf>
    <xf numFmtId="201" fontId="2" fillId="0" borderId="0" applyFont="0" applyFill="0" applyBorder="0" applyAlignment="0" applyProtection="0"/>
    <xf numFmtId="3" fontId="209" fillId="0" borderId="12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5">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25">
      <alignment vertical="center"/>
    </xf>
    <xf numFmtId="201" fontId="2" fillId="0" borderId="0" applyFont="0" applyFill="0" applyBorder="0" applyAlignment="0" applyProtection="0"/>
    <xf numFmtId="3" fontId="209" fillId="0" borderId="12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5">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25">
      <alignment vertical="center"/>
    </xf>
    <xf numFmtId="201" fontId="2" fillId="0" borderId="0" applyFont="0" applyFill="0" applyBorder="0" applyAlignment="0" applyProtection="0"/>
    <xf numFmtId="3" fontId="209" fillId="0" borderId="12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5">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25">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25">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25">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9" fillId="73" borderId="142" applyNumberFormat="0" applyFont="0" applyAlignment="0" applyProtection="0"/>
    <xf numFmtId="0" fontId="29" fillId="73" borderId="142" applyNumberFormat="0" applyFont="0" applyAlignment="0" applyProtection="0"/>
    <xf numFmtId="0" fontId="29" fillId="73" borderId="142" applyNumberFormat="0" applyFont="0" applyAlignment="0" applyProtection="0"/>
    <xf numFmtId="3" fontId="209" fillId="0" borderId="125">
      <alignment vertical="center"/>
    </xf>
    <xf numFmtId="0" fontId="29" fillId="73" borderId="142" applyNumberFormat="0" applyFont="0" applyAlignment="0" applyProtection="0"/>
    <xf numFmtId="0" fontId="29"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71" fillId="73" borderId="142"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7"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19" applyNumberFormat="0" applyFill="0" applyBorder="0" applyAlignment="0" applyProtection="0">
      <alignment horizontal="center"/>
      <protection locked="0"/>
    </xf>
    <xf numFmtId="0" fontId="221" fillId="0" borderId="119" applyNumberFormat="0" applyFill="0" applyBorder="0">
      <protection locked="0"/>
    </xf>
    <xf numFmtId="0" fontId="221" fillId="0" borderId="119" applyNumberFormat="0" applyFill="0" applyBorder="0">
      <protection locked="0"/>
    </xf>
    <xf numFmtId="0" fontId="221" fillId="0" borderId="119" applyNumberFormat="0" applyFill="0" applyBorder="0">
      <protection locked="0"/>
    </xf>
    <xf numFmtId="0" fontId="221" fillId="0" borderId="119" applyNumberFormat="0" applyFill="0" applyBorder="0">
      <protection locked="0"/>
    </xf>
    <xf numFmtId="0" fontId="221" fillId="0" borderId="119" applyNumberFormat="0" applyFill="0" applyBorder="0">
      <protection locked="0"/>
    </xf>
    <xf numFmtId="0" fontId="221" fillId="0" borderId="119" applyNumberFormat="0" applyFill="0" applyBorder="0">
      <protection locked="0"/>
    </xf>
    <xf numFmtId="0" fontId="221" fillId="0" borderId="119" applyNumberFormat="0" applyFill="0" applyBorder="0">
      <protection locked="0"/>
    </xf>
    <xf numFmtId="0" fontId="221" fillId="0" borderId="119" applyNumberFormat="0" applyFill="0" applyBorder="0">
      <protection locked="0"/>
    </xf>
    <xf numFmtId="0" fontId="220" fillId="0" borderId="119" applyNumberFormat="0" applyFill="0" applyBorder="0" applyAlignment="0" applyProtection="0">
      <alignment horizontal="center"/>
      <protection locked="0"/>
    </xf>
    <xf numFmtId="0" fontId="220" fillId="0" borderId="119" applyNumberFormat="0" applyFill="0" applyBorder="0" applyAlignment="0" applyProtection="0">
      <alignment horizontal="center"/>
      <protection locked="0"/>
    </xf>
    <xf numFmtId="3" fontId="209" fillId="0" borderId="125">
      <alignment vertical="center"/>
    </xf>
    <xf numFmtId="0" fontId="220" fillId="0" borderId="119" applyNumberFormat="0" applyFill="0" applyBorder="0" applyAlignment="0" applyProtection="0">
      <alignment horizontal="center"/>
      <protection locked="0"/>
    </xf>
    <xf numFmtId="0" fontId="220" fillId="0" borderId="119" applyNumberFormat="0" applyFill="0" applyBorder="0" applyAlignment="0" applyProtection="0">
      <alignment horizontal="center"/>
      <protection locked="0"/>
    </xf>
    <xf numFmtId="3" fontId="209" fillId="0" borderId="125">
      <alignment vertical="center"/>
    </xf>
    <xf numFmtId="0" fontId="221" fillId="0" borderId="119" applyNumberFormat="0" applyFill="0" applyBorder="0">
      <protection locked="0"/>
    </xf>
    <xf numFmtId="0" fontId="221" fillId="0" borderId="119" applyNumberFormat="0" applyFill="0" applyBorder="0">
      <protection locked="0"/>
    </xf>
    <xf numFmtId="3" fontId="209" fillId="0" borderId="125">
      <alignment vertical="center"/>
    </xf>
    <xf numFmtId="0" fontId="221" fillId="0" borderId="119" applyNumberFormat="0" applyFill="0" applyBorder="0">
      <protection locked="0"/>
    </xf>
    <xf numFmtId="0" fontId="221" fillId="0" borderId="119" applyNumberFormat="0" applyFill="0" applyBorder="0">
      <protection locked="0"/>
    </xf>
    <xf numFmtId="3" fontId="209" fillId="0" borderId="125">
      <alignment vertical="center"/>
    </xf>
    <xf numFmtId="0" fontId="221" fillId="0" borderId="119" applyNumberFormat="0" applyFill="0" applyBorder="0">
      <protection locked="0"/>
    </xf>
    <xf numFmtId="0" fontId="221" fillId="0" borderId="119" applyNumberFormat="0" applyFill="0" applyBorder="0">
      <protection locked="0"/>
    </xf>
    <xf numFmtId="0" fontId="221" fillId="0" borderId="119" applyNumberFormat="0" applyFill="0" applyBorder="0">
      <protection locked="0"/>
    </xf>
    <xf numFmtId="0" fontId="221" fillId="0" borderId="119" applyNumberFormat="0" applyFill="0" applyBorder="0">
      <protection locked="0"/>
    </xf>
    <xf numFmtId="3" fontId="209" fillId="0" borderId="125">
      <alignment vertical="center"/>
    </xf>
    <xf numFmtId="3" fontId="222" fillId="0" borderId="143" applyNumberFormat="0" applyAlignment="0">
      <alignment vertical="center"/>
    </xf>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3" fontId="209" fillId="0" borderId="125">
      <alignment vertical="center"/>
    </xf>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0" fontId="222" fillId="0" borderId="143"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25">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5">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25">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25">
      <alignment vertical="center"/>
    </xf>
    <xf numFmtId="3" fontId="209" fillId="0" borderId="125">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25">
      <alignment vertical="center"/>
    </xf>
    <xf numFmtId="3" fontId="209" fillId="0" borderId="125">
      <alignment vertical="center"/>
    </xf>
    <xf numFmtId="267" fontId="162" fillId="0" borderId="0" applyFont="0" applyFill="0" applyBorder="0" applyProtection="0"/>
    <xf numFmtId="267" fontId="162" fillId="0" borderId="0" applyFont="0" applyFill="0" applyBorder="0" applyProtection="0"/>
    <xf numFmtId="3" fontId="209" fillId="0" borderId="125">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25">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267" fontId="162" fillId="0" borderId="0" applyFont="0" applyFill="0" applyBorder="0" applyProtection="0"/>
    <xf numFmtId="3" fontId="209" fillId="0" borderId="125">
      <alignment vertical="center"/>
    </xf>
    <xf numFmtId="267" fontId="162" fillId="0" borderId="0" applyFont="0" applyFill="0" applyBorder="0" applyProtection="0"/>
    <xf numFmtId="267" fontId="162" fillId="0" borderId="0" applyFont="0" applyFill="0" applyBorder="0" applyProtection="0"/>
    <xf numFmtId="3" fontId="209" fillId="0" borderId="125">
      <alignment vertical="center"/>
    </xf>
    <xf numFmtId="197" fontId="2" fillId="0" borderId="0" applyFont="0" applyFill="0" applyBorder="0" applyAlignment="0" applyProtection="0"/>
    <xf numFmtId="3" fontId="209" fillId="0" borderId="125">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5">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25">
      <alignment vertical="center"/>
    </xf>
    <xf numFmtId="3" fontId="209" fillId="0" borderId="125">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25">
      <alignment vertical="center"/>
    </xf>
    <xf numFmtId="268" fontId="224" fillId="0" borderId="0"/>
    <xf numFmtId="3" fontId="209" fillId="0" borderId="125">
      <alignment vertical="center"/>
    </xf>
    <xf numFmtId="268" fontId="224" fillId="0" borderId="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25">
      <alignment vertical="center"/>
    </xf>
    <xf numFmtId="3" fontId="209" fillId="0" borderId="125">
      <alignment vertical="center"/>
    </xf>
    <xf numFmtId="0" fontId="224" fillId="0" borderId="0"/>
    <xf numFmtId="0" fontId="2" fillId="0" borderId="0" applyNumberFormat="0" applyFont="0" applyFill="0" applyBorder="0" applyAlignment="0" applyProtection="0"/>
    <xf numFmtId="3" fontId="209" fillId="0" borderId="125">
      <alignment vertical="center"/>
    </xf>
    <xf numFmtId="0" fontId="224" fillId="0" borderId="0"/>
    <xf numFmtId="3" fontId="209" fillId="0" borderId="125">
      <alignment vertical="center"/>
    </xf>
    <xf numFmtId="0" fontId="224" fillId="0" borderId="0"/>
    <xf numFmtId="3" fontId="209" fillId="0" borderId="125">
      <alignment vertical="center"/>
    </xf>
    <xf numFmtId="0" fontId="224" fillId="0" borderId="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224" fillId="0" borderId="0"/>
    <xf numFmtId="0" fontId="224" fillId="0" borderId="0"/>
    <xf numFmtId="3" fontId="209" fillId="0" borderId="125">
      <alignment vertical="center"/>
    </xf>
    <xf numFmtId="3" fontId="209" fillId="0" borderId="125">
      <alignment vertical="center"/>
    </xf>
    <xf numFmtId="0" fontId="224" fillId="0" borderId="0"/>
    <xf numFmtId="3" fontId="209" fillId="0" borderId="125">
      <alignment vertical="center"/>
    </xf>
    <xf numFmtId="0" fontId="224" fillId="0" borderId="0"/>
    <xf numFmtId="0" fontId="224" fillId="0" borderId="0"/>
    <xf numFmtId="3" fontId="209" fillId="0" borderId="125">
      <alignment vertical="center"/>
    </xf>
    <xf numFmtId="3" fontId="209" fillId="0" borderId="125">
      <alignment vertical="center"/>
    </xf>
    <xf numFmtId="0" fontId="224" fillId="0" borderId="0"/>
    <xf numFmtId="3" fontId="209" fillId="0" borderId="125">
      <alignment vertical="center"/>
    </xf>
    <xf numFmtId="268" fontId="224" fillId="0" borderId="0"/>
    <xf numFmtId="3" fontId="209" fillId="0" borderId="125">
      <alignment vertical="center"/>
    </xf>
    <xf numFmtId="268" fontId="224" fillId="0" borderId="0"/>
    <xf numFmtId="268" fontId="224" fillId="0" borderId="0"/>
    <xf numFmtId="3" fontId="209" fillId="0" borderId="125">
      <alignment vertical="center"/>
    </xf>
    <xf numFmtId="3" fontId="209" fillId="0" borderId="125">
      <alignment vertical="center"/>
    </xf>
    <xf numFmtId="0" fontId="224" fillId="0" borderId="0"/>
    <xf numFmtId="0" fontId="224" fillId="0" borderId="0"/>
    <xf numFmtId="3" fontId="209" fillId="0" borderId="125">
      <alignment vertical="center"/>
    </xf>
    <xf numFmtId="0" fontId="224" fillId="0" borderId="0"/>
    <xf numFmtId="3" fontId="209" fillId="0" borderId="125">
      <alignment vertical="center"/>
    </xf>
    <xf numFmtId="0" fontId="224" fillId="0" borderId="0"/>
    <xf numFmtId="3" fontId="209" fillId="0" borderId="125">
      <alignment vertical="center"/>
    </xf>
    <xf numFmtId="0" fontId="224" fillId="0" borderId="0"/>
    <xf numFmtId="3" fontId="209" fillId="0" borderId="125">
      <alignment vertical="center"/>
    </xf>
    <xf numFmtId="3" fontId="209" fillId="0" borderId="125">
      <alignment vertical="center"/>
    </xf>
    <xf numFmtId="0" fontId="224" fillId="0" borderId="0"/>
    <xf numFmtId="3" fontId="209" fillId="0" borderId="125">
      <alignment vertical="center"/>
    </xf>
    <xf numFmtId="0" fontId="224" fillId="0" borderId="0"/>
    <xf numFmtId="0" fontId="224" fillId="0" borderId="0"/>
    <xf numFmtId="3" fontId="209" fillId="0" borderId="125">
      <alignment vertical="center"/>
    </xf>
    <xf numFmtId="3" fontId="209" fillId="0" borderId="125">
      <alignment vertical="center"/>
    </xf>
    <xf numFmtId="0" fontId="224" fillId="0" borderId="0"/>
    <xf numFmtId="3" fontId="209" fillId="0" borderId="125">
      <alignment vertical="center"/>
    </xf>
    <xf numFmtId="268" fontId="224" fillId="0" borderId="0"/>
    <xf numFmtId="268" fontId="224" fillId="0" borderId="0"/>
    <xf numFmtId="3" fontId="209" fillId="0" borderId="125">
      <alignment vertical="center"/>
    </xf>
    <xf numFmtId="268" fontId="224" fillId="0" borderId="0"/>
    <xf numFmtId="3" fontId="209" fillId="0" borderId="125">
      <alignment vertical="center"/>
    </xf>
    <xf numFmtId="268" fontId="224" fillId="0" borderId="0"/>
    <xf numFmtId="3" fontId="209" fillId="0" borderId="125">
      <alignment vertical="center"/>
    </xf>
    <xf numFmtId="268" fontId="224" fillId="0" borderId="0"/>
    <xf numFmtId="3" fontId="209" fillId="0" borderId="125">
      <alignment vertical="center"/>
    </xf>
    <xf numFmtId="3" fontId="209" fillId="0" borderId="125">
      <alignment vertical="center"/>
    </xf>
    <xf numFmtId="268" fontId="224" fillId="0" borderId="0"/>
    <xf numFmtId="3" fontId="209" fillId="0" borderId="125">
      <alignment vertical="center"/>
    </xf>
    <xf numFmtId="268" fontId="224" fillId="0" borderId="0"/>
    <xf numFmtId="268" fontId="224" fillId="0" borderId="0"/>
    <xf numFmtId="3" fontId="209" fillId="0" borderId="125">
      <alignment vertical="center"/>
    </xf>
    <xf numFmtId="3" fontId="209" fillId="0" borderId="125">
      <alignment vertical="center"/>
    </xf>
    <xf numFmtId="268" fontId="224" fillId="0" borderId="0"/>
    <xf numFmtId="3" fontId="209" fillId="0" borderId="125">
      <alignment vertical="center"/>
    </xf>
    <xf numFmtId="268" fontId="224" fillId="0" borderId="0"/>
    <xf numFmtId="3" fontId="209" fillId="0" borderId="125">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44" applyNumberFormat="0" applyFont="0" applyBorder="0" applyAlignment="0" applyProtection="0">
      <alignment horizontal="centerContinuous"/>
    </xf>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2" fillId="0" borderId="0" applyNumberFormat="0" applyFont="0" applyFill="0" applyBorder="0" applyAlignment="0" applyProtection="0"/>
    <xf numFmtId="0" fontId="9" fillId="69" borderId="144" applyNumberFormat="0" applyFont="0" applyBorder="0" applyProtection="0"/>
    <xf numFmtId="3" fontId="209" fillId="0" borderId="125">
      <alignment vertical="center"/>
    </xf>
    <xf numFmtId="0" fontId="2" fillId="0" borderId="0" applyNumberFormat="0" applyFont="0" applyFill="0" applyBorder="0" applyAlignment="0" applyProtection="0"/>
    <xf numFmtId="0" fontId="9" fillId="69" borderId="144" applyNumberFormat="0" applyFont="0" applyBorder="0" applyProtection="0"/>
    <xf numFmtId="3" fontId="209" fillId="0" borderId="125">
      <alignment vertical="center"/>
    </xf>
    <xf numFmtId="0" fontId="9" fillId="69" borderId="144" applyNumberFormat="0" applyFont="0" applyBorder="0" applyProtection="0"/>
    <xf numFmtId="0" fontId="9" fillId="69" borderId="144" applyNumberFormat="0" applyFont="0" applyBorder="0" applyProtection="0"/>
    <xf numFmtId="3" fontId="209" fillId="0" borderId="125">
      <alignment vertical="center"/>
    </xf>
    <xf numFmtId="0" fontId="9" fillId="69" borderId="144" applyNumberFormat="0" applyFont="0" applyBorder="0" applyProtection="0"/>
    <xf numFmtId="0" fontId="9" fillId="69" borderId="144" applyNumberFormat="0" applyFont="0" applyBorder="0" applyProtection="0"/>
    <xf numFmtId="3" fontId="209" fillId="0" borderId="125">
      <alignment vertical="center"/>
    </xf>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0" fontId="9" fillId="69" borderId="144"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25">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27" fillId="119" borderId="98" applyNumberFormat="0" applyBorder="0">
      <alignment horizontal="left"/>
    </xf>
    <xf numFmtId="0" fontId="227" fillId="119" borderId="98" applyNumberFormat="0" applyBorder="0">
      <alignment horizontal="left"/>
    </xf>
    <xf numFmtId="3" fontId="209" fillId="0" borderId="125">
      <alignment vertical="center"/>
    </xf>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0" fontId="227" fillId="119" borderId="98" applyNumberFormat="0" applyBorder="0">
      <alignment horizontal="left"/>
    </xf>
    <xf numFmtId="3" fontId="209" fillId="0" borderId="125">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25">
      <alignment vertical="center"/>
    </xf>
    <xf numFmtId="0" fontId="211" fillId="0" borderId="0">
      <alignment horizontal="left" vertical="center" wrapText="1"/>
    </xf>
    <xf numFmtId="3" fontId="209" fillId="0" borderId="125">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25">
      <alignment vertical="center"/>
    </xf>
    <xf numFmtId="22" fontId="29" fillId="0" borderId="0" applyFill="0" applyBorder="0" applyAlignment="0"/>
    <xf numFmtId="3" fontId="209" fillId="0" borderId="125">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25">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25">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25">
      <alignment vertical="center"/>
    </xf>
    <xf numFmtId="0" fontId="231" fillId="0" borderId="0"/>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09" fillId="0" borderId="125">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09" fillId="0" borderId="125">
      <alignment vertical="center"/>
    </xf>
    <xf numFmtId="0" fontId="2" fillId="0" borderId="66" applyFill="0" applyProtection="0">
      <alignment horizontal="centerContinuous"/>
    </xf>
    <xf numFmtId="0" fontId="2" fillId="0" borderId="66" applyFill="0" applyProtection="0">
      <alignment horizontal="centerContinuous"/>
    </xf>
    <xf numFmtId="3" fontId="209" fillId="0" borderId="125">
      <alignment vertical="center"/>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3" fontId="209" fillId="0" borderId="125">
      <alignment vertical="center"/>
    </xf>
    <xf numFmtId="275" fontId="2" fillId="0" borderId="66" applyFill="0" applyProtection="0">
      <alignment horizontal="centerContinuous"/>
    </xf>
    <xf numFmtId="275" fontId="2" fillId="0" borderId="66" applyFill="0" applyProtection="0">
      <alignment horizontal="centerContinuous"/>
    </xf>
    <xf numFmtId="3" fontId="209" fillId="0" borderId="125">
      <alignment vertical="center"/>
    </xf>
    <xf numFmtId="275" fontId="2" fillId="0" borderId="66" applyFill="0" applyProtection="0">
      <alignment horizontal="centerContinuous"/>
    </xf>
    <xf numFmtId="275" fontId="2" fillId="0" borderId="66" applyFill="0" applyProtection="0">
      <alignment horizontal="centerContinuous"/>
    </xf>
    <xf numFmtId="3" fontId="209" fillId="0" borderId="125">
      <alignment vertical="center"/>
    </xf>
    <xf numFmtId="275" fontId="2" fillId="0" borderId="66" applyFill="0" applyProtection="0">
      <alignment horizontal="centerContinuous"/>
    </xf>
    <xf numFmtId="275" fontId="2" fillId="0" borderId="66" applyFill="0" applyProtection="0">
      <alignment horizontal="centerContinuous"/>
    </xf>
    <xf numFmtId="3" fontId="209" fillId="0" borderId="125">
      <alignment vertical="center"/>
    </xf>
    <xf numFmtId="275" fontId="2" fillId="0" borderId="66" applyFill="0" applyProtection="0">
      <alignment horizontal="centerContinuous"/>
    </xf>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232" fillId="120" borderId="11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232" fillId="120" borderId="11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3" fontId="233" fillId="121" borderId="11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45"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17" fontId="237" fillId="117" borderId="98"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0" fontId="238" fillId="0" borderId="128" applyNumberFormat="0" applyAlignment="0">
      <protection locked="0"/>
    </xf>
    <xf numFmtId="0" fontId="49" fillId="42" borderId="136" applyNumberFormat="0" applyAlignment="0" applyProtection="0"/>
    <xf numFmtId="0" fontId="10" fillId="0" borderId="0"/>
    <xf numFmtId="0" fontId="10" fillId="0" borderId="0"/>
    <xf numFmtId="0" fontId="49" fillId="42" borderId="136" applyNumberFormat="0" applyAlignment="0" applyProtection="0"/>
    <xf numFmtId="0" fontId="49" fillId="42" borderId="136" applyNumberFormat="0" applyAlignment="0" applyProtection="0"/>
    <xf numFmtId="0" fontId="49" fillId="42" borderId="136" applyNumberFormat="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6"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25">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25">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25">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25">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25">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25">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25">
      <alignment vertical="center"/>
    </xf>
    <xf numFmtId="0" fontId="241" fillId="0" borderId="0">
      <alignment horizontal="left"/>
    </xf>
    <xf numFmtId="0" fontId="242" fillId="0" borderId="0">
      <alignment horizontal="center" wrapText="1"/>
    </xf>
    <xf numFmtId="0" fontId="241" fillId="0" borderId="146">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46">
      <alignment horizontal="right" wrapText="1"/>
    </xf>
    <xf numFmtId="0" fontId="241" fillId="0" borderId="146">
      <alignment horizontal="right" wrapText="1"/>
    </xf>
    <xf numFmtId="0" fontId="241" fillId="0" borderId="146">
      <alignment horizontal="right" wrapText="1"/>
    </xf>
    <xf numFmtId="0" fontId="2" fillId="0" borderId="0" applyNumberFormat="0" applyFont="0" applyFill="0" applyBorder="0" applyAlignment="0" applyProtection="0"/>
    <xf numFmtId="0" fontId="241" fillId="0" borderId="146">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46">
      <alignment horizontal="right" wrapText="1"/>
    </xf>
    <xf numFmtId="0" fontId="241" fillId="0" borderId="146">
      <alignment horizontal="right" wrapText="1"/>
    </xf>
    <xf numFmtId="0" fontId="241" fillId="0" borderId="146">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297" fontId="243" fillId="0" borderId="146">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46">
      <alignment horizontal="right"/>
    </xf>
    <xf numFmtId="297" fontId="243" fillId="0" borderId="146">
      <alignment horizontal="right"/>
    </xf>
    <xf numFmtId="297" fontId="243" fillId="0" borderId="146">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4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46">
      <alignment horizontal="left"/>
    </xf>
    <xf numFmtId="297" fontId="243" fillId="0" borderId="146">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4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46">
      <alignment horizontal="center"/>
    </xf>
    <xf numFmtId="297" fontId="247" fillId="0" borderId="146">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196" fontId="155" fillId="0" borderId="147"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196" fontId="155" fillId="0" borderId="147"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25">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25">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6">
      <alignment horizontal="centerContinuous"/>
    </xf>
    <xf numFmtId="0" fontId="165" fillId="0" borderId="59"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25">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25">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25">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03" fontId="2" fillId="0" borderId="0" applyFont="0" applyFill="0" applyBorder="0" applyAlignment="0" applyProtection="0"/>
    <xf numFmtId="0" fontId="2" fillId="71" borderId="99" applyNumberFormat="0" applyFont="0" applyAlignment="0" applyProtection="0"/>
    <xf numFmtId="0" fontId="2" fillId="71" borderId="99" applyNumberFormat="0" applyFont="0" applyAlignment="0" applyProtection="0"/>
    <xf numFmtId="0" fontId="2" fillId="71" borderId="99" applyNumberFormat="0" applyFont="0" applyAlignment="0" applyProtection="0"/>
    <xf numFmtId="0" fontId="2" fillId="71" borderId="99" applyNumberFormat="0" applyFont="0" applyAlignment="0" applyProtection="0"/>
    <xf numFmtId="0" fontId="2" fillId="71" borderId="99" applyNumberFormat="0" applyFont="0" applyAlignment="0" applyProtection="0"/>
    <xf numFmtId="0" fontId="2" fillId="0" borderId="99" applyNumberFormat="0" applyFont="0" applyFill="0" applyAlignment="0" applyProtection="0"/>
    <xf numFmtId="0" fontId="2" fillId="0" borderId="99" applyNumberFormat="0" applyFont="0" applyFill="0" applyAlignment="0" applyProtection="0"/>
    <xf numFmtId="0" fontId="2" fillId="0" borderId="99" applyNumberFormat="0" applyFont="0" applyFill="0" applyAlignment="0" applyProtection="0"/>
    <xf numFmtId="0" fontId="2" fillId="0" borderId="99" applyNumberFormat="0" applyFont="0" applyFill="0" applyAlignment="0" applyProtection="0"/>
    <xf numFmtId="0" fontId="2" fillId="0" borderId="99"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48">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2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5">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45" fillId="113" borderId="117"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17" applyAlignment="0" applyProtection="0"/>
    <xf numFmtId="0" fontId="45" fillId="113" borderId="117" applyAlignment="0" applyProtection="0"/>
    <xf numFmtId="0" fontId="2" fillId="0" borderId="0" applyNumberFormat="0" applyFont="0" applyFill="0" applyBorder="0" applyAlignment="0" applyProtection="0"/>
    <xf numFmtId="0" fontId="2" fillId="68" borderId="115"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1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15" applyNumberFormat="0" applyFont="0" applyBorder="0" applyProtection="0">
      <alignment horizontal="center" vertical="center"/>
    </xf>
    <xf numFmtId="0" fontId="2" fillId="68" borderId="115" applyNumberFormat="0" applyFont="0" applyBorder="0" applyProtection="0">
      <alignment horizontal="center" vertical="center"/>
    </xf>
    <xf numFmtId="0" fontId="2" fillId="68" borderId="115" applyNumberFormat="0" applyFont="0" applyBorder="0" applyProtection="0">
      <alignment horizontal="center" vertical="center"/>
    </xf>
    <xf numFmtId="0" fontId="2" fillId="68" borderId="115" applyNumberFormat="0" applyFont="0" applyBorder="0" applyProtection="0">
      <alignment horizontal="center" vertical="center"/>
    </xf>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3" fontId="209" fillId="0" borderId="125">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0" fontId="2" fillId="68" borderId="115" applyNumberFormat="0" applyFont="0" applyBorder="0" applyAlignment="0" applyProtection="0">
      <alignment horizontal="center"/>
    </xf>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45" fillId="68" borderId="128"/>
    <xf numFmtId="0" fontId="2" fillId="125" borderId="98" applyNumberFormat="0" applyFont="0" applyBorder="0" applyAlignment="0"/>
    <xf numFmtId="0" fontId="2" fillId="125" borderId="98" applyNumberFormat="0" applyFont="0" applyBorder="0" applyAlignment="0"/>
    <xf numFmtId="0" fontId="2" fillId="125" borderId="98" applyNumberFormat="0" applyFont="0" applyBorder="0" applyAlignment="0"/>
    <xf numFmtId="0" fontId="2" fillId="125" borderId="98" applyNumberFormat="0" applyFont="0" applyBorder="0" applyAlignment="0"/>
    <xf numFmtId="0" fontId="2" fillId="125" borderId="98"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41" fillId="126" borderId="116"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16" applyNumberFormat="0" applyFont="0" applyBorder="0" applyAlignment="0">
      <alignment horizontal="centerContinuous"/>
    </xf>
    <xf numFmtId="0" fontId="41" fillId="126" borderId="116" applyNumberFormat="0" applyFont="0" applyBorder="0" applyAlignment="0">
      <alignment horizontal="centerContinuous"/>
    </xf>
    <xf numFmtId="0" fontId="41" fillId="126" borderId="116" applyNumberFormat="0" applyFont="0" applyBorder="0" applyAlignment="0">
      <alignment horizontal="centerContinuous"/>
    </xf>
    <xf numFmtId="0" fontId="41" fillId="126" borderId="116"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37" fillId="0" borderId="117">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63" fillId="109" borderId="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264" fillId="0" borderId="149" applyNumberFormat="0" applyFill="0" applyAlignment="0" applyProtection="0"/>
    <xf numFmtId="0" fontId="264" fillId="0" borderId="149" applyNumberFormat="0" applyFill="0" applyAlignment="0" applyProtection="0"/>
    <xf numFmtId="0" fontId="264" fillId="0" borderId="149" applyNumberFormat="0" applyFill="0" applyAlignment="0" applyProtection="0"/>
    <xf numFmtId="0" fontId="38" fillId="0" borderId="3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0" applyNumberFormat="0" applyFill="0" applyAlignment="0" applyProtection="0"/>
    <xf numFmtId="0" fontId="266" fillId="0" borderId="150" applyNumberFormat="0" applyFill="0" applyAlignment="0" applyProtection="0"/>
    <xf numFmtId="0" fontId="266" fillId="0" borderId="150"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51" applyNumberFormat="0" applyFill="0" applyAlignment="0" applyProtection="0"/>
    <xf numFmtId="0" fontId="268" fillId="0" borderId="151" applyNumberFormat="0" applyFill="0" applyAlignment="0" applyProtection="0"/>
    <xf numFmtId="0" fontId="268" fillId="0" borderId="151"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2"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15" applyFont="0" applyProtection="0">
      <alignment horizontal="right"/>
    </xf>
    <xf numFmtId="0" fontId="10" fillId="0" borderId="0"/>
    <xf numFmtId="3" fontId="2" fillId="70" borderId="115" applyFont="0" applyProtection="0">
      <alignment horizontal="right"/>
    </xf>
    <xf numFmtId="0" fontId="2" fillId="0" borderId="0" applyNumberFormat="0" applyFont="0" applyFill="0" applyBorder="0" applyAlignment="0" applyProtection="0"/>
    <xf numFmtId="3" fontId="2" fillId="70" borderId="115" applyFont="0" applyProtection="0">
      <alignment horizontal="right"/>
    </xf>
    <xf numFmtId="3" fontId="2" fillId="70" borderId="115" applyFont="0" applyProtection="0">
      <alignment horizontal="right"/>
    </xf>
    <xf numFmtId="3" fontId="2" fillId="70" borderId="115" applyFont="0" applyProtection="0">
      <alignment horizontal="right"/>
    </xf>
    <xf numFmtId="3" fontId="2" fillId="70" borderId="115" applyFont="0" applyProtection="0">
      <alignment horizontal="right"/>
    </xf>
    <xf numFmtId="3" fontId="209" fillId="0" borderId="125">
      <alignment vertical="center"/>
    </xf>
    <xf numFmtId="0" fontId="2" fillId="0" borderId="0" applyNumberFormat="0" applyFont="0" applyFill="0" applyBorder="0" applyAlignment="0" applyProtection="0"/>
    <xf numFmtId="0" fontId="10" fillId="0" borderId="0"/>
    <xf numFmtId="3" fontId="2" fillId="70" borderId="115" applyFont="0" applyProtection="0">
      <alignment horizontal="right"/>
    </xf>
    <xf numFmtId="3" fontId="2" fillId="70" borderId="115" applyFont="0" applyProtection="0">
      <alignment horizontal="right"/>
    </xf>
    <xf numFmtId="3" fontId="2" fillId="70" borderId="115" applyFont="0" applyProtection="0">
      <alignment horizontal="right"/>
    </xf>
    <xf numFmtId="3" fontId="2" fillId="70" borderId="115" applyFont="0" applyProtection="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0" fontId="2" fillId="70" borderId="115" applyFont="0" applyProtection="0">
      <alignment horizontal="right"/>
    </xf>
    <xf numFmtId="0" fontId="10" fillId="0" borderId="0"/>
    <xf numFmtId="10" fontId="2" fillId="70" borderId="115" applyFont="0" applyProtection="0">
      <alignment horizontal="right"/>
    </xf>
    <xf numFmtId="0" fontId="2" fillId="0" borderId="0" applyNumberFormat="0" applyFont="0" applyFill="0" applyBorder="0" applyAlignment="0" applyProtection="0"/>
    <xf numFmtId="10" fontId="2" fillId="70" borderId="115" applyFont="0" applyProtection="0">
      <alignment horizontal="right"/>
    </xf>
    <xf numFmtId="10" fontId="2" fillId="70" borderId="115" applyFont="0" applyProtection="0">
      <alignment horizontal="right"/>
    </xf>
    <xf numFmtId="10" fontId="2" fillId="70" borderId="115" applyFont="0" applyProtection="0">
      <alignment horizontal="right"/>
    </xf>
    <xf numFmtId="10" fontId="2" fillId="70" borderId="115" applyFont="0" applyProtection="0">
      <alignment horizontal="right"/>
    </xf>
    <xf numFmtId="3" fontId="209" fillId="0" borderId="125">
      <alignment vertical="center"/>
    </xf>
    <xf numFmtId="0" fontId="2" fillId="0" borderId="0" applyNumberFormat="0" applyFont="0" applyFill="0" applyBorder="0" applyAlignment="0" applyProtection="0"/>
    <xf numFmtId="0" fontId="10" fillId="0" borderId="0"/>
    <xf numFmtId="10" fontId="2" fillId="70" borderId="115" applyFont="0" applyProtection="0">
      <alignment horizontal="right"/>
    </xf>
    <xf numFmtId="10" fontId="2" fillId="70" borderId="115" applyFont="0" applyProtection="0">
      <alignment horizontal="right"/>
    </xf>
    <xf numFmtId="10" fontId="2" fillId="70" borderId="115" applyFont="0" applyProtection="0">
      <alignment horizontal="right"/>
    </xf>
    <xf numFmtId="10" fontId="2" fillId="70" borderId="115" applyFont="0" applyProtection="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9" fontId="2" fillId="70" borderId="115" applyFont="0" applyProtection="0">
      <alignment horizontal="right"/>
    </xf>
    <xf numFmtId="0" fontId="10" fillId="0" borderId="0"/>
    <xf numFmtId="9" fontId="2" fillId="70" borderId="115" applyFont="0" applyProtection="0">
      <alignment horizontal="right"/>
    </xf>
    <xf numFmtId="0" fontId="2" fillId="0" borderId="0" applyNumberFormat="0" applyFont="0" applyFill="0" applyBorder="0" applyAlignment="0" applyProtection="0"/>
    <xf numFmtId="9" fontId="2" fillId="70" borderId="115" applyFont="0" applyProtection="0">
      <alignment horizontal="right"/>
    </xf>
    <xf numFmtId="9" fontId="2" fillId="70" borderId="115" applyFont="0" applyProtection="0">
      <alignment horizontal="right"/>
    </xf>
    <xf numFmtId="9" fontId="2" fillId="70" borderId="115" applyFont="0" applyProtection="0">
      <alignment horizontal="right"/>
    </xf>
    <xf numFmtId="9" fontId="2" fillId="70" borderId="115" applyFont="0" applyProtection="0">
      <alignment horizontal="right"/>
    </xf>
    <xf numFmtId="3" fontId="209" fillId="0" borderId="125">
      <alignment vertical="center"/>
    </xf>
    <xf numFmtId="0" fontId="2" fillId="0" borderId="0" applyNumberFormat="0" applyFont="0" applyFill="0" applyBorder="0" applyAlignment="0" applyProtection="0"/>
    <xf numFmtId="0" fontId="10" fillId="0" borderId="0"/>
    <xf numFmtId="9" fontId="2" fillId="70" borderId="115" applyFont="0" applyProtection="0">
      <alignment horizontal="right"/>
    </xf>
    <xf numFmtId="9" fontId="2" fillId="70" borderId="115" applyFont="0" applyProtection="0">
      <alignment horizontal="right"/>
    </xf>
    <xf numFmtId="9" fontId="2" fillId="70" borderId="115" applyFont="0" applyProtection="0">
      <alignment horizontal="right"/>
    </xf>
    <xf numFmtId="9" fontId="2" fillId="70" borderId="115" applyFont="0" applyProtection="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70" borderId="116"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16" applyNumberFormat="0" applyFont="0" applyBorder="0" applyAlignment="0" applyProtection="0">
      <alignment horizontal="left"/>
    </xf>
    <xf numFmtId="0" fontId="2" fillId="0" borderId="0" applyNumberFormat="0" applyFont="0" applyFill="0" applyBorder="0" applyAlignment="0" applyProtection="0"/>
    <xf numFmtId="0" fontId="2" fillId="70" borderId="116" applyNumberFormat="0" applyFont="0" applyBorder="0" applyAlignment="0" applyProtection="0">
      <alignment horizontal="left"/>
    </xf>
    <xf numFmtId="0" fontId="2" fillId="70" borderId="116" applyNumberFormat="0" applyFont="0" applyBorder="0" applyAlignment="0" applyProtection="0">
      <alignment horizontal="left"/>
    </xf>
    <xf numFmtId="0" fontId="2" fillId="70" borderId="116" applyNumberFormat="0" applyFont="0" applyBorder="0" applyAlignment="0" applyProtection="0">
      <alignment horizontal="left"/>
    </xf>
    <xf numFmtId="0" fontId="2" fillId="70" borderId="116" applyNumberFormat="0" applyFont="0" applyBorder="0" applyAlignment="0" applyProtection="0">
      <alignment horizontal="left"/>
    </xf>
    <xf numFmtId="3" fontId="209" fillId="0" borderId="125">
      <alignment vertical="center"/>
    </xf>
    <xf numFmtId="0" fontId="2" fillId="0" borderId="0" applyNumberFormat="0" applyFont="0" applyFill="0" applyBorder="0" applyAlignment="0" applyProtection="0"/>
    <xf numFmtId="0" fontId="10" fillId="0" borderId="0"/>
    <xf numFmtId="0" fontId="2" fillId="70" borderId="116" applyNumberFormat="0" applyFont="0" applyBorder="0" applyAlignment="0" applyProtection="0">
      <alignment horizontal="left"/>
    </xf>
    <xf numFmtId="0" fontId="2" fillId="70" borderId="116" applyNumberFormat="0" applyFont="0" applyBorder="0" applyAlignment="0" applyProtection="0">
      <alignment horizontal="left"/>
    </xf>
    <xf numFmtId="0" fontId="2" fillId="70" borderId="116" applyNumberFormat="0" applyFont="0" applyBorder="0" applyAlignment="0" applyProtection="0">
      <alignment horizontal="left"/>
    </xf>
    <xf numFmtId="0" fontId="2" fillId="70" borderId="116" applyNumberFormat="0" applyFont="0" applyBorder="0" applyAlignment="0" applyProtection="0">
      <alignment horizontal="left"/>
    </xf>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25">
      <alignment vertical="center"/>
    </xf>
    <xf numFmtId="37" fontId="45" fillId="0" borderId="0"/>
    <xf numFmtId="295" fontId="45" fillId="0" borderId="0"/>
    <xf numFmtId="3" fontId="209" fillId="0" borderId="125">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15"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15" applyNumberFormat="0" applyBorder="0" applyAlignment="0" applyProtection="0"/>
    <xf numFmtId="0" fontId="10" fillId="0" borderId="0"/>
    <xf numFmtId="10" fontId="19" fillId="107" borderId="115" applyNumberFormat="0" applyBorder="0" applyAlignment="0" applyProtection="0"/>
    <xf numFmtId="10" fontId="19" fillId="107" borderId="115" applyNumberFormat="0" applyBorder="0" applyAlignment="0" applyProtection="0"/>
    <xf numFmtId="10" fontId="19" fillId="107" borderId="115" applyNumberFormat="0" applyBorder="0" applyAlignment="0" applyProtection="0"/>
    <xf numFmtId="10" fontId="19" fillId="107" borderId="115" applyNumberFormat="0" applyBorder="0" applyAlignment="0" applyProtection="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271" fillId="0" borderId="72">
      <protection locked="0"/>
    </xf>
    <xf numFmtId="0" fontId="271" fillId="0" borderId="72">
      <protection locked="0"/>
    </xf>
    <xf numFmtId="3" fontId="209" fillId="0" borderId="125">
      <alignment vertical="center"/>
    </xf>
    <xf numFmtId="0" fontId="271" fillId="0" borderId="72">
      <protection locked="0"/>
    </xf>
    <xf numFmtId="0" fontId="271" fillId="0" borderId="72">
      <protection locked="0"/>
    </xf>
    <xf numFmtId="3" fontId="209" fillId="0" borderId="125">
      <alignment vertical="center"/>
    </xf>
    <xf numFmtId="0" fontId="271" fillId="0" borderId="72">
      <protection locked="0"/>
    </xf>
    <xf numFmtId="0" fontId="271" fillId="0" borderId="72">
      <protection locked="0"/>
    </xf>
    <xf numFmtId="3" fontId="209" fillId="0" borderId="125">
      <alignment vertical="center"/>
    </xf>
    <xf numFmtId="0" fontId="271" fillId="0" borderId="72">
      <protection locked="0"/>
    </xf>
    <xf numFmtId="0" fontId="271" fillId="0" borderId="72">
      <protection locked="0"/>
    </xf>
    <xf numFmtId="3" fontId="209" fillId="0" borderId="125">
      <alignment vertical="center"/>
    </xf>
    <xf numFmtId="0" fontId="10" fillId="0" borderId="0"/>
    <xf numFmtId="0" fontId="10" fillId="0" borderId="0"/>
    <xf numFmtId="0" fontId="49" fillId="72" borderId="13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6" applyNumberFormat="0" applyAlignment="0" applyProtection="0"/>
    <xf numFmtId="0" fontId="49" fillId="72" borderId="136" applyNumberFormat="0" applyAlignment="0" applyProtection="0"/>
    <xf numFmtId="0" fontId="49" fillId="72" borderId="136" applyNumberFormat="0" applyAlignment="0" applyProtection="0"/>
    <xf numFmtId="0" fontId="2" fillId="0" borderId="0" applyNumberFormat="0" applyFont="0" applyFill="0" applyBorder="0" applyAlignment="0" applyProtection="0"/>
    <xf numFmtId="0" fontId="49" fillId="72" borderId="13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6" applyNumberFormat="0" applyAlignment="0" applyProtection="0"/>
    <xf numFmtId="0" fontId="49" fillId="72" borderId="136" applyNumberFormat="0" applyAlignment="0" applyProtection="0"/>
    <xf numFmtId="0" fontId="49" fillId="72" borderId="136" applyNumberFormat="0" applyAlignment="0" applyProtection="0"/>
    <xf numFmtId="0" fontId="2" fillId="0" borderId="0" applyNumberFormat="0" applyFont="0" applyFill="0" applyBorder="0" applyAlignment="0" applyProtection="0"/>
    <xf numFmtId="0" fontId="49" fillId="72" borderId="13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6" applyNumberFormat="0" applyAlignment="0" applyProtection="0"/>
    <xf numFmtId="0" fontId="49" fillId="72" borderId="136" applyNumberFormat="0" applyAlignment="0" applyProtection="0"/>
    <xf numFmtId="0" fontId="49" fillId="72" borderId="136" applyNumberFormat="0" applyAlignment="0" applyProtection="0"/>
    <xf numFmtId="0" fontId="2" fillId="0" borderId="0" applyNumberFormat="0" applyFont="0" applyFill="0" applyBorder="0" applyAlignment="0" applyProtection="0"/>
    <xf numFmtId="0" fontId="271" fillId="0" borderId="72">
      <protection locked="0"/>
    </xf>
    <xf numFmtId="0" fontId="271" fillId="0" borderId="72">
      <protection locked="0"/>
    </xf>
    <xf numFmtId="0" fontId="49" fillId="72" borderId="136" applyNumberFormat="0" applyAlignment="0" applyProtection="0"/>
    <xf numFmtId="0" fontId="49" fillId="72" borderId="136" applyNumberFormat="0" applyAlignment="0" applyProtection="0"/>
    <xf numFmtId="0" fontId="49" fillId="72" borderId="136" applyNumberFormat="0" applyAlignment="0" applyProtection="0"/>
    <xf numFmtId="0" fontId="49" fillId="72" borderId="136" applyNumberFormat="0" applyAlignment="0" applyProtection="0"/>
    <xf numFmtId="3" fontId="209" fillId="0" borderId="125">
      <alignment vertical="center"/>
    </xf>
    <xf numFmtId="0" fontId="271" fillId="0" borderId="72">
      <protection locked="0"/>
    </xf>
    <xf numFmtId="0" fontId="271" fillId="0" borderId="72">
      <protection locked="0"/>
    </xf>
    <xf numFmtId="3" fontId="209" fillId="0" borderId="125">
      <alignment vertical="center"/>
    </xf>
    <xf numFmtId="0" fontId="271" fillId="0" borderId="72">
      <protection locked="0"/>
    </xf>
    <xf numFmtId="0" fontId="271" fillId="0" borderId="72">
      <protection locked="0"/>
    </xf>
    <xf numFmtId="3" fontId="209" fillId="0" borderId="125">
      <alignment vertical="center"/>
    </xf>
    <xf numFmtId="0" fontId="271" fillId="0" borderId="72">
      <protection locked="0"/>
    </xf>
    <xf numFmtId="0" fontId="271" fillId="0" borderId="72">
      <protection locked="0"/>
    </xf>
    <xf numFmtId="3" fontId="209" fillId="0" borderId="125">
      <alignment vertical="center"/>
    </xf>
    <xf numFmtId="0" fontId="271" fillId="0" borderId="72">
      <protection locked="0"/>
    </xf>
    <xf numFmtId="0" fontId="271" fillId="0" borderId="72">
      <protection locked="0"/>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52">
      <alignment horizontal="right" vertical="center"/>
      <protection locked="0"/>
    </xf>
    <xf numFmtId="310" fontId="271" fillId="88" borderId="152">
      <alignment horizontal="right" vertical="center"/>
      <protection locked="0"/>
    </xf>
    <xf numFmtId="310" fontId="271" fillId="88" borderId="152">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2" fontId="233" fillId="129" borderId="72"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25">
      <alignment vertical="center"/>
    </xf>
    <xf numFmtId="311" fontId="2" fillId="71" borderId="115" applyFont="0" applyAlignment="0">
      <protection locked="0"/>
    </xf>
    <xf numFmtId="0" fontId="10" fillId="0" borderId="0"/>
    <xf numFmtId="311" fontId="2" fillId="71" borderId="115" applyFont="0" applyAlignment="0">
      <protection locked="0"/>
    </xf>
    <xf numFmtId="0" fontId="2" fillId="0" borderId="0" applyNumberFormat="0" applyFont="0" applyFill="0" applyBorder="0" applyAlignment="0" applyProtection="0"/>
    <xf numFmtId="311" fontId="2" fillId="71" borderId="115" applyFont="0" applyAlignment="0">
      <protection locked="0"/>
    </xf>
    <xf numFmtId="311" fontId="2" fillId="71" borderId="115" applyFont="0" applyAlignment="0">
      <protection locked="0"/>
    </xf>
    <xf numFmtId="311" fontId="2" fillId="71" borderId="115" applyFont="0" applyAlignment="0">
      <protection locked="0"/>
    </xf>
    <xf numFmtId="311" fontId="2" fillId="71" borderId="115" applyFont="0" applyAlignment="0">
      <protection locked="0"/>
    </xf>
    <xf numFmtId="3" fontId="209" fillId="0" borderId="125">
      <alignment vertical="center"/>
    </xf>
    <xf numFmtId="0" fontId="2" fillId="0" borderId="0" applyNumberFormat="0" applyFont="0" applyFill="0" applyBorder="0" applyAlignment="0" applyProtection="0"/>
    <xf numFmtId="0" fontId="10" fillId="0" borderId="0"/>
    <xf numFmtId="311" fontId="2" fillId="71" borderId="115" applyFont="0" applyAlignment="0">
      <protection locked="0"/>
    </xf>
    <xf numFmtId="311" fontId="2" fillId="71" borderId="115" applyFont="0" applyAlignment="0">
      <protection locked="0"/>
    </xf>
    <xf numFmtId="311" fontId="2" fillId="71" borderId="115" applyFont="0" applyAlignment="0">
      <protection locked="0"/>
    </xf>
    <xf numFmtId="311" fontId="2" fillId="71" borderId="115" applyFont="0" applyAlignment="0">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 fillId="71" borderId="115" applyFont="0">
      <alignment horizontal="right"/>
      <protection locked="0"/>
    </xf>
    <xf numFmtId="0" fontId="10" fillId="0" borderId="0"/>
    <xf numFmtId="3" fontId="2" fillId="71" borderId="115"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15" applyFont="0">
      <alignment horizontal="right" vertical="center"/>
      <protection locked="0"/>
    </xf>
    <xf numFmtId="3" fontId="2" fillId="71" borderId="115" applyFont="0">
      <alignment horizontal="right" vertical="center"/>
      <protection locked="0"/>
    </xf>
    <xf numFmtId="3" fontId="2" fillId="71" borderId="115" applyFont="0">
      <alignment horizontal="right" vertical="center"/>
      <protection locked="0"/>
    </xf>
    <xf numFmtId="3" fontId="2" fillId="71" borderId="115" applyFont="0">
      <alignment horizontal="right" vertical="center"/>
      <protection locked="0"/>
    </xf>
    <xf numFmtId="3" fontId="2" fillId="71" borderId="115" applyFont="0">
      <alignment horizontal="right"/>
      <protection locked="0"/>
    </xf>
    <xf numFmtId="3" fontId="2" fillId="71" borderId="115" applyFont="0">
      <alignment horizontal="right"/>
      <protection locked="0"/>
    </xf>
    <xf numFmtId="3" fontId="2" fillId="71" borderId="115" applyFont="0">
      <alignment horizontal="right"/>
      <protection locked="0"/>
    </xf>
    <xf numFmtId="3" fontId="2" fillId="71" borderId="115" applyFont="0">
      <alignment horizontal="right"/>
      <protection locked="0"/>
    </xf>
    <xf numFmtId="3" fontId="2" fillId="71" borderId="115" applyFont="0">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3" fontId="2" fillId="71" borderId="115" applyFont="0">
      <alignment horizontal="right"/>
      <protection locked="0"/>
    </xf>
    <xf numFmtId="3" fontId="2" fillId="71" borderId="115" applyFont="0">
      <alignment horizontal="right"/>
      <protection locked="0"/>
    </xf>
    <xf numFmtId="3" fontId="2" fillId="71" borderId="115" applyFont="0">
      <alignment horizontal="right"/>
      <protection locked="0"/>
    </xf>
    <xf numFmtId="3" fontId="2" fillId="71" borderId="115" applyFont="0">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60" fontId="2" fillId="71" borderId="115" applyFont="0">
      <alignment horizontal="right"/>
      <protection locked="0"/>
    </xf>
    <xf numFmtId="0" fontId="10" fillId="0" borderId="0"/>
    <xf numFmtId="260" fontId="2" fillId="71" borderId="115" applyFont="0">
      <alignment horizontal="right"/>
      <protection locked="0"/>
    </xf>
    <xf numFmtId="0" fontId="2" fillId="0" borderId="0" applyNumberFormat="0" applyFont="0" applyFill="0" applyBorder="0" applyAlignment="0" applyProtection="0"/>
    <xf numFmtId="260" fontId="2" fillId="71" borderId="115" applyFont="0">
      <alignment horizontal="right"/>
      <protection locked="0"/>
    </xf>
    <xf numFmtId="260" fontId="2" fillId="71" borderId="115" applyFont="0">
      <alignment horizontal="right"/>
      <protection locked="0"/>
    </xf>
    <xf numFmtId="260" fontId="2" fillId="71" borderId="115" applyFont="0">
      <alignment horizontal="right"/>
      <protection locked="0"/>
    </xf>
    <xf numFmtId="260" fontId="2" fillId="71" borderId="115" applyFont="0">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260" fontId="2" fillId="71" borderId="115" applyFont="0">
      <alignment horizontal="right"/>
      <protection locked="0"/>
    </xf>
    <xf numFmtId="260" fontId="2" fillId="71" borderId="115" applyFont="0">
      <alignment horizontal="right"/>
      <protection locked="0"/>
    </xf>
    <xf numFmtId="260" fontId="2" fillId="71" borderId="115" applyFont="0">
      <alignment horizontal="right"/>
      <protection locked="0"/>
    </xf>
    <xf numFmtId="260" fontId="2" fillId="71" borderId="115" applyFont="0">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10" fontId="2" fillId="71" borderId="115" applyFont="0">
      <alignment horizontal="right"/>
      <protection locked="0"/>
    </xf>
    <xf numFmtId="0" fontId="10" fillId="0" borderId="0"/>
    <xf numFmtId="10" fontId="2" fillId="71" borderId="115" applyFont="0">
      <alignment horizontal="right"/>
      <protection locked="0"/>
    </xf>
    <xf numFmtId="0" fontId="2" fillId="0" borderId="0" applyNumberFormat="0" applyFont="0" applyFill="0" applyBorder="0" applyAlignment="0" applyProtection="0"/>
    <xf numFmtId="10" fontId="2" fillId="71" borderId="115" applyFont="0">
      <alignment horizontal="right"/>
      <protection locked="0"/>
    </xf>
    <xf numFmtId="10" fontId="2" fillId="71" borderId="115" applyFont="0">
      <alignment horizontal="right"/>
      <protection locked="0"/>
    </xf>
    <xf numFmtId="10" fontId="2" fillId="71" borderId="115" applyFont="0">
      <alignment horizontal="right"/>
      <protection locked="0"/>
    </xf>
    <xf numFmtId="10" fontId="2" fillId="71" borderId="115" applyFont="0">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10" fontId="2" fillId="71" borderId="115" applyFont="0">
      <alignment horizontal="right"/>
      <protection locked="0"/>
    </xf>
    <xf numFmtId="10" fontId="2" fillId="71" borderId="115" applyFont="0">
      <alignment horizontal="right"/>
      <protection locked="0"/>
    </xf>
    <xf numFmtId="10" fontId="2" fillId="71" borderId="115" applyFont="0">
      <alignment horizontal="right"/>
      <protection locked="0"/>
    </xf>
    <xf numFmtId="10" fontId="2" fillId="71" borderId="115" applyFont="0">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9" fontId="2" fillId="71" borderId="119"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19"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9" applyFont="0">
      <alignment horizontal="right"/>
      <protection locked="0"/>
    </xf>
    <xf numFmtId="9" fontId="2" fillId="71" borderId="119" applyFont="0">
      <alignment horizontal="right"/>
      <protection locked="0"/>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9" applyFont="0">
      <alignment horizontal="right"/>
      <protection locked="0"/>
    </xf>
    <xf numFmtId="9" fontId="2" fillId="71" borderId="119" applyFont="0">
      <alignment horizontal="right"/>
      <protection locked="0"/>
    </xf>
    <xf numFmtId="9" fontId="2" fillId="71" borderId="119" applyFont="0">
      <alignment horizontal="right"/>
      <protection locked="0"/>
    </xf>
    <xf numFmtId="9" fontId="2" fillId="71" borderId="119" applyFont="0">
      <alignment horizontal="right"/>
      <protection locked="0"/>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71" borderId="115" applyFont="0">
      <alignment horizontal="center" wrapText="1"/>
      <protection locked="0"/>
    </xf>
    <xf numFmtId="0" fontId="10" fillId="0" borderId="0"/>
    <xf numFmtId="0" fontId="2" fillId="71" borderId="115" applyFont="0">
      <alignment horizontal="center" wrapText="1"/>
      <protection locked="0"/>
    </xf>
    <xf numFmtId="0" fontId="2" fillId="0" borderId="0" applyNumberFormat="0" applyFont="0" applyFill="0" applyBorder="0" applyAlignment="0" applyProtection="0"/>
    <xf numFmtId="0" fontId="2" fillId="71" borderId="115" applyFont="0">
      <alignment horizontal="center" wrapText="1"/>
      <protection locked="0"/>
    </xf>
    <xf numFmtId="0" fontId="2" fillId="71" borderId="115" applyFont="0">
      <alignment horizontal="center" wrapText="1"/>
      <protection locked="0"/>
    </xf>
    <xf numFmtId="0" fontId="2" fillId="71" borderId="115" applyFont="0">
      <alignment horizontal="center" wrapText="1"/>
      <protection locked="0"/>
    </xf>
    <xf numFmtId="0" fontId="2" fillId="71" borderId="115" applyFont="0">
      <alignment horizontal="center" wrapText="1"/>
      <protection locked="0"/>
    </xf>
    <xf numFmtId="3" fontId="209" fillId="0" borderId="125">
      <alignment vertical="center"/>
    </xf>
    <xf numFmtId="0" fontId="2" fillId="0" borderId="0" applyNumberFormat="0" applyFont="0" applyFill="0" applyBorder="0" applyAlignment="0" applyProtection="0"/>
    <xf numFmtId="0" fontId="10" fillId="0" borderId="0"/>
    <xf numFmtId="0" fontId="2" fillId="71" borderId="115" applyFont="0">
      <alignment horizontal="center" wrapText="1"/>
      <protection locked="0"/>
    </xf>
    <xf numFmtId="0" fontId="2" fillId="71" borderId="115" applyFont="0">
      <alignment horizontal="center" wrapText="1"/>
      <protection locked="0"/>
    </xf>
    <xf numFmtId="0" fontId="2" fillId="71" borderId="115" applyFont="0">
      <alignment horizontal="center" wrapText="1"/>
      <protection locked="0"/>
    </xf>
    <xf numFmtId="0" fontId="2" fillId="71" borderId="115" applyFont="0">
      <alignment horizontal="center" wrapText="1"/>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49" fontId="2" fillId="71" borderId="115" applyFont="0" applyAlignment="0">
      <protection locked="0"/>
    </xf>
    <xf numFmtId="0" fontId="10" fillId="0" borderId="0"/>
    <xf numFmtId="0" fontId="10" fillId="0" borderId="0"/>
    <xf numFmtId="3" fontId="209" fillId="0" borderId="125">
      <alignment vertical="center"/>
    </xf>
    <xf numFmtId="0" fontId="10" fillId="0" borderId="0"/>
    <xf numFmtId="0" fontId="10" fillId="0" borderId="0"/>
    <xf numFmtId="49" fontId="2" fillId="71" borderId="115"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17" fontId="160" fillId="0" borderId="72"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17" fontId="228" fillId="96" borderId="153"/>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2"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78" fillId="0" borderId="154" applyNumberFormat="0" applyFill="0" applyAlignment="0" applyProtection="0"/>
    <xf numFmtId="0" fontId="78" fillId="0" borderId="154" applyNumberFormat="0" applyFill="0" applyAlignment="0" applyProtection="0"/>
    <xf numFmtId="0" fontId="78" fillId="0" borderId="154"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25">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26" applyAlignment="0" applyProtection="0">
      <alignment horizontal="centerContinuous"/>
    </xf>
    <xf numFmtId="19" fontId="280" fillId="0" borderId="126" applyAlignment="0" applyProtection="0">
      <alignment horizontal="centerContinuous"/>
    </xf>
    <xf numFmtId="3" fontId="209" fillId="0" borderId="125">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25">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8" applyBorder="0">
      <alignment horizontal="center"/>
      <protection locked="0"/>
    </xf>
    <xf numFmtId="10" fontId="9" fillId="130" borderId="98" applyBorder="0">
      <alignment horizontal="center"/>
      <protection locked="0"/>
    </xf>
    <xf numFmtId="10" fontId="9" fillId="130" borderId="98" applyBorder="0">
      <alignment horizontal="center"/>
      <protection locked="0"/>
    </xf>
    <xf numFmtId="10" fontId="9" fillId="130" borderId="98" applyBorder="0">
      <alignment horizontal="center"/>
      <protection locked="0"/>
    </xf>
    <xf numFmtId="10" fontId="9" fillId="130" borderId="98" applyBorder="0">
      <alignment horizontal="center"/>
      <protection locked="0"/>
    </xf>
    <xf numFmtId="0" fontId="10" fillId="0" borderId="0"/>
    <xf numFmtId="2" fontId="233" fillId="107" borderId="115"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27" applyNumberFormat="0" applyFill="0" applyBorder="0" applyAlignment="0"/>
    <xf numFmtId="17" fontId="45" fillId="131" borderId="127" applyNumberFormat="0" applyFill="0" applyBorder="0" applyAlignment="0"/>
    <xf numFmtId="3" fontId="209" fillId="0" borderId="125">
      <alignment vertical="center"/>
    </xf>
    <xf numFmtId="3" fontId="209" fillId="0" borderId="125">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37" fontId="282" fillId="0" borderId="0"/>
    <xf numFmtId="295" fontId="282"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237" fillId="69" borderId="115"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25">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xf numFmtId="0" fontId="2" fillId="0" borderId="0" applyNumberFormat="0" applyFont="0" applyFill="0" applyBorder="0" applyAlignment="0" applyProtection="0"/>
    <xf numFmtId="3" fontId="209" fillId="0" borderId="125">
      <alignment vertical="center"/>
    </xf>
    <xf numFmtId="0" fontId="2" fillId="0" borderId="0"/>
    <xf numFmtId="0" fontId="2" fillId="0" borderId="0" applyNumberFormat="0" applyFont="0" applyFill="0" applyBorder="0" applyAlignment="0" applyProtection="0"/>
    <xf numFmtId="3" fontId="209" fillId="0" borderId="125">
      <alignment vertical="center"/>
    </xf>
    <xf numFmtId="0" fontId="2" fillId="0" borderId="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 fontId="209" fillId="0" borderId="125">
      <alignment vertical="center"/>
    </xf>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283" fillId="104" borderId="118">
      <alignment horizontal="center" vertical="top" wrapText="1"/>
    </xf>
    <xf numFmtId="0" fontId="283" fillId="104" borderId="118">
      <alignment horizontal="center" vertical="top" wrapText="1"/>
    </xf>
    <xf numFmtId="0" fontId="283" fillId="104" borderId="118">
      <alignment horizontal="center" vertical="top" wrapText="1"/>
    </xf>
    <xf numFmtId="0" fontId="283" fillId="104" borderId="11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7"/>
    <xf numFmtId="0" fontId="2" fillId="0" borderId="117"/>
    <xf numFmtId="0" fontId="2" fillId="0" borderId="117"/>
    <xf numFmtId="0" fontId="2" fillId="0" borderId="11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6"/>
    <xf numFmtId="0" fontId="45" fillId="70" borderId="116"/>
    <xf numFmtId="0" fontId="45" fillId="70" borderId="116"/>
    <xf numFmtId="0" fontId="45" fillId="70" borderId="11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8"/>
    <xf numFmtId="0" fontId="45" fillId="0" borderId="98"/>
    <xf numFmtId="0" fontId="45" fillId="0" borderId="9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18">
      <alignment horizontal="center" vertical="top"/>
    </xf>
    <xf numFmtId="0" fontId="283" fillId="132" borderId="118">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16"/>
    <xf numFmtId="0" fontId="45" fillId="0" borderId="116"/>
    <xf numFmtId="0" fontId="45" fillId="0" borderId="116"/>
    <xf numFmtId="0" fontId="45" fillId="0" borderId="11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8"/>
    <xf numFmtId="0" fontId="2" fillId="0" borderId="118"/>
    <xf numFmtId="0" fontId="2" fillId="0" borderId="118"/>
    <xf numFmtId="0" fontId="2" fillId="0" borderId="118"/>
    <xf numFmtId="0" fontId="2" fillId="0" borderId="11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19"/>
    <xf numFmtId="0" fontId="284" fillId="70" borderId="11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8">
      <alignment horizontal="center"/>
    </xf>
    <xf numFmtId="0" fontId="2" fillId="0" borderId="98">
      <alignment horizontal="center"/>
    </xf>
    <xf numFmtId="0" fontId="2" fillId="0" borderId="9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lignment horizontal="center"/>
    </xf>
    <xf numFmtId="0" fontId="2" fillId="0" borderId="99">
      <alignment horizontal="center"/>
    </xf>
    <xf numFmtId="0" fontId="2" fillId="0" borderId="99">
      <alignment horizontal="center"/>
    </xf>
    <xf numFmtId="0" fontId="2" fillId="0" borderId="9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18">
      <alignment horizontal="center" vertical="top" wrapText="1"/>
    </xf>
    <xf numFmtId="0" fontId="283" fillId="132" borderId="118">
      <alignment horizontal="center" vertical="top" wrapText="1"/>
    </xf>
    <xf numFmtId="0" fontId="283" fillId="132" borderId="118">
      <alignment horizontal="center" vertical="top" wrapText="1"/>
    </xf>
    <xf numFmtId="0" fontId="283" fillId="132" borderId="11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17"/>
    <xf numFmtId="3" fontId="2" fillId="0" borderId="117"/>
    <xf numFmtId="3" fontId="2" fillId="0" borderId="117"/>
    <xf numFmtId="3" fontId="2" fillId="0" borderId="11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6">
      <alignment horizontal="center"/>
    </xf>
    <xf numFmtId="0" fontId="45" fillId="70" borderId="116">
      <alignment horizontal="center"/>
    </xf>
    <xf numFmtId="0" fontId="45" fillId="70" borderId="116">
      <alignment horizontal="center"/>
    </xf>
    <xf numFmtId="0" fontId="45" fillId="70" borderId="11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7">
      <alignment horizontal="center"/>
    </xf>
    <xf numFmtId="0" fontId="45" fillId="70" borderId="117">
      <alignment horizontal="center"/>
    </xf>
    <xf numFmtId="0" fontId="2" fillId="0" borderId="0" applyNumberFormat="0" applyFont="0" applyFill="0" applyBorder="0" applyAlignment="0" applyProtection="0"/>
    <xf numFmtId="0" fontId="45" fillId="70" borderId="118">
      <alignment horizontal="center"/>
    </xf>
    <xf numFmtId="0" fontId="45" fillId="70" borderId="118">
      <alignment horizontal="center"/>
    </xf>
    <xf numFmtId="0" fontId="45" fillId="70" borderId="118">
      <alignment horizontal="center"/>
    </xf>
    <xf numFmtId="0" fontId="45" fillId="70" borderId="11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8">
      <alignment horizontal="left" vertical="top"/>
    </xf>
    <xf numFmtId="0" fontId="45" fillId="70" borderId="98">
      <alignment horizontal="left" vertical="top"/>
    </xf>
    <xf numFmtId="0" fontId="45" fillId="70" borderId="98">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17">
      <alignment horizontal="center" vertical="center"/>
    </xf>
    <xf numFmtId="0" fontId="283" fillId="132" borderId="117">
      <alignment horizontal="center" vertical="center"/>
    </xf>
    <xf numFmtId="0" fontId="2" fillId="0" borderId="0" applyNumberFormat="0" applyFont="0" applyFill="0" applyBorder="0" applyAlignment="0" applyProtection="0"/>
    <xf numFmtId="0" fontId="283" fillId="132" borderId="118">
      <alignment horizontal="center" vertical="center"/>
    </xf>
    <xf numFmtId="0" fontId="283" fillId="132" borderId="118">
      <alignment horizontal="center" vertical="center"/>
    </xf>
    <xf numFmtId="0" fontId="283" fillId="132" borderId="118">
      <alignment horizontal="center" vertical="center"/>
    </xf>
    <xf numFmtId="0" fontId="283" fillId="132" borderId="118">
      <alignment horizontal="center" vertical="center"/>
    </xf>
    <xf numFmtId="0" fontId="2" fillId="0" borderId="0" applyNumberFormat="0" applyFont="0" applyFill="0" applyBorder="0" applyAlignment="0" applyProtection="0"/>
    <xf numFmtId="0" fontId="283" fillId="104" borderId="116">
      <alignment horizontal="center" vertical="center"/>
    </xf>
    <xf numFmtId="0" fontId="283" fillId="104" borderId="116">
      <alignment horizontal="center" vertical="center"/>
    </xf>
    <xf numFmtId="0" fontId="283" fillId="104" borderId="116">
      <alignment horizontal="center" vertical="center"/>
    </xf>
    <xf numFmtId="0" fontId="283" fillId="104" borderId="11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17">
      <alignment horizontal="center" vertical="center"/>
    </xf>
    <xf numFmtId="0" fontId="283" fillId="104" borderId="117">
      <alignment horizontal="center" vertical="center"/>
    </xf>
    <xf numFmtId="0" fontId="2" fillId="0" borderId="0" applyNumberFormat="0" applyFont="0" applyFill="0" applyBorder="0" applyAlignment="0" applyProtection="0"/>
    <xf numFmtId="0" fontId="283" fillId="104" borderId="118">
      <alignment horizontal="center" vertical="center"/>
    </xf>
    <xf numFmtId="0" fontId="283" fillId="104" borderId="118">
      <alignment horizontal="center" vertical="center"/>
    </xf>
    <xf numFmtId="0" fontId="283" fillId="104" borderId="118">
      <alignment horizontal="center" vertical="center"/>
    </xf>
    <xf numFmtId="0" fontId="283" fillId="104" borderId="11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xf numFmtId="0" fontId="2" fillId="0" borderId="99"/>
    <xf numFmtId="0" fontId="2" fillId="0" borderId="99"/>
    <xf numFmtId="0" fontId="2" fillId="0" borderId="9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xf numFmtId="0" fontId="2"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2" fillId="73" borderId="142" applyNumberFormat="0" applyFont="0" applyAlignment="0" applyProtection="0"/>
    <xf numFmtId="0" fontId="2" fillId="73" borderId="142" applyNumberFormat="0" applyFont="0" applyAlignment="0" applyProtection="0"/>
    <xf numFmtId="3" fontId="209" fillId="0" borderId="125">
      <alignment vertical="center"/>
    </xf>
    <xf numFmtId="0" fontId="2" fillId="73" borderId="142" applyNumberFormat="0" applyFont="0" applyAlignment="0" applyProtection="0"/>
    <xf numFmtId="0" fontId="2" fillId="73" borderId="142" applyNumberFormat="0" applyFont="0" applyAlignment="0" applyProtection="0"/>
    <xf numFmtId="3" fontId="209" fillId="0" borderId="125">
      <alignment vertical="center"/>
    </xf>
    <xf numFmtId="0" fontId="2" fillId="73" borderId="142" applyNumberFormat="0" applyFont="0" applyAlignment="0" applyProtection="0"/>
    <xf numFmtId="0" fontId="2" fillId="73" borderId="142" applyNumberFormat="0" applyFont="0" applyAlignment="0" applyProtection="0"/>
    <xf numFmtId="3" fontId="209" fillId="0" borderId="125">
      <alignment vertical="center"/>
    </xf>
    <xf numFmtId="0" fontId="2" fillId="73" borderId="142" applyNumberFormat="0" applyFont="0" applyAlignment="0" applyProtection="0"/>
    <xf numFmtId="0" fontId="2" fillId="73" borderId="142" applyNumberFormat="0" applyFont="0" applyAlignment="0" applyProtection="0"/>
    <xf numFmtId="3" fontId="209" fillId="0" borderId="125">
      <alignment vertical="center"/>
    </xf>
    <xf numFmtId="0" fontId="71" fillId="73" borderId="14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2" applyNumberFormat="0" applyFont="0" applyAlignment="0" applyProtection="0"/>
    <xf numFmtId="0" fontId="2" fillId="73" borderId="142" applyNumberFormat="0" applyFont="0" applyAlignment="0" applyProtection="0"/>
    <xf numFmtId="0" fontId="2" fillId="73" borderId="14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2" applyNumberFormat="0" applyFont="0" applyAlignment="0" applyProtection="0"/>
    <xf numFmtId="0" fontId="71" fillId="73" borderId="142" applyNumberFormat="0" applyFont="0" applyAlignment="0" applyProtection="0"/>
    <xf numFmtId="0" fontId="2" fillId="0" borderId="0" applyNumberFormat="0" applyFont="0" applyFill="0" applyBorder="0" applyAlignment="0" applyProtection="0"/>
    <xf numFmtId="0" fontId="71" fillId="73" borderId="14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2" applyNumberFormat="0" applyFont="0" applyAlignment="0" applyProtection="0"/>
    <xf numFmtId="0" fontId="71" fillId="73" borderId="142" applyNumberFormat="0" applyFont="0" applyAlignment="0" applyProtection="0"/>
    <xf numFmtId="0" fontId="71" fillId="73" borderId="142" applyNumberFormat="0" applyFont="0" applyAlignment="0" applyProtection="0"/>
    <xf numFmtId="0" fontId="2" fillId="0" borderId="0" applyNumberFormat="0" applyFont="0" applyFill="0" applyBorder="0" applyAlignment="0" applyProtection="0"/>
    <xf numFmtId="0" fontId="71" fillId="73" borderId="14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2" applyNumberFormat="0" applyFont="0" applyAlignment="0" applyProtection="0"/>
    <xf numFmtId="0" fontId="71" fillId="73" borderId="142" applyNumberFormat="0" applyFont="0" applyAlignment="0" applyProtection="0"/>
    <xf numFmtId="0" fontId="71" fillId="73" borderId="142" applyNumberFormat="0" applyFont="0" applyAlignment="0" applyProtection="0"/>
    <xf numFmtId="0" fontId="71" fillId="73" borderId="142" applyNumberFormat="0" applyFont="0" applyAlignment="0" applyProtection="0"/>
    <xf numFmtId="0" fontId="2" fillId="0" borderId="0" applyNumberFormat="0" applyFont="0" applyFill="0" applyBorder="0" applyAlignment="0" applyProtection="0"/>
    <xf numFmtId="0" fontId="2" fillId="73" borderId="142" applyNumberFormat="0" applyFont="0" applyAlignment="0" applyProtection="0"/>
    <xf numFmtId="0" fontId="2" fillId="73" borderId="142" applyNumberFormat="0" applyFont="0" applyAlignment="0" applyProtection="0"/>
    <xf numFmtId="3" fontId="209" fillId="0" borderId="125">
      <alignment vertical="center"/>
    </xf>
    <xf numFmtId="0" fontId="2" fillId="73" borderId="142" applyNumberFormat="0" applyFont="0" applyAlignment="0" applyProtection="0"/>
    <xf numFmtId="0" fontId="2" fillId="73" borderId="142" applyNumberFormat="0" applyFont="0" applyAlignment="0" applyProtection="0"/>
    <xf numFmtId="3" fontId="209" fillId="0" borderId="125">
      <alignment vertical="center"/>
    </xf>
    <xf numFmtId="0" fontId="2" fillId="73" borderId="142" applyNumberFormat="0" applyFont="0" applyAlignment="0" applyProtection="0"/>
    <xf numFmtId="0" fontId="2" fillId="73" borderId="142" applyNumberFormat="0" applyFont="0" applyAlignment="0" applyProtection="0"/>
    <xf numFmtId="3" fontId="209" fillId="0" borderId="125">
      <alignment vertical="center"/>
    </xf>
    <xf numFmtId="0" fontId="2" fillId="73" borderId="142" applyNumberFormat="0" applyFont="0" applyAlignment="0" applyProtection="0"/>
    <xf numFmtId="0" fontId="2" fillId="73" borderId="142" applyNumberFormat="0" applyFont="0" applyAlignment="0" applyProtection="0"/>
    <xf numFmtId="3" fontId="209" fillId="0" borderId="125">
      <alignment vertical="center"/>
    </xf>
    <xf numFmtId="0" fontId="2" fillId="73" borderId="142" applyNumberFormat="0" applyFont="0" applyAlignment="0" applyProtection="0"/>
    <xf numFmtId="0" fontId="2" fillId="73" borderId="142" applyNumberFormat="0" applyFont="0" applyAlignment="0" applyProtection="0"/>
    <xf numFmtId="3" fontId="209" fillId="0" borderId="125">
      <alignment vertical="center"/>
    </xf>
    <xf numFmtId="0" fontId="286" fillId="0" borderId="7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0" fillId="0" borderId="0"/>
    <xf numFmtId="0" fontId="237" fillId="0" borderId="72"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15">
      <alignment horizontal="right"/>
      <protection locked="0"/>
    </xf>
    <xf numFmtId="0" fontId="10" fillId="0" borderId="0"/>
    <xf numFmtId="3" fontId="2" fillId="74" borderId="115">
      <alignment horizontal="right"/>
      <protection locked="0"/>
    </xf>
    <xf numFmtId="0" fontId="2" fillId="0" borderId="0" applyNumberFormat="0" applyFont="0" applyFill="0" applyBorder="0" applyAlignment="0" applyProtection="0"/>
    <xf numFmtId="3" fontId="2" fillId="74" borderId="115">
      <alignment horizontal="right"/>
      <protection locked="0"/>
    </xf>
    <xf numFmtId="3" fontId="2" fillId="74" borderId="115">
      <alignment horizontal="right"/>
      <protection locked="0"/>
    </xf>
    <xf numFmtId="3" fontId="2" fillId="74" borderId="115">
      <alignment horizontal="right"/>
      <protection locked="0"/>
    </xf>
    <xf numFmtId="3" fontId="2" fillId="74" borderId="115">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3" fontId="2" fillId="74" borderId="115">
      <alignment horizontal="right"/>
      <protection locked="0"/>
    </xf>
    <xf numFmtId="3" fontId="2" fillId="74" borderId="115">
      <alignment horizontal="right"/>
      <protection locked="0"/>
    </xf>
    <xf numFmtId="3" fontId="2" fillId="74" borderId="115">
      <alignment horizontal="right"/>
      <protection locked="0"/>
    </xf>
    <xf numFmtId="3" fontId="2" fillId="74" borderId="115">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60" fontId="2" fillId="74" borderId="115">
      <alignment horizontal="right"/>
      <protection locked="0"/>
    </xf>
    <xf numFmtId="0" fontId="10" fillId="0" borderId="0"/>
    <xf numFmtId="260" fontId="2" fillId="74" borderId="115">
      <alignment horizontal="right"/>
      <protection locked="0"/>
    </xf>
    <xf numFmtId="0" fontId="2" fillId="0" borderId="0" applyNumberFormat="0" applyFont="0" applyFill="0" applyBorder="0" applyAlignment="0" applyProtection="0"/>
    <xf numFmtId="260" fontId="2" fillId="74" borderId="115">
      <alignment horizontal="right"/>
      <protection locked="0"/>
    </xf>
    <xf numFmtId="260" fontId="2" fillId="74" borderId="115">
      <alignment horizontal="right"/>
      <protection locked="0"/>
    </xf>
    <xf numFmtId="260" fontId="2" fillId="74" borderId="115">
      <alignment horizontal="right"/>
      <protection locked="0"/>
    </xf>
    <xf numFmtId="260" fontId="2" fillId="74" borderId="115">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260" fontId="2" fillId="74" borderId="115">
      <alignment horizontal="right"/>
      <protection locked="0"/>
    </xf>
    <xf numFmtId="260" fontId="2" fillId="74" borderId="115">
      <alignment horizontal="right"/>
      <protection locked="0"/>
    </xf>
    <xf numFmtId="260" fontId="2" fillId="74" borderId="115">
      <alignment horizontal="right"/>
      <protection locked="0"/>
    </xf>
    <xf numFmtId="260" fontId="2" fillId="74" borderId="115">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0" fontId="2" fillId="74" borderId="115" applyFont="0">
      <alignment horizontal="right"/>
      <protection locked="0"/>
    </xf>
    <xf numFmtId="0" fontId="10" fillId="0" borderId="0"/>
    <xf numFmtId="10" fontId="2" fillId="74" borderId="115" applyFont="0">
      <alignment horizontal="right"/>
      <protection locked="0"/>
    </xf>
    <xf numFmtId="0" fontId="2" fillId="0" borderId="0" applyNumberFormat="0" applyFont="0" applyFill="0" applyBorder="0" applyAlignment="0" applyProtection="0"/>
    <xf numFmtId="10" fontId="2" fillId="74" borderId="115" applyFont="0">
      <alignment horizontal="right"/>
      <protection locked="0"/>
    </xf>
    <xf numFmtId="10" fontId="2" fillId="74" borderId="115" applyFont="0">
      <alignment horizontal="right"/>
      <protection locked="0"/>
    </xf>
    <xf numFmtId="10" fontId="2" fillId="74" borderId="115" applyFont="0">
      <alignment horizontal="right"/>
      <protection locked="0"/>
    </xf>
    <xf numFmtId="10" fontId="2" fillId="74" borderId="115" applyFont="0">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10" fontId="2" fillId="74" borderId="115" applyFont="0">
      <alignment horizontal="right"/>
      <protection locked="0"/>
    </xf>
    <xf numFmtId="10" fontId="2" fillId="74" borderId="115" applyFont="0">
      <alignment horizontal="right"/>
      <protection locked="0"/>
    </xf>
    <xf numFmtId="10" fontId="2" fillId="74" borderId="115" applyFont="0">
      <alignment horizontal="right"/>
      <protection locked="0"/>
    </xf>
    <xf numFmtId="10" fontId="2" fillId="74" borderId="115" applyFont="0">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9" fontId="2" fillId="74" borderId="115">
      <alignment horizontal="right"/>
      <protection locked="0"/>
    </xf>
    <xf numFmtId="0" fontId="10" fillId="0" borderId="0"/>
    <xf numFmtId="9" fontId="2" fillId="74" borderId="115">
      <alignment horizontal="right"/>
      <protection locked="0"/>
    </xf>
    <xf numFmtId="0" fontId="2" fillId="0" borderId="0" applyNumberFormat="0" applyFont="0" applyFill="0" applyBorder="0" applyAlignment="0" applyProtection="0"/>
    <xf numFmtId="9" fontId="2" fillId="74" borderId="115">
      <alignment horizontal="right"/>
      <protection locked="0"/>
    </xf>
    <xf numFmtId="9" fontId="2" fillId="74" borderId="115">
      <alignment horizontal="right"/>
      <protection locked="0"/>
    </xf>
    <xf numFmtId="9" fontId="2" fillId="74" borderId="115">
      <alignment horizontal="right"/>
      <protection locked="0"/>
    </xf>
    <xf numFmtId="9" fontId="2" fillId="74" borderId="115">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9" fontId="2" fillId="74" borderId="115">
      <alignment horizontal="right"/>
      <protection locked="0"/>
    </xf>
    <xf numFmtId="9" fontId="2" fillId="74" borderId="115">
      <alignment horizontal="right"/>
      <protection locked="0"/>
    </xf>
    <xf numFmtId="9" fontId="2" fillId="74" borderId="115">
      <alignment horizontal="right"/>
      <protection locked="0"/>
    </xf>
    <xf numFmtId="9" fontId="2" fillId="74" borderId="115">
      <alignment horizontal="right"/>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331" fontId="2" fillId="74" borderId="115" applyFont="0">
      <alignment horizontal="right" vertical="center"/>
      <protection locked="0"/>
    </xf>
    <xf numFmtId="331" fontId="2" fillId="74" borderId="115" applyFont="0">
      <alignment horizontal="right" vertical="center"/>
      <protection locked="0"/>
    </xf>
    <xf numFmtId="331" fontId="2" fillId="74" borderId="115" applyFont="0">
      <alignment horizontal="right" vertical="center"/>
      <protection locked="0"/>
    </xf>
    <xf numFmtId="331" fontId="2" fillId="74" borderId="115" applyFont="0">
      <alignment horizontal="right" vertical="center"/>
      <protection locked="0"/>
    </xf>
    <xf numFmtId="331" fontId="2" fillId="74" borderId="115"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74" borderId="115">
      <alignment horizontal="center" wrapText="1"/>
    </xf>
    <xf numFmtId="0" fontId="10" fillId="0" borderId="0"/>
    <xf numFmtId="0" fontId="2" fillId="74" borderId="115">
      <alignment horizontal="center" wrapText="1"/>
    </xf>
    <xf numFmtId="0" fontId="2" fillId="0" borderId="0" applyNumberFormat="0" applyFont="0" applyFill="0" applyBorder="0" applyAlignment="0" applyProtection="0"/>
    <xf numFmtId="0" fontId="2" fillId="74" borderId="115">
      <alignment horizontal="center" wrapText="1"/>
    </xf>
    <xf numFmtId="0" fontId="2" fillId="74" borderId="115">
      <alignment horizontal="center" wrapText="1"/>
    </xf>
    <xf numFmtId="0" fontId="2" fillId="74" borderId="115">
      <alignment horizontal="center" wrapText="1"/>
    </xf>
    <xf numFmtId="0" fontId="2" fillId="74" borderId="115">
      <alignment horizontal="center" wrapText="1"/>
    </xf>
    <xf numFmtId="3" fontId="209" fillId="0" borderId="125">
      <alignment vertical="center"/>
    </xf>
    <xf numFmtId="0" fontId="2" fillId="0" borderId="0" applyNumberFormat="0" applyFont="0" applyFill="0" applyBorder="0" applyAlignment="0" applyProtection="0"/>
    <xf numFmtId="0" fontId="10" fillId="0" borderId="0"/>
    <xf numFmtId="0" fontId="2" fillId="74" borderId="115">
      <alignment horizontal="center" wrapText="1"/>
    </xf>
    <xf numFmtId="0" fontId="2" fillId="74" borderId="115">
      <alignment horizontal="center" wrapText="1"/>
    </xf>
    <xf numFmtId="0" fontId="2" fillId="74" borderId="115">
      <alignment horizontal="center" wrapText="1"/>
    </xf>
    <xf numFmtId="0" fontId="2" fillId="74" borderId="115">
      <alignment horizontal="center" wrapText="1"/>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74" borderId="115" applyNumberFormat="0" applyFont="0">
      <alignment horizontal="center" wrapText="1"/>
      <protection locked="0"/>
    </xf>
    <xf numFmtId="0" fontId="10" fillId="0" borderId="0"/>
    <xf numFmtId="0" fontId="2" fillId="74" borderId="115" applyNumberFormat="0" applyFont="0">
      <alignment horizontal="center" wrapText="1"/>
      <protection locked="0"/>
    </xf>
    <xf numFmtId="0" fontId="2" fillId="0" borderId="0" applyNumberFormat="0" applyFont="0" applyFill="0" applyBorder="0" applyAlignment="0" applyProtection="0"/>
    <xf numFmtId="0" fontId="2" fillId="74" borderId="115" applyNumberFormat="0" applyFont="0">
      <alignment horizontal="center" wrapText="1"/>
      <protection locked="0"/>
    </xf>
    <xf numFmtId="0" fontId="2" fillId="74" borderId="115" applyNumberFormat="0" applyFont="0">
      <alignment horizontal="center" wrapText="1"/>
      <protection locked="0"/>
    </xf>
    <xf numFmtId="0" fontId="2" fillId="74" borderId="115" applyNumberFormat="0" applyFont="0">
      <alignment horizontal="center" wrapText="1"/>
      <protection locked="0"/>
    </xf>
    <xf numFmtId="0" fontId="2" fillId="74" borderId="115" applyNumberFormat="0" applyFont="0">
      <alignment horizontal="center" wrapText="1"/>
      <protection locked="0"/>
    </xf>
    <xf numFmtId="3" fontId="209" fillId="0" borderId="125">
      <alignment vertical="center"/>
    </xf>
    <xf numFmtId="0" fontId="2" fillId="0" borderId="0" applyNumberFormat="0" applyFont="0" applyFill="0" applyBorder="0" applyAlignment="0" applyProtection="0"/>
    <xf numFmtId="0" fontId="10" fillId="0" borderId="0"/>
    <xf numFmtId="0" fontId="2" fillId="74" borderId="115" applyNumberFormat="0" applyFont="0">
      <alignment horizontal="center" wrapText="1"/>
      <protection locked="0"/>
    </xf>
    <xf numFmtId="0" fontId="2" fillId="74" borderId="115" applyNumberFormat="0" applyFont="0">
      <alignment horizontal="center" wrapText="1"/>
      <protection locked="0"/>
    </xf>
    <xf numFmtId="0" fontId="2" fillId="74" borderId="115" applyNumberFormat="0" applyFont="0">
      <alignment horizontal="center" wrapText="1"/>
      <protection locked="0"/>
    </xf>
    <xf numFmtId="0" fontId="2" fillId="74" borderId="115" applyNumberFormat="0" applyFont="0">
      <alignment horizontal="center" wrapText="1"/>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66" fillId="63" borderId="155" applyNumberFormat="0" applyAlignment="0" applyProtection="0"/>
    <xf numFmtId="0" fontId="68" fillId="63" borderId="155" applyNumberFormat="0" applyAlignment="0" applyProtection="0"/>
    <xf numFmtId="0" fontId="68" fillId="63" borderId="155" applyNumberFormat="0" applyAlignment="0" applyProtection="0"/>
    <xf numFmtId="0" fontId="68" fillId="63" borderId="155" applyNumberFormat="0" applyAlignment="0" applyProtection="0"/>
    <xf numFmtId="0" fontId="68" fillId="63" borderId="155" applyNumberFormat="0" applyAlignment="0" applyProtection="0"/>
    <xf numFmtId="0" fontId="10" fillId="0" borderId="0"/>
    <xf numFmtId="0" fontId="10" fillId="0" borderId="0"/>
    <xf numFmtId="0" fontId="10" fillId="0" borderId="0"/>
    <xf numFmtId="0" fontId="10" fillId="0" borderId="0"/>
    <xf numFmtId="0" fontId="66" fillId="109"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5" applyNumberFormat="0" applyAlignment="0" applyProtection="0"/>
    <xf numFmtId="0" fontId="66" fillId="109" borderId="155" applyNumberFormat="0" applyAlignment="0" applyProtection="0"/>
    <xf numFmtId="0" fontId="2" fillId="0" borderId="0" applyNumberFormat="0" applyFont="0" applyFill="0" applyBorder="0" applyAlignment="0" applyProtection="0"/>
    <xf numFmtId="0" fontId="66" fillId="109"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5" applyNumberFormat="0" applyAlignment="0" applyProtection="0"/>
    <xf numFmtId="0" fontId="66" fillId="109" borderId="155" applyNumberFormat="0" applyAlignment="0" applyProtection="0"/>
    <xf numFmtId="0" fontId="2" fillId="0" borderId="0" applyNumberFormat="0" applyFont="0" applyFill="0" applyBorder="0" applyAlignment="0" applyProtection="0"/>
    <xf numFmtId="0" fontId="66" fillId="109"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5" applyNumberFormat="0" applyAlignment="0" applyProtection="0"/>
    <xf numFmtId="0" fontId="66" fillId="109" borderId="155" applyNumberFormat="0" applyAlignment="0" applyProtection="0"/>
    <xf numFmtId="0" fontId="2" fillId="0" borderId="0" applyNumberFormat="0" applyFont="0" applyFill="0" applyBorder="0" applyAlignment="0" applyProtection="0"/>
    <xf numFmtId="0" fontId="68" fillId="63" borderId="155" applyNumberFormat="0" applyAlignment="0" applyProtection="0"/>
    <xf numFmtId="0" fontId="68" fillId="63"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5" applyNumberFormat="0" applyAlignment="0" applyProtection="0"/>
    <xf numFmtId="0" fontId="68" fillId="63" borderId="155" applyNumberFormat="0" applyAlignment="0" applyProtection="0"/>
    <xf numFmtId="173" fontId="233" fillId="134" borderId="72"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1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3" fontId="288" fillId="135" borderId="11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5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2" applyNumberFormat="0" applyFont="0" applyBorder="0" applyAlignment="0" applyProtection="0">
      <alignment horizontal="center"/>
    </xf>
    <xf numFmtId="0" fontId="19" fillId="131"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9" fillId="96" borderId="72" applyNumberFormat="0" applyFont="0" applyBorder="0" applyAlignment="0" applyProtection="0">
      <alignment horizontal="center"/>
    </xf>
    <xf numFmtId="0" fontId="19" fillId="96"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60" fillId="0" borderId="15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5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25">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2" fillId="0" borderId="0" applyNumberFormat="0" applyFont="0" applyFill="0" applyBorder="0" applyAlignment="0" applyProtection="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25">
      <alignment vertical="center"/>
    </xf>
    <xf numFmtId="10" fontId="2" fillId="0" borderId="16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53" fillId="0" borderId="0"/>
    <xf numFmtId="0" fontId="2" fillId="0" borderId="0" applyNumberFormat="0" applyFont="0" applyFill="0" applyBorder="0" applyAlignment="0" applyProtection="0"/>
    <xf numFmtId="0" fontId="10" fillId="0" borderId="0"/>
    <xf numFmtId="0" fontId="46" fillId="69" borderId="66">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25">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45" fillId="92" borderId="66"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25">
      <alignment vertical="center"/>
    </xf>
    <xf numFmtId="0" fontId="10" fillId="0" borderId="0"/>
    <xf numFmtId="0" fontId="177" fillId="111"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3" fontId="2" fillId="95" borderId="115" applyFont="0">
      <alignment horizontal="right" vertical="center"/>
      <protection locked="0"/>
    </xf>
    <xf numFmtId="3" fontId="2" fillId="95" borderId="115" applyFont="0">
      <alignment horizontal="right" vertical="center"/>
      <protection locked="0"/>
    </xf>
    <xf numFmtId="3" fontId="2" fillId="95" borderId="115" applyFont="0">
      <alignment horizontal="right" vertical="center"/>
      <protection locked="0"/>
    </xf>
    <xf numFmtId="3" fontId="2" fillId="95" borderId="115" applyFont="0">
      <alignment horizontal="right" vertical="center"/>
      <protection locked="0"/>
    </xf>
    <xf numFmtId="3" fontId="2" fillId="95" borderId="115"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1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165" fontId="298" fillId="0" borderId="0">
      <alignment horizontal="right"/>
    </xf>
    <xf numFmtId="0" fontId="10" fillId="0" borderId="0"/>
    <xf numFmtId="0" fontId="2" fillId="0" borderId="16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55" applyNumberFormat="0" applyProtection="0">
      <alignment vertical="center"/>
    </xf>
    <xf numFmtId="4" fontId="29" fillId="88" borderId="155" applyNumberFormat="0" applyProtection="0">
      <alignment vertical="center"/>
    </xf>
    <xf numFmtId="4" fontId="29" fillId="88" borderId="155" applyNumberFormat="0" applyProtection="0">
      <alignment vertical="center"/>
    </xf>
    <xf numFmtId="4" fontId="29" fillId="88" borderId="155" applyNumberFormat="0" applyProtection="0">
      <alignment vertical="center"/>
    </xf>
    <xf numFmtId="4" fontId="29" fillId="88" borderId="155" applyNumberFormat="0" applyProtection="0">
      <alignment vertical="center"/>
    </xf>
    <xf numFmtId="4" fontId="299" fillId="88" borderId="155" applyNumberFormat="0" applyProtection="0">
      <alignment vertical="center"/>
    </xf>
    <xf numFmtId="4" fontId="299" fillId="88" borderId="155" applyNumberFormat="0" applyProtection="0">
      <alignment vertical="center"/>
    </xf>
    <xf numFmtId="4" fontId="299" fillId="88" borderId="155" applyNumberFormat="0" applyProtection="0">
      <alignment vertical="center"/>
    </xf>
    <xf numFmtId="4" fontId="299" fillId="88" borderId="155" applyNumberFormat="0" applyProtection="0">
      <alignment vertical="center"/>
    </xf>
    <xf numFmtId="4" fontId="299" fillId="88" borderId="155" applyNumberFormat="0" applyProtection="0">
      <alignment vertical="center"/>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4" fontId="29" fillId="88"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4" fontId="29" fillId="93" borderId="155" applyNumberFormat="0" applyProtection="0">
      <alignment horizontal="right" vertical="center"/>
    </xf>
    <xf numFmtId="4" fontId="29" fillId="93" borderId="155" applyNumberFormat="0" applyProtection="0">
      <alignment horizontal="right" vertical="center"/>
    </xf>
    <xf numFmtId="4" fontId="29" fillId="93" borderId="155" applyNumberFormat="0" applyProtection="0">
      <alignment horizontal="right" vertical="center"/>
    </xf>
    <xf numFmtId="4" fontId="29" fillId="93" borderId="155" applyNumberFormat="0" applyProtection="0">
      <alignment horizontal="right" vertical="center"/>
    </xf>
    <xf numFmtId="4" fontId="29" fillId="93" borderId="155" applyNumberFormat="0" applyProtection="0">
      <alignment horizontal="right" vertical="center"/>
    </xf>
    <xf numFmtId="4" fontId="29" fillId="97" borderId="155" applyNumberFormat="0" applyProtection="0">
      <alignment horizontal="right" vertical="center"/>
    </xf>
    <xf numFmtId="4" fontId="29" fillId="97" borderId="155" applyNumberFormat="0" applyProtection="0">
      <alignment horizontal="right" vertical="center"/>
    </xf>
    <xf numFmtId="4" fontId="29" fillId="97" borderId="155" applyNumberFormat="0" applyProtection="0">
      <alignment horizontal="right" vertical="center"/>
    </xf>
    <xf numFmtId="4" fontId="29" fillId="97" borderId="155" applyNumberFormat="0" applyProtection="0">
      <alignment horizontal="right" vertical="center"/>
    </xf>
    <xf numFmtId="4" fontId="29" fillId="97" borderId="155" applyNumberFormat="0" applyProtection="0">
      <alignment horizontal="right" vertical="center"/>
    </xf>
    <xf numFmtId="4" fontId="29" fillId="104" borderId="155" applyNumberFormat="0" applyProtection="0">
      <alignment horizontal="right" vertical="center"/>
    </xf>
    <xf numFmtId="4" fontId="29" fillId="104" borderId="155" applyNumberFormat="0" applyProtection="0">
      <alignment horizontal="right" vertical="center"/>
    </xf>
    <xf numFmtId="4" fontId="29" fillId="104" borderId="155" applyNumberFormat="0" applyProtection="0">
      <alignment horizontal="right" vertical="center"/>
    </xf>
    <xf numFmtId="4" fontId="29" fillId="104" borderId="155" applyNumberFormat="0" applyProtection="0">
      <alignment horizontal="right" vertical="center"/>
    </xf>
    <xf numFmtId="4" fontId="29" fillId="104" borderId="155" applyNumberFormat="0" applyProtection="0">
      <alignment horizontal="right" vertical="center"/>
    </xf>
    <xf numFmtId="4" fontId="29" fillId="99" borderId="155" applyNumberFormat="0" applyProtection="0">
      <alignment horizontal="right" vertical="center"/>
    </xf>
    <xf numFmtId="4" fontId="29" fillId="99" borderId="155" applyNumberFormat="0" applyProtection="0">
      <alignment horizontal="right" vertical="center"/>
    </xf>
    <xf numFmtId="4" fontId="29" fillId="99" borderId="155" applyNumberFormat="0" applyProtection="0">
      <alignment horizontal="right" vertical="center"/>
    </xf>
    <xf numFmtId="4" fontId="29" fillId="99" borderId="155" applyNumberFormat="0" applyProtection="0">
      <alignment horizontal="right" vertical="center"/>
    </xf>
    <xf numFmtId="4" fontId="29" fillId="99" borderId="155" applyNumberFormat="0" applyProtection="0">
      <alignment horizontal="right" vertical="center"/>
    </xf>
    <xf numFmtId="4" fontId="29" fillId="102" borderId="155" applyNumberFormat="0" applyProtection="0">
      <alignment horizontal="right" vertical="center"/>
    </xf>
    <xf numFmtId="4" fontId="29" fillId="102" borderId="155" applyNumberFormat="0" applyProtection="0">
      <alignment horizontal="right" vertical="center"/>
    </xf>
    <xf numFmtId="4" fontId="29" fillId="102" borderId="155" applyNumberFormat="0" applyProtection="0">
      <alignment horizontal="right" vertical="center"/>
    </xf>
    <xf numFmtId="4" fontId="29" fillId="102" borderId="155" applyNumberFormat="0" applyProtection="0">
      <alignment horizontal="right" vertical="center"/>
    </xf>
    <xf numFmtId="4" fontId="29" fillId="102" borderId="155" applyNumberFormat="0" applyProtection="0">
      <alignment horizontal="right" vertical="center"/>
    </xf>
    <xf numFmtId="4" fontId="29" fillId="106" borderId="155" applyNumberFormat="0" applyProtection="0">
      <alignment horizontal="right" vertical="center"/>
    </xf>
    <xf numFmtId="4" fontId="29" fillId="106" borderId="155" applyNumberFormat="0" applyProtection="0">
      <alignment horizontal="right" vertical="center"/>
    </xf>
    <xf numFmtId="4" fontId="29" fillId="106" borderId="155" applyNumberFormat="0" applyProtection="0">
      <alignment horizontal="right" vertical="center"/>
    </xf>
    <xf numFmtId="4" fontId="29" fillId="106" borderId="155" applyNumberFormat="0" applyProtection="0">
      <alignment horizontal="right" vertical="center"/>
    </xf>
    <xf numFmtId="4" fontId="29" fillId="106" borderId="155" applyNumberFormat="0" applyProtection="0">
      <alignment horizontal="right" vertical="center"/>
    </xf>
    <xf numFmtId="4" fontId="29" fillId="105" borderId="155" applyNumberFormat="0" applyProtection="0">
      <alignment horizontal="right" vertical="center"/>
    </xf>
    <xf numFmtId="4" fontId="29" fillId="105" borderId="155" applyNumberFormat="0" applyProtection="0">
      <alignment horizontal="right" vertical="center"/>
    </xf>
    <xf numFmtId="4" fontId="29" fillId="105" borderId="155" applyNumberFormat="0" applyProtection="0">
      <alignment horizontal="right" vertical="center"/>
    </xf>
    <xf numFmtId="4" fontId="29" fillId="105" borderId="155" applyNumberFormat="0" applyProtection="0">
      <alignment horizontal="right" vertical="center"/>
    </xf>
    <xf numFmtId="4" fontId="29" fillId="105" borderId="155" applyNumberFormat="0" applyProtection="0">
      <alignment horizontal="right" vertical="center"/>
    </xf>
    <xf numFmtId="4" fontId="29" fillId="136" borderId="155" applyNumberFormat="0" applyProtection="0">
      <alignment horizontal="right" vertical="center"/>
    </xf>
    <xf numFmtId="4" fontId="29" fillId="136" borderId="155" applyNumberFormat="0" applyProtection="0">
      <alignment horizontal="right" vertical="center"/>
    </xf>
    <xf numFmtId="4" fontId="29" fillId="136" borderId="155" applyNumberFormat="0" applyProtection="0">
      <alignment horizontal="right" vertical="center"/>
    </xf>
    <xf numFmtId="4" fontId="29" fillId="136" borderId="155" applyNumberFormat="0" applyProtection="0">
      <alignment horizontal="right" vertical="center"/>
    </xf>
    <xf numFmtId="4" fontId="29" fillId="136" borderId="155" applyNumberFormat="0" applyProtection="0">
      <alignment horizontal="right" vertical="center"/>
    </xf>
    <xf numFmtId="4" fontId="29" fillId="98" borderId="155" applyNumberFormat="0" applyProtection="0">
      <alignment horizontal="right" vertical="center"/>
    </xf>
    <xf numFmtId="4" fontId="29" fillId="98" borderId="155" applyNumberFormat="0" applyProtection="0">
      <alignment horizontal="right" vertical="center"/>
    </xf>
    <xf numFmtId="4" fontId="29" fillId="98" borderId="155" applyNumberFormat="0" applyProtection="0">
      <alignment horizontal="right" vertical="center"/>
    </xf>
    <xf numFmtId="4" fontId="29" fillId="98" borderId="155" applyNumberFormat="0" applyProtection="0">
      <alignment horizontal="right" vertical="center"/>
    </xf>
    <xf numFmtId="4" fontId="29" fillId="98" borderId="155" applyNumberFormat="0" applyProtection="0">
      <alignment horizontal="right" vertical="center"/>
    </xf>
    <xf numFmtId="4" fontId="188" fillId="137" borderId="155" applyNumberFormat="0" applyProtection="0">
      <alignment horizontal="left" vertical="center" indent="1"/>
    </xf>
    <xf numFmtId="4" fontId="188" fillId="137" borderId="155" applyNumberFormat="0" applyProtection="0">
      <alignment horizontal="left" vertical="center" indent="1"/>
    </xf>
    <xf numFmtId="4" fontId="188" fillId="137" borderId="155" applyNumberFormat="0" applyProtection="0">
      <alignment horizontal="left" vertical="center" indent="1"/>
    </xf>
    <xf numFmtId="4" fontId="188" fillId="137" borderId="155" applyNumberFormat="0" applyProtection="0">
      <alignment horizontal="left" vertical="center" indent="1"/>
    </xf>
    <xf numFmtId="4" fontId="188" fillId="137" borderId="155"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300" fillId="139" borderId="0"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4" fontId="29" fillId="138" borderId="155" applyNumberFormat="0" applyProtection="0">
      <alignment horizontal="left" vertical="center" indent="1"/>
    </xf>
    <xf numFmtId="4" fontId="29" fillId="138" borderId="155" applyNumberFormat="0" applyProtection="0">
      <alignment horizontal="left" vertical="center" indent="1"/>
    </xf>
    <xf numFmtId="4" fontId="29" fillId="138" borderId="155" applyNumberFormat="0" applyProtection="0">
      <alignment horizontal="left" vertical="center" indent="1"/>
    </xf>
    <xf numFmtId="4" fontId="29" fillId="138" borderId="155" applyNumberFormat="0" applyProtection="0">
      <alignment horizontal="left" vertical="center" indent="1"/>
    </xf>
    <xf numFmtId="4" fontId="29" fillId="138" borderId="155" applyNumberFormat="0" applyProtection="0">
      <alignment horizontal="left" vertical="center" indent="1"/>
    </xf>
    <xf numFmtId="4" fontId="29" fillId="140" borderId="155" applyNumberFormat="0" applyProtection="0">
      <alignment horizontal="left" vertical="center" indent="1"/>
    </xf>
    <xf numFmtId="4" fontId="29" fillId="140" borderId="155" applyNumberFormat="0" applyProtection="0">
      <alignment horizontal="left" vertical="center" indent="1"/>
    </xf>
    <xf numFmtId="4" fontId="29" fillId="140" borderId="155" applyNumberFormat="0" applyProtection="0">
      <alignment horizontal="left" vertical="center" indent="1"/>
    </xf>
    <xf numFmtId="4" fontId="29" fillId="140" borderId="155" applyNumberFormat="0" applyProtection="0">
      <alignment horizontal="left" vertical="center" indent="1"/>
    </xf>
    <xf numFmtId="4" fontId="29"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2" fillId="140" borderId="155" applyNumberFormat="0" applyProtection="0">
      <alignment horizontal="left" vertical="center" indent="1"/>
    </xf>
    <xf numFmtId="0" fontId="45" fillId="133" borderId="163"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3" applyNumberFormat="0" applyProtection="0">
      <alignment horizontal="left" vertical="center" indent="1"/>
    </xf>
    <xf numFmtId="0" fontId="45" fillId="133" borderId="163" applyNumberFormat="0" applyProtection="0">
      <alignment horizontal="left" vertical="center" indent="1"/>
    </xf>
    <xf numFmtId="0" fontId="2" fillId="0" borderId="0" applyNumberFormat="0" applyFont="0" applyFill="0" applyBorder="0" applyAlignment="0" applyProtection="0"/>
    <xf numFmtId="0" fontId="2" fillId="113" borderId="155" applyNumberFormat="0" applyProtection="0">
      <alignment horizontal="left" vertical="center" indent="1"/>
    </xf>
    <xf numFmtId="0" fontId="2" fillId="113" borderId="155" applyNumberFormat="0" applyProtection="0">
      <alignment horizontal="left" vertical="center" indent="1"/>
    </xf>
    <xf numFmtId="0" fontId="2" fillId="113" borderId="155" applyNumberFormat="0" applyProtection="0">
      <alignment horizontal="left" vertical="center" indent="1"/>
    </xf>
    <xf numFmtId="0" fontId="2" fillId="113" borderId="155" applyNumberFormat="0" applyProtection="0">
      <alignment horizontal="left" vertical="center" indent="1"/>
    </xf>
    <xf numFmtId="0" fontId="2" fillId="113"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68"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4" fontId="29" fillId="107" borderId="155" applyNumberFormat="0" applyProtection="0">
      <alignment vertical="center"/>
    </xf>
    <xf numFmtId="4" fontId="29" fillId="107" borderId="155" applyNumberFormat="0" applyProtection="0">
      <alignment vertical="center"/>
    </xf>
    <xf numFmtId="4" fontId="29" fillId="107" borderId="155" applyNumberFormat="0" applyProtection="0">
      <alignment vertical="center"/>
    </xf>
    <xf numFmtId="4" fontId="29" fillId="107" borderId="155" applyNumberFormat="0" applyProtection="0">
      <alignment vertical="center"/>
    </xf>
    <xf numFmtId="4" fontId="29" fillId="107" borderId="155" applyNumberFormat="0" applyProtection="0">
      <alignment vertical="center"/>
    </xf>
    <xf numFmtId="4" fontId="299" fillId="107" borderId="155" applyNumberFormat="0" applyProtection="0">
      <alignment vertical="center"/>
    </xf>
    <xf numFmtId="4" fontId="299" fillId="107" borderId="155" applyNumberFormat="0" applyProtection="0">
      <alignment vertical="center"/>
    </xf>
    <xf numFmtId="4" fontId="299" fillId="107" borderId="155" applyNumberFormat="0" applyProtection="0">
      <alignment vertical="center"/>
    </xf>
    <xf numFmtId="4" fontId="299" fillId="107" borderId="155" applyNumberFormat="0" applyProtection="0">
      <alignment vertical="center"/>
    </xf>
    <xf numFmtId="4" fontId="299" fillId="107" borderId="155" applyNumberFormat="0" applyProtection="0">
      <alignment vertical="center"/>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4" fontId="29" fillId="107" borderId="155" applyNumberFormat="0" applyProtection="0">
      <alignment horizontal="left" vertical="center" indent="1"/>
    </xf>
    <xf numFmtId="340" fontId="29" fillId="131" borderId="163" applyProtection="0">
      <alignment horizontal="right" vertical="center"/>
    </xf>
    <xf numFmtId="340" fontId="29" fillId="131" borderId="163"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3" applyProtection="0">
      <alignment horizontal="right" vertical="center"/>
    </xf>
    <xf numFmtId="340" fontId="29" fillId="131" borderId="163" applyProtection="0">
      <alignment horizontal="right" vertical="center"/>
    </xf>
    <xf numFmtId="340" fontId="29" fillId="131" borderId="163"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4" fontId="299" fillId="138" borderId="155" applyNumberFormat="0" applyProtection="0">
      <alignment horizontal="right" vertical="center"/>
    </xf>
    <xf numFmtId="4" fontId="299" fillId="138" borderId="155" applyNumberFormat="0" applyProtection="0">
      <alignment horizontal="right" vertical="center"/>
    </xf>
    <xf numFmtId="4" fontId="299" fillId="138" borderId="155" applyNumberFormat="0" applyProtection="0">
      <alignment horizontal="right" vertical="center"/>
    </xf>
    <xf numFmtId="4" fontId="299" fillId="138" borderId="155" applyNumberFormat="0" applyProtection="0">
      <alignment horizontal="right" vertical="center"/>
    </xf>
    <xf numFmtId="4" fontId="299" fillId="138" borderId="155" applyNumberFormat="0" applyProtection="0">
      <alignment horizontal="right" vertical="center"/>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2" fillId="92" borderId="155" applyNumberFormat="0" applyProtection="0">
      <alignment horizontal="left" vertical="center" indent="1"/>
    </xf>
    <xf numFmtId="0" fontId="301" fillId="0" borderId="0"/>
    <xf numFmtId="4" fontId="206" fillId="138" borderId="155" applyNumberFormat="0" applyProtection="0">
      <alignment horizontal="right" vertical="center"/>
    </xf>
    <xf numFmtId="4" fontId="206" fillId="138" borderId="155" applyNumberFormat="0" applyProtection="0">
      <alignment horizontal="right" vertical="center"/>
    </xf>
    <xf numFmtId="4" fontId="206" fillId="138" borderId="155" applyNumberFormat="0" applyProtection="0">
      <alignment horizontal="right" vertical="center"/>
    </xf>
    <xf numFmtId="4" fontId="206" fillId="138" borderId="155" applyNumberFormat="0" applyProtection="0">
      <alignment horizontal="right" vertical="center"/>
    </xf>
    <xf numFmtId="4" fontId="206" fillId="138" borderId="155"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302" fillId="0" borderId="0"/>
    <xf numFmtId="341" fontId="160" fillId="0" borderId="0"/>
    <xf numFmtId="342" fontId="160" fillId="0" borderId="0"/>
    <xf numFmtId="0" fontId="210" fillId="0" borderId="24"/>
    <xf numFmtId="0" fontId="303" fillId="71" borderId="103"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64">
      <alignment horizontal="right"/>
    </xf>
    <xf numFmtId="0" fontId="306" fillId="141" borderId="0"/>
    <xf numFmtId="0" fontId="304" fillId="69" borderId="164">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15">
      <alignment horizontal="center"/>
    </xf>
    <xf numFmtId="0" fontId="10" fillId="0" borderId="0"/>
    <xf numFmtId="347" fontId="2" fillId="69" borderId="115">
      <alignment horizontal="center"/>
    </xf>
    <xf numFmtId="0" fontId="2" fillId="0" borderId="0" applyNumberFormat="0" applyFont="0" applyFill="0" applyBorder="0" applyAlignment="0" applyProtection="0"/>
    <xf numFmtId="347" fontId="2" fillId="69" borderId="115">
      <alignment horizontal="center"/>
    </xf>
    <xf numFmtId="347" fontId="2" fillId="69" borderId="115">
      <alignment horizontal="center"/>
    </xf>
    <xf numFmtId="347" fontId="2" fillId="69" borderId="115">
      <alignment horizontal="center"/>
    </xf>
    <xf numFmtId="347" fontId="2" fillId="69" borderId="115">
      <alignment horizontal="center"/>
    </xf>
    <xf numFmtId="3" fontId="209" fillId="0" borderId="125">
      <alignment vertical="center"/>
    </xf>
    <xf numFmtId="0" fontId="2" fillId="0" borderId="0" applyNumberFormat="0" applyFont="0" applyFill="0" applyBorder="0" applyAlignment="0" applyProtection="0"/>
    <xf numFmtId="0" fontId="10" fillId="0" borderId="0"/>
    <xf numFmtId="347" fontId="2" fillId="69" borderId="115">
      <alignment horizontal="center"/>
    </xf>
    <xf numFmtId="347" fontId="2" fillId="69" borderId="115">
      <alignment horizontal="center"/>
    </xf>
    <xf numFmtId="347" fontId="2" fillId="69" borderId="115">
      <alignment horizontal="center"/>
    </xf>
    <xf numFmtId="347" fontId="2" fillId="69" borderId="115">
      <alignment horizontal="center"/>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 fontId="2" fillId="69" borderId="115" applyFont="0">
      <alignment horizontal="right"/>
    </xf>
    <xf numFmtId="0" fontId="10" fillId="0" borderId="0"/>
    <xf numFmtId="3" fontId="2" fillId="69" borderId="115"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15" applyFont="0">
      <alignment horizontal="right" vertical="center"/>
    </xf>
    <xf numFmtId="3" fontId="2" fillId="69" borderId="115" applyFont="0">
      <alignment horizontal="right" vertical="center"/>
    </xf>
    <xf numFmtId="3" fontId="2" fillId="69" borderId="115" applyFont="0">
      <alignment horizontal="right" vertical="center"/>
    </xf>
    <xf numFmtId="3" fontId="2" fillId="69" borderId="115" applyFont="0">
      <alignment horizontal="right" vertical="center"/>
    </xf>
    <xf numFmtId="3" fontId="2" fillId="69" borderId="115" applyFont="0">
      <alignment horizontal="right"/>
    </xf>
    <xf numFmtId="3" fontId="2" fillId="69" borderId="115" applyFont="0">
      <alignment horizontal="right"/>
    </xf>
    <xf numFmtId="3" fontId="2" fillId="69" borderId="115" applyFont="0">
      <alignment horizontal="right"/>
    </xf>
    <xf numFmtId="3" fontId="2" fillId="69" borderId="115" applyFont="0">
      <alignment horizontal="right"/>
    </xf>
    <xf numFmtId="3"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3" fontId="2" fillId="69" borderId="115" applyFont="0">
      <alignment horizontal="right"/>
    </xf>
    <xf numFmtId="3" fontId="2" fillId="69" borderId="115" applyFont="0">
      <alignment horizontal="right"/>
    </xf>
    <xf numFmtId="3" fontId="2" fillId="69" borderId="115" applyFont="0">
      <alignment horizontal="right"/>
    </xf>
    <xf numFmtId="3"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87" fontId="2" fillId="69" borderId="115" applyFont="0">
      <alignment horizontal="right"/>
    </xf>
    <xf numFmtId="0" fontId="10" fillId="0" borderId="0"/>
    <xf numFmtId="187" fontId="2" fillId="69" borderId="115" applyFont="0">
      <alignment horizontal="right"/>
    </xf>
    <xf numFmtId="0" fontId="2" fillId="0" borderId="0" applyNumberFormat="0" applyFont="0" applyFill="0" applyBorder="0" applyAlignment="0" applyProtection="0"/>
    <xf numFmtId="187" fontId="2" fillId="69" borderId="115" applyFont="0">
      <alignment horizontal="right"/>
    </xf>
    <xf numFmtId="187" fontId="2" fillId="69" borderId="115" applyFont="0">
      <alignment horizontal="right"/>
    </xf>
    <xf numFmtId="187" fontId="2" fillId="69" borderId="115" applyFont="0">
      <alignment horizontal="right"/>
    </xf>
    <xf numFmtId="187"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187" fontId="2" fillId="69" borderId="115" applyFont="0">
      <alignment horizontal="right"/>
    </xf>
    <xf numFmtId="187" fontId="2" fillId="69" borderId="115" applyFont="0">
      <alignment horizontal="right"/>
    </xf>
    <xf numFmtId="187" fontId="2" fillId="69" borderId="115" applyFont="0">
      <alignment horizontal="right"/>
    </xf>
    <xf numFmtId="187"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60" fontId="2" fillId="69" borderId="115" applyFont="0">
      <alignment horizontal="right"/>
    </xf>
    <xf numFmtId="0" fontId="10" fillId="0" borderId="0"/>
    <xf numFmtId="260" fontId="2" fillId="69" borderId="115" applyFont="0">
      <alignment horizontal="right"/>
    </xf>
    <xf numFmtId="0" fontId="2" fillId="0" borderId="0" applyNumberFormat="0" applyFont="0" applyFill="0" applyBorder="0" applyAlignment="0" applyProtection="0"/>
    <xf numFmtId="260" fontId="2" fillId="69" borderId="115" applyFont="0">
      <alignment horizontal="right"/>
    </xf>
    <xf numFmtId="260" fontId="2" fillId="69" borderId="115" applyFont="0">
      <alignment horizontal="right"/>
    </xf>
    <xf numFmtId="260" fontId="2" fillId="69" borderId="115" applyFont="0">
      <alignment horizontal="right"/>
    </xf>
    <xf numFmtId="260"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260" fontId="2" fillId="69" borderId="115" applyFont="0">
      <alignment horizontal="right"/>
    </xf>
    <xf numFmtId="260" fontId="2" fillId="69" borderId="115" applyFont="0">
      <alignment horizontal="right"/>
    </xf>
    <xf numFmtId="260" fontId="2" fillId="69" borderId="115" applyFont="0">
      <alignment horizontal="right"/>
    </xf>
    <xf numFmtId="260"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0" fontId="2" fillId="69" borderId="115" applyFont="0">
      <alignment horizontal="right"/>
    </xf>
    <xf numFmtId="0" fontId="10" fillId="0" borderId="0"/>
    <xf numFmtId="10" fontId="2" fillId="69" borderId="115" applyFont="0">
      <alignment horizontal="right"/>
    </xf>
    <xf numFmtId="0" fontId="2" fillId="0" borderId="0" applyNumberFormat="0" applyFont="0" applyFill="0" applyBorder="0" applyAlignment="0" applyProtection="0"/>
    <xf numFmtId="10" fontId="2" fillId="69" borderId="115" applyFont="0">
      <alignment horizontal="right"/>
    </xf>
    <xf numFmtId="10" fontId="2" fillId="69" borderId="115" applyFont="0">
      <alignment horizontal="right"/>
    </xf>
    <xf numFmtId="10" fontId="2" fillId="69" borderId="115" applyFont="0">
      <alignment horizontal="right"/>
    </xf>
    <xf numFmtId="10"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10" fontId="2" fillId="69" borderId="115" applyFont="0">
      <alignment horizontal="right"/>
    </xf>
    <xf numFmtId="10" fontId="2" fillId="69" borderId="115" applyFont="0">
      <alignment horizontal="right"/>
    </xf>
    <xf numFmtId="10" fontId="2" fillId="69" borderId="115" applyFont="0">
      <alignment horizontal="right"/>
    </xf>
    <xf numFmtId="10"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9" fontId="2" fillId="69" borderId="115" applyFont="0">
      <alignment horizontal="right"/>
    </xf>
    <xf numFmtId="0" fontId="10" fillId="0" borderId="0"/>
    <xf numFmtId="9" fontId="2" fillId="69" borderId="115" applyFont="0">
      <alignment horizontal="right"/>
    </xf>
    <xf numFmtId="0" fontId="2" fillId="0" borderId="0" applyNumberFormat="0" applyFont="0" applyFill="0" applyBorder="0" applyAlignment="0" applyProtection="0"/>
    <xf numFmtId="9" fontId="2" fillId="69" borderId="115" applyFont="0">
      <alignment horizontal="right"/>
    </xf>
    <xf numFmtId="9" fontId="2" fillId="69" borderId="115" applyFont="0">
      <alignment horizontal="right"/>
    </xf>
    <xf numFmtId="9" fontId="2" fillId="69" borderId="115" applyFont="0">
      <alignment horizontal="right"/>
    </xf>
    <xf numFmtId="9"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9" fontId="2" fillId="69" borderId="115" applyFont="0">
      <alignment horizontal="right"/>
    </xf>
    <xf numFmtId="9" fontId="2" fillId="69" borderId="115" applyFont="0">
      <alignment horizontal="right"/>
    </xf>
    <xf numFmtId="9" fontId="2" fillId="69" borderId="115" applyFont="0">
      <alignment horizontal="right"/>
    </xf>
    <xf numFmtId="9" fontId="2" fillId="69"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48" fontId="2" fillId="69" borderId="115" applyFont="0">
      <alignment horizontal="center" wrapText="1"/>
    </xf>
    <xf numFmtId="0" fontId="10" fillId="0" borderId="0"/>
    <xf numFmtId="348" fontId="2" fillId="69" borderId="115" applyFont="0">
      <alignment horizontal="center" wrapText="1"/>
    </xf>
    <xf numFmtId="0" fontId="2" fillId="0" borderId="0" applyNumberFormat="0" applyFont="0" applyFill="0" applyBorder="0" applyAlignment="0" applyProtection="0"/>
    <xf numFmtId="348" fontId="2" fillId="69" borderId="115" applyFont="0">
      <alignment horizontal="center" wrapText="1"/>
    </xf>
    <xf numFmtId="348" fontId="2" fillId="69" borderId="115" applyFont="0">
      <alignment horizontal="center" wrapText="1"/>
    </xf>
    <xf numFmtId="348" fontId="2" fillId="69" borderId="115" applyFont="0">
      <alignment horizontal="center" wrapText="1"/>
    </xf>
    <xf numFmtId="348" fontId="2" fillId="69" borderId="115" applyFont="0">
      <alignment horizontal="center" wrapText="1"/>
    </xf>
    <xf numFmtId="3" fontId="209" fillId="0" borderId="125">
      <alignment vertical="center"/>
    </xf>
    <xf numFmtId="0" fontId="2" fillId="0" borderId="0" applyNumberFormat="0" applyFont="0" applyFill="0" applyBorder="0" applyAlignment="0" applyProtection="0"/>
    <xf numFmtId="0" fontId="10" fillId="0" borderId="0"/>
    <xf numFmtId="348" fontId="2" fillId="69" borderId="115" applyFont="0">
      <alignment horizontal="center" wrapText="1"/>
    </xf>
    <xf numFmtId="348" fontId="2" fillId="69" borderId="115" applyFont="0">
      <alignment horizontal="center" wrapText="1"/>
    </xf>
    <xf numFmtId="348" fontId="2" fillId="69" borderId="115" applyFont="0">
      <alignment horizontal="center" wrapText="1"/>
    </xf>
    <xf numFmtId="348" fontId="2" fillId="69" borderId="115" applyFont="0">
      <alignment horizontal="center" wrapText="1"/>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65" applyNumberFormat="0" applyBorder="0">
      <alignment horizontal="centerContinuous"/>
    </xf>
    <xf numFmtId="0" fontId="310" fillId="105" borderId="165" applyNumberFormat="0" applyBorder="0">
      <alignment horizontal="centerContinuous"/>
    </xf>
    <xf numFmtId="0" fontId="310" fillId="105" borderId="165" applyNumberFormat="0" applyBorder="0">
      <alignment horizontal="centerContinuous"/>
    </xf>
    <xf numFmtId="0" fontId="310" fillId="105" borderId="165"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55" applyNumberFormat="0" applyAlignment="0" applyProtection="0"/>
    <xf numFmtId="0" fontId="66" fillId="63" borderId="155" applyNumberFormat="0" applyAlignment="0" applyProtection="0"/>
    <xf numFmtId="0" fontId="66" fillId="63" borderId="155" applyNumberFormat="0" applyAlignment="0" applyProtection="0"/>
    <xf numFmtId="0" fontId="66" fillId="63" borderId="155" applyNumberFormat="0" applyAlignment="0" applyProtection="0"/>
    <xf numFmtId="0" fontId="66" fillId="63" borderId="155" applyNumberFormat="0" applyAlignment="0" applyProtection="0"/>
    <xf numFmtId="0" fontId="66" fillId="63"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17" applyBorder="0"/>
    <xf numFmtId="3" fontId="2" fillId="68" borderId="117" applyBorder="0"/>
    <xf numFmtId="3" fontId="2" fillId="68" borderId="117" applyBorder="0"/>
    <xf numFmtId="3" fontId="2" fillId="68" borderId="117" applyBorder="0"/>
    <xf numFmtId="3" fontId="2" fillId="68" borderId="117"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2"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15" applyNumberFormat="0" applyFont="0" applyFill="0" applyBorder="0" applyAlignment="0">
      <protection hidden="1"/>
    </xf>
    <xf numFmtId="0" fontId="10" fillId="0" borderId="0"/>
    <xf numFmtId="0" fontId="160" fillId="0" borderId="115" applyNumberFormat="0" applyFont="0" applyFill="0" applyBorder="0" applyAlignment="0">
      <protection hidden="1"/>
    </xf>
    <xf numFmtId="0" fontId="10" fillId="0" borderId="0"/>
    <xf numFmtId="0" fontId="160" fillId="0" borderId="115" applyNumberFormat="0" applyFont="0" applyFill="0" applyBorder="0" applyAlignment="0">
      <protection hidden="1"/>
    </xf>
    <xf numFmtId="0" fontId="160" fillId="0" borderId="115" applyNumberFormat="0" applyFont="0" applyFill="0" applyBorder="0" applyAlignment="0">
      <protection hidden="1"/>
    </xf>
    <xf numFmtId="0" fontId="160" fillId="0" borderId="115" applyNumberFormat="0" applyFont="0" applyFill="0" applyBorder="0" applyAlignment="0">
      <protection hidden="1"/>
    </xf>
    <xf numFmtId="0" fontId="160" fillId="0" borderId="115" applyNumberFormat="0" applyFont="0" applyFill="0" applyBorder="0" applyAlignment="0">
      <protection hidden="1"/>
    </xf>
    <xf numFmtId="3" fontId="209" fillId="0" borderId="125">
      <alignment vertical="center"/>
    </xf>
    <xf numFmtId="0" fontId="2" fillId="0" borderId="0" applyNumberFormat="0" applyFont="0" applyFill="0" applyBorder="0" applyAlignment="0" applyProtection="0"/>
    <xf numFmtId="0" fontId="10" fillId="0" borderId="0"/>
    <xf numFmtId="0" fontId="160" fillId="0" borderId="115" applyNumberFormat="0" applyFont="0" applyFill="0" applyBorder="0" applyAlignment="0">
      <protection hidden="1"/>
    </xf>
    <xf numFmtId="0" fontId="160" fillId="0" borderId="115" applyNumberFormat="0" applyFont="0" applyFill="0" applyBorder="0" applyAlignment="0">
      <protection hidden="1"/>
    </xf>
    <xf numFmtId="0" fontId="160" fillId="0" borderId="115" applyNumberFormat="0" applyFont="0" applyFill="0" applyBorder="0" applyAlignment="0">
      <protection hidden="1"/>
    </xf>
    <xf numFmtId="0" fontId="160" fillId="0" borderId="115" applyNumberFormat="0" applyFont="0" applyFill="0" applyBorder="0" applyAlignment="0">
      <protection hidden="1"/>
    </xf>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 fontId="2" fillId="144" borderId="115" applyFont="0">
      <alignment horizontal="right"/>
    </xf>
    <xf numFmtId="0" fontId="10" fillId="0" borderId="0"/>
    <xf numFmtId="1" fontId="2" fillId="144" borderId="115" applyFont="0">
      <alignment horizontal="right"/>
    </xf>
    <xf numFmtId="0" fontId="2" fillId="0" borderId="0" applyNumberFormat="0" applyFont="0" applyFill="0" applyBorder="0" applyAlignment="0" applyProtection="0"/>
    <xf numFmtId="1" fontId="2" fillId="144" borderId="115" applyFont="0">
      <alignment horizontal="right"/>
    </xf>
    <xf numFmtId="1" fontId="2" fillId="144" borderId="115" applyFont="0">
      <alignment horizontal="right"/>
    </xf>
    <xf numFmtId="1" fontId="2" fillId="144" borderId="115" applyFont="0">
      <alignment horizontal="right"/>
    </xf>
    <xf numFmtId="1" fontId="2" fillId="144"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1" fontId="2" fillId="144" borderId="115" applyFont="0">
      <alignment horizontal="right"/>
    </xf>
    <xf numFmtId="1" fontId="2" fillId="144" borderId="115" applyFont="0">
      <alignment horizontal="right"/>
    </xf>
    <xf numFmtId="1" fontId="2" fillId="144" borderId="115" applyFont="0">
      <alignment horizontal="right"/>
    </xf>
    <xf numFmtId="1" fontId="2" fillId="144"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04" fontId="2" fillId="144" borderId="115" applyFont="0"/>
    <xf numFmtId="0" fontId="10" fillId="0" borderId="0"/>
    <xf numFmtId="304" fontId="2" fillId="144" borderId="115" applyFont="0"/>
    <xf numFmtId="0" fontId="2" fillId="0" borderId="0" applyNumberFormat="0" applyFont="0" applyFill="0" applyBorder="0" applyAlignment="0" applyProtection="0"/>
    <xf numFmtId="304" fontId="2" fillId="144" borderId="115" applyFont="0"/>
    <xf numFmtId="304" fontId="2" fillId="144" borderId="115" applyFont="0"/>
    <xf numFmtId="304" fontId="2" fillId="144" borderId="115" applyFont="0"/>
    <xf numFmtId="304" fontId="2" fillId="144" borderId="115" applyFont="0"/>
    <xf numFmtId="3" fontId="209" fillId="0" borderId="125">
      <alignment vertical="center"/>
    </xf>
    <xf numFmtId="0" fontId="2" fillId="0" borderId="0" applyNumberFormat="0" applyFont="0" applyFill="0" applyBorder="0" applyAlignment="0" applyProtection="0"/>
    <xf numFmtId="0" fontId="10" fillId="0" borderId="0"/>
    <xf numFmtId="304" fontId="2" fillId="144" borderId="115" applyFont="0"/>
    <xf numFmtId="304" fontId="2" fillId="144" borderId="115" applyFont="0"/>
    <xf numFmtId="304" fontId="2" fillId="144" borderId="115" applyFont="0"/>
    <xf numFmtId="304" fontId="2" fillId="144" borderId="115" applyFont="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9" fontId="2" fillId="144" borderId="115" applyFont="0">
      <alignment horizontal="right"/>
    </xf>
    <xf numFmtId="0" fontId="10" fillId="0" borderId="0"/>
    <xf numFmtId="9" fontId="2" fillId="144" borderId="115" applyFont="0">
      <alignment horizontal="right"/>
    </xf>
    <xf numFmtId="0" fontId="2" fillId="0" borderId="0" applyNumberFormat="0" applyFont="0" applyFill="0" applyBorder="0" applyAlignment="0" applyProtection="0"/>
    <xf numFmtId="9" fontId="2" fillId="144" borderId="115" applyFont="0">
      <alignment horizontal="right"/>
    </xf>
    <xf numFmtId="9" fontId="2" fillId="144" borderId="115" applyFont="0">
      <alignment horizontal="right"/>
    </xf>
    <xf numFmtId="9" fontId="2" fillId="144" borderId="115" applyFont="0">
      <alignment horizontal="right"/>
    </xf>
    <xf numFmtId="9" fontId="2" fillId="144"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9" fontId="2" fillId="144" borderId="115" applyFont="0">
      <alignment horizontal="right"/>
    </xf>
    <xf numFmtId="9" fontId="2" fillId="144" borderId="115" applyFont="0">
      <alignment horizontal="right"/>
    </xf>
    <xf numFmtId="9" fontId="2" fillId="144" borderId="115" applyFont="0">
      <alignment horizontal="right"/>
    </xf>
    <xf numFmtId="9" fontId="2" fillId="144"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31" fontId="2" fillId="144" borderId="115" applyFont="0">
      <alignment horizontal="right"/>
    </xf>
    <xf numFmtId="0" fontId="10" fillId="0" borderId="0"/>
    <xf numFmtId="331" fontId="2" fillId="144" borderId="115" applyFont="0">
      <alignment horizontal="right"/>
    </xf>
    <xf numFmtId="0" fontId="2" fillId="0" borderId="0" applyNumberFormat="0" applyFont="0" applyFill="0" applyBorder="0" applyAlignment="0" applyProtection="0"/>
    <xf numFmtId="331" fontId="2" fillId="144" borderId="115" applyFont="0">
      <alignment horizontal="right"/>
    </xf>
    <xf numFmtId="331" fontId="2" fillId="144" borderId="115" applyFont="0">
      <alignment horizontal="right"/>
    </xf>
    <xf numFmtId="331" fontId="2" fillId="144" borderId="115" applyFont="0">
      <alignment horizontal="right"/>
    </xf>
    <xf numFmtId="331" fontId="2" fillId="144"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331" fontId="2" fillId="144" borderId="115" applyFont="0">
      <alignment horizontal="right"/>
    </xf>
    <xf numFmtId="331" fontId="2" fillId="144" borderId="115" applyFont="0">
      <alignment horizontal="right"/>
    </xf>
    <xf numFmtId="331" fontId="2" fillId="144" borderId="115" applyFont="0">
      <alignment horizontal="right"/>
    </xf>
    <xf numFmtId="331" fontId="2" fillId="144"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0" fontId="2" fillId="144" borderId="115" applyFont="0">
      <alignment horizontal="right"/>
    </xf>
    <xf numFmtId="0" fontId="10" fillId="0" borderId="0"/>
    <xf numFmtId="10" fontId="2" fillId="144" borderId="115" applyFont="0">
      <alignment horizontal="right"/>
    </xf>
    <xf numFmtId="0" fontId="2" fillId="0" borderId="0" applyNumberFormat="0" applyFont="0" applyFill="0" applyBorder="0" applyAlignment="0" applyProtection="0"/>
    <xf numFmtId="10" fontId="2" fillId="144" borderId="115" applyFont="0">
      <alignment horizontal="right"/>
    </xf>
    <xf numFmtId="10" fontId="2" fillId="144" borderId="115" applyFont="0">
      <alignment horizontal="right"/>
    </xf>
    <xf numFmtId="10" fontId="2" fillId="144" borderId="115" applyFont="0">
      <alignment horizontal="right"/>
    </xf>
    <xf numFmtId="10" fontId="2" fillId="144"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10" fontId="2" fillId="144" borderId="115" applyFont="0">
      <alignment horizontal="right"/>
    </xf>
    <xf numFmtId="10" fontId="2" fillId="144" borderId="115" applyFont="0">
      <alignment horizontal="right"/>
    </xf>
    <xf numFmtId="10" fontId="2" fillId="144" borderId="115" applyFont="0">
      <alignment horizontal="right"/>
    </xf>
    <xf numFmtId="10" fontId="2" fillId="144"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144" borderId="115" applyFont="0">
      <alignment horizontal="center" wrapText="1"/>
    </xf>
    <xf numFmtId="0" fontId="10" fillId="0" borderId="0"/>
    <xf numFmtId="0" fontId="2" fillId="144" borderId="115" applyFont="0">
      <alignment horizontal="center" wrapText="1"/>
    </xf>
    <xf numFmtId="0" fontId="2" fillId="0" borderId="0" applyNumberFormat="0" applyFont="0" applyFill="0" applyBorder="0" applyAlignment="0" applyProtection="0"/>
    <xf numFmtId="0" fontId="2" fillId="144" borderId="115" applyFont="0">
      <alignment horizontal="center" wrapText="1"/>
    </xf>
    <xf numFmtId="0" fontId="2" fillId="144" borderId="115" applyFont="0">
      <alignment horizontal="center" wrapText="1"/>
    </xf>
    <xf numFmtId="0" fontId="2" fillId="144" borderId="115" applyFont="0">
      <alignment horizontal="center" wrapText="1"/>
    </xf>
    <xf numFmtId="0" fontId="2" fillId="144" borderId="115" applyFont="0">
      <alignment horizontal="center" wrapText="1"/>
    </xf>
    <xf numFmtId="3" fontId="209" fillId="0" borderId="125">
      <alignment vertical="center"/>
    </xf>
    <xf numFmtId="0" fontId="2" fillId="0" borderId="0" applyNumberFormat="0" applyFont="0" applyFill="0" applyBorder="0" applyAlignment="0" applyProtection="0"/>
    <xf numFmtId="0" fontId="10" fillId="0" borderId="0"/>
    <xf numFmtId="0" fontId="2" fillId="144" borderId="115" applyFont="0">
      <alignment horizontal="center" wrapText="1"/>
    </xf>
    <xf numFmtId="0" fontId="2" fillId="144" borderId="115" applyFont="0">
      <alignment horizontal="center" wrapText="1"/>
    </xf>
    <xf numFmtId="0" fontId="2" fillId="144" borderId="115" applyFont="0">
      <alignment horizontal="center" wrapText="1"/>
    </xf>
    <xf numFmtId="0" fontId="2" fillId="144" borderId="115" applyFont="0">
      <alignment horizontal="center" wrapText="1"/>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49" fontId="2" fillId="144" borderId="115" applyFont="0"/>
    <xf numFmtId="0" fontId="10" fillId="0" borderId="0"/>
    <xf numFmtId="0" fontId="10" fillId="0" borderId="0"/>
    <xf numFmtId="3" fontId="209" fillId="0" borderId="125">
      <alignment vertical="center"/>
    </xf>
    <xf numFmtId="0" fontId="10" fillId="0" borderId="0"/>
    <xf numFmtId="0" fontId="10" fillId="0" borderId="0"/>
    <xf numFmtId="49" fontId="2" fillId="144" borderId="115" applyFont="0"/>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304" fontId="2" fillId="145" borderId="115" applyFont="0"/>
    <xf numFmtId="0" fontId="10" fillId="0" borderId="0"/>
    <xf numFmtId="304" fontId="2" fillId="145" borderId="115" applyFont="0"/>
    <xf numFmtId="0" fontId="2" fillId="0" borderId="0" applyNumberFormat="0" applyFont="0" applyFill="0" applyBorder="0" applyAlignment="0" applyProtection="0"/>
    <xf numFmtId="304" fontId="2" fillId="145" borderId="115" applyFont="0"/>
    <xf numFmtId="304" fontId="2" fillId="145" borderId="115" applyFont="0"/>
    <xf numFmtId="304" fontId="2" fillId="145" borderId="115" applyFont="0"/>
    <xf numFmtId="304" fontId="2" fillId="145" borderId="115" applyFont="0"/>
    <xf numFmtId="3" fontId="209" fillId="0" borderId="125">
      <alignment vertical="center"/>
    </xf>
    <xf numFmtId="0" fontId="2" fillId="0" borderId="0" applyNumberFormat="0" applyFont="0" applyFill="0" applyBorder="0" applyAlignment="0" applyProtection="0"/>
    <xf numFmtId="0" fontId="10" fillId="0" borderId="0"/>
    <xf numFmtId="304" fontId="2" fillId="145" borderId="115" applyFont="0"/>
    <xf numFmtId="304" fontId="2" fillId="145" borderId="115" applyFont="0"/>
    <xf numFmtId="304" fontId="2" fillId="145" borderId="115" applyFont="0"/>
    <xf numFmtId="304" fontId="2" fillId="145" borderId="115" applyFont="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9" fontId="2" fillId="145" borderId="115" applyFont="0">
      <alignment horizontal="right"/>
    </xf>
    <xf numFmtId="0" fontId="10" fillId="0" borderId="0"/>
    <xf numFmtId="9" fontId="2" fillId="145" borderId="115" applyFont="0">
      <alignment horizontal="right"/>
    </xf>
    <xf numFmtId="0" fontId="2" fillId="0" borderId="0" applyNumberFormat="0" applyFont="0" applyFill="0" applyBorder="0" applyAlignment="0" applyProtection="0"/>
    <xf numFmtId="9" fontId="2" fillId="145" borderId="115" applyFont="0">
      <alignment horizontal="right"/>
    </xf>
    <xf numFmtId="9" fontId="2" fillId="145" borderId="115" applyFont="0">
      <alignment horizontal="right"/>
    </xf>
    <xf numFmtId="9" fontId="2" fillId="145" borderId="115" applyFont="0">
      <alignment horizontal="right"/>
    </xf>
    <xf numFmtId="9" fontId="2" fillId="145"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9" fontId="2" fillId="145" borderId="115" applyFont="0">
      <alignment horizontal="right"/>
    </xf>
    <xf numFmtId="9" fontId="2" fillId="145" borderId="115" applyFont="0">
      <alignment horizontal="right"/>
    </xf>
    <xf numFmtId="9" fontId="2" fillId="145" borderId="115" applyFont="0">
      <alignment horizontal="right"/>
    </xf>
    <xf numFmtId="9" fontId="2" fillId="145"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311" fontId="2" fillId="146" borderId="115">
      <alignment vertical="center"/>
    </xf>
    <xf numFmtId="311" fontId="2" fillId="146" borderId="115">
      <alignment vertical="center"/>
    </xf>
    <xf numFmtId="311" fontId="2" fillId="146" borderId="115">
      <alignment vertical="center"/>
    </xf>
    <xf numFmtId="311" fontId="2" fillId="146" borderId="115">
      <alignment vertical="center"/>
    </xf>
    <xf numFmtId="311" fontId="2" fillId="146" borderId="115">
      <alignment vertical="center"/>
    </xf>
    <xf numFmtId="304" fontId="2" fillId="93" borderId="115" applyFont="0">
      <alignment horizontal="right"/>
    </xf>
    <xf numFmtId="0" fontId="10" fillId="0" borderId="0"/>
    <xf numFmtId="304" fontId="2" fillId="93" borderId="115" applyFont="0">
      <alignment horizontal="right"/>
    </xf>
    <xf numFmtId="0" fontId="2" fillId="0" borderId="0" applyNumberFormat="0" applyFont="0" applyFill="0" applyBorder="0" applyAlignment="0" applyProtection="0"/>
    <xf numFmtId="304" fontId="2" fillId="93" borderId="115" applyFont="0">
      <alignment horizontal="right"/>
    </xf>
    <xf numFmtId="304" fontId="2" fillId="93" borderId="115" applyFont="0">
      <alignment horizontal="right"/>
    </xf>
    <xf numFmtId="304" fontId="2" fillId="93" borderId="115" applyFont="0">
      <alignment horizontal="right"/>
    </xf>
    <xf numFmtId="304"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304" fontId="2" fillId="93" borderId="115" applyFont="0">
      <alignment horizontal="right"/>
    </xf>
    <xf numFmtId="304" fontId="2" fillId="93" borderId="115" applyFont="0">
      <alignment horizontal="right"/>
    </xf>
    <xf numFmtId="304" fontId="2" fillId="93" borderId="115" applyFont="0">
      <alignment horizontal="right"/>
    </xf>
    <xf numFmtId="304"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 fontId="2" fillId="93" borderId="115" applyFont="0">
      <alignment horizontal="right"/>
    </xf>
    <xf numFmtId="0" fontId="10" fillId="0" borderId="0"/>
    <xf numFmtId="1" fontId="2" fillId="93" borderId="115" applyFont="0">
      <alignment horizontal="right"/>
    </xf>
    <xf numFmtId="0" fontId="2" fillId="0" borderId="0" applyNumberFormat="0" applyFont="0" applyFill="0" applyBorder="0" applyAlignment="0" applyProtection="0"/>
    <xf numFmtId="1" fontId="2" fillId="93" borderId="115" applyFont="0">
      <alignment horizontal="right"/>
    </xf>
    <xf numFmtId="1" fontId="2" fillId="93" borderId="115" applyFont="0">
      <alignment horizontal="right"/>
    </xf>
    <xf numFmtId="1" fontId="2" fillId="93" borderId="115" applyFont="0">
      <alignment horizontal="right"/>
    </xf>
    <xf numFmtId="1"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1" fontId="2" fillId="93" borderId="115" applyFont="0">
      <alignment horizontal="right"/>
    </xf>
    <xf numFmtId="1" fontId="2" fillId="93" borderId="115" applyFont="0">
      <alignment horizontal="right"/>
    </xf>
    <xf numFmtId="1" fontId="2" fillId="93" borderId="115" applyFont="0">
      <alignment horizontal="right"/>
    </xf>
    <xf numFmtId="1"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04" fontId="2" fillId="93" borderId="115" applyFont="0"/>
    <xf numFmtId="0" fontId="10" fillId="0" borderId="0"/>
    <xf numFmtId="304" fontId="2" fillId="93" borderId="115" applyFont="0"/>
    <xf numFmtId="0" fontId="2" fillId="0" borderId="0" applyNumberFormat="0" applyFont="0" applyFill="0" applyBorder="0" applyAlignment="0" applyProtection="0"/>
    <xf numFmtId="304" fontId="2" fillId="93" borderId="115" applyFont="0"/>
    <xf numFmtId="304" fontId="2" fillId="93" borderId="115" applyFont="0"/>
    <xf numFmtId="304" fontId="2" fillId="93" borderId="115" applyFont="0"/>
    <xf numFmtId="304" fontId="2" fillId="93" borderId="115" applyFont="0"/>
    <xf numFmtId="3" fontId="209" fillId="0" borderId="125">
      <alignment vertical="center"/>
    </xf>
    <xf numFmtId="0" fontId="2" fillId="0" borderId="0" applyNumberFormat="0" applyFont="0" applyFill="0" applyBorder="0" applyAlignment="0" applyProtection="0"/>
    <xf numFmtId="0" fontId="10" fillId="0" borderId="0"/>
    <xf numFmtId="304" fontId="2" fillId="93" borderId="115" applyFont="0"/>
    <xf numFmtId="304" fontId="2" fillId="93" borderId="115" applyFont="0"/>
    <xf numFmtId="304" fontId="2" fillId="93" borderId="115" applyFont="0"/>
    <xf numFmtId="304" fontId="2" fillId="93" borderId="115" applyFont="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260" fontId="2" fillId="93" borderId="115" applyFont="0"/>
    <xf numFmtId="0" fontId="10" fillId="0" borderId="0"/>
    <xf numFmtId="260" fontId="2" fillId="93" borderId="115" applyFont="0"/>
    <xf numFmtId="0" fontId="2" fillId="0" borderId="0" applyNumberFormat="0" applyFont="0" applyFill="0" applyBorder="0" applyAlignment="0" applyProtection="0"/>
    <xf numFmtId="260" fontId="2" fillId="93" borderId="115" applyFont="0"/>
    <xf numFmtId="260" fontId="2" fillId="93" borderId="115" applyFont="0"/>
    <xf numFmtId="260" fontId="2" fillId="93" borderId="115" applyFont="0"/>
    <xf numFmtId="260" fontId="2" fillId="93" borderId="115" applyFont="0"/>
    <xf numFmtId="3" fontId="209" fillId="0" borderId="125">
      <alignment vertical="center"/>
    </xf>
    <xf numFmtId="0" fontId="2" fillId="0" borderId="0" applyNumberFormat="0" applyFont="0" applyFill="0" applyBorder="0" applyAlignment="0" applyProtection="0"/>
    <xf numFmtId="0" fontId="10" fillId="0" borderId="0"/>
    <xf numFmtId="260" fontId="2" fillId="93" borderId="115" applyFont="0"/>
    <xf numFmtId="260" fontId="2" fillId="93" borderId="115" applyFont="0"/>
    <xf numFmtId="260" fontId="2" fillId="93" borderId="115" applyFont="0"/>
    <xf numFmtId="260" fontId="2" fillId="93" borderId="115" applyFont="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0" fontId="2" fillId="93" borderId="115" applyFont="0">
      <alignment horizontal="right"/>
    </xf>
    <xf numFmtId="0" fontId="10" fillId="0" borderId="0"/>
    <xf numFmtId="10" fontId="2" fillId="93" borderId="115" applyFont="0">
      <alignment horizontal="right"/>
    </xf>
    <xf numFmtId="0" fontId="2" fillId="0" borderId="0" applyNumberFormat="0" applyFont="0" applyFill="0" applyBorder="0" applyAlignment="0" applyProtection="0"/>
    <xf numFmtId="10" fontId="2" fillId="93" borderId="115" applyFont="0">
      <alignment horizontal="right"/>
    </xf>
    <xf numFmtId="10" fontId="2" fillId="93" borderId="115" applyFont="0">
      <alignment horizontal="right"/>
    </xf>
    <xf numFmtId="10" fontId="2" fillId="93" borderId="115" applyFont="0">
      <alignment horizontal="right"/>
    </xf>
    <xf numFmtId="10"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10" fontId="2" fillId="93" borderId="115" applyFont="0">
      <alignment horizontal="right"/>
    </xf>
    <xf numFmtId="10" fontId="2" fillId="93" borderId="115" applyFont="0">
      <alignment horizontal="right"/>
    </xf>
    <xf numFmtId="10" fontId="2" fillId="93" borderId="115" applyFont="0">
      <alignment horizontal="right"/>
    </xf>
    <xf numFmtId="10"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9" fontId="2" fillId="93" borderId="115" applyFont="0">
      <alignment horizontal="right"/>
    </xf>
    <xf numFmtId="0" fontId="10" fillId="0" borderId="0"/>
    <xf numFmtId="9" fontId="2" fillId="93" borderId="115" applyFont="0">
      <alignment horizontal="right"/>
    </xf>
    <xf numFmtId="0" fontId="2" fillId="0" borderId="0" applyNumberFormat="0" applyFont="0" applyFill="0" applyBorder="0" applyAlignment="0" applyProtection="0"/>
    <xf numFmtId="9" fontId="2" fillId="93" borderId="115" applyFont="0">
      <alignment horizontal="right"/>
    </xf>
    <xf numFmtId="9" fontId="2" fillId="93" borderId="115" applyFont="0">
      <alignment horizontal="right"/>
    </xf>
    <xf numFmtId="9" fontId="2" fillId="93" borderId="115" applyFont="0">
      <alignment horizontal="right"/>
    </xf>
    <xf numFmtId="9"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9" fontId="2" fillId="93" borderId="115" applyFont="0">
      <alignment horizontal="right"/>
    </xf>
    <xf numFmtId="9" fontId="2" fillId="93" borderId="115" applyFont="0">
      <alignment horizontal="right"/>
    </xf>
    <xf numFmtId="9" fontId="2" fillId="93" borderId="115" applyFont="0">
      <alignment horizontal="right"/>
    </xf>
    <xf numFmtId="9"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31" fontId="2" fillId="93" borderId="115" applyFont="0">
      <alignment horizontal="right"/>
    </xf>
    <xf numFmtId="0" fontId="10" fillId="0" borderId="0"/>
    <xf numFmtId="331" fontId="2" fillId="93" borderId="115" applyFont="0">
      <alignment horizontal="right"/>
    </xf>
    <xf numFmtId="0" fontId="2" fillId="0" borderId="0" applyNumberFormat="0" applyFont="0" applyFill="0" applyBorder="0" applyAlignment="0" applyProtection="0"/>
    <xf numFmtId="331" fontId="2" fillId="93" borderId="115" applyFont="0">
      <alignment horizontal="right"/>
    </xf>
    <xf numFmtId="331" fontId="2" fillId="93" borderId="115" applyFont="0">
      <alignment horizontal="right"/>
    </xf>
    <xf numFmtId="331" fontId="2" fillId="93" borderId="115" applyFont="0">
      <alignment horizontal="right"/>
    </xf>
    <xf numFmtId="331"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331" fontId="2" fillId="93" borderId="115" applyFont="0">
      <alignment horizontal="right"/>
    </xf>
    <xf numFmtId="331" fontId="2" fillId="93" borderId="115" applyFont="0">
      <alignment horizontal="right"/>
    </xf>
    <xf numFmtId="331" fontId="2" fillId="93" borderId="115" applyFont="0">
      <alignment horizontal="right"/>
    </xf>
    <xf numFmtId="331" fontId="2" fillId="93" borderId="115"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10" fontId="2" fillId="93" borderId="118"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18" applyFont="0">
      <alignment horizontal="right"/>
    </xf>
    <xf numFmtId="0" fontId="2" fillId="0" borderId="0" applyNumberFormat="0" applyFont="0" applyFill="0" applyBorder="0" applyAlignment="0" applyProtection="0"/>
    <xf numFmtId="10" fontId="2" fillId="93" borderId="118" applyFont="0">
      <alignment horizontal="right"/>
    </xf>
    <xf numFmtId="10" fontId="2" fillId="93" borderId="118" applyFont="0">
      <alignment horizontal="right"/>
    </xf>
    <xf numFmtId="10" fontId="2" fillId="93" borderId="118" applyFont="0">
      <alignment horizontal="right"/>
    </xf>
    <xf numFmtId="10" fontId="2" fillId="93" borderId="118"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10" fontId="2" fillId="93" borderId="118" applyFont="0">
      <alignment horizontal="right"/>
    </xf>
    <xf numFmtId="10" fontId="2" fillId="93" borderId="118" applyFont="0">
      <alignment horizontal="right"/>
    </xf>
    <xf numFmtId="10" fontId="2" fillId="93" borderId="118" applyFont="0">
      <alignment horizontal="right"/>
    </xf>
    <xf numFmtId="10" fontId="2" fillId="93" borderId="118" applyFont="0">
      <alignment horizontal="right"/>
    </xf>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93" borderId="115" applyFont="0">
      <alignment horizontal="center" wrapText="1"/>
      <protection locked="0"/>
    </xf>
    <xf numFmtId="0" fontId="10" fillId="0" borderId="0"/>
    <xf numFmtId="0" fontId="2" fillId="93" borderId="115" applyFont="0">
      <alignment horizontal="center" wrapText="1"/>
      <protection locked="0"/>
    </xf>
    <xf numFmtId="0" fontId="2" fillId="0" borderId="0" applyNumberFormat="0" applyFont="0" applyFill="0" applyBorder="0" applyAlignment="0" applyProtection="0"/>
    <xf numFmtId="0" fontId="2" fillId="93" borderId="115" applyFont="0">
      <alignment horizontal="center" wrapText="1"/>
      <protection locked="0"/>
    </xf>
    <xf numFmtId="0" fontId="2" fillId="93" borderId="115" applyFont="0">
      <alignment horizontal="center" wrapText="1"/>
      <protection locked="0"/>
    </xf>
    <xf numFmtId="0" fontId="2" fillId="93" borderId="115" applyFont="0">
      <alignment horizontal="center" wrapText="1"/>
      <protection locked="0"/>
    </xf>
    <xf numFmtId="0" fontId="2" fillId="93" borderId="115" applyFont="0">
      <alignment horizontal="center" wrapText="1"/>
      <protection locked="0"/>
    </xf>
    <xf numFmtId="3" fontId="209" fillId="0" borderId="125">
      <alignment vertical="center"/>
    </xf>
    <xf numFmtId="0" fontId="2" fillId="0" borderId="0" applyNumberFormat="0" applyFont="0" applyFill="0" applyBorder="0" applyAlignment="0" applyProtection="0"/>
    <xf numFmtId="0" fontId="10" fillId="0" borderId="0"/>
    <xf numFmtId="0" fontId="2" fillId="93" borderId="115" applyFont="0">
      <alignment horizontal="center" wrapText="1"/>
      <protection locked="0"/>
    </xf>
    <xf numFmtId="0" fontId="2" fillId="93" borderId="115" applyFont="0">
      <alignment horizontal="center" wrapText="1"/>
      <protection locked="0"/>
    </xf>
    <xf numFmtId="0" fontId="2" fillId="93" borderId="115" applyFont="0">
      <alignment horizontal="center" wrapText="1"/>
      <protection locked="0"/>
    </xf>
    <xf numFmtId="0" fontId="2" fillId="93" borderId="115" applyFont="0">
      <alignment horizontal="center" wrapText="1"/>
      <protection locked="0"/>
    </xf>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49" fontId="2" fillId="93" borderId="115" applyFont="0"/>
    <xf numFmtId="0" fontId="10" fillId="0" borderId="0"/>
    <xf numFmtId="0" fontId="10" fillId="0" borderId="0"/>
    <xf numFmtId="3" fontId="209" fillId="0" borderId="125">
      <alignment vertical="center"/>
    </xf>
    <xf numFmtId="0" fontId="10" fillId="0" borderId="0"/>
    <xf numFmtId="0" fontId="10" fillId="0" borderId="0"/>
    <xf numFmtId="49" fontId="2" fillId="93" borderId="115" applyFont="0"/>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 fontId="209" fillId="0" borderId="125">
      <alignment vertical="center"/>
    </xf>
    <xf numFmtId="0" fontId="316" fillId="0" borderId="166" applyNumberFormat="0" applyAlignment="0" applyProtection="0"/>
    <xf numFmtId="0" fontId="317" fillId="0" borderId="166"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17"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17" applyNumberFormat="0" applyProtection="0">
      <alignment horizontal="left" vertical="top"/>
    </xf>
    <xf numFmtId="0" fontId="320" fillId="0" borderId="117" applyNumberFormat="0" applyProtection="0">
      <alignment horizontal="left" vertical="top"/>
    </xf>
    <xf numFmtId="0" fontId="2" fillId="0" borderId="0" applyNumberFormat="0" applyFont="0" applyFill="0" applyBorder="0" applyAlignment="0" applyProtection="0"/>
    <xf numFmtId="0" fontId="320" fillId="0" borderId="117" applyNumberFormat="0" applyProtection="0">
      <alignment horizontal="right" vertical="top"/>
    </xf>
    <xf numFmtId="0" fontId="320" fillId="0" borderId="117" applyNumberFormat="0" applyProtection="0">
      <alignment horizontal="right" vertical="top"/>
    </xf>
    <xf numFmtId="0" fontId="320" fillId="0" borderId="117" applyNumberFormat="0" applyProtection="0">
      <alignment horizontal="right" vertical="top"/>
    </xf>
    <xf numFmtId="0" fontId="320" fillId="0" borderId="117" applyNumberFormat="0" applyProtection="0">
      <alignment horizontal="right" vertical="top"/>
    </xf>
    <xf numFmtId="0" fontId="320" fillId="0" borderId="117"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67" applyNumberFormat="0" applyFont="0" applyAlignment="0" applyProtection="0"/>
    <xf numFmtId="0" fontId="2" fillId="0" borderId="168" applyNumberFormat="0" applyFont="0" applyAlignment="0" applyProtection="0"/>
    <xf numFmtId="0" fontId="2" fillId="0" borderId="169" applyNumberFormat="0" applyFont="0" applyAlignment="0" applyProtection="0"/>
    <xf numFmtId="10" fontId="321" fillId="0" borderId="0" applyNumberFormat="0" applyFill="0" applyBorder="0" applyProtection="0">
      <alignment horizontal="right" vertical="top"/>
    </xf>
    <xf numFmtId="0" fontId="317" fillId="0" borderId="117" applyNumberFormat="0" applyFill="0" applyAlignment="0" applyProtection="0"/>
    <xf numFmtId="0" fontId="317" fillId="0" borderId="117" applyNumberFormat="0" applyFill="0" applyAlignment="0" applyProtection="0"/>
    <xf numFmtId="0" fontId="317" fillId="0" borderId="117" applyNumberFormat="0" applyFill="0" applyAlignment="0" applyProtection="0"/>
    <xf numFmtId="0" fontId="317" fillId="0" borderId="117" applyNumberFormat="0" applyFill="0" applyAlignment="0" applyProtection="0"/>
    <xf numFmtId="0" fontId="317" fillId="0" borderId="117" applyNumberFormat="0" applyFill="0" applyAlignment="0" applyProtection="0"/>
    <xf numFmtId="0" fontId="316" fillId="0" borderId="99" applyNumberFormat="0" applyFont="0" applyFill="0" applyAlignment="0" applyProtection="0">
      <alignment horizontal="left" vertical="top"/>
    </xf>
    <xf numFmtId="0" fontId="316" fillId="0" borderId="99" applyNumberFormat="0" applyFont="0" applyFill="0" applyAlignment="0" applyProtection="0">
      <alignment horizontal="left" vertical="top"/>
    </xf>
    <xf numFmtId="0" fontId="316" fillId="0" borderId="99" applyNumberFormat="0" applyFont="0" applyFill="0" applyAlignment="0" applyProtection="0">
      <alignment horizontal="left" vertical="top"/>
    </xf>
    <xf numFmtId="0" fontId="316" fillId="0" borderId="99" applyNumberFormat="0" applyFont="0" applyFill="0" applyAlignment="0" applyProtection="0">
      <alignment horizontal="left" vertical="top"/>
    </xf>
    <xf numFmtId="0" fontId="316" fillId="0" borderId="99" applyNumberFormat="0" applyFont="0" applyFill="0" applyAlignment="0" applyProtection="0">
      <alignment horizontal="left" vertical="top"/>
    </xf>
    <xf numFmtId="0" fontId="317" fillId="0" borderId="103" applyNumberFormat="0" applyFill="0" applyAlignment="0" applyProtection="0">
      <alignment vertical="top"/>
    </xf>
    <xf numFmtId="0" fontId="317" fillId="0" borderId="103"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5">
      <alignment vertical="center" wrapText="1"/>
    </xf>
    <xf numFmtId="0" fontId="2" fillId="0" borderId="115">
      <alignment vertical="center" wrapText="1"/>
    </xf>
    <xf numFmtId="0" fontId="2" fillId="0" borderId="115">
      <alignment vertical="center" wrapText="1"/>
    </xf>
    <xf numFmtId="0" fontId="2" fillId="0" borderId="115">
      <alignment vertical="center" wrapText="1"/>
    </xf>
    <xf numFmtId="0" fontId="2" fillId="0" borderId="0" applyNumberFormat="0" applyFont="0" applyFill="0" applyBorder="0" applyAlignment="0" applyProtection="0"/>
    <xf numFmtId="0" fontId="2" fillId="0" borderId="115">
      <alignment vertical="center" wrapText="1"/>
    </xf>
    <xf numFmtId="0" fontId="2" fillId="0" borderId="115">
      <alignment vertical="center" wrapText="1"/>
    </xf>
    <xf numFmtId="0" fontId="2" fillId="0" borderId="115">
      <alignment vertical="center" wrapText="1"/>
    </xf>
    <xf numFmtId="0" fontId="2" fillId="0" borderId="11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5">
      <alignment vertical="center" wrapText="1"/>
    </xf>
    <xf numFmtId="0" fontId="2" fillId="0" borderId="115">
      <alignment vertical="center" wrapText="1"/>
    </xf>
    <xf numFmtId="0" fontId="2" fillId="0" borderId="115">
      <alignment vertical="center" wrapText="1"/>
    </xf>
    <xf numFmtId="0" fontId="2" fillId="0" borderId="115">
      <alignment vertical="center" wrapText="1"/>
    </xf>
    <xf numFmtId="0" fontId="2" fillId="0" borderId="0" applyNumberFormat="0" applyFont="0" applyFill="0" applyBorder="0" applyAlignment="0" applyProtection="0"/>
    <xf numFmtId="0" fontId="2" fillId="0" borderId="115">
      <alignment vertical="center" wrapText="1"/>
    </xf>
    <xf numFmtId="0" fontId="2" fillId="0" borderId="115">
      <alignment vertical="center" wrapText="1"/>
    </xf>
    <xf numFmtId="0" fontId="2" fillId="0" borderId="115">
      <alignment vertical="center" wrapText="1"/>
    </xf>
    <xf numFmtId="0" fontId="2" fillId="0" borderId="115">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3"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3"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6"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 fillId="0" borderId="0">
      <alignment horizontal="centerContinuous"/>
    </xf>
    <xf numFmtId="0" fontId="10" fillId="0" borderId="0"/>
    <xf numFmtId="0" fontId="10" fillId="0" borderId="0"/>
    <xf numFmtId="3" fontId="209" fillId="0" borderId="125">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0"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3" fontId="209" fillId="0" borderId="125">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25">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19"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38" fillId="0" borderId="39" applyNumberFormat="0" applyFill="0" applyAlignment="0" applyProtection="0"/>
    <xf numFmtId="0" fontId="10" fillId="0" borderId="0"/>
    <xf numFmtId="0" fontId="10" fillId="0" borderId="0"/>
    <xf numFmtId="0" fontId="10" fillId="0" borderId="0"/>
    <xf numFmtId="0" fontId="39" fillId="0" borderId="40" applyNumberFormat="0" applyFill="0" applyAlignment="0" applyProtection="0"/>
    <xf numFmtId="0" fontId="10" fillId="0" borderId="0"/>
    <xf numFmtId="0" fontId="10" fillId="0" borderId="0"/>
    <xf numFmtId="0" fontId="10" fillId="0" borderId="0"/>
    <xf numFmtId="0" fontId="40" fillId="0" borderId="41"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8"/>
    <xf numFmtId="0" fontId="10" fillId="0" borderId="0"/>
    <xf numFmtId="0" fontId="331" fillId="0" borderId="98"/>
    <xf numFmtId="0" fontId="10" fillId="0" borderId="0"/>
    <xf numFmtId="0" fontId="331" fillId="0" borderId="98"/>
    <xf numFmtId="0" fontId="10" fillId="0" borderId="0"/>
    <xf numFmtId="0" fontId="331" fillId="0" borderId="98"/>
    <xf numFmtId="0" fontId="331" fillId="0" borderId="98"/>
    <xf numFmtId="246" fontId="253" fillId="0" borderId="0"/>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8">
      <alignment horizontal="left"/>
    </xf>
    <xf numFmtId="253" fontId="2" fillId="0" borderId="98">
      <alignment horizontal="left"/>
    </xf>
    <xf numFmtId="253" fontId="2" fillId="0" borderId="9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30" fillId="0" borderId="171" applyNumberFormat="0" applyFill="0" applyAlignment="0" applyProtection="0"/>
    <xf numFmtId="0" fontId="30" fillId="0" borderId="17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1" applyNumberFormat="0" applyFill="0" applyAlignment="0" applyProtection="0"/>
    <xf numFmtId="0" fontId="30" fillId="0" borderId="171" applyNumberFormat="0" applyFill="0" applyAlignment="0" applyProtection="0"/>
    <xf numFmtId="3" fontId="209" fillId="0" borderId="125">
      <alignment vertical="center"/>
    </xf>
    <xf numFmtId="0" fontId="30" fillId="0" borderId="17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1" applyNumberFormat="0" applyFill="0" applyAlignment="0" applyProtection="0"/>
    <xf numFmtId="0" fontId="30" fillId="0" borderId="171" applyNumberFormat="0" applyFill="0" applyAlignment="0" applyProtection="0"/>
    <xf numFmtId="0" fontId="2" fillId="0" borderId="0" applyNumberFormat="0" applyFont="0" applyFill="0" applyBorder="0" applyAlignment="0" applyProtection="0"/>
    <xf numFmtId="0" fontId="30" fillId="0" borderId="17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1" applyNumberFormat="0" applyFill="0" applyAlignment="0" applyProtection="0"/>
    <xf numFmtId="0" fontId="30" fillId="0" borderId="171" applyNumberFormat="0" applyFill="0" applyAlignment="0" applyProtection="0"/>
    <xf numFmtId="0" fontId="2" fillId="0" borderId="0" applyNumberFormat="0" applyFont="0" applyFill="0" applyBorder="0" applyAlignment="0" applyProtection="0"/>
    <xf numFmtId="0" fontId="77" fillId="0" borderId="17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2" fillId="0" borderId="0" applyNumberFormat="0" applyFont="0" applyFill="0" applyBorder="0" applyAlignment="0" applyProtection="0"/>
    <xf numFmtId="0" fontId="30" fillId="0" borderId="171" applyNumberFormat="0" applyFill="0" applyAlignment="0" applyProtection="0"/>
    <xf numFmtId="0" fontId="30" fillId="0" borderId="171" applyNumberFormat="0" applyFill="0" applyAlignment="0" applyProtection="0"/>
    <xf numFmtId="0" fontId="30" fillId="0" borderId="171" applyNumberFormat="0" applyFill="0" applyAlignment="0" applyProtection="0"/>
    <xf numFmtId="0" fontId="30" fillId="0" borderId="171" applyNumberFormat="0" applyFill="0" applyAlignment="0" applyProtection="0"/>
    <xf numFmtId="38" fontId="201" fillId="0" borderId="172">
      <alignment horizontal="right"/>
    </xf>
    <xf numFmtId="0" fontId="272" fillId="0" borderId="173"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73" applyProtection="0">
      <alignment horizontal="center"/>
    </xf>
    <xf numFmtId="0" fontId="272" fillId="0" borderId="173" applyProtection="0">
      <alignment horizontal="center"/>
    </xf>
    <xf numFmtId="0" fontId="272" fillId="0" borderId="173" applyProtection="0">
      <alignment horizontal="center"/>
    </xf>
    <xf numFmtId="0" fontId="272" fillId="0" borderId="173" applyProtection="0">
      <alignment horizontal="center"/>
    </xf>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04" fillId="69" borderId="0">
      <alignment horizontal="center"/>
    </xf>
    <xf numFmtId="0" fontId="104" fillId="69" borderId="0">
      <alignment horizontal="center"/>
    </xf>
    <xf numFmtId="3" fontId="209" fillId="0" borderId="125">
      <alignment vertical="center"/>
    </xf>
    <xf numFmtId="0" fontId="332" fillId="104" borderId="0" applyNumberFormat="0" applyBorder="0"/>
    <xf numFmtId="0" fontId="185" fillId="0" borderId="174" applyNumberFormat="0" applyFont="0" applyFill="0" applyAlignment="0"/>
    <xf numFmtId="0" fontId="333" fillId="0" borderId="119"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179" fillId="0" borderId="59" applyNumberFormat="0" applyBorder="0">
      <protection locked="0"/>
    </xf>
    <xf numFmtId="37" fontId="334" fillId="111" borderId="0"/>
    <xf numFmtId="37" fontId="160" fillId="150" borderId="115" applyNumberFormat="0" applyAlignment="0" applyProtection="0"/>
    <xf numFmtId="0" fontId="2" fillId="0" borderId="0" applyNumberFormat="0" applyFont="0" applyFill="0" applyBorder="0" applyAlignment="0" applyProtection="0"/>
    <xf numFmtId="37" fontId="160" fillId="150" borderId="115" applyNumberFormat="0" applyAlignment="0" applyProtection="0"/>
    <xf numFmtId="37" fontId="160" fillId="150" borderId="115" applyNumberFormat="0" applyAlignment="0" applyProtection="0"/>
    <xf numFmtId="37" fontId="160" fillId="150" borderId="115" applyNumberFormat="0" applyAlignment="0" applyProtection="0"/>
    <xf numFmtId="37" fontId="160" fillId="150" borderId="115" applyNumberFormat="0" applyAlignment="0" applyProtection="0"/>
    <xf numFmtId="3" fontId="209" fillId="0" borderId="125">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3">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99"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9"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pplyNumberFormat="0" applyFont="0" applyFill="0" applyAlignment="0" applyProtection="0"/>
    <xf numFmtId="0" fontId="2" fillId="0" borderId="99" applyNumberFormat="0" applyFont="0" applyFill="0" applyAlignment="0" applyProtection="0"/>
    <xf numFmtId="0" fontId="2" fillId="0" borderId="99" applyNumberFormat="0" applyFont="0" applyFill="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338" fontId="2" fillId="0" borderId="0"/>
    <xf numFmtId="2" fontId="233" fillId="69" borderId="115"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0" fontId="10" fillId="0" borderId="0"/>
    <xf numFmtId="3" fontId="209" fillId="0" borderId="125">
      <alignment vertical="center"/>
    </xf>
    <xf numFmtId="0" fontId="10" fillId="0" borderId="0"/>
    <xf numFmtId="165" fontId="339" fillId="69" borderId="66">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25">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7" applyNumberFormat="0" applyAlignment="0" applyProtection="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0" fontId="10" fillId="0" borderId="0"/>
    <xf numFmtId="3" fontId="209" fillId="0" borderId="125">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3"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25">
      <alignment vertical="center"/>
    </xf>
    <xf numFmtId="0" fontId="309" fillId="0" borderId="0" applyProtection="0">
      <alignment horizontal="center"/>
    </xf>
    <xf numFmtId="0" fontId="10" fillId="0" borderId="0"/>
    <xf numFmtId="3" fontId="209" fillId="0" borderId="125">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25">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10" fillId="0" borderId="0"/>
    <xf numFmtId="3" fontId="209" fillId="0" borderId="125">
      <alignment vertical="center"/>
    </xf>
    <xf numFmtId="0" fontId="45" fillId="0" borderId="175" applyNumberFormat="0"/>
    <xf numFmtId="14" fontId="160" fillId="0" borderId="0" applyFont="0" applyFill="0" applyBorder="0" applyProtection="0"/>
    <xf numFmtId="16" fontId="160" fillId="0" borderId="0" applyFont="0" applyFill="0" applyBorder="0" applyProtection="0"/>
    <xf numFmtId="3" fontId="209" fillId="0" borderId="125">
      <alignment vertical="center"/>
    </xf>
    <xf numFmtId="358" fontId="343" fillId="0" borderId="103"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2" fillId="0" borderId="0" applyNumberFormat="0" applyFont="0" applyFill="0" applyBorder="0" applyAlignment="0" applyProtection="0"/>
    <xf numFmtId="0" fontId="10" fillId="0" borderId="0"/>
    <xf numFmtId="3" fontId="209" fillId="0" borderId="125">
      <alignment vertical="center"/>
    </xf>
    <xf numFmtId="0" fontId="10" fillId="0" borderId="0"/>
    <xf numFmtId="0" fontId="10" fillId="0" borderId="0"/>
    <xf numFmtId="0" fontId="10" fillId="0" borderId="0"/>
    <xf numFmtId="0" fontId="10" fillId="0" borderId="0"/>
    <xf numFmtId="3" fontId="209" fillId="0" borderId="125">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82" applyFont="0">
      <alignment horizontal="right" vertical="center"/>
      <protection locked="0"/>
    </xf>
    <xf numFmtId="0" fontId="45" fillId="69" borderId="178" applyFont="0" applyBorder="0">
      <alignment horizontal="center" wrapText="1"/>
    </xf>
    <xf numFmtId="0" fontId="147" fillId="69" borderId="181" applyNumberFormat="0" applyFill="0" applyBorder="0" applyAlignment="0" applyProtection="0">
      <alignment horizontal="left"/>
    </xf>
    <xf numFmtId="0" fontId="1" fillId="0" borderId="0"/>
    <xf numFmtId="0" fontId="174" fillId="0" borderId="186"/>
    <xf numFmtId="244" fontId="176" fillId="0" borderId="187"/>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0" fontId="19" fillId="0" borderId="179" applyFont="0" applyFill="0" applyBorder="0" applyAlignment="0"/>
    <xf numFmtId="3" fontId="181" fillId="88" borderId="182" applyNumberFormat="0" applyFont="0" applyAlignment="0"/>
    <xf numFmtId="3" fontId="181" fillId="88" borderId="182" applyNumberFormat="0" applyFont="0" applyAlignment="0"/>
    <xf numFmtId="3" fontId="181" fillId="88" borderId="182" applyNumberFormat="0" applyFont="0" applyAlignment="0"/>
    <xf numFmtId="3" fontId="181" fillId="88" borderId="182" applyNumberFormat="0" applyFont="0" applyAlignment="0"/>
    <xf numFmtId="3" fontId="181" fillId="88" borderId="182" applyNumberFormat="0" applyFont="0" applyAlignment="0"/>
    <xf numFmtId="247"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247" fontId="179" fillId="107" borderId="182" applyNumberFormat="0" applyFill="0" applyBorder="0" applyAlignment="0" applyProtection="0"/>
    <xf numFmtId="0"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0"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247" fontId="179" fillId="107" borderId="182" applyNumberFormat="0" applyFill="0" applyBorder="0" applyAlignment="0" applyProtection="0"/>
    <xf numFmtId="0" fontId="179" fillId="107" borderId="182" applyNumberFormat="0" applyFill="0" applyBorder="0" applyAlignment="0" applyProtection="0"/>
    <xf numFmtId="0" fontId="183" fillId="108" borderId="188" applyNumberFormat="0" applyAlignment="0" applyProtection="0"/>
    <xf numFmtId="0" fontId="183" fillId="108" borderId="188" applyNumberFormat="0" applyAlignment="0" applyProtection="0"/>
    <xf numFmtId="252" fontId="104" fillId="0" borderId="188" applyNumberFormat="0" applyFont="0" applyFill="0" applyAlignment="0">
      <alignment vertical="center"/>
    </xf>
    <xf numFmtId="0" fontId="104" fillId="0" borderId="188" applyNumberFormat="0" applyFont="0" applyFill="0"/>
    <xf numFmtId="0" fontId="104" fillId="0" borderId="188" applyNumberFormat="0" applyFont="0" applyFill="0"/>
    <xf numFmtId="0" fontId="104" fillId="0" borderId="188" applyNumberFormat="0" applyFont="0" applyFill="0"/>
    <xf numFmtId="0" fontId="104" fillId="0" borderId="188" applyNumberFormat="0" applyFont="0" applyFill="0"/>
    <xf numFmtId="0" fontId="104" fillId="0" borderId="188" applyNumberFormat="0" applyFont="0" applyFill="0"/>
    <xf numFmtId="0" fontId="104" fillId="0" borderId="188" applyNumberFormat="0" applyFont="0" applyFill="0"/>
    <xf numFmtId="0" fontId="104" fillId="0" borderId="188" applyNumberFormat="0" applyFont="0" applyFill="0"/>
    <xf numFmtId="0" fontId="104" fillId="0" borderId="188" applyNumberFormat="0" applyFont="0" applyFill="0"/>
    <xf numFmtId="252" fontId="104" fillId="0" borderId="188" applyNumberFormat="0" applyFont="0" applyFill="0" applyAlignment="0">
      <alignment vertical="center"/>
    </xf>
    <xf numFmtId="0" fontId="104" fillId="0" borderId="188" applyNumberFormat="0" applyFont="0" applyFill="0"/>
    <xf numFmtId="252" fontId="104" fillId="0" borderId="188" applyNumberFormat="0" applyFont="0" applyFill="0" applyAlignment="0">
      <alignment vertical="center"/>
    </xf>
    <xf numFmtId="0" fontId="104" fillId="0" borderId="188" applyNumberFormat="0" applyFont="0" applyFill="0"/>
    <xf numFmtId="0" fontId="104" fillId="0" borderId="188" applyNumberFormat="0" applyFont="0" applyFill="0"/>
    <xf numFmtId="0" fontId="104" fillId="0" borderId="188" applyNumberFormat="0" applyFont="0" applyFill="0"/>
    <xf numFmtId="0" fontId="104" fillId="0" borderId="188" applyNumberFormat="0" applyFont="0" applyFill="0"/>
    <xf numFmtId="0" fontId="104" fillId="0" borderId="188" applyNumberFormat="0" applyFont="0" applyFill="0"/>
    <xf numFmtId="0" fontId="104" fillId="0" borderId="188" applyNumberFormat="0" applyFont="0" applyFill="0"/>
    <xf numFmtId="0" fontId="201" fillId="0" borderId="177" applyNumberFormat="0" applyFont="0" applyFill="0" applyAlignment="0" applyProtection="0"/>
    <xf numFmtId="0" fontId="149" fillId="0" borderId="181" applyNumberFormat="0" applyFont="0" applyFill="0" applyAlignment="0" applyProtection="0"/>
    <xf numFmtId="0" fontId="149" fillId="0" borderId="181" applyNumberFormat="0" applyFont="0" applyFill="0" applyAlignment="0" applyProtection="0"/>
    <xf numFmtId="0" fontId="149" fillId="0" borderId="181"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0" applyNumberFormat="0" applyFont="0" applyFill="0" applyAlignment="0" applyProtection="0"/>
    <xf numFmtId="0" fontId="149" fillId="0" borderId="180" applyNumberFormat="0" applyFont="0" applyFill="0" applyAlignment="0" applyProtection="0"/>
    <xf numFmtId="0" fontId="149" fillId="0" borderId="180" applyNumberFormat="0" applyFont="0" applyFill="0" applyAlignment="0" applyProtection="0"/>
    <xf numFmtId="0" fontId="149" fillId="0" borderId="180" applyNumberFormat="0" applyFont="0" applyFill="0" applyAlignment="0" applyProtection="0"/>
    <xf numFmtId="0" fontId="149" fillId="0" borderId="180" applyNumberFormat="0" applyFont="0" applyFill="0" applyAlignment="0" applyProtection="0"/>
    <xf numFmtId="0" fontId="149" fillId="0" borderId="180" applyNumberFormat="0" applyFont="0" applyFill="0" applyAlignment="0" applyProtection="0"/>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3" fontId="45" fillId="41" borderId="181">
      <protection hidden="1"/>
    </xf>
    <xf numFmtId="0" fontId="204" fillId="0" borderId="181" applyBorder="0"/>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vertical="center"/>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3" fontId="206" fillId="69" borderId="182"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89" applyNumberFormat="0" applyFill="0" applyBorder="0" applyAlignment="0" applyProtection="0">
      <alignment horizontal="center"/>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0" fillId="0" borderId="189" applyNumberFormat="0" applyFill="0" applyBorder="0" applyAlignment="0" applyProtection="0">
      <alignment horizontal="center"/>
      <protection locked="0"/>
    </xf>
    <xf numFmtId="0" fontId="220" fillId="0" borderId="189" applyNumberFormat="0" applyFill="0" applyBorder="0" applyAlignment="0" applyProtection="0">
      <alignment horizontal="center"/>
      <protection locked="0"/>
    </xf>
    <xf numFmtId="0" fontId="220" fillId="0" borderId="189" applyNumberFormat="0" applyFill="0" applyBorder="0" applyAlignment="0" applyProtection="0">
      <alignment horizontal="center"/>
      <protection locked="0"/>
    </xf>
    <xf numFmtId="0" fontId="220" fillId="0" borderId="189" applyNumberFormat="0" applyFill="0" applyBorder="0" applyAlignment="0" applyProtection="0">
      <alignment horizontal="center"/>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21" fillId="0" borderId="189"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27" fillId="119" borderId="179" applyNumberFormat="0" applyBorder="0">
      <alignment horizontal="left"/>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0"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275" fontId="2" fillId="0" borderId="181" applyFill="0" applyProtection="0">
      <alignment horizontal="centerContinuous"/>
    </xf>
    <xf numFmtId="0" fontId="232" fillId="120" borderId="182" applyNumberFormat="0" applyBorder="0" applyAlignment="0">
      <alignment horizontal="center"/>
      <protection locked="0"/>
    </xf>
    <xf numFmtId="0" fontId="232" fillId="120" borderId="182" applyNumberFormat="0" applyBorder="0" applyAlignment="0">
      <alignment horizontal="center"/>
      <protection locked="0"/>
    </xf>
    <xf numFmtId="3" fontId="233" fillId="121" borderId="189" applyNumberFormat="0" applyBorder="0" applyAlignment="0" applyProtection="0">
      <protection hidden="1"/>
    </xf>
    <xf numFmtId="281" fontId="2" fillId="0" borderId="0" applyFont="0" applyFill="0" applyBorder="0" applyAlignment="0" applyProtection="0"/>
    <xf numFmtId="0" fontId="2" fillId="71" borderId="180" applyNumberFormat="0" applyFont="0" applyAlignment="0" applyProtection="0"/>
    <xf numFmtId="0" fontId="2" fillId="71" borderId="180" applyNumberFormat="0" applyFont="0" applyAlignment="0" applyProtection="0"/>
    <xf numFmtId="0" fontId="2" fillId="71" borderId="180" applyNumberFormat="0" applyFont="0" applyAlignment="0" applyProtection="0"/>
    <xf numFmtId="0" fontId="2" fillId="71" borderId="180" applyNumberFormat="0" applyFont="0" applyAlignment="0" applyProtection="0"/>
    <xf numFmtId="0" fontId="2" fillId="71" borderId="180" applyNumberFormat="0" applyFont="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45" fillId="113" borderId="184" applyAlignment="0" applyProtection="0"/>
    <xf numFmtId="0" fontId="45" fillId="113" borderId="184" applyAlignment="0" applyProtection="0"/>
    <xf numFmtId="0" fontId="45" fillId="113" borderId="184" applyAlignment="0" applyProtection="0"/>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Protection="0">
      <alignment horizontal="center" vertical="center"/>
    </xf>
    <xf numFmtId="0" fontId="2" fillId="68" borderId="182" applyNumberFormat="0" applyFont="0" applyBorder="0" applyProtection="0">
      <alignment horizontal="center" vertical="center"/>
    </xf>
    <xf numFmtId="0" fontId="2" fillId="68" borderId="182" applyNumberFormat="0" applyFont="0" applyBorder="0" applyProtection="0">
      <alignment horizontal="center" vertical="center"/>
    </xf>
    <xf numFmtId="0" fontId="2" fillId="68" borderId="182" applyNumberFormat="0" applyFont="0" applyBorder="0" applyProtection="0">
      <alignment horizontal="center" vertic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68" borderId="182" applyNumberFormat="0" applyFont="0" applyBorder="0" applyAlignment="0" applyProtection="0">
      <alignment horizontal="center"/>
    </xf>
    <xf numFmtId="0" fontId="2" fillId="125" borderId="179" applyNumberFormat="0" applyFont="0" applyBorder="0" applyAlignment="0"/>
    <xf numFmtId="0" fontId="2" fillId="125" borderId="179" applyNumberFormat="0" applyFont="0" applyBorder="0" applyAlignment="0"/>
    <xf numFmtId="0" fontId="2" fillId="125" borderId="179" applyNumberFormat="0" applyFont="0" applyBorder="0" applyAlignment="0"/>
    <xf numFmtId="0" fontId="2" fillId="125" borderId="179" applyNumberFormat="0" applyFont="0" applyBorder="0" applyAlignment="0"/>
    <xf numFmtId="0" fontId="2" fillId="125" borderId="179" applyNumberFormat="0" applyFont="0" applyBorder="0" applyAlignment="0"/>
    <xf numFmtId="0" fontId="41" fillId="126" borderId="178" applyNumberFormat="0" applyFont="0" applyBorder="0" applyAlignment="0">
      <alignment horizontal="centerContinuous"/>
    </xf>
    <xf numFmtId="0" fontId="41" fillId="126" borderId="178" applyNumberFormat="0" applyFont="0" applyBorder="0" applyAlignment="0">
      <alignment horizontal="centerContinuous"/>
    </xf>
    <xf numFmtId="0" fontId="41" fillId="126" borderId="178" applyNumberFormat="0" applyFont="0" applyBorder="0" applyAlignment="0">
      <alignment horizontal="centerContinuous"/>
    </xf>
    <xf numFmtId="0" fontId="41" fillId="126" borderId="178" applyNumberFormat="0" applyFont="0" applyBorder="0" applyAlignment="0">
      <alignment horizontal="centerContinuous"/>
    </xf>
    <xf numFmtId="0" fontId="41" fillId="126" borderId="178" applyNumberFormat="0" applyFont="0" applyBorder="0" applyAlignment="0">
      <alignment horizontal="centerContinuous"/>
    </xf>
    <xf numFmtId="0" fontId="37" fillId="0" borderId="184">
      <alignment horizontal="left" vertical="center"/>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3"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10"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9" fontId="2" fillId="70" borderId="182" applyFont="0" applyProtection="0">
      <alignment horizontal="righ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70" borderId="178" applyNumberFormat="0" applyFont="0" applyBorder="0" applyAlignment="0" applyProtection="0">
      <alignment horizontal="left"/>
    </xf>
    <xf numFmtId="0" fontId="2" fillId="0" borderId="0" applyNumberFormat="0" applyFont="0" applyFill="0" applyBorder="0" applyAlignment="0" applyProtection="0"/>
    <xf numFmtId="10" fontId="19" fillId="107" borderId="182" applyNumberFormat="0" applyBorder="0" applyAlignment="0" applyProtection="0"/>
    <xf numFmtId="10" fontId="19" fillId="107" borderId="182" applyNumberFormat="0" applyBorder="0" applyAlignment="0" applyProtection="0"/>
    <xf numFmtId="10" fontId="19" fillId="107" borderId="182" applyNumberFormat="0" applyBorder="0" applyAlignment="0" applyProtection="0"/>
    <xf numFmtId="10" fontId="19" fillId="107" borderId="182" applyNumberFormat="0" applyBorder="0" applyAlignment="0" applyProtection="0"/>
    <xf numFmtId="10" fontId="19" fillId="107" borderId="182" applyNumberFormat="0" applyBorder="0" applyAlignment="0" applyProtection="0"/>
    <xf numFmtId="10" fontId="19" fillId="107" borderId="182" applyNumberFormat="0" applyBorder="0" applyAlignment="0" applyProtection="0"/>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0" fontId="271" fillId="0" borderId="187">
      <protection locked="0"/>
    </xf>
    <xf numFmtId="2" fontId="233" fillId="129" borderId="187" applyNumberFormat="0" applyBorder="0" applyAlignment="0" applyProtection="0">
      <alignment horizontal="center"/>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11" fontId="2" fillId="71" borderId="182" applyFont="0" applyAlignment="0">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vertical="center"/>
      <protection locked="0"/>
    </xf>
    <xf numFmtId="3" fontId="2" fillId="71" borderId="182" applyFont="0">
      <alignment horizontal="right" vertical="center"/>
      <protection locked="0"/>
    </xf>
    <xf numFmtId="3" fontId="2" fillId="71" borderId="182" applyFont="0">
      <alignment horizontal="right" vertical="center"/>
      <protection locked="0"/>
    </xf>
    <xf numFmtId="3" fontId="2" fillId="71" borderId="182" applyFont="0">
      <alignment horizontal="right" vertical="center"/>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3"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26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10" fontId="2" fillId="71" borderId="182" applyFont="0">
      <alignment horizontal="right"/>
      <protection locked="0"/>
    </xf>
    <xf numFmtId="9" fontId="2" fillId="71" borderId="189" applyFont="0">
      <alignment horizontal="right"/>
      <protection locked="0"/>
    </xf>
    <xf numFmtId="9" fontId="2" fillId="71" borderId="189" applyFont="0">
      <alignment horizontal="right"/>
      <protection locked="0"/>
    </xf>
    <xf numFmtId="9" fontId="2" fillId="71" borderId="189" applyFont="0">
      <alignment horizontal="right"/>
      <protection locked="0"/>
    </xf>
    <xf numFmtId="9" fontId="2" fillId="71" borderId="189" applyFont="0">
      <alignment horizontal="right"/>
      <protection locked="0"/>
    </xf>
    <xf numFmtId="9" fontId="2" fillId="71" borderId="189" applyFont="0">
      <alignment horizontal="right"/>
      <protection locked="0"/>
    </xf>
    <xf numFmtId="9" fontId="2" fillId="71" borderId="189" applyFont="0">
      <alignment horizontal="right"/>
      <protection locked="0"/>
    </xf>
    <xf numFmtId="9" fontId="2" fillId="71" borderId="189" applyFont="0">
      <alignment horizontal="right"/>
      <protection locked="0"/>
    </xf>
    <xf numFmtId="9" fontId="2" fillId="71" borderId="189" applyFont="0">
      <alignment horizontal="right"/>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0" fontId="2" fillId="71" borderId="182" applyFont="0">
      <alignment horizontal="center" wrapText="1"/>
      <protection locked="0"/>
    </xf>
    <xf numFmtId="49" fontId="2" fillId="71" borderId="182" applyFont="0" applyAlignment="0">
      <protection locked="0"/>
    </xf>
    <xf numFmtId="49" fontId="2" fillId="71" borderId="182" applyFont="0" applyAlignment="0">
      <protection locked="0"/>
    </xf>
    <xf numFmtId="317" fontId="160" fillId="0" borderId="187" applyBorder="0"/>
    <xf numFmtId="253" fontId="228" fillId="96" borderId="187" applyBorder="0"/>
    <xf numFmtId="10" fontId="9" fillId="130" borderId="179" applyBorder="0">
      <alignment horizontal="center"/>
      <protection locked="0"/>
    </xf>
    <xf numFmtId="10" fontId="9" fillId="130" borderId="179" applyBorder="0">
      <alignment horizontal="center"/>
      <protection locked="0"/>
    </xf>
    <xf numFmtId="10" fontId="9" fillId="130" borderId="179" applyBorder="0">
      <alignment horizontal="center"/>
      <protection locked="0"/>
    </xf>
    <xf numFmtId="10" fontId="9" fillId="130" borderId="179" applyBorder="0">
      <alignment horizontal="center"/>
      <protection locked="0"/>
    </xf>
    <xf numFmtId="10" fontId="9" fillId="130" borderId="179" applyBorder="0">
      <alignment horizontal="center"/>
      <protection locked="0"/>
    </xf>
    <xf numFmtId="2" fontId="233" fillId="107" borderId="182" applyNumberFormat="0" applyBorder="0" applyAlignment="0">
      <protection locked="0"/>
    </xf>
    <xf numFmtId="3" fontId="209" fillId="0" borderId="125">
      <alignment vertical="center"/>
    </xf>
    <xf numFmtId="37" fontId="201" fillId="0" borderId="0" applyNumberFormat="0" applyFill="0" applyAlignment="0"/>
    <xf numFmtId="0" fontId="283" fillId="104" borderId="183">
      <alignment horizontal="center" vertical="top" wrapText="1"/>
    </xf>
    <xf numFmtId="0" fontId="283" fillId="104" borderId="183">
      <alignment horizontal="center" vertical="top" wrapText="1"/>
    </xf>
    <xf numFmtId="0" fontId="283" fillId="104" borderId="183">
      <alignment horizontal="center" vertical="top" wrapText="1"/>
    </xf>
    <xf numFmtId="0" fontId="283" fillId="104" borderId="183">
      <alignment horizontal="center" vertical="top" wrapText="1"/>
    </xf>
    <xf numFmtId="0" fontId="2" fillId="0" borderId="184"/>
    <xf numFmtId="0" fontId="2" fillId="0" borderId="184"/>
    <xf numFmtId="0" fontId="2" fillId="0" borderId="184"/>
    <xf numFmtId="0" fontId="2" fillId="0" borderId="184"/>
    <xf numFmtId="0" fontId="45" fillId="70" borderId="178"/>
    <xf numFmtId="0" fontId="45" fillId="70" borderId="178"/>
    <xf numFmtId="0" fontId="45" fillId="70" borderId="178"/>
    <xf numFmtId="0" fontId="45" fillId="70" borderId="178"/>
    <xf numFmtId="0" fontId="45" fillId="0" borderId="179"/>
    <xf numFmtId="0" fontId="45" fillId="0" borderId="179"/>
    <xf numFmtId="0" fontId="45" fillId="0" borderId="179"/>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0" fontId="283" fillId="132" borderId="183">
      <alignment horizontal="center" vertical="top"/>
    </xf>
    <xf numFmtId="0" fontId="283" fillId="132" borderId="183">
      <alignment horizontal="center" vertical="top"/>
    </xf>
    <xf numFmtId="0" fontId="45" fillId="0" borderId="178"/>
    <xf numFmtId="0" fontId="45" fillId="0" borderId="178"/>
    <xf numFmtId="0" fontId="45" fillId="0" borderId="178"/>
    <xf numFmtId="0" fontId="45" fillId="0" borderId="178"/>
    <xf numFmtId="0" fontId="2" fillId="0" borderId="183"/>
    <xf numFmtId="0" fontId="2" fillId="0" borderId="183"/>
    <xf numFmtId="0" fontId="2" fillId="0" borderId="183"/>
    <xf numFmtId="0" fontId="2" fillId="0" borderId="183"/>
    <xf numFmtId="0" fontId="2" fillId="0" borderId="183"/>
    <xf numFmtId="0" fontId="284" fillId="70" borderId="189"/>
    <xf numFmtId="0" fontId="284" fillId="70" borderId="189"/>
    <xf numFmtId="0" fontId="2" fillId="0" borderId="179">
      <alignment horizontal="center"/>
    </xf>
    <xf numFmtId="0" fontId="2" fillId="0" borderId="179">
      <alignment horizontal="center"/>
    </xf>
    <xf numFmtId="0" fontId="2" fillId="0" borderId="179">
      <alignment horizontal="center"/>
    </xf>
    <xf numFmtId="0" fontId="2" fillId="0" borderId="180">
      <alignment horizontal="center"/>
    </xf>
    <xf numFmtId="0" fontId="2" fillId="0" borderId="180">
      <alignment horizontal="center"/>
    </xf>
    <xf numFmtId="0" fontId="2" fillId="0" borderId="180">
      <alignment horizontal="center"/>
    </xf>
    <xf numFmtId="0" fontId="2" fillId="0" borderId="180">
      <alignment horizontal="center"/>
    </xf>
    <xf numFmtId="0" fontId="2" fillId="0" borderId="185">
      <alignment horizontal="center"/>
    </xf>
    <xf numFmtId="0" fontId="2" fillId="0" borderId="185">
      <alignment horizontal="center"/>
    </xf>
    <xf numFmtId="0" fontId="283" fillId="132" borderId="183">
      <alignment horizontal="center" vertical="top" wrapText="1"/>
    </xf>
    <xf numFmtId="0" fontId="283" fillId="132" borderId="183">
      <alignment horizontal="center" vertical="top" wrapText="1"/>
    </xf>
    <xf numFmtId="0" fontId="283" fillId="132" borderId="183">
      <alignment horizontal="center" vertical="top" wrapText="1"/>
    </xf>
    <xf numFmtId="0" fontId="283" fillId="132" borderId="183">
      <alignment horizontal="center" vertical="top" wrapText="1"/>
    </xf>
    <xf numFmtId="3" fontId="2" fillId="0" borderId="184"/>
    <xf numFmtId="3" fontId="2" fillId="0" borderId="184"/>
    <xf numFmtId="3" fontId="2" fillId="0" borderId="184"/>
    <xf numFmtId="3" fontId="2" fillId="0" borderId="184"/>
    <xf numFmtId="0" fontId="45" fillId="70" borderId="178">
      <alignment horizontal="center"/>
    </xf>
    <xf numFmtId="0" fontId="45" fillId="70" borderId="178">
      <alignment horizontal="center"/>
    </xf>
    <xf numFmtId="0" fontId="45" fillId="70" borderId="178">
      <alignment horizontal="center"/>
    </xf>
    <xf numFmtId="0" fontId="45" fillId="70" borderId="178">
      <alignment horizontal="center"/>
    </xf>
    <xf numFmtId="0" fontId="45" fillId="70" borderId="184">
      <alignment horizontal="center"/>
    </xf>
    <xf numFmtId="0" fontId="45" fillId="70" borderId="184">
      <alignment horizontal="center"/>
    </xf>
    <xf numFmtId="0" fontId="45" fillId="70" borderId="183">
      <alignment horizontal="center"/>
    </xf>
    <xf numFmtId="0" fontId="45" fillId="70" borderId="183">
      <alignment horizontal="center"/>
    </xf>
    <xf numFmtId="0" fontId="45" fillId="70" borderId="183">
      <alignment horizontal="center"/>
    </xf>
    <xf numFmtId="0" fontId="45" fillId="70" borderId="183">
      <alignment horizontal="center"/>
    </xf>
    <xf numFmtId="0" fontId="45" fillId="70" borderId="179">
      <alignment horizontal="left" vertical="top"/>
    </xf>
    <xf numFmtId="0" fontId="45" fillId="70" borderId="179">
      <alignment horizontal="left" vertical="top"/>
    </xf>
    <xf numFmtId="0" fontId="45" fillId="70" borderId="179">
      <alignment horizontal="left" vertical="top"/>
    </xf>
    <xf numFmtId="0" fontId="283" fillId="132" borderId="184">
      <alignment horizontal="center" vertical="center"/>
    </xf>
    <xf numFmtId="0" fontId="283" fillId="132" borderId="184">
      <alignment horizontal="center" vertical="center"/>
    </xf>
    <xf numFmtId="0" fontId="283" fillId="132" borderId="183">
      <alignment horizontal="center" vertical="center"/>
    </xf>
    <xf numFmtId="0" fontId="283" fillId="132" borderId="183">
      <alignment horizontal="center" vertical="center"/>
    </xf>
    <xf numFmtId="0" fontId="283" fillId="132" borderId="183">
      <alignment horizontal="center" vertical="center"/>
    </xf>
    <xf numFmtId="0" fontId="283" fillId="132" borderId="183">
      <alignment horizontal="center" vertical="center"/>
    </xf>
    <xf numFmtId="0" fontId="283" fillId="104" borderId="178">
      <alignment horizontal="center" vertical="center"/>
    </xf>
    <xf numFmtId="0" fontId="283" fillId="104" borderId="178">
      <alignment horizontal="center" vertical="center"/>
    </xf>
    <xf numFmtId="0" fontId="283" fillId="104" borderId="178">
      <alignment horizontal="center" vertical="center"/>
    </xf>
    <xf numFmtId="0" fontId="283" fillId="104" borderId="178">
      <alignment horizontal="center" vertical="center"/>
    </xf>
    <xf numFmtId="0" fontId="283" fillId="104" borderId="184">
      <alignment horizontal="center" vertical="center"/>
    </xf>
    <xf numFmtId="0" fontId="283" fillId="104" borderId="184">
      <alignment horizontal="center" vertical="center"/>
    </xf>
    <xf numFmtId="0" fontId="283" fillId="104" borderId="183">
      <alignment horizontal="center" vertical="center"/>
    </xf>
    <xf numFmtId="0" fontId="283" fillId="104" borderId="183">
      <alignment horizontal="center" vertical="center"/>
    </xf>
    <xf numFmtId="0" fontId="283" fillId="104" borderId="183">
      <alignment horizontal="center" vertical="center"/>
    </xf>
    <xf numFmtId="0" fontId="283" fillId="104" borderId="183">
      <alignment horizontal="center" vertical="center"/>
    </xf>
    <xf numFmtId="0" fontId="2" fillId="0" borderId="180"/>
    <xf numFmtId="0" fontId="2" fillId="0" borderId="180"/>
    <xf numFmtId="0" fontId="2" fillId="0" borderId="180"/>
    <xf numFmtId="0" fontId="2" fillId="0" borderId="180"/>
    <xf numFmtId="0" fontId="2" fillId="0" borderId="185"/>
    <xf numFmtId="0" fontId="2" fillId="0" borderId="185"/>
    <xf numFmtId="0" fontId="2" fillId="0" borderId="0" applyNumberFormat="0" applyFont="0" applyFill="0" applyBorder="0" applyAlignment="0" applyProtection="0"/>
    <xf numFmtId="0" fontId="286" fillId="0" borderId="187"/>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3"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260" fontId="2" fillId="74" borderId="182">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10" fontId="2" fillId="74" borderId="182" applyFont="0">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9" fontId="2" fillId="74" borderId="182">
      <alignment horizontal="right"/>
      <protection locked="0"/>
    </xf>
    <xf numFmtId="331" fontId="2" fillId="74" borderId="182" applyFont="0">
      <alignment horizontal="right" vertical="center"/>
      <protection locked="0"/>
    </xf>
    <xf numFmtId="331" fontId="2" fillId="74" borderId="182" applyFont="0">
      <alignment horizontal="right" vertical="center"/>
      <protection locked="0"/>
    </xf>
    <xf numFmtId="331" fontId="2" fillId="74" borderId="182" applyFont="0">
      <alignment horizontal="right" vertical="center"/>
      <protection locked="0"/>
    </xf>
    <xf numFmtId="331" fontId="2" fillId="74" borderId="182" applyFont="0">
      <alignment horizontal="right" vertical="center"/>
      <protection locked="0"/>
    </xf>
    <xf numFmtId="331" fontId="2" fillId="74" borderId="182" applyFont="0">
      <alignment horizontal="right" vertical="center"/>
      <protection locked="0"/>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lignment horizontal="center" wrapText="1"/>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0" fontId="2" fillId="74" borderId="182" applyNumberFormat="0" applyFont="0">
      <alignment horizontal="center" wrapText="1"/>
      <protection locked="0"/>
    </xf>
    <xf numFmtId="173" fontId="233" fillId="134" borderId="187" applyNumberFormat="0" applyBorder="0" applyAlignment="0" applyProtection="0">
      <alignment horizontal="center"/>
      <protection hidden="1"/>
    </xf>
    <xf numFmtId="3" fontId="287" fillId="57" borderId="182" applyNumberFormat="0" applyBorder="0" applyAlignment="0" applyProtection="0">
      <protection hidden="1"/>
    </xf>
    <xf numFmtId="3" fontId="288" fillId="135" borderId="189" applyNumberFormat="0" applyBorder="0" applyAlignment="0" applyProtection="0">
      <protection hidden="1"/>
    </xf>
    <xf numFmtId="0" fontId="19" fillId="131" borderId="187" applyNumberFormat="0" applyFont="0" applyBorder="0" applyAlignment="0" applyProtection="0">
      <alignment horizontal="center"/>
    </xf>
    <xf numFmtId="0" fontId="19" fillId="131" borderId="187" applyNumberFormat="0" applyFont="0" applyBorder="0" applyAlignment="0" applyProtection="0">
      <alignment horizontal="center"/>
    </xf>
    <xf numFmtId="0" fontId="19" fillId="96" borderId="187" applyNumberFormat="0" applyFont="0" applyBorder="0" applyAlignment="0" applyProtection="0">
      <alignment horizontal="center"/>
    </xf>
    <xf numFmtId="0" fontId="19" fillId="96" borderId="187" applyNumberFormat="0" applyFont="0" applyBorder="0" applyAlignment="0" applyProtection="0">
      <alignment horizontal="center"/>
    </xf>
    <xf numFmtId="0" fontId="160" fillId="0" borderId="190" applyNumberFormat="0" applyAlignment="0" applyProtection="0"/>
    <xf numFmtId="0" fontId="10" fillId="0" borderId="0"/>
    <xf numFmtId="0" fontId="46" fillId="69" borderId="181">
      <alignment horizontal="center"/>
    </xf>
    <xf numFmtId="0" fontId="41" fillId="0" borderId="177">
      <alignment horizontal="center"/>
    </xf>
    <xf numFmtId="0" fontId="45" fillId="92" borderId="181" applyNumberFormat="0" applyBorder="0" applyAlignment="0"/>
    <xf numFmtId="3" fontId="2" fillId="95" borderId="182" applyFont="0">
      <alignment horizontal="right" vertical="center"/>
      <protection locked="0"/>
    </xf>
    <xf numFmtId="3" fontId="2" fillId="95" borderId="182" applyFont="0">
      <alignment horizontal="right" vertical="center"/>
      <protection locked="0"/>
    </xf>
    <xf numFmtId="3" fontId="2" fillId="95" borderId="182" applyFont="0">
      <alignment horizontal="right" vertical="center"/>
      <protection locked="0"/>
    </xf>
    <xf numFmtId="3" fontId="2" fillId="95" borderId="182" applyFont="0">
      <alignment horizontal="right" vertical="center"/>
      <protection locked="0"/>
    </xf>
    <xf numFmtId="3" fontId="2" fillId="95" borderId="182" applyFont="0">
      <alignment horizontal="right" vertical="center"/>
      <protection locked="0"/>
    </xf>
    <xf numFmtId="0" fontId="297" fillId="45" borderId="182"/>
    <xf numFmtId="0" fontId="2" fillId="0" borderId="191">
      <alignment vertical="center"/>
    </xf>
    <xf numFmtId="4" fontId="29" fillId="138" borderId="192" applyNumberFormat="0" applyProtection="0">
      <alignment horizontal="left" vertical="center" indent="1"/>
    </xf>
    <xf numFmtId="4" fontId="29" fillId="138" borderId="192" applyNumberFormat="0" applyProtection="0">
      <alignment horizontal="left" vertical="center" indent="1"/>
    </xf>
    <xf numFmtId="4" fontId="29" fillId="138" borderId="192" applyNumberFormat="0" applyProtection="0">
      <alignment horizontal="left" vertical="center" indent="1"/>
    </xf>
    <xf numFmtId="4" fontId="29" fillId="138" borderId="192" applyNumberFormat="0" applyProtection="0">
      <alignment horizontal="left" vertical="center" indent="1"/>
    </xf>
    <xf numFmtId="4" fontId="29" fillId="138" borderId="192" applyNumberFormat="0" applyProtection="0">
      <alignment horizontal="left" vertical="center" indent="1"/>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47" fontId="2" fillId="69" borderId="182">
      <alignment horizontal="center"/>
    </xf>
    <xf numFmtId="3" fontId="2" fillId="69" borderId="182" applyFont="0">
      <alignment horizontal="right"/>
    </xf>
    <xf numFmtId="3" fontId="2" fillId="69" borderId="182" applyFont="0">
      <alignment horizontal="right"/>
    </xf>
    <xf numFmtId="3" fontId="2" fillId="69" borderId="182" applyFont="0">
      <alignment horizontal="right" vertical="center"/>
    </xf>
    <xf numFmtId="3" fontId="2" fillId="69" borderId="182" applyFont="0">
      <alignment horizontal="right" vertical="center"/>
    </xf>
    <xf numFmtId="3" fontId="2" fillId="69" borderId="182" applyFont="0">
      <alignment horizontal="right" vertical="center"/>
    </xf>
    <xf numFmtId="3" fontId="2" fillId="69" borderId="182" applyFont="0">
      <alignment horizontal="right" vertical="center"/>
    </xf>
    <xf numFmtId="3" fontId="2" fillId="69" borderId="182" applyFont="0">
      <alignment horizontal="right"/>
    </xf>
    <xf numFmtId="3" fontId="2" fillId="69" borderId="182" applyFont="0">
      <alignment horizontal="right"/>
    </xf>
    <xf numFmtId="3" fontId="2" fillId="69" borderId="182" applyFont="0">
      <alignment horizontal="right"/>
    </xf>
    <xf numFmtId="3" fontId="2" fillId="69" borderId="182" applyFont="0">
      <alignment horizontal="right"/>
    </xf>
    <xf numFmtId="3" fontId="2" fillId="69" borderId="182" applyFont="0">
      <alignment horizontal="right"/>
    </xf>
    <xf numFmtId="3" fontId="2" fillId="69" borderId="182" applyFont="0">
      <alignment horizontal="right"/>
    </xf>
    <xf numFmtId="3" fontId="2" fillId="69" borderId="182" applyFont="0">
      <alignment horizontal="right"/>
    </xf>
    <xf numFmtId="3" fontId="2" fillId="69" borderId="182" applyFont="0">
      <alignment horizontal="right"/>
    </xf>
    <xf numFmtId="3" fontId="2" fillId="69" borderId="182" applyFont="0">
      <alignment horizontal="right"/>
    </xf>
    <xf numFmtId="187" fontId="2" fillId="69" borderId="182" applyFont="0">
      <alignment horizontal="right"/>
    </xf>
    <xf numFmtId="187" fontId="2" fillId="69" borderId="182" applyFont="0">
      <alignment horizontal="right"/>
    </xf>
    <xf numFmtId="187" fontId="2" fillId="69" borderId="182" applyFont="0">
      <alignment horizontal="right"/>
    </xf>
    <xf numFmtId="187" fontId="2" fillId="69" borderId="182" applyFont="0">
      <alignment horizontal="right"/>
    </xf>
    <xf numFmtId="187" fontId="2" fillId="69" borderId="182" applyFont="0">
      <alignment horizontal="right"/>
    </xf>
    <xf numFmtId="187" fontId="2" fillId="69" borderId="182" applyFont="0">
      <alignment horizontal="right"/>
    </xf>
    <xf numFmtId="187" fontId="2" fillId="69" borderId="182" applyFont="0">
      <alignment horizontal="right"/>
    </xf>
    <xf numFmtId="187" fontId="2" fillId="69" borderId="182" applyFont="0">
      <alignment horizontal="right"/>
    </xf>
    <xf numFmtId="187" fontId="2" fillId="69" borderId="182" applyFont="0">
      <alignment horizontal="right"/>
    </xf>
    <xf numFmtId="187"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26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10"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9" fontId="2" fillId="69" borderId="182" applyFont="0">
      <alignment horizontal="right"/>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48" fontId="2" fillId="69" borderId="182" applyFont="0">
      <alignment horizontal="center" wrapText="1"/>
    </xf>
    <xf numFmtId="3" fontId="2" fillId="68" borderId="184" applyBorder="0"/>
    <xf numFmtId="3" fontId="2" fillId="68" borderId="184" applyBorder="0"/>
    <xf numFmtId="3" fontId="2" fillId="68" borderId="184" applyBorder="0"/>
    <xf numFmtId="3" fontId="2" fillId="68" borderId="184" applyBorder="0"/>
    <xf numFmtId="3" fontId="2" fillId="68" borderId="184" applyBorder="0"/>
    <xf numFmtId="2" fontId="313" fillId="0" borderId="187" applyNumberFormat="0" applyFill="0" applyBorder="0" applyAlignment="0" applyProtection="0">
      <alignment horizontal="center"/>
      <protection locked="0"/>
    </xf>
    <xf numFmtId="0" fontId="160" fillId="0" borderId="182" applyNumberFormat="0" applyFont="0" applyFill="0" applyBorder="0" applyAlignment="0">
      <protection hidden="1"/>
    </xf>
    <xf numFmtId="0" fontId="160" fillId="0" borderId="182" applyNumberFormat="0" applyFont="0" applyFill="0" applyBorder="0" applyAlignment="0">
      <protection hidden="1"/>
    </xf>
    <xf numFmtId="0" fontId="160" fillId="0" borderId="182" applyNumberFormat="0" applyFont="0" applyFill="0" applyBorder="0" applyAlignment="0">
      <protection hidden="1"/>
    </xf>
    <xf numFmtId="0" fontId="160" fillId="0" borderId="182" applyNumberFormat="0" applyFont="0" applyFill="0" applyBorder="0" applyAlignment="0">
      <protection hidden="1"/>
    </xf>
    <xf numFmtId="0" fontId="160" fillId="0" borderId="182" applyNumberFormat="0" applyFont="0" applyFill="0" applyBorder="0" applyAlignment="0">
      <protection hidden="1"/>
    </xf>
    <xf numFmtId="0" fontId="160" fillId="0" borderId="182" applyNumberFormat="0" applyFont="0" applyFill="0" applyBorder="0" applyAlignment="0">
      <protection hidden="1"/>
    </xf>
    <xf numFmtId="0" fontId="160" fillId="0" borderId="182" applyNumberFormat="0" applyFont="0" applyFill="0" applyBorder="0" applyAlignment="0">
      <protection hidden="1"/>
    </xf>
    <xf numFmtId="0" fontId="160" fillId="0" borderId="182" applyNumberFormat="0" applyFont="0" applyFill="0" applyBorder="0" applyAlignment="0">
      <protection hidden="1"/>
    </xf>
    <xf numFmtId="0" fontId="160" fillId="0" borderId="182" applyNumberFormat="0" applyFont="0" applyFill="0" applyBorder="0" applyAlignment="0">
      <protection hidden="1"/>
    </xf>
    <xf numFmtId="0" fontId="160" fillId="0" borderId="182" applyNumberFormat="0" applyFont="0" applyFill="0" applyBorder="0" applyAlignment="0">
      <protection hidden="1"/>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1" fontId="2" fillId="144" borderId="182" applyFont="0">
      <alignment horizontal="right"/>
    </xf>
    <xf numFmtId="304" fontId="2" fillId="144" borderId="182" applyFont="0"/>
    <xf numFmtId="304" fontId="2" fillId="144" borderId="182" applyFont="0"/>
    <xf numFmtId="304" fontId="2" fillId="144" borderId="182" applyFont="0"/>
    <xf numFmtId="304" fontId="2" fillId="144" borderId="182" applyFont="0"/>
    <xf numFmtId="304" fontId="2" fillId="144" borderId="182" applyFont="0"/>
    <xf numFmtId="304" fontId="2" fillId="144" borderId="182" applyFont="0"/>
    <xf numFmtId="304" fontId="2" fillId="144" borderId="182" applyFont="0"/>
    <xf numFmtId="304" fontId="2" fillId="144" borderId="182" applyFont="0"/>
    <xf numFmtId="304" fontId="2" fillId="144" borderId="182" applyFont="0"/>
    <xf numFmtId="304" fontId="2" fillId="144" borderId="182" applyFont="0"/>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9"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331"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10" fontId="2" fillId="144" borderId="182" applyFont="0">
      <alignment horizontal="right"/>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0" fontId="2" fillId="144" borderId="182" applyFont="0">
      <alignment horizontal="center" wrapText="1"/>
    </xf>
    <xf numFmtId="49" fontId="2" fillId="144" borderId="182" applyFont="0"/>
    <xf numFmtId="49" fontId="2" fillId="144" borderId="182" applyFont="0"/>
    <xf numFmtId="304" fontId="2" fillId="145" borderId="182" applyFont="0"/>
    <xf numFmtId="304" fontId="2" fillId="145" borderId="182" applyFont="0"/>
    <xf numFmtId="304" fontId="2" fillId="145" borderId="182" applyFont="0"/>
    <xf numFmtId="304" fontId="2" fillId="145" borderId="182" applyFont="0"/>
    <xf numFmtId="304" fontId="2" fillId="145" borderId="182" applyFont="0"/>
    <xf numFmtId="304" fontId="2" fillId="145" borderId="182" applyFont="0"/>
    <xf numFmtId="304" fontId="2" fillId="145" borderId="182" applyFont="0"/>
    <xf numFmtId="304" fontId="2" fillId="145" borderId="182" applyFont="0"/>
    <xf numFmtId="304" fontId="2" fillId="145" borderId="182" applyFont="0"/>
    <xf numFmtId="304" fontId="2" fillId="145" borderId="182" applyFont="0"/>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9" fontId="2" fillId="145" borderId="182" applyFont="0">
      <alignment horizontal="right"/>
    </xf>
    <xf numFmtId="311" fontId="2" fillId="146" borderId="182">
      <alignment vertical="center"/>
    </xf>
    <xf numFmtId="311" fontId="2" fillId="146" borderId="182">
      <alignment vertical="center"/>
    </xf>
    <xf numFmtId="311" fontId="2" fillId="146" borderId="182">
      <alignment vertical="center"/>
    </xf>
    <xf numFmtId="311" fontId="2" fillId="146" borderId="182">
      <alignment vertical="center"/>
    </xf>
    <xf numFmtId="311" fontId="2" fillId="146" borderId="182">
      <alignment vertical="center"/>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304"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1" fontId="2" fillId="93" borderId="182" applyFont="0">
      <alignment horizontal="right"/>
    </xf>
    <xf numFmtId="304" fontId="2" fillId="93" borderId="182" applyFont="0"/>
    <xf numFmtId="304" fontId="2" fillId="93" borderId="182" applyFont="0"/>
    <xf numFmtId="304" fontId="2" fillId="93" borderId="182" applyFont="0"/>
    <xf numFmtId="304" fontId="2" fillId="93" borderId="182" applyFont="0"/>
    <xf numFmtId="304" fontId="2" fillId="93" borderId="182" applyFont="0"/>
    <xf numFmtId="304" fontId="2" fillId="93" borderId="182" applyFont="0"/>
    <xf numFmtId="304" fontId="2" fillId="93" borderId="182" applyFont="0"/>
    <xf numFmtId="304" fontId="2" fillId="93" borderId="182" applyFont="0"/>
    <xf numFmtId="304" fontId="2" fillId="93" borderId="182" applyFont="0"/>
    <xf numFmtId="304" fontId="2" fillId="93" borderId="182" applyFont="0"/>
    <xf numFmtId="260" fontId="2" fillId="93" borderId="182" applyFont="0"/>
    <xf numFmtId="260" fontId="2" fillId="93" borderId="182" applyFont="0"/>
    <xf numFmtId="260" fontId="2" fillId="93" borderId="182" applyFont="0"/>
    <xf numFmtId="260" fontId="2" fillId="93" borderId="182" applyFont="0"/>
    <xf numFmtId="260" fontId="2" fillId="93" borderId="182" applyFont="0"/>
    <xf numFmtId="260" fontId="2" fillId="93" borderId="182" applyFont="0"/>
    <xf numFmtId="260" fontId="2" fillId="93" borderId="182" applyFont="0"/>
    <xf numFmtId="260" fontId="2" fillId="93" borderId="182" applyFont="0"/>
    <xf numFmtId="260" fontId="2" fillId="93" borderId="182" applyFont="0"/>
    <xf numFmtId="260" fontId="2" fillId="93" borderId="182" applyFont="0"/>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10"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9"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331" fontId="2" fillId="93" borderId="182"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10" fontId="2" fillId="93" borderId="183" applyFont="0">
      <alignment horizontal="right"/>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0" fontId="2" fillId="93" borderId="182" applyFont="0">
      <alignment horizontal="center" wrapText="1"/>
      <protection locked="0"/>
    </xf>
    <xf numFmtId="49" fontId="2" fillId="93" borderId="182" applyFont="0"/>
    <xf numFmtId="49" fontId="2" fillId="93" borderId="182" applyFont="0"/>
    <xf numFmtId="0" fontId="320" fillId="0" borderId="184" applyNumberFormat="0" applyProtection="0">
      <alignment horizontal="left" vertical="top"/>
    </xf>
    <xf numFmtId="0" fontId="320" fillId="0" borderId="184" applyNumberFormat="0" applyProtection="0">
      <alignment horizontal="left" vertical="top"/>
    </xf>
    <xf numFmtId="0" fontId="320" fillId="0" borderId="184" applyNumberFormat="0" applyProtection="0">
      <alignment horizontal="left" vertical="top"/>
    </xf>
    <xf numFmtId="0" fontId="320" fillId="0" borderId="184" applyNumberFormat="0" applyProtection="0">
      <alignment horizontal="right" vertical="top"/>
    </xf>
    <xf numFmtId="0" fontId="320" fillId="0" borderId="184" applyNumberFormat="0" applyProtection="0">
      <alignment horizontal="right" vertical="top"/>
    </xf>
    <xf numFmtId="0" fontId="320" fillId="0" borderId="184" applyNumberFormat="0" applyProtection="0">
      <alignment horizontal="right" vertical="top"/>
    </xf>
    <xf numFmtId="0" fontId="320" fillId="0" borderId="184" applyNumberFormat="0" applyProtection="0">
      <alignment horizontal="right" vertical="top"/>
    </xf>
    <xf numFmtId="0" fontId="320" fillId="0" borderId="184" applyNumberFormat="0" applyProtection="0">
      <alignment horizontal="right" vertical="top"/>
    </xf>
    <xf numFmtId="0" fontId="317" fillId="0" borderId="184" applyNumberFormat="0" applyFill="0" applyAlignment="0" applyProtection="0"/>
    <xf numFmtId="0" fontId="317" fillId="0" borderId="184" applyNumberFormat="0" applyFill="0" applyAlignment="0" applyProtection="0"/>
    <xf numFmtId="0" fontId="317" fillId="0" borderId="184" applyNumberFormat="0" applyFill="0" applyAlignment="0" applyProtection="0"/>
    <xf numFmtId="0" fontId="317" fillId="0" borderId="184" applyNumberFormat="0" applyFill="0" applyAlignment="0" applyProtection="0"/>
    <xf numFmtId="0" fontId="317" fillId="0" borderId="184" applyNumberFormat="0" applyFill="0" applyAlignment="0" applyProtection="0"/>
    <xf numFmtId="0" fontId="316" fillId="0" borderId="180" applyNumberFormat="0" applyFont="0" applyFill="0" applyAlignment="0" applyProtection="0">
      <alignment horizontal="left" vertical="top"/>
    </xf>
    <xf numFmtId="0" fontId="316" fillId="0" borderId="180" applyNumberFormat="0" applyFont="0" applyFill="0" applyAlignment="0" applyProtection="0">
      <alignment horizontal="left" vertical="top"/>
    </xf>
    <xf numFmtId="0" fontId="316" fillId="0" borderId="180" applyNumberFormat="0" applyFont="0" applyFill="0" applyAlignment="0" applyProtection="0">
      <alignment horizontal="left" vertical="top"/>
    </xf>
    <xf numFmtId="0" fontId="316" fillId="0" borderId="180" applyNumberFormat="0" applyFont="0" applyFill="0" applyAlignment="0" applyProtection="0">
      <alignment horizontal="left" vertical="top"/>
    </xf>
    <xf numFmtId="0" fontId="316" fillId="0" borderId="180" applyNumberFormat="0" applyFont="0" applyFill="0" applyAlignment="0" applyProtection="0">
      <alignment horizontal="left" vertical="top"/>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 fillId="0" borderId="182">
      <alignment vertical="center" wrapText="1"/>
    </xf>
    <xf numFmtId="0" fontId="255" fillId="0" borderId="181" applyFill="0" applyBorder="0" applyProtection="0">
      <alignment horizontal="left" vertical="top"/>
    </xf>
    <xf numFmtId="0" fontId="185" fillId="131" borderId="193" applyNumberFormat="0" applyFont="0">
      <alignment horizontal="center" vertical="center"/>
    </xf>
    <xf numFmtId="350" fontId="45" fillId="68" borderId="189" applyNumberFormat="0" applyBorder="0" applyAlignment="0">
      <alignment horizontal="right"/>
    </xf>
    <xf numFmtId="0" fontId="331" fillId="0" borderId="179"/>
    <xf numFmtId="0" fontId="331" fillId="0" borderId="179"/>
    <xf numFmtId="0" fontId="331" fillId="0" borderId="179"/>
    <xf numFmtId="0" fontId="331" fillId="0" borderId="179"/>
    <xf numFmtId="0" fontId="331" fillId="0" borderId="179"/>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253" fontId="2" fillId="0" borderId="179">
      <alignment horizontal="left"/>
    </xf>
    <xf numFmtId="0" fontId="272" fillId="0" borderId="194" applyProtection="0">
      <alignment horizontal="center"/>
    </xf>
    <xf numFmtId="0" fontId="272" fillId="0" borderId="194" applyProtection="0">
      <alignment horizontal="center"/>
    </xf>
    <xf numFmtId="0" fontId="272" fillId="0" borderId="194" applyProtection="0">
      <alignment horizontal="center"/>
    </xf>
    <xf numFmtId="0" fontId="272" fillId="0" borderId="194" applyProtection="0">
      <alignment horizontal="center"/>
    </xf>
    <xf numFmtId="0" fontId="272" fillId="0" borderId="194" applyProtection="0">
      <alignment horizontal="center"/>
    </xf>
    <xf numFmtId="0" fontId="333" fillId="0" borderId="189" applyNumberFormat="0" applyFill="0" applyBorder="0" applyAlignment="0" applyProtection="0">
      <alignment horizontal="center"/>
      <protection locked="0"/>
    </xf>
    <xf numFmtId="37" fontId="160" fillId="150" borderId="182" applyNumberFormat="0" applyAlignment="0" applyProtection="0"/>
    <xf numFmtId="37" fontId="160" fillId="150" borderId="182" applyNumberFormat="0" applyAlignment="0" applyProtection="0"/>
    <xf numFmtId="37" fontId="160" fillId="150" borderId="182" applyNumberFormat="0" applyAlignment="0" applyProtection="0"/>
    <xf numFmtId="37" fontId="160" fillId="150" borderId="182" applyNumberFormat="0" applyAlignment="0" applyProtection="0"/>
    <xf numFmtId="37" fontId="160" fillId="150" borderId="182" applyNumberFormat="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2" fillId="0" borderId="180" applyNumberFormat="0" applyFont="0" applyFill="0" applyAlignment="0" applyProtection="0"/>
    <xf numFmtId="0" fontId="2" fillId="0" borderId="180" applyNumberFormat="0" applyFont="0" applyFill="0" applyAlignment="0" applyProtection="0"/>
    <xf numFmtId="2" fontId="233" fillId="69" borderId="182" applyBorder="0" applyAlignment="0"/>
    <xf numFmtId="165" fontId="339" fillId="69" borderId="181">
      <alignment horizontal="center"/>
    </xf>
    <xf numFmtId="0" fontId="346" fillId="0" borderId="0" applyNumberFormat="0" applyFill="0" applyBorder="0" applyAlignment="0" applyProtection="0"/>
    <xf numFmtId="0" fontId="1" fillId="0" borderId="0"/>
    <xf numFmtId="0" fontId="1" fillId="0" borderId="0"/>
  </cellStyleXfs>
  <cellXfs count="908">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5" xfId="0" applyFont="1" applyBorder="1" applyAlignment="1">
      <alignment horizontal="right" vertical="center" wrapText="1"/>
    </xf>
    <xf numFmtId="0" fontId="2" fillId="0" borderId="13" xfId="0" applyFont="1" applyBorder="1" applyAlignment="1">
      <alignment vertical="center" wrapText="1"/>
    </xf>
    <xf numFmtId="0" fontId="2" fillId="0" borderId="15"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5" xfId="0" applyFont="1" applyBorder="1" applyAlignment="1">
      <alignment horizontal="center" vertical="center" wrapText="1"/>
    </xf>
    <xf numFmtId="0" fontId="84" fillId="0" borderId="3" xfId="0" applyFont="1" applyFill="1" applyBorder="1" applyAlignment="1">
      <alignment vertical="center" wrapText="1"/>
    </xf>
    <xf numFmtId="0" fontId="84" fillId="0" borderId="18" xfId="0" applyFont="1" applyBorder="1" applyAlignment="1">
      <alignment horizontal="center" vertical="center" wrapText="1"/>
    </xf>
    <xf numFmtId="0" fontId="86" fillId="0" borderId="19"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3" xfId="11" applyFont="1" applyFill="1" applyBorder="1" applyAlignment="1" applyProtection="1">
      <alignment horizontal="center" vertical="center"/>
    </xf>
    <xf numFmtId="0" fontId="45" fillId="0" borderId="14"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5" xfId="0" applyFont="1" applyBorder="1" applyAlignment="1">
      <alignment horizontal="center" vertical="center"/>
    </xf>
    <xf numFmtId="0" fontId="85" fillId="0" borderId="0" xfId="0" applyFont="1" applyAlignment="1"/>
    <xf numFmtId="0" fontId="84" fillId="0" borderId="9"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2" xfId="9" applyFont="1" applyFill="1" applyBorder="1" applyAlignment="1" applyProtection="1">
      <alignment horizontal="center" vertical="center"/>
      <protection locked="0"/>
    </xf>
    <xf numFmtId="0" fontId="45" fillId="3" borderId="4" xfId="9" applyFont="1" applyFill="1" applyBorder="1" applyAlignment="1" applyProtection="1">
      <alignment horizontal="center" vertical="center" wrapText="1"/>
      <protection locked="0"/>
    </xf>
    <xf numFmtId="164" fontId="2" fillId="3" borderId="14" xfId="2" applyNumberFormat="1" applyFont="1" applyFill="1" applyBorder="1" applyAlignment="1" applyProtection="1">
      <alignment horizontal="center" vertical="center"/>
      <protection locked="0"/>
    </xf>
    <xf numFmtId="0" fontId="2" fillId="0" borderId="15"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5"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5"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5"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19" xfId="13" applyFont="1" applyFill="1" applyBorder="1" applyAlignment="1" applyProtection="1">
      <alignment vertical="center" wrapText="1"/>
      <protection locked="0"/>
    </xf>
    <xf numFmtId="0" fontId="45" fillId="0" borderId="0" xfId="11" applyFont="1" applyFill="1" applyBorder="1" applyAlignment="1" applyProtection="1"/>
    <xf numFmtId="167" fontId="84" fillId="0" borderId="56" xfId="0" applyNumberFormat="1" applyFont="1" applyBorder="1" applyAlignment="1">
      <alignment horizontal="center"/>
    </xf>
    <xf numFmtId="167" fontId="85" fillId="0" borderId="0" xfId="0" applyNumberFormat="1" applyFont="1" applyBorder="1" applyAlignment="1">
      <alignment horizontal="center"/>
    </xf>
    <xf numFmtId="167" fontId="84" fillId="0" borderId="54" xfId="0" applyNumberFormat="1" applyFont="1" applyBorder="1" applyAlignment="1">
      <alignment horizontal="center"/>
    </xf>
    <xf numFmtId="167" fontId="91" fillId="0" borderId="0" xfId="0" applyNumberFormat="1" applyFont="1" applyBorder="1" applyAlignment="1">
      <alignment horizontal="center"/>
    </xf>
    <xf numFmtId="167" fontId="84" fillId="0" borderId="57"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58" xfId="0" applyNumberFormat="1" applyFont="1" applyBorder="1" applyAlignment="1">
      <alignment horizontal="center"/>
    </xf>
    <xf numFmtId="0" fontId="84" fillId="0" borderId="15" xfId="0" applyFont="1" applyBorder="1" applyAlignment="1">
      <alignment vertical="center"/>
    </xf>
    <xf numFmtId="0" fontId="88" fillId="0" borderId="0" xfId="0" applyFont="1" applyAlignment="1"/>
    <xf numFmtId="0" fontId="2" fillId="3" borderId="18" xfId="9" applyFont="1" applyFill="1" applyBorder="1" applyAlignment="1" applyProtection="1">
      <alignment horizontal="left" vertical="center"/>
      <protection locked="0"/>
    </xf>
    <xf numFmtId="0" fontId="45" fillId="3" borderId="19" xfId="16" applyFont="1" applyFill="1" applyBorder="1" applyAlignment="1" applyProtection="1">
      <protection locked="0"/>
    </xf>
    <xf numFmtId="0" fontId="86" fillId="0" borderId="0" xfId="0" applyFont="1" applyAlignment="1">
      <alignment horizontal="center"/>
    </xf>
    <xf numFmtId="0" fontId="84" fillId="0" borderId="12" xfId="0" applyFont="1" applyBorder="1"/>
    <xf numFmtId="0" fontId="84" fillId="0" borderId="14" xfId="0" applyFont="1" applyBorder="1"/>
    <xf numFmtId="0" fontId="84" fillId="0" borderId="16" xfId="0" applyFont="1" applyBorder="1" applyAlignment="1">
      <alignment horizontal="center" vertical="center"/>
    </xf>
    <xf numFmtId="164" fontId="2" fillId="3" borderId="15"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6" xfId="1" applyNumberFormat="1" applyFont="1" applyFill="1" applyBorder="1" applyAlignment="1" applyProtection="1">
      <alignment horizontal="center" vertical="center" wrapText="1"/>
      <protection locked="0"/>
    </xf>
    <xf numFmtId="0" fontId="2" fillId="3" borderId="15" xfId="5" applyFont="1" applyFill="1" applyBorder="1" applyAlignment="1" applyProtection="1">
      <alignment horizontal="right" vertical="center"/>
      <protection locked="0"/>
    </xf>
    <xf numFmtId="0" fontId="45" fillId="3" borderId="20" xfId="16" applyFont="1" applyFill="1" applyBorder="1" applyAlignment="1" applyProtection="1">
      <protection locked="0"/>
    </xf>
    <xf numFmtId="0" fontId="84" fillId="0" borderId="0" xfId="0" applyFont="1" applyBorder="1" applyAlignment="1">
      <alignment vertical="center"/>
    </xf>
    <xf numFmtId="0" fontId="84" fillId="0" borderId="13" xfId="0" applyFont="1" applyBorder="1"/>
    <xf numFmtId="0" fontId="88" fillId="0" borderId="0" xfId="0" applyFont="1" applyAlignment="1">
      <alignment wrapText="1"/>
    </xf>
    <xf numFmtId="0" fontId="84" fillId="0" borderId="15" xfId="0" applyFont="1" applyBorder="1"/>
    <xf numFmtId="0" fontId="84" fillId="0" borderId="3" xfId="0" applyFont="1" applyBorder="1"/>
    <xf numFmtId="0" fontId="84" fillId="0" borderId="59" xfId="0" applyFont="1" applyBorder="1" applyAlignment="1">
      <alignment wrapText="1"/>
    </xf>
    <xf numFmtId="0" fontId="84" fillId="0" borderId="18" xfId="0" applyFont="1" applyBorder="1"/>
    <xf numFmtId="0" fontId="86" fillId="0" borderId="19" xfId="0" applyFont="1" applyBorder="1"/>
    <xf numFmtId="0" fontId="2" fillId="0" borderId="3" xfId="13" applyFont="1" applyFill="1" applyBorder="1" applyAlignment="1" applyProtection="1">
      <alignment horizontal="center" vertical="center" wrapText="1"/>
      <protection locked="0"/>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19" xfId="0" applyFont="1" applyBorder="1" applyAlignment="1">
      <alignment vertical="center" wrapText="1"/>
    </xf>
    <xf numFmtId="0" fontId="2" fillId="0" borderId="12" xfId="11" applyFont="1" applyFill="1" applyBorder="1" applyAlignment="1" applyProtection="1">
      <alignment vertical="center"/>
    </xf>
    <xf numFmtId="0" fontId="2" fillId="0" borderId="13" xfId="11" applyFont="1" applyFill="1" applyBorder="1" applyAlignment="1" applyProtection="1">
      <alignment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19" xfId="0" applyFont="1" applyFill="1" applyBorder="1" applyAlignment="1">
      <alignment wrapText="1"/>
    </xf>
    <xf numFmtId="0" fontId="84" fillId="0" borderId="12" xfId="0" applyFont="1" applyBorder="1" applyAlignment="1">
      <alignment horizontal="center" vertical="center"/>
    </xf>
    <xf numFmtId="0" fontId="84" fillId="0" borderId="0" xfId="0" applyFont="1" applyAlignment="1"/>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2" xfId="0" applyFont="1" applyBorder="1" applyAlignment="1">
      <alignment horizontal="center" vertical="center" wrapText="1"/>
    </xf>
    <xf numFmtId="0" fontId="84" fillId="0" borderId="13"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2" fillId="0" borderId="16" xfId="1" applyNumberFormat="1" applyFont="1" applyFill="1" applyBorder="1" applyAlignment="1" applyProtection="1">
      <alignment horizontal="center" vertical="center" wrapText="1"/>
      <protection locked="0"/>
    </xf>
    <xf numFmtId="0" fontId="3" fillId="0" borderId="51" xfId="0" applyFont="1" applyBorder="1"/>
    <xf numFmtId="0" fontId="3" fillId="0" borderId="52" xfId="0" applyFont="1" applyBorder="1"/>
    <xf numFmtId="0" fontId="3" fillId="0" borderId="13" xfId="0" applyFont="1" applyBorder="1" applyAlignment="1">
      <alignment horizontal="center" vertical="center"/>
    </xf>
    <xf numFmtId="0" fontId="3" fillId="0" borderId="23" xfId="0" applyFont="1" applyBorder="1" applyAlignment="1">
      <alignment horizontal="center" vertical="center"/>
    </xf>
    <xf numFmtId="0" fontId="3" fillId="0" borderId="14" xfId="0" applyFont="1" applyBorder="1" applyAlignment="1">
      <alignment horizontal="center" vertical="center"/>
    </xf>
    <xf numFmtId="0" fontId="96" fillId="0" borderId="0" xfId="0" applyFont="1"/>
    <xf numFmtId="0" fontId="3" fillId="0" borderId="59" xfId="0" applyFont="1" applyBorder="1"/>
    <xf numFmtId="0" fontId="3" fillId="0" borderId="0" xfId="0" applyFont="1"/>
    <xf numFmtId="0" fontId="3" fillId="0" borderId="13" xfId="0" applyFont="1" applyBorder="1" applyAlignment="1">
      <alignment wrapText="1"/>
    </xf>
    <xf numFmtId="0" fontId="3" fillId="0" borderId="23" xfId="0" applyFont="1" applyBorder="1" applyAlignment="1">
      <alignment wrapText="1"/>
    </xf>
    <xf numFmtId="0" fontId="3" fillId="0" borderId="14" xfId="0" applyFont="1" applyBorder="1" applyAlignment="1">
      <alignment wrapText="1"/>
    </xf>
    <xf numFmtId="0" fontId="3" fillId="0" borderId="3" xfId="0" applyFont="1" applyFill="1" applyBorder="1" applyAlignment="1">
      <alignment horizontal="center" vertical="center" wrapText="1"/>
    </xf>
    <xf numFmtId="191" fontId="3" fillId="35" borderId="19" xfId="0" applyNumberFormat="1" applyFont="1" applyFill="1" applyBorder="1"/>
    <xf numFmtId="9" fontId="3" fillId="35" borderId="20" xfId="20950" applyFont="1" applyFill="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4" xfId="0" applyFont="1" applyFill="1" applyBorder="1" applyAlignment="1">
      <alignment vertical="center" wrapText="1"/>
    </xf>
    <xf numFmtId="0" fontId="84" fillId="0" borderId="15" xfId="0" applyFont="1" applyFill="1" applyBorder="1"/>
    <xf numFmtId="191" fontId="86" fillId="35" borderId="19"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2"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4" xfId="0" applyFont="1" applyFill="1" applyBorder="1" applyAlignment="1">
      <alignment horizontal="left"/>
    </xf>
    <xf numFmtId="0" fontId="98" fillId="3" borderId="75" xfId="0" applyFont="1" applyFill="1" applyBorder="1" applyAlignment="1">
      <alignment horizontal="left"/>
    </xf>
    <xf numFmtId="0" fontId="4" fillId="3" borderId="78" xfId="0" applyFont="1" applyFill="1" applyBorder="1" applyAlignment="1">
      <alignment vertical="center"/>
    </xf>
    <xf numFmtId="0" fontId="3" fillId="3" borderId="79" xfId="0" applyFont="1" applyFill="1" applyBorder="1" applyAlignment="1">
      <alignment vertical="center"/>
    </xf>
    <xf numFmtId="0" fontId="3" fillId="3" borderId="80" xfId="0" applyFont="1" applyFill="1" applyBorder="1" applyAlignment="1">
      <alignment vertical="center"/>
    </xf>
    <xf numFmtId="0" fontId="3" fillId="0" borderId="63" xfId="0" applyFont="1" applyFill="1" applyBorder="1" applyAlignment="1">
      <alignment horizontal="center" vertical="center"/>
    </xf>
    <xf numFmtId="0" fontId="3" fillId="0" borderId="5" xfId="0" applyFont="1" applyFill="1" applyBorder="1" applyAlignment="1">
      <alignment vertical="center"/>
    </xf>
    <xf numFmtId="0" fontId="3" fillId="0" borderId="15" xfId="0" applyFont="1" applyFill="1" applyBorder="1" applyAlignment="1">
      <alignment horizontal="center" vertical="center"/>
    </xf>
    <xf numFmtId="0" fontId="3" fillId="0" borderId="76" xfId="0" applyFont="1" applyFill="1" applyBorder="1" applyAlignment="1">
      <alignment vertical="center"/>
    </xf>
    <xf numFmtId="0" fontId="4" fillId="0" borderId="76" xfId="0" applyFont="1" applyFill="1" applyBorder="1" applyAlignment="1">
      <alignment vertical="center"/>
    </xf>
    <xf numFmtId="0" fontId="3" fillId="0" borderId="18" xfId="0" applyFont="1" applyFill="1" applyBorder="1" applyAlignment="1">
      <alignment horizontal="center" vertical="center"/>
    </xf>
    <xf numFmtId="0" fontId="4" fillId="0" borderId="19" xfId="0" applyFont="1" applyFill="1" applyBorder="1" applyAlignment="1">
      <alignment vertical="center"/>
    </xf>
    <xf numFmtId="0" fontId="3" fillId="0" borderId="19" xfId="0" applyFont="1" applyFill="1" applyBorder="1" applyAlignment="1">
      <alignment vertical="center"/>
    </xf>
    <xf numFmtId="0" fontId="3" fillId="0" borderId="21" xfId="0" applyFont="1" applyFill="1" applyBorder="1" applyAlignment="1">
      <alignment vertical="center"/>
    </xf>
    <xf numFmtId="0" fontId="3" fillId="0" borderId="20" xfId="0" applyFont="1" applyFill="1" applyBorder="1" applyAlignment="1">
      <alignment vertical="center"/>
    </xf>
    <xf numFmtId="0" fontId="3" fillId="3" borderId="59" xfId="0" applyFont="1" applyFill="1" applyBorder="1" applyAlignment="1">
      <alignment horizontal="center" vertical="center"/>
    </xf>
    <xf numFmtId="0" fontId="3" fillId="3" borderId="0" xfId="0" applyFont="1" applyFill="1" applyBorder="1" applyAlignment="1">
      <alignment vertical="center"/>
    </xf>
    <xf numFmtId="0" fontId="3" fillId="0" borderId="12" xfId="0" applyFont="1" applyFill="1" applyBorder="1" applyAlignment="1">
      <alignment horizontal="center" vertical="center"/>
    </xf>
    <xf numFmtId="0" fontId="3" fillId="0" borderId="13" xfId="0" applyFont="1" applyFill="1" applyBorder="1" applyAlignment="1">
      <alignment vertical="center"/>
    </xf>
    <xf numFmtId="169" fontId="9" fillId="36" borderId="52" xfId="20" applyBorder="1"/>
    <xf numFmtId="0" fontId="3" fillId="0" borderId="82" xfId="0" applyFont="1" applyFill="1" applyBorder="1" applyAlignment="1">
      <alignment horizontal="center" vertical="center"/>
    </xf>
    <xf numFmtId="0" fontId="3" fillId="0" borderId="83" xfId="0" applyFont="1" applyFill="1" applyBorder="1" applyAlignment="1">
      <alignment vertical="center"/>
    </xf>
    <xf numFmtId="169" fontId="9" fillId="36" borderId="21" xfId="20" applyBorder="1"/>
    <xf numFmtId="169" fontId="9" fillId="36" borderId="84" xfId="20" applyBorder="1"/>
    <xf numFmtId="169" fontId="9" fillId="36" borderId="22" xfId="20" applyBorder="1"/>
    <xf numFmtId="0" fontId="3" fillId="0" borderId="86" xfId="0" applyFont="1" applyFill="1" applyBorder="1" applyAlignment="1">
      <alignment horizontal="center" vertical="center"/>
    </xf>
    <xf numFmtId="0" fontId="3" fillId="0" borderId="87" xfId="0" applyFont="1" applyFill="1" applyBorder="1" applyAlignment="1">
      <alignment vertical="center"/>
    </xf>
    <xf numFmtId="169" fontId="9" fillId="36" borderId="27" xfId="20" applyBorder="1"/>
    <xf numFmtId="0" fontId="4" fillId="0" borderId="0" xfId="0" applyFont="1" applyFill="1" applyAlignment="1">
      <alignment horizontal="center"/>
    </xf>
    <xf numFmtId="0" fontId="86" fillId="0" borderId="76" xfId="0" applyFont="1" applyFill="1" applyBorder="1" applyAlignment="1">
      <alignment horizontal="center" vertical="center" wrapText="1"/>
    </xf>
    <xf numFmtId="0" fontId="86" fillId="0" borderId="77" xfId="0" applyFont="1" applyFill="1" applyBorder="1" applyAlignment="1">
      <alignment horizontal="center" vertical="center" wrapText="1"/>
    </xf>
    <xf numFmtId="0" fontId="93" fillId="0" borderId="0" xfId="11" applyFont="1" applyFill="1" applyBorder="1" applyProtection="1"/>
    <xf numFmtId="0" fontId="4" fillId="35" borderId="13" xfId="0" applyFont="1" applyFill="1" applyBorder="1" applyAlignment="1">
      <alignment horizontal="center" vertical="center" wrapText="1"/>
    </xf>
    <xf numFmtId="0" fontId="4" fillId="35" borderId="14" xfId="0" applyFont="1" applyFill="1" applyBorder="1" applyAlignment="1">
      <alignment horizontal="center" vertical="center" wrapText="1"/>
    </xf>
    <xf numFmtId="0" fontId="4" fillId="35" borderId="15" xfId="0" applyFont="1" applyFill="1" applyBorder="1" applyAlignment="1">
      <alignment horizontal="left" vertical="center" wrapText="1"/>
    </xf>
    <xf numFmtId="0" fontId="4" fillId="35" borderId="77" xfId="0" applyFont="1" applyFill="1" applyBorder="1" applyAlignment="1">
      <alignment horizontal="left" vertical="center" wrapText="1"/>
    </xf>
    <xf numFmtId="0" fontId="3" fillId="0" borderId="15" xfId="0" applyFont="1" applyFill="1" applyBorder="1" applyAlignment="1">
      <alignment horizontal="right" vertical="center" wrapText="1"/>
    </xf>
    <xf numFmtId="0" fontId="99" fillId="0" borderId="15" xfId="0" applyFont="1" applyFill="1" applyBorder="1" applyAlignment="1">
      <alignment horizontal="right" vertical="center" wrapText="1"/>
    </xf>
    <xf numFmtId="0" fontId="4" fillId="0" borderId="15"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18" xfId="5" applyNumberFormat="1" applyFont="1" applyFill="1" applyBorder="1" applyAlignment="1" applyProtection="1">
      <alignment horizontal="left" vertical="center"/>
      <protection locked="0"/>
    </xf>
    <xf numFmtId="0" fontId="101" fillId="0" borderId="19" xfId="9" applyFont="1" applyFill="1" applyBorder="1" applyAlignment="1" applyProtection="1">
      <alignment horizontal="left" vertical="center" wrapText="1"/>
      <protection locked="0"/>
    </xf>
    <xf numFmtId="0" fontId="84" fillId="0" borderId="76" xfId="0" applyFont="1" applyBorder="1" applyAlignment="1">
      <alignment vertical="center" wrapText="1"/>
    </xf>
    <xf numFmtId="14" fontId="2" fillId="3" borderId="76" xfId="8" quotePrefix="1" applyNumberFormat="1" applyFont="1" applyFill="1" applyBorder="1" applyAlignment="1" applyProtection="1">
      <alignment horizontal="left"/>
      <protection locked="0"/>
    </xf>
    <xf numFmtId="3" fontId="102" fillId="35" borderId="77" xfId="0" applyNumberFormat="1" applyFont="1" applyFill="1" applyBorder="1" applyAlignment="1">
      <alignment vertical="center" wrapText="1"/>
    </xf>
    <xf numFmtId="0" fontId="6" fillId="0" borderId="76" xfId="17" applyFill="1" applyBorder="1" applyAlignment="1" applyProtection="1"/>
    <xf numFmtId="49" fontId="84" fillId="0" borderId="76"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1" xfId="0" applyFont="1" applyFill="1" applyBorder="1" applyAlignment="1">
      <alignment horizontal="left" vertical="center" wrapText="1"/>
    </xf>
    <xf numFmtId="10" fontId="4" fillId="35" borderId="91" xfId="0" applyNumberFormat="1" applyFont="1" applyFill="1" applyBorder="1" applyAlignment="1">
      <alignment horizontal="center" vertical="center" wrapText="1"/>
    </xf>
    <xf numFmtId="10" fontId="101" fillId="0" borderId="19" xfId="20950" applyNumberFormat="1" applyFont="1" applyFill="1" applyBorder="1" applyAlignment="1" applyProtection="1">
      <alignment horizontal="left" vertical="center"/>
    </xf>
    <xf numFmtId="0" fontId="4" fillId="35" borderId="91" xfId="0" applyFont="1" applyFill="1" applyBorder="1" applyAlignment="1">
      <alignment horizontal="left" vertical="center" wrapText="1"/>
    </xf>
    <xf numFmtId="0" fontId="3" fillId="0" borderId="91" xfId="0" applyFont="1" applyFill="1" applyBorder="1" applyAlignment="1">
      <alignment horizontal="left" vertical="center" wrapText="1"/>
    </xf>
    <xf numFmtId="0" fontId="4" fillId="35" borderId="77" xfId="0" applyFont="1" applyFill="1" applyBorder="1" applyAlignment="1">
      <alignment horizontal="center" vertical="center" wrapText="1"/>
    </xf>
    <xf numFmtId="0" fontId="4" fillId="35" borderId="78" xfId="0" applyFont="1" applyFill="1" applyBorder="1" applyAlignment="1">
      <alignment vertical="center" wrapText="1"/>
    </xf>
    <xf numFmtId="0" fontId="4" fillId="35" borderId="90" xfId="0" applyFont="1" applyFill="1" applyBorder="1" applyAlignment="1">
      <alignment vertical="center" wrapText="1"/>
    </xf>
    <xf numFmtId="0" fontId="4" fillId="35" borderId="65" xfId="0" applyFont="1" applyFill="1" applyBorder="1" applyAlignment="1">
      <alignment vertical="center" wrapText="1"/>
    </xf>
    <xf numFmtId="0" fontId="4" fillId="35" borderId="26" xfId="0" applyFont="1" applyFill="1" applyBorder="1" applyAlignment="1">
      <alignment vertical="center" wrapText="1"/>
    </xf>
    <xf numFmtId="0" fontId="84" fillId="0" borderId="91" xfId="0" applyFont="1" applyBorder="1"/>
    <xf numFmtId="0" fontId="6" fillId="0" borderId="91" xfId="17" applyFill="1" applyBorder="1" applyAlignment="1" applyProtection="1">
      <alignment horizontal="left" vertical="center"/>
    </xf>
    <xf numFmtId="0" fontId="6" fillId="0" borderId="91" xfId="17" applyBorder="1" applyAlignment="1" applyProtection="1"/>
    <xf numFmtId="0" fontId="84" fillId="0" borderId="91" xfId="0" applyFont="1" applyFill="1" applyBorder="1"/>
    <xf numFmtId="0" fontId="6" fillId="0" borderId="91" xfId="17" applyFill="1" applyBorder="1" applyAlignment="1" applyProtection="1">
      <alignment horizontal="left" vertical="center" wrapText="1"/>
    </xf>
    <xf numFmtId="0" fontId="6" fillId="0" borderId="91" xfId="17" applyFill="1" applyBorder="1" applyAlignment="1" applyProtection="1"/>
    <xf numFmtId="0" fontId="2" fillId="0" borderId="13" xfId="0" applyNumberFormat="1" applyFont="1" applyFill="1" applyBorder="1" applyAlignment="1">
      <alignment horizontal="left" vertical="center" wrapText="1" indent="1"/>
    </xf>
    <xf numFmtId="0" fontId="2" fillId="0" borderId="14" xfId="0" applyNumberFormat="1" applyFont="1" applyFill="1" applyBorder="1" applyAlignment="1">
      <alignment horizontal="left" vertical="center" wrapText="1" indent="1"/>
    </xf>
    <xf numFmtId="14" fontId="2" fillId="0" borderId="0" xfId="0" applyNumberFormat="1" applyFont="1"/>
    <xf numFmtId="169" fontId="2" fillId="36" borderId="0" xfId="20" applyFont="1" applyBorder="1"/>
    <xf numFmtId="169" fontId="2" fillId="36" borderId="88" xfId="20" applyFont="1" applyBorder="1"/>
    <xf numFmtId="0" fontId="2" fillId="0" borderId="15" xfId="0" applyFont="1" applyFill="1" applyBorder="1" applyAlignment="1">
      <alignment horizontal="right" vertical="center" wrapText="1"/>
    </xf>
    <xf numFmtId="0" fontId="2" fillId="2" borderId="15" xfId="0" applyFont="1" applyFill="1" applyBorder="1" applyAlignment="1">
      <alignment horizontal="right" vertical="center"/>
    </xf>
    <xf numFmtId="0" fontId="45" fillId="0" borderId="15" xfId="0" applyFont="1" applyFill="1" applyBorder="1" applyAlignment="1">
      <alignment horizontal="center" vertical="center" wrapText="1"/>
    </xf>
    <xf numFmtId="0" fontId="2" fillId="2" borderId="18"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1" xfId="0" applyFont="1" applyFill="1" applyBorder="1"/>
    <xf numFmtId="0" fontId="3" fillId="3" borderId="94" xfId="0" applyFont="1" applyFill="1" applyBorder="1" applyAlignment="1">
      <alignment wrapText="1"/>
    </xf>
    <xf numFmtId="0" fontId="3" fillId="3" borderId="95" xfId="0" applyFont="1" applyFill="1" applyBorder="1"/>
    <xf numFmtId="0" fontId="4" fillId="3" borderId="71" xfId="0" applyFont="1" applyFill="1" applyBorder="1" applyAlignment="1">
      <alignment horizontal="center" wrapText="1"/>
    </xf>
    <xf numFmtId="0" fontId="3" fillId="0" borderId="91" xfId="0" applyFont="1" applyFill="1" applyBorder="1" applyAlignment="1">
      <alignment horizontal="center"/>
    </xf>
    <xf numFmtId="0" fontId="3" fillId="0" borderId="91" xfId="0" applyFont="1" applyBorder="1" applyAlignment="1">
      <alignment horizontal="center"/>
    </xf>
    <xf numFmtId="0" fontId="3" fillId="3" borderId="59"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8" xfId="0" applyFont="1" applyFill="1" applyBorder="1" applyAlignment="1">
      <alignment horizontal="center" vertical="center" wrapText="1"/>
    </xf>
    <xf numFmtId="0" fontId="3" fillId="0" borderId="15" xfId="0" applyFont="1" applyBorder="1"/>
    <xf numFmtId="0" fontId="3" fillId="0" borderId="91" xfId="0" applyFont="1" applyBorder="1" applyAlignment="1">
      <alignment wrapText="1"/>
    </xf>
    <xf numFmtId="0" fontId="98" fillId="0" borderId="91" xfId="0" applyFont="1" applyBorder="1" applyAlignment="1">
      <alignment horizontal="left" wrapText="1" indent="2"/>
    </xf>
    <xf numFmtId="0" fontId="4" fillId="0" borderId="15" xfId="0" applyFont="1" applyBorder="1"/>
    <xf numFmtId="0" fontId="4" fillId="0" borderId="91" xfId="0" applyFont="1" applyBorder="1" applyAlignment="1">
      <alignment wrapText="1"/>
    </xf>
    <xf numFmtId="0" fontId="108" fillId="3" borderId="59"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8" xfId="7" applyNumberFormat="1" applyFont="1" applyFill="1" applyBorder="1"/>
    <xf numFmtId="0" fontId="98" fillId="0" borderId="91" xfId="0" applyFont="1" applyBorder="1" applyAlignment="1">
      <alignment horizontal="left" wrapText="1" indent="4"/>
    </xf>
    <xf numFmtId="0" fontId="3" fillId="3" borderId="0" xfId="0" applyFont="1" applyFill="1" applyBorder="1" applyAlignment="1">
      <alignment wrapText="1"/>
    </xf>
    <xf numFmtId="0" fontId="3" fillId="3" borderId="88" xfId="0" applyFont="1" applyFill="1" applyBorder="1"/>
    <xf numFmtId="0" fontId="4" fillId="0" borderId="18" xfId="0" applyFont="1" applyBorder="1"/>
    <xf numFmtId="0" fontId="4" fillId="0" borderId="19" xfId="0" applyFont="1" applyBorder="1" applyAlignment="1">
      <alignment wrapText="1"/>
    </xf>
    <xf numFmtId="10" fontId="4" fillId="0" borderId="20" xfId="20950" applyNumberFormat="1" applyFont="1" applyBorder="1"/>
    <xf numFmtId="0" fontId="2" fillId="2" borderId="82" xfId="0" applyFont="1" applyFill="1" applyBorder="1" applyAlignment="1">
      <alignment horizontal="right" vertical="center"/>
    </xf>
    <xf numFmtId="0" fontId="2" fillId="0" borderId="89"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4" xfId="0" applyNumberFormat="1" applyFont="1" applyFill="1" applyBorder="1" applyAlignment="1">
      <alignment horizontal="left" vertical="center" wrapText="1"/>
    </xf>
    <xf numFmtId="0" fontId="6" fillId="0" borderId="106" xfId="17" applyBorder="1" applyAlignment="1" applyProtection="1"/>
    <xf numFmtId="0" fontId="110" fillId="0" borderId="0" xfId="0" applyFont="1" applyFill="1" applyAlignment="1">
      <alignment horizontal="left" vertical="top" wrapText="1"/>
    </xf>
    <xf numFmtId="0" fontId="0" fillId="0" borderId="106" xfId="0" applyBorder="1" applyAlignment="1">
      <alignment horizontal="center"/>
    </xf>
    <xf numFmtId="0" fontId="121" fillId="3" borderId="106" xfId="20954" applyFont="1" applyFill="1" applyBorder="1" applyAlignment="1">
      <alignment horizontal="left" vertical="center" wrapText="1"/>
    </xf>
    <xf numFmtId="0" fontId="122" fillId="0" borderId="106" xfId="20954" applyFont="1" applyFill="1" applyBorder="1" applyAlignment="1">
      <alignment horizontal="left" vertical="center" wrapText="1" indent="1"/>
    </xf>
    <xf numFmtId="0" fontId="123" fillId="3" borderId="112" xfId="0" applyFont="1" applyFill="1" applyBorder="1" applyAlignment="1">
      <alignment horizontal="left" vertical="center" wrapText="1"/>
    </xf>
    <xf numFmtId="0" fontId="122" fillId="3" borderId="106" xfId="20954" applyFont="1" applyFill="1" applyBorder="1" applyAlignment="1">
      <alignment horizontal="left" vertical="center" wrapText="1" indent="1"/>
    </xf>
    <xf numFmtId="0" fontId="121" fillId="0" borderId="112" xfId="0" applyFont="1" applyFill="1" applyBorder="1" applyAlignment="1">
      <alignment horizontal="left" vertical="center" wrapText="1"/>
    </xf>
    <xf numFmtId="0" fontId="123" fillId="0" borderId="112" xfId="0" applyFont="1" applyFill="1" applyBorder="1" applyAlignment="1">
      <alignment horizontal="left" vertical="center" wrapText="1"/>
    </xf>
    <xf numFmtId="0" fontId="123" fillId="0" borderId="112" xfId="0" applyFont="1" applyFill="1" applyBorder="1" applyAlignment="1">
      <alignment vertical="center" wrapText="1"/>
    </xf>
    <xf numFmtId="0" fontId="124" fillId="0" borderId="112" xfId="0" applyFont="1" applyFill="1" applyBorder="1" applyAlignment="1">
      <alignment horizontal="left" vertical="center" wrapText="1" indent="1"/>
    </xf>
    <xf numFmtId="0" fontId="124" fillId="3" borderId="112" xfId="0" applyFont="1" applyFill="1" applyBorder="1" applyAlignment="1">
      <alignment horizontal="left" vertical="center" wrapText="1" indent="1"/>
    </xf>
    <xf numFmtId="0" fontId="123" fillId="3" borderId="113" xfId="0" applyFont="1" applyFill="1" applyBorder="1" applyAlignment="1">
      <alignment horizontal="left" vertical="center" wrapText="1"/>
    </xf>
    <xf numFmtId="0" fontId="124" fillId="0" borderId="106" xfId="20954" applyFont="1" applyFill="1" applyBorder="1" applyAlignment="1">
      <alignment horizontal="left" vertical="center" wrapText="1" indent="1"/>
    </xf>
    <xf numFmtId="0" fontId="123" fillId="3" borderId="114" xfId="0" applyFont="1" applyFill="1" applyBorder="1" applyAlignment="1">
      <alignment horizontal="left" vertical="center" wrapText="1"/>
    </xf>
    <xf numFmtId="0" fontId="122" fillId="3" borderId="112" xfId="0" applyFont="1" applyFill="1" applyBorder="1" applyAlignment="1">
      <alignment horizontal="left" vertical="center" wrapText="1" indent="1"/>
    </xf>
    <xf numFmtId="0" fontId="0" fillId="0" borderId="115" xfId="0" applyBorder="1" applyAlignment="1">
      <alignment horizontal="center" vertical="center"/>
    </xf>
    <xf numFmtId="0" fontId="123" fillId="0" borderId="120" xfId="0" applyFont="1" applyFill="1" applyBorder="1" applyAlignment="1">
      <alignment horizontal="justify" vertical="center" wrapText="1"/>
    </xf>
    <xf numFmtId="0" fontId="122" fillId="0" borderId="112" xfId="0" applyFont="1" applyFill="1" applyBorder="1" applyAlignment="1">
      <alignment horizontal="left" vertical="center" wrapText="1" indent="1"/>
    </xf>
    <xf numFmtId="0" fontId="122" fillId="0" borderId="113" xfId="0" applyFont="1" applyFill="1" applyBorder="1" applyAlignment="1">
      <alignment horizontal="left" vertical="center" wrapText="1" indent="1"/>
    </xf>
    <xf numFmtId="0" fontId="123" fillId="0" borderId="112" xfId="0" applyFont="1" applyFill="1" applyBorder="1" applyAlignment="1">
      <alignment horizontal="justify" vertical="center" wrapText="1"/>
    </xf>
    <xf numFmtId="0" fontId="121" fillId="0" borderId="112" xfId="0" applyFont="1" applyFill="1" applyBorder="1" applyAlignment="1">
      <alignment horizontal="justify" vertical="center" wrapText="1"/>
    </xf>
    <xf numFmtId="0" fontId="123" fillId="3" borderId="112" xfId="0" applyFont="1" applyFill="1" applyBorder="1" applyAlignment="1">
      <alignment horizontal="justify" vertical="center" wrapText="1"/>
    </xf>
    <xf numFmtId="0" fontId="123" fillId="0" borderId="113" xfId="0" applyFont="1" applyFill="1" applyBorder="1" applyAlignment="1">
      <alignment horizontal="justify" vertical="center" wrapText="1"/>
    </xf>
    <xf numFmtId="0" fontId="123" fillId="0" borderId="114" xfId="0" applyFont="1" applyFill="1" applyBorder="1" applyAlignment="1">
      <alignment horizontal="justify" vertical="center" wrapText="1"/>
    </xf>
    <xf numFmtId="0" fontId="121" fillId="0" borderId="112" xfId="0" applyFont="1" applyFill="1" applyBorder="1" applyAlignment="1">
      <alignment vertical="center" wrapText="1"/>
    </xf>
    <xf numFmtId="0" fontId="122" fillId="0" borderId="112" xfId="0" applyFont="1" applyFill="1" applyBorder="1" applyAlignment="1">
      <alignment horizontal="left" vertical="center" wrapText="1"/>
    </xf>
    <xf numFmtId="0" fontId="123" fillId="0" borderId="121" xfId="0" applyFont="1" applyFill="1" applyBorder="1" applyAlignment="1">
      <alignment vertical="center" wrapText="1"/>
    </xf>
    <xf numFmtId="191" fontId="93" fillId="0" borderId="0" xfId="0" applyNumberFormat="1" applyFont="1" applyFill="1" applyBorder="1" applyAlignment="1" applyProtection="1">
      <alignment horizontal="right"/>
    </xf>
    <xf numFmtId="0" fontId="122" fillId="3" borderId="113" xfId="0" applyFont="1" applyFill="1" applyBorder="1" applyAlignment="1">
      <alignment horizontal="left" vertical="center" wrapText="1" indent="1"/>
    </xf>
    <xf numFmtId="167" fontId="84" fillId="0" borderId="54" xfId="0" applyNumberFormat="1" applyFont="1" applyFill="1" applyBorder="1" applyAlignment="1">
      <alignment horizontal="center"/>
    </xf>
    <xf numFmtId="167" fontId="87" fillId="0" borderId="54" xfId="0" applyNumberFormat="1" applyFont="1" applyFill="1" applyBorder="1" applyAlignment="1">
      <alignment horizontal="center"/>
    </xf>
    <xf numFmtId="167" fontId="46" fillId="0" borderId="54" xfId="0" applyNumberFormat="1" applyFont="1" applyFill="1" applyBorder="1" applyAlignment="1">
      <alignment horizontal="center"/>
    </xf>
    <xf numFmtId="167" fontId="84" fillId="0" borderId="57" xfId="0" applyNumberFormat="1" applyFont="1" applyFill="1" applyBorder="1" applyAlignment="1">
      <alignment horizontal="center"/>
    </xf>
    <xf numFmtId="0" fontId="110" fillId="0" borderId="0" xfId="0" applyFont="1"/>
    <xf numFmtId="0" fontId="113" fillId="0" borderId="115" xfId="0" applyFont="1" applyBorder="1"/>
    <xf numFmtId="49" fontId="115" fillId="0" borderId="115" xfId="5" applyNumberFormat="1" applyFont="1" applyFill="1" applyBorder="1" applyAlignment="1" applyProtection="1">
      <alignment horizontal="right" vertical="center"/>
      <protection locked="0"/>
    </xf>
    <xf numFmtId="0" fontId="114" fillId="3" borderId="115" xfId="13" applyFont="1" applyFill="1" applyBorder="1" applyAlignment="1" applyProtection="1">
      <alignment horizontal="left" vertical="center" wrapText="1"/>
      <protection locked="0"/>
    </xf>
    <xf numFmtId="49" fontId="114" fillId="3" borderId="115" xfId="5" applyNumberFormat="1" applyFont="1" applyFill="1" applyBorder="1" applyAlignment="1" applyProtection="1">
      <alignment horizontal="right" vertical="center"/>
      <protection locked="0"/>
    </xf>
    <xf numFmtId="0" fontId="114" fillId="0" borderId="115" xfId="13" applyFont="1" applyFill="1" applyBorder="1" applyAlignment="1" applyProtection="1">
      <alignment horizontal="left" vertical="center" wrapText="1"/>
      <protection locked="0"/>
    </xf>
    <xf numFmtId="49" fontId="114" fillId="0" borderId="115" xfId="5" applyNumberFormat="1" applyFont="1" applyFill="1" applyBorder="1" applyAlignment="1" applyProtection="1">
      <alignment horizontal="right" vertical="center"/>
      <protection locked="0"/>
    </xf>
    <xf numFmtId="0" fontId="116" fillId="0" borderId="115" xfId="13" applyFont="1" applyFill="1" applyBorder="1" applyAlignment="1" applyProtection="1">
      <alignment horizontal="left" vertical="center" wrapText="1"/>
      <protection locked="0"/>
    </xf>
    <xf numFmtId="0" fontId="113" fillId="0" borderId="115" xfId="0" applyFont="1" applyFill="1" applyBorder="1" applyAlignment="1">
      <alignment horizontal="center" vertical="center" wrapText="1"/>
    </xf>
    <xf numFmtId="43" fontId="95" fillId="0" borderId="0" xfId="7" applyFont="1"/>
    <xf numFmtId="0" fontId="110" fillId="0" borderId="0" xfId="0" applyFont="1" applyAlignment="1">
      <alignment wrapText="1"/>
    </xf>
    <xf numFmtId="0" fontId="109" fillId="0" borderId="115" xfId="0" applyFont="1" applyBorder="1"/>
    <xf numFmtId="0" fontId="109" fillId="0" borderId="115" xfId="0" applyFont="1" applyFill="1" applyBorder="1"/>
    <xf numFmtId="0" fontId="109" fillId="0" borderId="115" xfId="0" applyFont="1" applyBorder="1" applyAlignment="1">
      <alignment horizontal="left" indent="8"/>
    </xf>
    <xf numFmtId="0" fontId="109" fillId="0" borderId="115" xfId="0" applyFont="1" applyBorder="1" applyAlignment="1">
      <alignment wrapText="1"/>
    </xf>
    <xf numFmtId="0" fontId="113" fillId="0" borderId="0" xfId="0" applyFont="1"/>
    <xf numFmtId="0" fontId="112" fillId="0" borderId="115" xfId="0" applyFont="1" applyBorder="1"/>
    <xf numFmtId="49" fontId="115" fillId="0" borderId="115" xfId="5" applyNumberFormat="1" applyFont="1" applyFill="1" applyBorder="1" applyAlignment="1" applyProtection="1">
      <alignment horizontal="right" vertical="center" wrapText="1"/>
      <protection locked="0"/>
    </xf>
    <xf numFmtId="49" fontId="114" fillId="3" borderId="115" xfId="5" applyNumberFormat="1" applyFont="1" applyFill="1" applyBorder="1" applyAlignment="1" applyProtection="1">
      <alignment horizontal="right" vertical="center" wrapText="1"/>
      <protection locked="0"/>
    </xf>
    <xf numFmtId="49" fontId="114" fillId="0" borderId="115" xfId="5" applyNumberFormat="1" applyFont="1" applyFill="1" applyBorder="1" applyAlignment="1" applyProtection="1">
      <alignment horizontal="right" vertical="center" wrapText="1"/>
      <protection locked="0"/>
    </xf>
    <xf numFmtId="0" fontId="109" fillId="0" borderId="115" xfId="0" applyFont="1" applyBorder="1" applyAlignment="1">
      <alignment horizontal="center" vertical="center" wrapText="1"/>
    </xf>
    <xf numFmtId="0" fontId="109" fillId="0" borderId="119" xfId="0" applyFont="1" applyFill="1" applyBorder="1" applyAlignment="1">
      <alignment horizontal="center" vertical="center" wrapText="1"/>
    </xf>
    <xf numFmtId="0" fontId="109" fillId="0" borderId="115"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15" xfId="0" applyFont="1" applyFill="1" applyBorder="1"/>
    <xf numFmtId="0" fontId="109" fillId="0" borderId="115" xfId="0" applyNumberFormat="1" applyFont="1" applyFill="1" applyBorder="1" applyAlignment="1">
      <alignment horizontal="left" vertical="center" wrapText="1"/>
    </xf>
    <xf numFmtId="0" fontId="112" fillId="0" borderId="115" xfId="0" applyFont="1" applyFill="1" applyBorder="1" applyAlignment="1">
      <alignment horizontal="left" wrapText="1" indent="1"/>
    </xf>
    <xf numFmtId="0" fontId="112" fillId="0" borderId="115" xfId="0" applyFont="1" applyFill="1" applyBorder="1" applyAlignment="1">
      <alignment horizontal="left" vertical="center" indent="1"/>
    </xf>
    <xf numFmtId="0" fontId="109" fillId="0" borderId="115" xfId="0" applyFont="1" applyFill="1" applyBorder="1" applyAlignment="1">
      <alignment horizontal="left" wrapText="1" indent="1"/>
    </xf>
    <xf numFmtId="0" fontId="109" fillId="0" borderId="115" xfId="0" applyFont="1" applyFill="1" applyBorder="1" applyAlignment="1">
      <alignment horizontal="left" indent="1"/>
    </xf>
    <xf numFmtId="0" fontId="109" fillId="0" borderId="115" xfId="0" applyFont="1" applyFill="1" applyBorder="1" applyAlignment="1">
      <alignment horizontal="left" wrapText="1" indent="4"/>
    </xf>
    <xf numFmtId="0" fontId="109" fillId="0" borderId="115" xfId="0" applyNumberFormat="1" applyFont="1" applyFill="1" applyBorder="1" applyAlignment="1">
      <alignment horizontal="left" indent="3"/>
    </xf>
    <xf numFmtId="0" fontId="112" fillId="0" borderId="115" xfId="0" applyFont="1" applyFill="1" applyBorder="1" applyAlignment="1">
      <alignment horizontal="left" indent="1"/>
    </xf>
    <xf numFmtId="0" fontId="113" fillId="0" borderId="5" xfId="0" applyFont="1" applyBorder="1"/>
    <xf numFmtId="0" fontId="113" fillId="0" borderId="115" xfId="0" applyFont="1" applyFill="1" applyBorder="1"/>
    <xf numFmtId="0" fontId="110" fillId="0" borderId="115" xfId="0" applyFont="1" applyFill="1" applyBorder="1" applyAlignment="1">
      <alignment horizontal="left" wrapText="1" indent="2"/>
    </xf>
    <xf numFmtId="0" fontId="110" fillId="0" borderId="115" xfId="0" applyFont="1" applyFill="1" applyBorder="1"/>
    <xf numFmtId="0" fontId="110" fillId="0" borderId="115" xfId="0" applyFont="1" applyFill="1" applyBorder="1" applyAlignment="1">
      <alignment horizontal="left" wrapText="1"/>
    </xf>
    <xf numFmtId="0" fontId="109" fillId="0" borderId="0" xfId="0" applyFont="1" applyBorder="1"/>
    <xf numFmtId="0" fontId="109" fillId="0" borderId="115" xfId="0" applyFont="1" applyBorder="1" applyAlignment="1">
      <alignment horizontal="left" indent="1"/>
    </xf>
    <xf numFmtId="0" fontId="109" fillId="0" borderId="115" xfId="0" applyFont="1" applyBorder="1" applyAlignment="1">
      <alignment horizontal="center"/>
    </xf>
    <xf numFmtId="0" fontId="109" fillId="0" borderId="0" xfId="0" applyFont="1" applyBorder="1" applyAlignment="1">
      <alignment horizontal="center" vertical="center"/>
    </xf>
    <xf numFmtId="0" fontId="109" fillId="0" borderId="115" xfId="0" applyFont="1" applyFill="1" applyBorder="1" applyAlignment="1">
      <alignment horizontal="center" vertical="center" wrapText="1"/>
    </xf>
    <xf numFmtId="0" fontId="109" fillId="0" borderId="5" xfId="0" applyFont="1" applyBorder="1" applyAlignment="1">
      <alignment horizontal="center" vertical="center" wrapText="1"/>
    </xf>
    <xf numFmtId="0" fontId="109" fillId="0" borderId="5" xfId="0" applyFont="1" applyBorder="1" applyAlignment="1">
      <alignment wrapText="1"/>
    </xf>
    <xf numFmtId="0" fontId="109" fillId="0" borderId="0" xfId="0" applyFont="1" applyBorder="1" applyAlignment="1">
      <alignment horizontal="center" vertical="center" wrapText="1"/>
    </xf>
    <xf numFmtId="0" fontId="109" fillId="0" borderId="98"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18" xfId="0" applyFont="1" applyFill="1" applyBorder="1" applyAlignment="1">
      <alignment horizontal="center" vertical="center" wrapText="1"/>
    </xf>
    <xf numFmtId="0" fontId="109" fillId="0" borderId="99" xfId="0" applyFont="1" applyFill="1" applyBorder="1" applyAlignment="1">
      <alignment horizontal="center" vertical="center" wrapText="1"/>
    </xf>
    <xf numFmtId="0" fontId="109" fillId="0" borderId="0" xfId="0" applyFont="1" applyFill="1"/>
    <xf numFmtId="49" fontId="109" fillId="0" borderId="20" xfId="0" applyNumberFormat="1" applyFont="1" applyFill="1" applyBorder="1" applyAlignment="1">
      <alignment horizontal="left" wrapText="1" indent="1"/>
    </xf>
    <xf numFmtId="0" fontId="109" fillId="0" borderId="18" xfId="0" applyNumberFormat="1" applyFont="1" applyFill="1" applyBorder="1" applyAlignment="1">
      <alignment horizontal="left" wrapText="1" indent="1"/>
    </xf>
    <xf numFmtId="0" fontId="109" fillId="0" borderId="15" xfId="0" applyNumberFormat="1" applyFont="1" applyFill="1" applyBorder="1" applyAlignment="1">
      <alignment horizontal="left" wrapText="1" indent="1"/>
    </xf>
    <xf numFmtId="49" fontId="109" fillId="0" borderId="15" xfId="0" applyNumberFormat="1" applyFont="1" applyFill="1" applyBorder="1" applyAlignment="1">
      <alignment horizontal="left" wrapText="1" indent="3"/>
    </xf>
    <xf numFmtId="49" fontId="109" fillId="0" borderId="15" xfId="0" applyNumberFormat="1" applyFont="1" applyBorder="1" applyAlignment="1">
      <alignment horizontal="left" wrapText="1" indent="2"/>
    </xf>
    <xf numFmtId="0" fontId="109" fillId="0" borderId="15" xfId="0" applyNumberFormat="1" applyFont="1" applyBorder="1" applyAlignment="1">
      <alignment horizontal="left" indent="1"/>
    </xf>
    <xf numFmtId="49" fontId="109" fillId="0" borderId="15" xfId="0" applyNumberFormat="1" applyFont="1" applyBorder="1" applyAlignment="1">
      <alignment horizontal="left" indent="1"/>
    </xf>
    <xf numFmtId="49" fontId="109" fillId="0" borderId="15" xfId="0" applyNumberFormat="1" applyFont="1" applyBorder="1" applyAlignment="1">
      <alignment horizontal="left" indent="3"/>
    </xf>
    <xf numFmtId="0" fontId="109" fillId="0" borderId="15" xfId="0" applyFont="1" applyBorder="1" applyAlignment="1">
      <alignment horizontal="left" indent="2"/>
    </xf>
    <xf numFmtId="0" fontId="109" fillId="0" borderId="15" xfId="0" applyFont="1" applyBorder="1" applyAlignment="1">
      <alignment horizontal="left" indent="1"/>
    </xf>
    <xf numFmtId="0" fontId="112" fillId="0" borderId="60" xfId="0" applyFont="1" applyBorder="1"/>
    <xf numFmtId="0" fontId="109" fillId="0" borderId="63" xfId="0" applyFont="1" applyBorder="1"/>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15" xfId="0" applyNumberFormat="1" applyFont="1" applyFill="1" applyBorder="1" applyAlignment="1">
      <alignment horizontal="left" vertical="center" wrapText="1"/>
    </xf>
    <xf numFmtId="0" fontId="109" fillId="0" borderId="5"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15"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0" xfId="0" applyNumberFormat="1" applyFont="1" applyFill="1" applyBorder="1" applyAlignment="1">
      <alignment horizontal="left" vertical="center" wrapText="1" indent="1" readingOrder="1"/>
    </xf>
    <xf numFmtId="0" fontId="130" fillId="0" borderId="115" xfId="0" applyFont="1" applyBorder="1" applyAlignment="1">
      <alignment horizontal="left" indent="3"/>
    </xf>
    <xf numFmtId="0" fontId="112" fillId="0" borderId="115" xfId="0" applyNumberFormat="1" applyFont="1" applyFill="1" applyBorder="1" applyAlignment="1">
      <alignment vertical="center" wrapText="1" readingOrder="1"/>
    </xf>
    <xf numFmtId="0" fontId="130" fillId="0" borderId="115" xfId="0" applyFont="1" applyFill="1" applyBorder="1" applyAlignment="1">
      <alignment horizontal="left" indent="2"/>
    </xf>
    <xf numFmtId="0" fontId="109" fillId="0" borderId="111" xfId="0" applyNumberFormat="1" applyFont="1" applyFill="1" applyBorder="1" applyAlignment="1">
      <alignment vertical="center" wrapText="1" readingOrder="1"/>
    </xf>
    <xf numFmtId="0" fontId="130" fillId="0" borderId="119" xfId="0" applyFont="1" applyBorder="1" applyAlignment="1">
      <alignment horizontal="left" indent="2"/>
    </xf>
    <xf numFmtId="0" fontId="109" fillId="0" borderId="110" xfId="0" applyNumberFormat="1" applyFont="1" applyFill="1" applyBorder="1" applyAlignment="1">
      <alignment vertical="center" wrapText="1" readingOrder="1"/>
    </xf>
    <xf numFmtId="0" fontId="130" fillId="0" borderId="115" xfId="0" applyFont="1" applyBorder="1" applyAlignment="1">
      <alignment horizontal="left" indent="2"/>
    </xf>
    <xf numFmtId="0" fontId="109" fillId="0" borderId="109" xfId="0" applyNumberFormat="1" applyFont="1" applyFill="1" applyBorder="1" applyAlignment="1">
      <alignment vertical="center" wrapText="1" readingOrder="1"/>
    </xf>
    <xf numFmtId="0" fontId="130" fillId="0" borderId="5" xfId="0" applyFont="1" applyBorder="1"/>
    <xf numFmtId="167" fontId="131" fillId="79" borderId="53" xfId="0" applyNumberFormat="1" applyFont="1" applyFill="1" applyBorder="1" applyAlignment="1">
      <alignment horizontal="center"/>
    </xf>
    <xf numFmtId="0" fontId="95" fillId="0" borderId="0" xfId="11" applyFont="1" applyFill="1" applyBorder="1" applyProtection="1"/>
    <xf numFmtId="0" fontId="95" fillId="0" borderId="0" xfId="0" applyFont="1"/>
    <xf numFmtId="0" fontId="132" fillId="0" borderId="0" xfId="11" applyFont="1" applyFill="1" applyBorder="1" applyAlignment="1" applyProtection="1"/>
    <xf numFmtId="0" fontId="133" fillId="0" borderId="0" xfId="0" applyFont="1"/>
    <xf numFmtId="0" fontId="134" fillId="80" borderId="13" xfId="0" applyFont="1" applyFill="1" applyBorder="1" applyAlignment="1">
      <alignment horizontal="center" vertical="center"/>
    </xf>
    <xf numFmtId="0" fontId="134" fillId="80" borderId="14" xfId="0" applyFont="1" applyFill="1" applyBorder="1" applyAlignment="1">
      <alignment horizontal="center" vertical="center"/>
    </xf>
    <xf numFmtId="0" fontId="134" fillId="81" borderId="115" xfId="0" applyFont="1" applyFill="1" applyBorder="1" applyAlignment="1">
      <alignment horizontal="left" vertical="center"/>
    </xf>
    <xf numFmtId="192" fontId="134" fillId="81" borderId="77" xfId="7" applyNumberFormat="1" applyFont="1" applyFill="1" applyBorder="1" applyAlignment="1">
      <alignment horizontal="left" vertical="center"/>
    </xf>
    <xf numFmtId="49" fontId="136" fillId="0" borderId="115" xfId="0" applyNumberFormat="1" applyFont="1" applyFill="1" applyBorder="1" applyAlignment="1">
      <alignment horizontal="left" vertical="center"/>
    </xf>
    <xf numFmtId="192" fontId="136" fillId="0" borderId="77" xfId="7" applyNumberFormat="1" applyFont="1" applyFill="1" applyBorder="1" applyAlignment="1">
      <alignment horizontal="left" vertical="center"/>
    </xf>
    <xf numFmtId="0" fontId="136" fillId="0" borderId="115" xfId="0" applyFont="1" applyFill="1" applyBorder="1" applyAlignment="1">
      <alignment horizontal="left" vertical="center"/>
    </xf>
    <xf numFmtId="0" fontId="134" fillId="0" borderId="115" xfId="0" applyFont="1" applyFill="1" applyBorder="1" applyAlignment="1">
      <alignment horizontal="left" vertical="center"/>
    </xf>
    <xf numFmtId="0" fontId="138" fillId="82" borderId="19" xfId="0" applyFont="1" applyFill="1" applyBorder="1" applyAlignment="1">
      <alignment horizontal="left" vertical="center"/>
    </xf>
    <xf numFmtId="10" fontId="132" fillId="83" borderId="20"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192" fontId="4" fillId="83" borderId="77" xfId="7" applyNumberFormat="1" applyFont="1" applyFill="1" applyBorder="1" applyAlignment="1">
      <alignment vertical="center"/>
    </xf>
    <xf numFmtId="192" fontId="144" fillId="81" borderId="19" xfId="7" applyNumberFormat="1" applyFont="1" applyFill="1" applyBorder="1" applyAlignment="1">
      <alignment vertical="center"/>
    </xf>
    <xf numFmtId="0" fontId="348" fillId="0" borderId="0" xfId="0" applyFont="1"/>
    <xf numFmtId="169" fontId="9" fillId="36" borderId="88" xfId="20" applyBorder="1"/>
    <xf numFmtId="0" fontId="93" fillId="0" borderId="176"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349" fillId="0" borderId="0" xfId="0" applyFont="1" applyAlignment="1">
      <alignment horizontal="center"/>
    </xf>
    <xf numFmtId="0" fontId="349" fillId="0" borderId="0" xfId="0" applyFont="1" applyAlignment="1">
      <alignment horizontal="left" vertical="center"/>
    </xf>
    <xf numFmtId="0" fontId="2" fillId="0" borderId="0" xfId="13" applyFont="1" applyFill="1" applyBorder="1" applyAlignment="1" applyProtection="1">
      <alignment wrapText="1"/>
      <protection locked="0"/>
    </xf>
    <xf numFmtId="0" fontId="351" fillId="0" borderId="182" xfId="20954" applyFont="1" applyFill="1" applyBorder="1" applyAlignment="1">
      <alignment horizontal="left" vertical="center" wrapText="1"/>
    </xf>
    <xf numFmtId="49" fontId="84" fillId="0" borderId="76" xfId="0" applyNumberFormat="1" applyFont="1" applyFill="1" applyBorder="1" applyAlignment="1">
      <alignment horizontal="right"/>
    </xf>
    <xf numFmtId="0" fontId="6" fillId="0" borderId="182" xfId="17" applyFill="1" applyBorder="1" applyAlignment="1" applyProtection="1"/>
    <xf numFmtId="49" fontId="84" fillId="0" borderId="182" xfId="0" applyNumberFormat="1" applyFont="1" applyFill="1" applyBorder="1" applyAlignment="1">
      <alignment horizontal="right"/>
    </xf>
    <xf numFmtId="0" fontId="84" fillId="0" borderId="182"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82" xfId="5" applyFont="1" applyFill="1" applyBorder="1" applyAlignment="1" applyProtection="1">
      <alignment vertical="center" wrapText="1"/>
      <protection locked="0"/>
    </xf>
    <xf numFmtId="0" fontId="130" fillId="0" borderId="182" xfId="37365" applyFont="1" applyFill="1" applyBorder="1" applyAlignment="1" applyProtection="1">
      <alignment horizontal="center" vertical="center" wrapText="1"/>
      <protection locked="0"/>
    </xf>
    <xf numFmtId="3" fontId="130" fillId="3" borderId="182" xfId="1" applyNumberFormat="1" applyFont="1" applyFill="1" applyBorder="1" applyAlignment="1" applyProtection="1">
      <alignment horizontal="center" vertical="center" wrapText="1"/>
      <protection locked="0"/>
    </xf>
    <xf numFmtId="9" fontId="130" fillId="3" borderId="182" xfId="15" applyNumberFormat="1" applyFont="1" applyFill="1" applyBorder="1" applyAlignment="1" applyProtection="1">
      <alignment horizontal="center" vertical="center" wrapText="1"/>
      <protection locked="0"/>
    </xf>
    <xf numFmtId="0" fontId="130" fillId="3" borderId="182" xfId="37365" applyFont="1" applyFill="1" applyBorder="1" applyAlignment="1" applyProtection="1">
      <alignment horizontal="center" vertical="center" wrapText="1"/>
      <protection locked="0"/>
    </xf>
    <xf numFmtId="0" fontId="354" fillId="3" borderId="182" xfId="37365" applyFont="1" applyFill="1" applyBorder="1" applyAlignment="1" applyProtection="1">
      <protection locked="0"/>
    </xf>
    <xf numFmtId="0" fontId="355" fillId="3" borderId="182" xfId="37365" applyFont="1" applyFill="1" applyBorder="1" applyAlignment="1" applyProtection="1">
      <alignment horizontal="right"/>
      <protection locked="0"/>
    </xf>
    <xf numFmtId="164" fontId="130" fillId="151" borderId="182" xfId="1" applyNumberFormat="1" applyFont="1" applyFill="1" applyBorder="1" applyAlignment="1" applyProtection="1"/>
    <xf numFmtId="0" fontId="130" fillId="3" borderId="182" xfId="37365" applyFont="1" applyFill="1" applyBorder="1" applyAlignment="1" applyProtection="1">
      <alignment horizontal="left" vertical="center"/>
      <protection locked="0"/>
    </xf>
    <xf numFmtId="0" fontId="356" fillId="3" borderId="182" xfId="37365" applyFont="1" applyFill="1" applyBorder="1" applyAlignment="1" applyProtection="1">
      <alignment horizontal="right"/>
      <protection locked="0"/>
    </xf>
    <xf numFmtId="0" fontId="130" fillId="0" borderId="182" xfId="37365" applyFont="1" applyFill="1" applyBorder="1" applyAlignment="1" applyProtection="1">
      <alignment horizontal="left" vertical="center"/>
      <protection locked="0"/>
    </xf>
    <xf numFmtId="0" fontId="354" fillId="3" borderId="182" xfId="16" applyFont="1" applyFill="1" applyBorder="1" applyAlignment="1" applyProtection="1">
      <protection locked="0"/>
    </xf>
    <xf numFmtId="0" fontId="359" fillId="0" borderId="0" xfId="37364" applyFont="1" applyFill="1" applyAlignment="1" applyProtection="1">
      <alignment vertical="center"/>
      <protection locked="0"/>
    </xf>
    <xf numFmtId="0" fontId="130" fillId="3" borderId="182" xfId="5" applyFont="1" applyFill="1" applyBorder="1" applyProtection="1">
      <protection locked="0"/>
    </xf>
    <xf numFmtId="0" fontId="130" fillId="0" borderId="182" xfId="37365" applyFont="1" applyFill="1" applyBorder="1" applyAlignment="1" applyProtection="1">
      <alignment horizontal="center" vertical="top" wrapText="1"/>
      <protection locked="0"/>
    </xf>
    <xf numFmtId="0" fontId="354" fillId="3" borderId="182" xfId="37365" applyFont="1" applyFill="1" applyBorder="1" applyAlignment="1" applyProtection="1">
      <alignment wrapText="1"/>
      <protection locked="0"/>
    </xf>
    <xf numFmtId="0" fontId="119" fillId="75" borderId="92" xfId="20952" applyFont="1" applyFill="1" applyBorder="1" applyAlignment="1">
      <alignment vertical="center"/>
    </xf>
    <xf numFmtId="0" fontId="119" fillId="75" borderId="93" xfId="20952" applyFont="1" applyFill="1" applyBorder="1" applyAlignment="1">
      <alignment vertical="center"/>
    </xf>
    <xf numFmtId="0" fontId="119" fillId="75" borderId="90" xfId="20952" applyFont="1" applyFill="1" applyBorder="1" applyAlignment="1">
      <alignment vertical="center"/>
    </xf>
    <xf numFmtId="0" fontId="119" fillId="76" borderId="93" xfId="20952" applyFont="1" applyFill="1" applyBorder="1" applyAlignment="1">
      <alignment vertical="center"/>
    </xf>
    <xf numFmtId="0" fontId="119" fillId="3" borderId="93" xfId="20952" applyFont="1" applyFill="1" applyBorder="1" applyAlignment="1">
      <alignment vertical="center"/>
    </xf>
    <xf numFmtId="0" fontId="93" fillId="69" borderId="89" xfId="20952" applyFont="1" applyFill="1" applyBorder="1" applyAlignment="1">
      <alignment horizontal="center" vertical="center"/>
    </xf>
    <xf numFmtId="0" fontId="93" fillId="69" borderId="90" xfId="20952" applyFont="1" applyFill="1" applyBorder="1" applyAlignment="1">
      <alignment horizontal="left" vertical="center" wrapText="1"/>
    </xf>
    <xf numFmtId="0" fontId="119" fillId="76" borderId="91" xfId="20952" applyFont="1" applyFill="1" applyBorder="1" applyAlignment="1">
      <alignment horizontal="center" vertical="center"/>
    </xf>
    <xf numFmtId="0" fontId="119" fillId="76" borderId="93" xfId="20952" applyFont="1" applyFill="1" applyBorder="1" applyAlignment="1">
      <alignment vertical="top" wrapText="1"/>
    </xf>
    <xf numFmtId="0" fontId="93" fillId="69" borderId="93" xfId="20952" applyFont="1" applyFill="1" applyBorder="1" applyAlignment="1">
      <alignment vertical="center" wrapText="1"/>
    </xf>
    <xf numFmtId="0" fontId="93" fillId="69" borderId="90" xfId="20952" applyFont="1" applyFill="1" applyBorder="1" applyAlignment="1">
      <alignment horizontal="left" vertical="center"/>
    </xf>
    <xf numFmtId="0" fontId="93" fillId="3" borderId="89" xfId="20952" applyFont="1" applyFill="1" applyBorder="1" applyAlignment="1">
      <alignment horizontal="center" vertical="center"/>
    </xf>
    <xf numFmtId="0" fontId="93" fillId="69" borderId="91" xfId="20952" applyFont="1" applyFill="1" applyBorder="1" applyAlignment="1">
      <alignment horizontal="center" vertical="center"/>
    </xf>
    <xf numFmtId="0" fontId="349" fillId="0" borderId="0" xfId="0" applyFont="1" applyAlignment="1">
      <alignment wrapText="1"/>
    </xf>
    <xf numFmtId="0" fontId="105" fillId="69" borderId="189" xfId="20952" applyFont="1" applyFill="1" applyBorder="1" applyAlignment="1" applyProtection="1">
      <alignment horizontal="center" vertical="center"/>
      <protection locked="0"/>
    </xf>
    <xf numFmtId="0" fontId="106" fillId="76" borderId="182" xfId="20952" applyFont="1" applyFill="1" applyBorder="1" applyAlignment="1" applyProtection="1">
      <alignment horizontal="center" vertical="center"/>
      <protection locked="0"/>
    </xf>
    <xf numFmtId="0" fontId="361" fillId="0" borderId="0" xfId="0" applyFont="1" applyAlignment="1">
      <alignment horizontal="justify"/>
    </xf>
    <xf numFmtId="0" fontId="109" fillId="0" borderId="5" xfId="0" applyFont="1" applyBorder="1" applyAlignment="1">
      <alignment horizontal="center" vertical="center" wrapText="1"/>
    </xf>
    <xf numFmtId="0" fontId="84" fillId="0" borderId="195" xfId="0" applyFont="1" applyBorder="1"/>
    <xf numFmtId="0" fontId="362" fillId="0" borderId="195" xfId="0" applyFont="1" applyBorder="1"/>
    <xf numFmtId="0" fontId="363" fillId="0" borderId="182" xfId="17" applyFont="1" applyBorder="1" applyAlignment="1" applyProtection="1"/>
    <xf numFmtId="14" fontId="2" fillId="0" borderId="0" xfId="0" applyNumberFormat="1" applyFont="1" applyAlignment="1">
      <alignment horizontal="left"/>
    </xf>
    <xf numFmtId="14" fontId="110" fillId="0" borderId="0" xfId="0" applyNumberFormat="1" applyFont="1" applyAlignment="1">
      <alignment horizontal="left"/>
    </xf>
    <xf numFmtId="14" fontId="93" fillId="0" borderId="0" xfId="0" applyNumberFormat="1" applyFont="1" applyAlignment="1">
      <alignment horizontal="left"/>
    </xf>
    <xf numFmtId="14" fontId="3" fillId="0" borderId="0" xfId="0" applyNumberFormat="1" applyFont="1" applyAlignment="1">
      <alignment horizontal="left"/>
    </xf>
    <xf numFmtId="191" fontId="95" fillId="0" borderId="182" xfId="0" applyNumberFormat="1" applyFont="1" applyBorder="1" applyAlignment="1" applyProtection="1">
      <alignment vertical="center" wrapText="1"/>
      <protection locked="0"/>
    </xf>
    <xf numFmtId="191" fontId="3" fillId="0" borderId="182" xfId="0" applyNumberFormat="1" applyFont="1" applyBorder="1" applyAlignment="1" applyProtection="1">
      <alignment vertical="center" wrapText="1"/>
      <protection locked="0"/>
    </xf>
    <xf numFmtId="191" fontId="3" fillId="0" borderId="77" xfId="0" applyNumberFormat="1" applyFont="1" applyBorder="1" applyAlignment="1" applyProtection="1">
      <alignment vertical="center" wrapText="1"/>
      <protection locked="0"/>
    </xf>
    <xf numFmtId="169" fontId="9" fillId="36" borderId="0" xfId="20"/>
    <xf numFmtId="191" fontId="95" fillId="0" borderId="182" xfId="0" applyNumberFormat="1" applyFont="1" applyBorder="1" applyAlignment="1" applyProtection="1">
      <alignment horizontal="right" vertical="center" wrapText="1"/>
      <protection locked="0"/>
    </xf>
    <xf numFmtId="10" fontId="3" fillId="0" borderId="182" xfId="20950" applyNumberFormat="1" applyFont="1" applyFill="1" applyBorder="1" applyAlignment="1" applyProtection="1">
      <alignment horizontal="right" vertical="center" wrapText="1"/>
      <protection locked="0"/>
    </xf>
    <xf numFmtId="10" fontId="3" fillId="0" borderId="182" xfId="20950" applyNumberFormat="1" applyFont="1" applyBorder="1" applyAlignment="1" applyProtection="1">
      <alignment vertical="center" wrapText="1"/>
      <protection locked="0"/>
    </xf>
    <xf numFmtId="10" fontId="3" fillId="0" borderId="77" xfId="20950" applyNumberFormat="1" applyFont="1" applyBorder="1" applyAlignment="1" applyProtection="1">
      <alignment vertical="center" wrapText="1"/>
      <protection locked="0"/>
    </xf>
    <xf numFmtId="10" fontId="93" fillId="2" borderId="183" xfId="20950" applyNumberFormat="1" applyFont="1" applyFill="1" applyBorder="1" applyAlignment="1" applyProtection="1">
      <alignment vertical="center"/>
      <protection locked="0"/>
    </xf>
    <xf numFmtId="10" fontId="93" fillId="2" borderId="80" xfId="20950" applyNumberFormat="1" applyFont="1" applyFill="1" applyBorder="1" applyAlignment="1" applyProtection="1">
      <alignment vertical="center"/>
      <protection locked="0"/>
    </xf>
    <xf numFmtId="10" fontId="93" fillId="0" borderId="183" xfId="20950" applyNumberFormat="1" applyFont="1" applyFill="1" applyBorder="1" applyAlignment="1" applyProtection="1">
      <alignment vertical="center"/>
      <protection locked="0"/>
    </xf>
    <xf numFmtId="10" fontId="93" fillId="0" borderId="80" xfId="20950" applyNumberFormat="1" applyFont="1" applyFill="1" applyBorder="1" applyAlignment="1" applyProtection="1">
      <alignment vertical="center"/>
      <protection locked="0"/>
    </xf>
    <xf numFmtId="10" fontId="93" fillId="2" borderId="182" xfId="20950" applyNumberFormat="1" applyFont="1" applyFill="1" applyBorder="1" applyAlignment="1" applyProtection="1">
      <alignment vertical="center"/>
      <protection locked="0"/>
    </xf>
    <xf numFmtId="191" fontId="93" fillId="2" borderId="183" xfId="0" applyNumberFormat="1" applyFont="1" applyFill="1" applyBorder="1" applyAlignment="1" applyProtection="1">
      <alignment vertical="center"/>
      <protection locked="0"/>
    </xf>
    <xf numFmtId="191" fontId="93" fillId="2" borderId="80" xfId="0" applyNumberFormat="1" applyFont="1" applyFill="1" applyBorder="1" applyAlignment="1" applyProtection="1">
      <alignment vertical="center"/>
      <protection locked="0"/>
    </xf>
    <xf numFmtId="191" fontId="93" fillId="0" borderId="185" xfId="0" applyNumberFormat="1" applyFont="1" applyBorder="1" applyAlignment="1" applyProtection="1">
      <alignment vertical="center"/>
      <protection locked="0"/>
    </xf>
    <xf numFmtId="191" fontId="93" fillId="0" borderId="196" xfId="0" applyNumberFormat="1" applyFont="1" applyBorder="1" applyAlignment="1" applyProtection="1">
      <alignment vertical="center"/>
      <protection locked="0"/>
    </xf>
    <xf numFmtId="10" fontId="93" fillId="2" borderId="22" xfId="20950" applyNumberFormat="1" applyFont="1" applyFill="1" applyBorder="1" applyAlignment="1" applyProtection="1">
      <alignment vertical="center"/>
      <protection locked="0"/>
    </xf>
    <xf numFmtId="10" fontId="93" fillId="2" borderId="35" xfId="20950" applyNumberFormat="1" applyFont="1" applyFill="1" applyBorder="1" applyAlignment="1" applyProtection="1">
      <alignment vertical="center"/>
      <protection locked="0"/>
    </xf>
    <xf numFmtId="164" fontId="1" fillId="0" borderId="182" xfId="7" applyNumberFormat="1" applyFont="1" applyBorder="1"/>
    <xf numFmtId="164" fontId="1" fillId="35" borderId="182" xfId="7" applyNumberFormat="1" applyFont="1" applyFill="1" applyBorder="1"/>
    <xf numFmtId="3" fontId="0" fillId="0" borderId="182" xfId="0" applyNumberFormat="1" applyBorder="1"/>
    <xf numFmtId="164" fontId="0" fillId="0" borderId="182" xfId="7" applyNumberFormat="1" applyFont="1" applyBorder="1"/>
    <xf numFmtId="164" fontId="0" fillId="35" borderId="182" xfId="7" applyNumberFormat="1" applyFont="1" applyFill="1" applyBorder="1"/>
    <xf numFmtId="164" fontId="0" fillId="0" borderId="182" xfId="7" applyNumberFormat="1" applyFont="1" applyFill="1" applyBorder="1"/>
    <xf numFmtId="164" fontId="0" fillId="0" borderId="182" xfId="7" applyNumberFormat="1" applyFont="1" applyBorder="1" applyAlignment="1">
      <alignment vertical="center"/>
    </xf>
    <xf numFmtId="164" fontId="0" fillId="35" borderId="182" xfId="7" applyNumberFormat="1" applyFont="1" applyFill="1" applyBorder="1" applyAlignment="1">
      <alignment vertical="center"/>
    </xf>
    <xf numFmtId="164" fontId="1" fillId="0" borderId="182" xfId="7" applyNumberFormat="1" applyFont="1" applyFill="1" applyBorder="1"/>
    <xf numFmtId="3" fontId="108" fillId="0" borderId="182" xfId="0" applyNumberFormat="1" applyFont="1" applyBorder="1"/>
    <xf numFmtId="164" fontId="108" fillId="0" borderId="182" xfId="7" applyNumberFormat="1" applyFont="1" applyBorder="1"/>
    <xf numFmtId="164" fontId="108" fillId="35" borderId="182" xfId="7" applyNumberFormat="1" applyFont="1" applyFill="1" applyBorder="1"/>
    <xf numFmtId="0" fontId="93" fillId="0" borderId="182" xfId="0" applyFont="1" applyFill="1" applyBorder="1" applyAlignment="1" applyProtection="1">
      <alignment horizontal="center" vertical="center" wrapText="1"/>
    </xf>
    <xf numFmtId="0" fontId="350" fillId="0" borderId="182" xfId="0" applyFont="1" applyBorder="1" applyAlignment="1">
      <alignment horizontal="center" vertical="center"/>
    </xf>
    <xf numFmtId="0" fontId="349" fillId="0" borderId="182" xfId="0" applyFont="1" applyBorder="1" applyAlignment="1">
      <alignment horizontal="center"/>
    </xf>
    <xf numFmtId="0" fontId="119" fillId="3" borderId="182" xfId="20954" applyFont="1" applyFill="1" applyBorder="1" applyAlignment="1">
      <alignment horizontal="left" vertical="center" wrapText="1"/>
    </xf>
    <xf numFmtId="3" fontId="0" fillId="35" borderId="182" xfId="0" applyNumberFormat="1" applyFill="1" applyBorder="1"/>
    <xf numFmtId="0" fontId="93" fillId="0" borderId="182" xfId="20954" applyFont="1" applyFill="1" applyBorder="1" applyAlignment="1">
      <alignment horizontal="left" vertical="center" wrapText="1" indent="1"/>
    </xf>
    <xf numFmtId="0" fontId="93" fillId="3" borderId="182" xfId="20954" applyFont="1" applyFill="1" applyBorder="1" applyAlignment="1">
      <alignment horizontal="left" vertical="center" wrapText="1" indent="1"/>
    </xf>
    <xf numFmtId="3" fontId="108" fillId="35" borderId="182" xfId="0" applyNumberFormat="1" applyFont="1" applyFill="1" applyBorder="1"/>
    <xf numFmtId="0" fontId="352" fillId="0" borderId="182" xfId="20954" applyFont="1" applyFill="1" applyBorder="1" applyAlignment="1">
      <alignment horizontal="left" vertical="center" wrapText="1" indent="1"/>
    </xf>
    <xf numFmtId="0" fontId="351" fillId="0" borderId="182" xfId="0" applyFont="1" applyFill="1" applyBorder="1" applyAlignment="1">
      <alignment horizontal="left" vertical="center" wrapText="1"/>
    </xf>
    <xf numFmtId="0" fontId="351" fillId="0" borderId="182" xfId="20954" applyFont="1" applyFill="1" applyBorder="1" applyAlignment="1">
      <alignment horizontal="center" vertical="center" wrapText="1"/>
    </xf>
    <xf numFmtId="0" fontId="351" fillId="0" borderId="182" xfId="0" applyFont="1" applyFill="1" applyBorder="1" applyAlignment="1">
      <alignment vertical="center" wrapText="1"/>
    </xf>
    <xf numFmtId="0" fontId="351" fillId="3" borderId="182" xfId="20954" applyFont="1" applyFill="1" applyBorder="1" applyAlignment="1">
      <alignment horizontal="left" vertical="center" wrapText="1"/>
    </xf>
    <xf numFmtId="164" fontId="3" fillId="0" borderId="182" xfId="7" applyNumberFormat="1" applyFont="1" applyFill="1" applyBorder="1"/>
    <xf numFmtId="0" fontId="2" fillId="0" borderId="182" xfId="0" applyFont="1" applyFill="1" applyBorder="1" applyAlignment="1" applyProtection="1">
      <alignment horizontal="center" vertical="center" wrapText="1"/>
    </xf>
    <xf numFmtId="191" fontId="93" fillId="0" borderId="182" xfId="0" applyNumberFormat="1" applyFont="1" applyBorder="1" applyAlignment="1">
      <alignment horizontal="right"/>
    </xf>
    <xf numFmtId="191" fontId="93" fillId="35" borderId="182" xfId="0" applyNumberFormat="1" applyFont="1" applyFill="1" applyBorder="1" applyAlignment="1">
      <alignment horizontal="right"/>
    </xf>
    <xf numFmtId="191" fontId="119" fillId="0" borderId="182" xfId="0" applyNumberFormat="1" applyFont="1" applyBorder="1" applyAlignment="1">
      <alignment horizontal="right"/>
    </xf>
    <xf numFmtId="191" fontId="119" fillId="35" borderId="182" xfId="0" applyNumberFormat="1" applyFont="1" applyFill="1" applyBorder="1" applyAlignment="1">
      <alignment horizontal="right"/>
    </xf>
    <xf numFmtId="191" fontId="93" fillId="0" borderId="19" xfId="0" applyNumberFormat="1" applyFont="1" applyBorder="1" applyAlignment="1">
      <alignment horizontal="right"/>
    </xf>
    <xf numFmtId="191" fontId="93" fillId="35" borderId="19" xfId="0" applyNumberFormat="1" applyFont="1" applyFill="1" applyBorder="1" applyAlignment="1">
      <alignment horizontal="right"/>
    </xf>
    <xf numFmtId="191" fontId="93" fillId="35" borderId="20" xfId="0" applyNumberFormat="1" applyFont="1" applyFill="1" applyBorder="1" applyAlignment="1">
      <alignment horizontal="right"/>
    </xf>
    <xf numFmtId="3" fontId="102" fillId="35" borderId="182" xfId="0" applyNumberFormat="1" applyFont="1" applyFill="1" applyBorder="1" applyAlignment="1">
      <alignment vertical="center" wrapText="1"/>
    </xf>
    <xf numFmtId="3" fontId="3" fillId="0" borderId="182" xfId="0" applyNumberFormat="1" applyFont="1" applyBorder="1" applyAlignment="1">
      <alignment vertical="center" wrapText="1"/>
    </xf>
    <xf numFmtId="3" fontId="3" fillId="0" borderId="77" xfId="0" applyNumberFormat="1" applyFont="1" applyBorder="1" applyAlignment="1">
      <alignment vertical="center" wrapText="1"/>
    </xf>
    <xf numFmtId="3" fontId="3" fillId="35" borderId="19" xfId="0" applyNumberFormat="1" applyFont="1" applyFill="1" applyBorder="1" applyAlignment="1">
      <alignment vertical="center" wrapText="1"/>
    </xf>
    <xf numFmtId="3" fontId="3" fillId="35" borderId="20" xfId="0" applyNumberFormat="1" applyFont="1" applyFill="1" applyBorder="1" applyAlignment="1">
      <alignment vertical="center" wrapText="1"/>
    </xf>
    <xf numFmtId="0" fontId="1" fillId="0" borderId="0" xfId="0" applyFont="1"/>
    <xf numFmtId="14" fontId="95" fillId="0" borderId="0" xfId="0" applyNumberFormat="1" applyFont="1" applyAlignment="1">
      <alignment horizontal="left"/>
    </xf>
    <xf numFmtId="0" fontId="95" fillId="0" borderId="0" xfId="0" applyFont="1" applyBorder="1" applyAlignment="1">
      <alignment horizontal="left" wrapText="1"/>
    </xf>
    <xf numFmtId="0" fontId="94" fillId="0" borderId="0" xfId="0" applyFont="1" applyFill="1" applyBorder="1" applyAlignment="1">
      <alignment horizontal="center" vertical="center" wrapText="1"/>
    </xf>
    <xf numFmtId="0" fontId="95" fillId="0" borderId="0" xfId="0" applyFont="1" applyBorder="1" applyAlignment="1">
      <alignment horizontal="right" wrapText="1"/>
    </xf>
    <xf numFmtId="0" fontId="95" fillId="0" borderId="12" xfId="0" applyFont="1" applyBorder="1"/>
    <xf numFmtId="0" fontId="94" fillId="0" borderId="13" xfId="0" applyFont="1" applyBorder="1" applyAlignment="1">
      <alignment horizontal="center" vertical="center" wrapText="1"/>
    </xf>
    <xf numFmtId="0" fontId="94" fillId="0" borderId="14" xfId="0" applyFont="1" applyBorder="1" applyAlignment="1">
      <alignment horizontal="center" vertical="center" wrapText="1"/>
    </xf>
    <xf numFmtId="0" fontId="95" fillId="0" borderId="15" xfId="0" applyFont="1" applyBorder="1" applyAlignment="1">
      <alignment vertical="center"/>
    </xf>
    <xf numFmtId="0" fontId="95" fillId="0" borderId="182" xfId="0" applyFont="1" applyBorder="1" applyAlignment="1">
      <alignment wrapText="1"/>
    </xf>
    <xf numFmtId="0" fontId="364" fillId="0" borderId="80" xfId="0" applyFont="1" applyBorder="1"/>
    <xf numFmtId="0" fontId="94" fillId="0" borderId="3" xfId="0" applyFont="1" applyBorder="1" applyAlignment="1">
      <alignment horizontal="center" vertical="center" wrapText="1"/>
    </xf>
    <xf numFmtId="0" fontId="94" fillId="0" borderId="16" xfId="0" applyFont="1" applyBorder="1" applyAlignment="1">
      <alignment horizontal="center" vertical="center" wrapText="1"/>
    </xf>
    <xf numFmtId="0" fontId="365" fillId="0" borderId="80" xfId="0" applyFont="1" applyBorder="1"/>
    <xf numFmtId="0" fontId="95" fillId="0" borderId="6" xfId="0" applyFont="1" applyBorder="1" applyAlignment="1">
      <alignment wrapText="1"/>
    </xf>
    <xf numFmtId="0" fontId="95" fillId="0" borderId="17" xfId="0" applyFont="1" applyBorder="1" applyAlignment="1"/>
    <xf numFmtId="0" fontId="95" fillId="0" borderId="17" xfId="0" applyFont="1" applyBorder="1" applyAlignment="1">
      <alignment wrapText="1"/>
    </xf>
    <xf numFmtId="10" fontId="364" fillId="0" borderId="80" xfId="20950" applyNumberFormat="1" applyFont="1" applyFill="1" applyBorder="1"/>
    <xf numFmtId="10" fontId="364" fillId="0" borderId="197" xfId="20950" applyNumberFormat="1" applyFont="1" applyFill="1" applyBorder="1"/>
    <xf numFmtId="0" fontId="95" fillId="0" borderId="178" xfId="0" applyFont="1" applyBorder="1" applyAlignment="1">
      <alignment wrapText="1"/>
    </xf>
    <xf numFmtId="0" fontId="3" fillId="0" borderId="80" xfId="0" applyFont="1" applyBorder="1" applyAlignment="1"/>
    <xf numFmtId="0" fontId="3" fillId="0" borderId="17" xfId="0" applyFont="1" applyBorder="1" applyAlignment="1"/>
    <xf numFmtId="0" fontId="95" fillId="0" borderId="82" xfId="0" applyFont="1" applyBorder="1" applyAlignment="1">
      <alignment vertical="center"/>
    </xf>
    <xf numFmtId="0" fontId="95" fillId="0" borderId="189" xfId="0" applyFont="1" applyBorder="1" applyAlignment="1">
      <alignment wrapText="1"/>
    </xf>
    <xf numFmtId="0" fontId="95" fillId="0" borderId="179" xfId="0" applyFont="1" applyBorder="1" applyAlignment="1">
      <alignment wrapText="1"/>
    </xf>
    <xf numFmtId="0" fontId="3" fillId="0" borderId="196" xfId="0" applyFont="1" applyBorder="1" applyAlignment="1"/>
    <xf numFmtId="0" fontId="95" fillId="0" borderId="18" xfId="0" applyFont="1" applyBorder="1"/>
    <xf numFmtId="0" fontId="95" fillId="0" borderId="21" xfId="0" applyFont="1" applyBorder="1" applyAlignment="1">
      <alignment wrapText="1"/>
    </xf>
    <xf numFmtId="0" fontId="3" fillId="0" borderId="35" xfId="0" applyFont="1" applyBorder="1" applyAlignment="1"/>
    <xf numFmtId="43" fontId="3" fillId="0" borderId="182" xfId="7" applyFont="1" applyFill="1" applyBorder="1" applyAlignment="1">
      <alignment vertical="center" wrapText="1"/>
    </xf>
    <xf numFmtId="43" fontId="3" fillId="0" borderId="77" xfId="7" applyFont="1" applyFill="1" applyBorder="1" applyAlignment="1">
      <alignment vertical="center" wrapText="1"/>
    </xf>
    <xf numFmtId="43" fontId="3" fillId="0" borderId="182" xfId="7" applyFont="1" applyBorder="1" applyAlignment="1">
      <alignment vertical="center"/>
    </xf>
    <xf numFmtId="43" fontId="3" fillId="0" borderId="77" xfId="7" applyFont="1" applyBorder="1" applyAlignment="1">
      <alignment vertical="center"/>
    </xf>
    <xf numFmtId="167" fontId="4" fillId="35" borderId="19" xfId="0" applyNumberFormat="1" applyFont="1" applyFill="1" applyBorder="1" applyAlignment="1">
      <alignment horizontal="center" vertical="center"/>
    </xf>
    <xf numFmtId="167" fontId="4" fillId="35" borderId="20" xfId="0" applyNumberFormat="1" applyFont="1" applyFill="1" applyBorder="1" applyAlignment="1">
      <alignment horizontal="center" vertical="center"/>
    </xf>
    <xf numFmtId="191" fontId="0" fillId="35" borderId="198" xfId="0" applyNumberFormat="1" applyFill="1" applyBorder="1" applyAlignment="1">
      <alignment horizontal="center" vertical="center"/>
    </xf>
    <xf numFmtId="191" fontId="0" fillId="0" borderId="77" xfId="0" applyNumberFormat="1" applyBorder="1"/>
    <xf numFmtId="191" fontId="0" fillId="0" borderId="77" xfId="0" applyNumberFormat="1" applyBorder="1" applyAlignment="1">
      <alignment wrapText="1"/>
    </xf>
    <xf numFmtId="191" fontId="0" fillId="35" borderId="77" xfId="0" applyNumberFormat="1" applyFill="1" applyBorder="1" applyAlignment="1">
      <alignment horizontal="center" vertical="center" wrapText="1"/>
    </xf>
    <xf numFmtId="191" fontId="0" fillId="35" borderId="20" xfId="0" applyNumberFormat="1" applyFill="1" applyBorder="1" applyAlignment="1">
      <alignment horizontal="center" vertical="center" wrapText="1"/>
    </xf>
    <xf numFmtId="191" fontId="95" fillId="35" borderId="77" xfId="2" applyNumberFormat="1" applyFont="1" applyFill="1" applyBorder="1" applyAlignment="1" applyProtection="1">
      <alignment vertical="top"/>
    </xf>
    <xf numFmtId="191" fontId="95" fillId="3" borderId="77" xfId="2" applyNumberFormat="1" applyFont="1" applyFill="1" applyBorder="1" applyAlignment="1" applyProtection="1">
      <alignment vertical="top"/>
      <protection locked="0"/>
    </xf>
    <xf numFmtId="191" fontId="95" fillId="35" borderId="77" xfId="2" applyNumberFormat="1" applyFont="1" applyFill="1" applyBorder="1" applyAlignment="1" applyProtection="1">
      <alignment vertical="top" wrapText="1"/>
    </xf>
    <xf numFmtId="191" fontId="95" fillId="3" borderId="77" xfId="2" applyNumberFormat="1" applyFont="1" applyFill="1" applyBorder="1" applyAlignment="1" applyProtection="1">
      <alignment vertical="top" wrapText="1"/>
      <protection locked="0"/>
    </xf>
    <xf numFmtId="191" fontId="95" fillId="35" borderId="77" xfId="2" applyNumberFormat="1" applyFont="1" applyFill="1" applyBorder="1" applyAlignment="1" applyProtection="1">
      <alignment vertical="top" wrapText="1"/>
      <protection locked="0"/>
    </xf>
    <xf numFmtId="191" fontId="95" fillId="35" borderId="20" xfId="2" applyNumberFormat="1" applyFont="1" applyFill="1" applyBorder="1" applyAlignment="1" applyProtection="1">
      <alignment vertical="top" wrapText="1"/>
    </xf>
    <xf numFmtId="0" fontId="4" fillId="35" borderId="182" xfId="0" applyFont="1" applyFill="1" applyBorder="1" applyAlignment="1">
      <alignment horizontal="left" vertical="center" wrapText="1"/>
    </xf>
    <xf numFmtId="10" fontId="95" fillId="0" borderId="182" xfId="20950" applyNumberFormat="1" applyFont="1" applyFill="1" applyBorder="1" applyAlignment="1">
      <alignment horizontal="left" vertical="center" wrapText="1"/>
    </xf>
    <xf numFmtId="3" fontId="3" fillId="0" borderId="77" xfId="0" applyNumberFormat="1" applyFont="1" applyBorder="1" applyAlignment="1">
      <alignment horizontal="right" vertical="center" wrapText="1"/>
    </xf>
    <xf numFmtId="10" fontId="3" fillId="0" borderId="182" xfId="20950" applyNumberFormat="1" applyFont="1" applyFill="1" applyBorder="1" applyAlignment="1">
      <alignment horizontal="left" vertical="center" wrapText="1"/>
    </xf>
    <xf numFmtId="10" fontId="4" fillId="35" borderId="182" xfId="0" applyNumberFormat="1" applyFont="1" applyFill="1" applyBorder="1" applyAlignment="1">
      <alignment horizontal="left" vertical="center" wrapText="1"/>
    </xf>
    <xf numFmtId="3" fontId="4" fillId="35" borderId="77" xfId="0" applyNumberFormat="1" applyFont="1" applyFill="1" applyBorder="1" applyAlignment="1">
      <alignment horizontal="right" vertical="center" wrapText="1"/>
    </xf>
    <xf numFmtId="10" fontId="99" fillId="0" borderId="182" xfId="20950" applyNumberFormat="1" applyFont="1" applyFill="1" applyBorder="1" applyAlignment="1">
      <alignment horizontal="left" vertical="center" wrapText="1"/>
    </xf>
    <xf numFmtId="3" fontId="99" fillId="0" borderId="77" xfId="0" applyNumberFormat="1" applyFont="1" applyBorder="1" applyAlignment="1">
      <alignment horizontal="right" vertical="center" wrapText="1"/>
    </xf>
    <xf numFmtId="10" fontId="4" fillId="35" borderId="182" xfId="20950" applyNumberFormat="1" applyFont="1" applyFill="1" applyBorder="1" applyAlignment="1">
      <alignment horizontal="left" vertical="center" wrapText="1"/>
    </xf>
    <xf numFmtId="3" fontId="95" fillId="0" borderId="20" xfId="1" applyNumberFormat="1" applyFont="1" applyFill="1" applyBorder="1" applyAlignment="1" applyProtection="1">
      <alignment horizontal="right" vertical="center"/>
    </xf>
    <xf numFmtId="10" fontId="95" fillId="0" borderId="77" xfId="0" applyNumberFormat="1" applyFont="1" applyBorder="1" applyAlignment="1">
      <alignment horizontal="right" vertical="center" wrapText="1"/>
    </xf>
    <xf numFmtId="192" fontId="4" fillId="83" borderId="182" xfId="7" applyNumberFormat="1" applyFont="1" applyFill="1" applyBorder="1" applyAlignment="1">
      <alignment vertical="center"/>
    </xf>
    <xf numFmtId="192" fontId="4" fillId="35" borderId="182" xfId="7" applyNumberFormat="1" applyFont="1" applyFill="1" applyBorder="1" applyAlignment="1">
      <alignment vertical="center"/>
    </xf>
    <xf numFmtId="192" fontId="143" fillId="80" borderId="182" xfId="7" applyNumberFormat="1" applyFont="1" applyFill="1" applyBorder="1" applyAlignment="1">
      <alignment vertical="center"/>
    </xf>
    <xf numFmtId="192" fontId="144" fillId="81" borderId="182" xfId="7" applyNumberFormat="1" applyFont="1" applyFill="1" applyBorder="1" applyAlignment="1">
      <alignment vertical="center"/>
    </xf>
    <xf numFmtId="0" fontId="3" fillId="84" borderId="182" xfId="0" applyFont="1" applyFill="1" applyBorder="1" applyAlignment="1" applyProtection="1">
      <alignment horizontal="center" vertical="center" wrapText="1"/>
    </xf>
    <xf numFmtId="0" fontId="4" fillId="83" borderId="15" xfId="0" applyFont="1" applyFill="1" applyBorder="1" applyAlignment="1" applyProtection="1">
      <alignment vertical="center" wrapText="1"/>
    </xf>
    <xf numFmtId="0" fontId="136" fillId="81" borderId="15" xfId="0" applyFont="1" applyFill="1" applyBorder="1" applyAlignment="1">
      <alignment horizontal="left" vertical="center" wrapText="1" indent="3"/>
    </xf>
    <xf numFmtId="0" fontId="142" fillId="81" borderId="15" xfId="0" applyFont="1" applyFill="1" applyBorder="1" applyAlignment="1">
      <alignment horizontal="left" vertical="center" wrapText="1" indent="5"/>
    </xf>
    <xf numFmtId="0" fontId="143" fillId="80" borderId="15" xfId="0" applyFont="1" applyFill="1" applyBorder="1" applyAlignment="1" applyProtection="1">
      <alignment horizontal="left" vertical="center" wrapText="1" indent="1"/>
    </xf>
    <xf numFmtId="0" fontId="142" fillId="81" borderId="18" xfId="0" applyFont="1" applyFill="1" applyBorder="1" applyAlignment="1">
      <alignment horizontal="left" vertical="center" wrapText="1" indent="5"/>
    </xf>
    <xf numFmtId="192" fontId="4" fillId="83" borderId="20" xfId="7" applyNumberFormat="1" applyFont="1" applyFill="1" applyBorder="1" applyAlignment="1">
      <alignment vertical="center"/>
    </xf>
    <xf numFmtId="191" fontId="350" fillId="0" borderId="28" xfId="0" applyNumberFormat="1" applyFont="1" applyBorder="1" applyAlignment="1">
      <alignment horizontal="center" vertical="center"/>
    </xf>
    <xf numFmtId="191" fontId="349" fillId="0" borderId="9" xfId="0" applyNumberFormat="1" applyFont="1" applyBorder="1" applyAlignment="1">
      <alignment horizontal="center" vertical="center"/>
    </xf>
    <xf numFmtId="191" fontId="350" fillId="0" borderId="9" xfId="0" applyNumberFormat="1" applyFont="1" applyBorder="1" applyAlignment="1">
      <alignment horizontal="center" vertical="center"/>
    </xf>
    <xf numFmtId="191" fontId="131" fillId="0" borderId="9" xfId="0" applyNumberFormat="1" applyFont="1" applyBorder="1" applyAlignment="1">
      <alignment horizontal="center" vertical="center"/>
    </xf>
    <xf numFmtId="191" fontId="366" fillId="0" borderId="9" xfId="0" applyNumberFormat="1" applyFont="1" applyBorder="1" applyAlignment="1">
      <alignment horizontal="center" vertical="center"/>
    </xf>
    <xf numFmtId="191" fontId="349" fillId="0" borderId="10" xfId="0" applyNumberFormat="1" applyFont="1" applyBorder="1" applyAlignment="1">
      <alignment horizontal="center" vertical="center"/>
    </xf>
    <xf numFmtId="191" fontId="350" fillId="0" borderId="11" xfId="0" applyNumberFormat="1" applyFont="1" applyBorder="1" applyAlignment="1">
      <alignment horizontal="center" vertical="center"/>
    </xf>
    <xf numFmtId="191" fontId="350" fillId="0" borderId="10" xfId="0" applyNumberFormat="1" applyFont="1" applyBorder="1" applyAlignment="1">
      <alignment horizontal="center" vertical="center"/>
    </xf>
    <xf numFmtId="191" fontId="131" fillId="0" borderId="10" xfId="0" applyNumberFormat="1" applyFont="1" applyBorder="1" applyAlignment="1">
      <alignment vertical="center"/>
    </xf>
    <xf numFmtId="191" fontId="350" fillId="0" borderId="201" xfId="0" applyNumberFormat="1" applyFont="1" applyBorder="1" applyAlignment="1">
      <alignment horizontal="center" vertical="center"/>
    </xf>
    <xf numFmtId="191" fontId="349" fillId="0" borderId="195" xfId="0" applyNumberFormat="1" applyFont="1" applyBorder="1" applyAlignment="1">
      <alignment horizontal="center" vertical="center"/>
    </xf>
    <xf numFmtId="191" fontId="350" fillId="0" borderId="195" xfId="0" applyNumberFormat="1" applyFont="1" applyBorder="1" applyAlignment="1">
      <alignment horizontal="center" vertical="center"/>
    </xf>
    <xf numFmtId="0" fontId="349" fillId="0" borderId="195" xfId="0" applyFont="1" applyBorder="1"/>
    <xf numFmtId="0" fontId="350" fillId="0" borderId="195" xfId="0" applyFont="1" applyBorder="1" applyAlignment="1">
      <alignment horizontal="center" vertical="center"/>
    </xf>
    <xf numFmtId="0" fontId="349" fillId="0" borderId="195" xfId="0" applyFont="1" applyBorder="1" applyAlignment="1">
      <alignment horizontal="center" vertical="center"/>
    </xf>
    <xf numFmtId="191" fontId="350" fillId="0" borderId="19" xfId="0" applyNumberFormat="1" applyFont="1" applyBorder="1" applyAlignment="1">
      <alignment horizontal="center" vertical="center"/>
    </xf>
    <xf numFmtId="0" fontId="84" fillId="0" borderId="202" xfId="0" applyFont="1" applyFill="1" applyBorder="1" applyAlignment="1">
      <alignment horizontal="center" vertical="center" wrapText="1"/>
    </xf>
    <xf numFmtId="0" fontId="86" fillId="0" borderId="203" xfId="0" applyFont="1" applyFill="1" applyBorder="1" applyAlignment="1">
      <alignment horizontal="center" vertical="center" wrapText="1"/>
    </xf>
    <xf numFmtId="0" fontId="84" fillId="0" borderId="204" xfId="0" applyFont="1" applyFill="1" applyBorder="1" applyAlignment="1">
      <alignment horizontal="center" vertical="center" wrapText="1"/>
    </xf>
    <xf numFmtId="0" fontId="84" fillId="0" borderId="205" xfId="0" applyFont="1" applyFill="1" applyBorder="1" applyAlignment="1">
      <alignment horizontal="center" vertical="center" wrapText="1"/>
    </xf>
    <xf numFmtId="0" fontId="0" fillId="0" borderId="15" xfId="0" applyBorder="1" applyAlignment="1">
      <alignment horizontal="center"/>
    </xf>
    <xf numFmtId="0" fontId="121" fillId="3" borderId="195" xfId="20954" applyFont="1" applyFill="1" applyBorder="1" applyAlignment="1">
      <alignment horizontal="left" vertical="center" wrapText="1"/>
    </xf>
    <xf numFmtId="0" fontId="122" fillId="0" borderId="195" xfId="20954" applyFont="1" applyFill="1" applyBorder="1" applyAlignment="1">
      <alignment horizontal="left" vertical="center" wrapText="1" indent="1"/>
    </xf>
    <xf numFmtId="0" fontId="122" fillId="3" borderId="195" xfId="20954" applyFont="1" applyFill="1" applyBorder="1" applyAlignment="1">
      <alignment horizontal="left" vertical="center" wrapText="1" indent="1"/>
    </xf>
    <xf numFmtId="167" fontId="86" fillId="0" borderId="206" xfId="0" applyNumberFormat="1" applyFont="1" applyFill="1" applyBorder="1" applyAlignment="1">
      <alignment horizontal="center"/>
    </xf>
    <xf numFmtId="0" fontId="124" fillId="0" borderId="182" xfId="20954" applyFont="1" applyFill="1" applyBorder="1" applyAlignment="1">
      <alignment horizontal="left" vertical="center" wrapText="1" indent="1"/>
    </xf>
    <xf numFmtId="0" fontId="123" fillId="0" borderId="182" xfId="0" applyFont="1" applyFill="1" applyBorder="1" applyAlignment="1">
      <alignment horizontal="left" vertical="center" wrapText="1"/>
    </xf>
    <xf numFmtId="0" fontId="125" fillId="0" borderId="182" xfId="20954" applyFont="1" applyFill="1" applyBorder="1" applyAlignment="1">
      <alignment horizontal="center" vertical="center" wrapText="1"/>
    </xf>
    <xf numFmtId="0" fontId="122" fillId="3" borderId="182" xfId="20954" applyFont="1" applyFill="1" applyBorder="1" applyAlignment="1">
      <alignment horizontal="left" vertical="center" wrapText="1" indent="1"/>
    </xf>
    <xf numFmtId="0" fontId="122" fillId="0" borderId="182" xfId="20954" applyFont="1" applyFill="1" applyBorder="1" applyAlignment="1">
      <alignment horizontal="left" vertical="center" wrapText="1" indent="1"/>
    </xf>
    <xf numFmtId="191" fontId="349" fillId="0" borderId="182" xfId="0" applyNumberFormat="1" applyFont="1" applyBorder="1" applyAlignment="1">
      <alignment horizontal="center" vertical="center"/>
    </xf>
    <xf numFmtId="0" fontId="122" fillId="3" borderId="182" xfId="0" applyFont="1" applyFill="1" applyBorder="1" applyAlignment="1">
      <alignment horizontal="left" vertical="center" wrapText="1" indent="1"/>
    </xf>
    <xf numFmtId="167" fontId="84" fillId="0" borderId="207" xfId="0" applyNumberFormat="1" applyFont="1" applyBorder="1" applyAlignment="1">
      <alignment horizontal="center"/>
    </xf>
    <xf numFmtId="0" fontId="123" fillId="0" borderId="195" xfId="0" applyFont="1" applyBorder="1" applyAlignment="1">
      <alignment horizontal="left" vertical="center" wrapText="1"/>
    </xf>
    <xf numFmtId="167" fontId="86" fillId="0" borderId="207" xfId="0" applyNumberFormat="1" applyFont="1" applyFill="1" applyBorder="1" applyAlignment="1">
      <alignment horizontal="center"/>
    </xf>
    <xf numFmtId="0" fontId="84" fillId="0" borderId="207" xfId="0" applyFont="1" applyBorder="1"/>
    <xf numFmtId="0" fontId="122" fillId="0" borderId="195" xfId="0" applyFont="1" applyBorder="1" applyAlignment="1">
      <alignment horizontal="left" vertical="center" wrapText="1" indent="1"/>
    </xf>
    <xf numFmtId="0" fontId="123" fillId="0" borderId="195" xfId="20954" applyFont="1" applyFill="1" applyBorder="1" applyAlignment="1">
      <alignment horizontal="left" vertical="center" wrapText="1"/>
    </xf>
    <xf numFmtId="0" fontId="123" fillId="3" borderId="195" xfId="0" applyFont="1" applyFill="1" applyBorder="1" applyAlignment="1">
      <alignment horizontal="left" vertical="center" wrapText="1"/>
    </xf>
    <xf numFmtId="0" fontId="123" fillId="0" borderId="195" xfId="0" applyFont="1" applyFill="1" applyBorder="1" applyAlignment="1">
      <alignment vertical="center" wrapText="1"/>
    </xf>
    <xf numFmtId="0" fontId="125" fillId="0" borderId="195" xfId="20954" applyFont="1" applyFill="1" applyBorder="1" applyAlignment="1">
      <alignment horizontal="center" vertical="center" wrapText="1"/>
    </xf>
    <xf numFmtId="0" fontId="122" fillId="3" borderId="195" xfId="0" applyFont="1" applyFill="1" applyBorder="1" applyAlignment="1">
      <alignment horizontal="left" vertical="center" wrapText="1" indent="1"/>
    </xf>
    <xf numFmtId="0" fontId="123" fillId="3" borderId="195" xfId="20954" applyFont="1" applyFill="1" applyBorder="1" applyAlignment="1">
      <alignment horizontal="left" vertical="center" wrapText="1"/>
    </xf>
    <xf numFmtId="0" fontId="124" fillId="3" borderId="195" xfId="0" applyFont="1" applyFill="1" applyBorder="1" applyAlignment="1">
      <alignment horizontal="left" vertical="center" wrapText="1" indent="1"/>
    </xf>
    <xf numFmtId="0" fontId="122" fillId="0" borderId="195" xfId="0" applyFont="1" applyFill="1" applyBorder="1" applyAlignment="1">
      <alignment horizontal="left" vertical="center" wrapText="1" indent="1"/>
    </xf>
    <xf numFmtId="0" fontId="123" fillId="0" borderId="195" xfId="0" applyFont="1" applyFill="1" applyBorder="1" applyAlignment="1">
      <alignment horizontal="left" vertical="center" wrapText="1"/>
    </xf>
    <xf numFmtId="0" fontId="126" fillId="0" borderId="195" xfId="0" applyFont="1" applyBorder="1" applyAlignment="1">
      <alignment horizontal="justify"/>
    </xf>
    <xf numFmtId="0" fontId="0" fillId="0" borderId="18" xfId="0" applyBorder="1" applyAlignment="1">
      <alignment horizontal="center"/>
    </xf>
    <xf numFmtId="0" fontId="123" fillId="0" borderId="19" xfId="0" applyFont="1" applyFill="1" applyBorder="1" applyAlignment="1">
      <alignment horizontal="left" vertical="center" wrapText="1"/>
    </xf>
    <xf numFmtId="0" fontId="84" fillId="0" borderId="20" xfId="0" applyFont="1" applyBorder="1"/>
    <xf numFmtId="191" fontId="3" fillId="0" borderId="195" xfId="0" applyNumberFormat="1" applyFont="1" applyBorder="1"/>
    <xf numFmtId="191" fontId="3" fillId="0" borderId="178" xfId="0" applyNumberFormat="1" applyFont="1" applyBorder="1"/>
    <xf numFmtId="191" fontId="3" fillId="0" borderId="182" xfId="0" applyNumberFormat="1" applyFont="1" applyBorder="1"/>
    <xf numFmtId="167" fontId="3" fillId="0" borderId="207" xfId="0" applyNumberFormat="1" applyFont="1" applyBorder="1"/>
    <xf numFmtId="0" fontId="3" fillId="35" borderId="20" xfId="0" applyFont="1" applyFill="1" applyBorder="1"/>
    <xf numFmtId="191" fontId="3" fillId="0" borderId="15" xfId="0" applyNumberFormat="1" applyFont="1" applyBorder="1"/>
    <xf numFmtId="191" fontId="3" fillId="0" borderId="207" xfId="0" applyNumberFormat="1" applyFont="1" applyBorder="1"/>
    <xf numFmtId="191" fontId="3" fillId="0" borderId="80" xfId="0" applyNumberFormat="1" applyFont="1" applyBorder="1" applyAlignment="1">
      <alignment wrapText="1"/>
    </xf>
    <xf numFmtId="191" fontId="3" fillId="0" borderId="80" xfId="0" applyNumberFormat="1" applyFont="1" applyBorder="1"/>
    <xf numFmtId="191" fontId="3" fillId="35" borderId="49" xfId="0" applyNumberFormat="1" applyFont="1" applyFill="1" applyBorder="1"/>
    <xf numFmtId="191" fontId="3" fillId="35" borderId="18" xfId="0" applyNumberFormat="1" applyFont="1" applyFill="1" applyBorder="1"/>
    <xf numFmtId="191" fontId="3" fillId="35" borderId="20" xfId="0" applyNumberFormat="1" applyFont="1" applyFill="1" applyBorder="1"/>
    <xf numFmtId="191" fontId="3" fillId="35" borderId="50" xfId="0" applyNumberFormat="1" applyFont="1" applyFill="1" applyBorder="1"/>
    <xf numFmtId="9" fontId="3" fillId="0" borderId="207" xfId="20950" applyFont="1" applyBorder="1"/>
    <xf numFmtId="3" fontId="9" fillId="36" borderId="0" xfId="20" applyNumberFormat="1"/>
    <xf numFmtId="3" fontId="3" fillId="0" borderId="81" xfId="0" applyNumberFormat="1" applyFont="1" applyBorder="1" applyAlignment="1">
      <alignment vertical="center"/>
    </xf>
    <xf numFmtId="3" fontId="3" fillId="0" borderId="60" xfId="0" applyNumberFormat="1" applyFont="1" applyBorder="1" applyAlignment="1">
      <alignment vertical="center"/>
    </xf>
    <xf numFmtId="3" fontId="3" fillId="3" borderId="184" xfId="0" applyNumberFormat="1" applyFont="1" applyFill="1" applyBorder="1" applyAlignment="1">
      <alignment vertical="center"/>
    </xf>
    <xf numFmtId="3" fontId="3" fillId="3" borderId="80" xfId="0" applyNumberFormat="1" applyFont="1" applyFill="1" applyBorder="1" applyAlignment="1">
      <alignment vertical="center"/>
    </xf>
    <xf numFmtId="3" fontId="3" fillId="0" borderId="182" xfId="0" applyNumberFormat="1" applyFont="1" applyBorder="1" applyAlignment="1">
      <alignment vertical="center"/>
    </xf>
    <xf numFmtId="3" fontId="3" fillId="0" borderId="178" xfId="0" applyNumberFormat="1" applyFont="1" applyBorder="1" applyAlignment="1">
      <alignment vertical="center"/>
    </xf>
    <xf numFmtId="3" fontId="3" fillId="0" borderId="207" xfId="0" applyNumberFormat="1" applyFont="1" applyBorder="1" applyAlignment="1">
      <alignment vertical="center"/>
    </xf>
    <xf numFmtId="3" fontId="3" fillId="0" borderId="208" xfId="0" applyNumberFormat="1" applyFont="1" applyBorder="1" applyAlignment="1">
      <alignment vertical="center"/>
    </xf>
    <xf numFmtId="3" fontId="3" fillId="0" borderId="198" xfId="0" applyNumberFormat="1" applyFont="1" applyBorder="1" applyAlignment="1">
      <alignment vertical="center"/>
    </xf>
    <xf numFmtId="3" fontId="3" fillId="0" borderId="179" xfId="0" applyNumberFormat="1" applyFont="1" applyBorder="1" applyAlignment="1">
      <alignment vertical="center"/>
    </xf>
    <xf numFmtId="3" fontId="3" fillId="0" borderId="85" xfId="0" applyNumberFormat="1" applyFont="1" applyBorder="1" applyAlignment="1">
      <alignment vertical="center"/>
    </xf>
    <xf numFmtId="10" fontId="3" fillId="0" borderId="209" xfId="20632" applyNumberFormat="1" applyFont="1" applyFill="1" applyBorder="1" applyAlignment="1">
      <alignment vertical="center"/>
    </xf>
    <xf numFmtId="10" fontId="3" fillId="0" borderId="210" xfId="20632" applyNumberFormat="1" applyFont="1" applyFill="1" applyBorder="1" applyAlignment="1">
      <alignment vertical="center"/>
    </xf>
    <xf numFmtId="3" fontId="130" fillId="151" borderId="182" xfId="5" applyNumberFormat="1" applyFont="1" applyFill="1" applyBorder="1"/>
    <xf numFmtId="359" fontId="130" fillId="151" borderId="182" xfId="5" applyNumberFormat="1" applyFont="1" applyFill="1" applyBorder="1" applyProtection="1">
      <protection locked="0"/>
    </xf>
    <xf numFmtId="3" fontId="130" fillId="3" borderId="182" xfId="5" applyNumberFormat="1" applyFont="1" applyFill="1" applyBorder="1" applyProtection="1">
      <protection locked="0"/>
    </xf>
    <xf numFmtId="3" fontId="354" fillId="75" borderId="182" xfId="16" applyNumberFormat="1" applyFont="1" applyFill="1" applyBorder="1"/>
    <xf numFmtId="164" fontId="104" fillId="0" borderId="182" xfId="948" applyNumberFormat="1" applyFont="1" applyFill="1" applyBorder="1" applyAlignment="1" applyProtection="1">
      <alignment horizontal="right" vertical="center"/>
      <protection locked="0"/>
    </xf>
    <xf numFmtId="164" fontId="104" fillId="76" borderId="182" xfId="948" applyNumberFormat="1" applyFont="1" applyFill="1" applyBorder="1" applyAlignment="1" applyProtection="1">
      <alignment horizontal="right" vertical="center"/>
    </xf>
    <xf numFmtId="164" fontId="45" fillId="75" borderId="183" xfId="948" applyNumberFormat="1" applyFont="1" applyFill="1" applyBorder="1" applyAlignment="1" applyProtection="1">
      <alignment horizontal="right" vertical="center"/>
      <protection locked="0"/>
    </xf>
    <xf numFmtId="164" fontId="103" fillId="75" borderId="183" xfId="948" applyNumberFormat="1" applyFont="1" applyFill="1" applyBorder="1" applyAlignment="1" applyProtection="1">
      <alignment horizontal="right" vertical="center"/>
      <protection locked="0"/>
    </xf>
    <xf numFmtId="10" fontId="104" fillId="76" borderId="182" xfId="20950" applyNumberFormat="1" applyFont="1" applyFill="1" applyBorder="1" applyAlignment="1" applyProtection="1">
      <alignment horizontal="right" vertical="center"/>
    </xf>
    <xf numFmtId="164" fontId="104" fillId="3" borderId="182" xfId="948" applyNumberFormat="1" applyFont="1" applyFill="1" applyBorder="1" applyAlignment="1" applyProtection="1">
      <alignment horizontal="right" vertical="center"/>
      <protection locked="0"/>
    </xf>
    <xf numFmtId="3" fontId="130" fillId="0" borderId="182" xfId="5" applyNumberFormat="1" applyFont="1" applyBorder="1"/>
    <xf numFmtId="164" fontId="3" fillId="0" borderId="182" xfId="7" applyNumberFormat="1" applyFont="1" applyBorder="1"/>
    <xf numFmtId="164" fontId="3" fillId="0" borderId="207" xfId="7" applyNumberFormat="1" applyFont="1" applyBorder="1"/>
    <xf numFmtId="169" fontId="9" fillId="36" borderId="182" xfId="20" applyBorder="1"/>
    <xf numFmtId="164" fontId="3" fillId="0" borderId="182" xfId="7" applyNumberFormat="1" applyFont="1" applyBorder="1" applyAlignment="1">
      <alignment vertical="center"/>
    </xf>
    <xf numFmtId="164" fontId="4" fillId="0" borderId="207" xfId="7" applyNumberFormat="1" applyFont="1" applyBorder="1"/>
    <xf numFmtId="164" fontId="3" fillId="0" borderId="182" xfId="7" applyNumberFormat="1" applyFont="1" applyFill="1" applyBorder="1" applyAlignment="1">
      <alignment vertical="center"/>
    </xf>
    <xf numFmtId="0" fontId="3" fillId="3" borderId="0" xfId="0" applyFont="1" applyFill="1"/>
    <xf numFmtId="3" fontId="113" fillId="0" borderId="182" xfId="0" applyNumberFormat="1" applyFont="1" applyBorder="1"/>
    <xf numFmtId="3" fontId="109" fillId="0" borderId="182" xfId="0" applyNumberFormat="1" applyFont="1" applyBorder="1"/>
    <xf numFmtId="3" fontId="109" fillId="35" borderId="182" xfId="20953" applyNumberFormat="1" applyFont="1" applyFill="1" applyBorder="1"/>
    <xf numFmtId="3" fontId="112" fillId="0" borderId="182" xfId="0" applyNumberFormat="1" applyFont="1" applyBorder="1"/>
    <xf numFmtId="3" fontId="112" fillId="35" borderId="182" xfId="20953" applyNumberFormat="1" applyFont="1" applyFill="1" applyBorder="1"/>
    <xf numFmtId="3" fontId="110" fillId="0" borderId="182" xfId="0" applyNumberFormat="1" applyFont="1" applyBorder="1"/>
    <xf numFmtId="0" fontId="109" fillId="77" borderId="182" xfId="0" applyFont="1" applyFill="1" applyBorder="1"/>
    <xf numFmtId="0" fontId="109" fillId="0" borderId="182" xfId="0" applyFont="1" applyBorder="1"/>
    <xf numFmtId="164" fontId="367" fillId="0" borderId="182" xfId="7" applyNumberFormat="1" applyFont="1" applyFill="1" applyBorder="1"/>
    <xf numFmtId="164" fontId="109" fillId="0" borderId="182" xfId="7" applyNumberFormat="1" applyFont="1" applyBorder="1" applyAlignment="1">
      <alignment horizontal="left" indent="1"/>
    </xf>
    <xf numFmtId="164" fontId="109" fillId="0" borderId="182" xfId="7" applyNumberFormat="1" applyFont="1" applyBorder="1"/>
    <xf numFmtId="3" fontId="367" fillId="0" borderId="182" xfId="0" applyNumberFormat="1" applyFont="1" applyBorder="1"/>
    <xf numFmtId="3" fontId="112" fillId="151" borderId="182" xfId="0" applyNumberFormat="1" applyFont="1" applyFill="1" applyBorder="1"/>
    <xf numFmtId="164" fontId="112" fillId="0" borderId="182" xfId="7" applyNumberFormat="1" applyFont="1" applyBorder="1" applyAlignment="1">
      <alignment horizontal="left" indent="1"/>
    </xf>
    <xf numFmtId="164" fontId="112" fillId="0" borderId="182" xfId="7" applyNumberFormat="1" applyFont="1" applyBorder="1"/>
    <xf numFmtId="164" fontId="112" fillId="151" borderId="182" xfId="7" applyNumberFormat="1" applyFont="1" applyFill="1" applyBorder="1"/>
    <xf numFmtId="164" fontId="109" fillId="0" borderId="63" xfId="7" applyNumberFormat="1" applyFont="1" applyBorder="1" applyAlignment="1">
      <alignment horizontal="center"/>
    </xf>
    <xf numFmtId="164" fontId="109" fillId="0" borderId="182" xfId="7" applyNumberFormat="1" applyFont="1" applyBorder="1" applyAlignment="1">
      <alignment horizontal="center"/>
    </xf>
    <xf numFmtId="164" fontId="109" fillId="0" borderId="207" xfId="7" applyNumberFormat="1" applyFont="1" applyBorder="1" applyAlignment="1">
      <alignment horizontal="center"/>
    </xf>
    <xf numFmtId="164" fontId="109" fillId="0" borderId="15" xfId="7" applyNumberFormat="1" applyFont="1" applyBorder="1" applyAlignment="1">
      <alignment horizontal="center"/>
    </xf>
    <xf numFmtId="164" fontId="109" fillId="0" borderId="15" xfId="7" applyNumberFormat="1" applyFont="1" applyFill="1" applyBorder="1" applyAlignment="1">
      <alignment horizontal="center"/>
    </xf>
    <xf numFmtId="164" fontId="109" fillId="78" borderId="15" xfId="7" applyNumberFormat="1" applyFont="1" applyFill="1" applyBorder="1" applyAlignment="1">
      <alignment horizontal="center"/>
    </xf>
    <xf numFmtId="164" fontId="109" fillId="78" borderId="182" xfId="7" applyNumberFormat="1" applyFont="1" applyFill="1" applyBorder="1" applyAlignment="1">
      <alignment horizontal="center"/>
    </xf>
    <xf numFmtId="164" fontId="109" fillId="78" borderId="207" xfId="7" applyNumberFormat="1" applyFont="1" applyFill="1" applyBorder="1" applyAlignment="1">
      <alignment horizontal="center"/>
    </xf>
    <xf numFmtId="164" fontId="109" fillId="0" borderId="15" xfId="7" applyNumberFormat="1" applyFont="1" applyFill="1" applyBorder="1" applyAlignment="1">
      <alignment horizontal="center" vertical="center" wrapText="1"/>
    </xf>
    <xf numFmtId="164" fontId="109" fillId="0" borderId="182" xfId="7" applyNumberFormat="1" applyFont="1" applyFill="1" applyBorder="1" applyAlignment="1">
      <alignment horizontal="center" vertical="center"/>
    </xf>
    <xf numFmtId="164" fontId="109" fillId="0" borderId="207" xfId="7" applyNumberFormat="1" applyFont="1" applyFill="1" applyBorder="1" applyAlignment="1">
      <alignment horizontal="center" vertical="center"/>
    </xf>
    <xf numFmtId="164" fontId="109" fillId="0" borderId="15" xfId="7" applyNumberFormat="1" applyFont="1" applyFill="1" applyBorder="1" applyAlignment="1">
      <alignment horizontal="center" wrapText="1"/>
    </xf>
    <xf numFmtId="164" fontId="109" fillId="0" borderId="182" xfId="7" applyNumberFormat="1" applyFont="1" applyFill="1" applyBorder="1" applyAlignment="1">
      <alignment horizontal="center"/>
    </xf>
    <xf numFmtId="164" fontId="109" fillId="0" borderId="207" xfId="7" applyNumberFormat="1" applyFont="1" applyFill="1" applyBorder="1" applyAlignment="1">
      <alignment horizontal="center"/>
    </xf>
    <xf numFmtId="164" fontId="109" fillId="0" borderId="18" xfId="7" applyNumberFormat="1" applyFont="1" applyFill="1" applyBorder="1" applyAlignment="1">
      <alignment horizontal="center" wrapText="1"/>
    </xf>
    <xf numFmtId="164" fontId="109" fillId="0" borderId="19" xfId="7" applyNumberFormat="1" applyFont="1" applyFill="1" applyBorder="1" applyAlignment="1">
      <alignment horizontal="center"/>
    </xf>
    <xf numFmtId="164" fontId="109" fillId="0" borderId="20" xfId="7" applyNumberFormat="1" applyFont="1" applyFill="1" applyBorder="1" applyAlignment="1">
      <alignment horizontal="center"/>
    </xf>
    <xf numFmtId="0" fontId="109" fillId="0" borderId="182" xfId="0" applyFont="1" applyFill="1" applyBorder="1" applyAlignment="1">
      <alignment horizontal="center" vertical="center" wrapText="1"/>
    </xf>
    <xf numFmtId="0" fontId="109" fillId="0" borderId="182" xfId="0" applyFont="1" applyBorder="1" applyAlignment="1">
      <alignment horizontal="center" vertical="center" wrapText="1"/>
    </xf>
    <xf numFmtId="0" fontId="109" fillId="0" borderId="182" xfId="0" applyFont="1" applyBorder="1" applyAlignment="1">
      <alignment horizontal="center" vertical="center"/>
    </xf>
    <xf numFmtId="0" fontId="109" fillId="0" borderId="217" xfId="0" applyFont="1" applyFill="1" applyBorder="1" applyAlignment="1">
      <alignment horizontal="center" vertical="center" wrapText="1"/>
    </xf>
    <xf numFmtId="0" fontId="109" fillId="0" borderId="218" xfId="0" applyFont="1" applyFill="1" applyBorder="1" applyAlignment="1">
      <alignment horizontal="center" vertical="center" wrapText="1"/>
    </xf>
    <xf numFmtId="0" fontId="109" fillId="0" borderId="180" xfId="0" applyFont="1" applyFill="1" applyBorder="1" applyAlignment="1">
      <alignment horizontal="center" vertical="center" wrapText="1"/>
    </xf>
    <xf numFmtId="0" fontId="109" fillId="0" borderId="219" xfId="0" applyFont="1" applyBorder="1" applyAlignment="1">
      <alignment wrapText="1"/>
    </xf>
    <xf numFmtId="0" fontId="109" fillId="0" borderId="214" xfId="0" applyFont="1" applyBorder="1" applyAlignment="1">
      <alignment horizontal="center" vertical="center" wrapText="1"/>
    </xf>
    <xf numFmtId="0" fontId="109" fillId="0" borderId="207" xfId="0" applyFont="1" applyFill="1" applyBorder="1" applyAlignment="1">
      <alignment horizontal="center" vertical="center" wrapText="1"/>
    </xf>
    <xf numFmtId="0" fontId="109" fillId="0" borderId="207" xfId="0" applyFont="1" applyBorder="1" applyAlignment="1">
      <alignment horizontal="left" indent="1"/>
    </xf>
    <xf numFmtId="0" fontId="109" fillId="0" borderId="207" xfId="0" applyFont="1" applyBorder="1" applyAlignment="1">
      <alignment horizontal="left" indent="2"/>
    </xf>
    <xf numFmtId="49" fontId="109" fillId="0" borderId="207" xfId="0" applyNumberFormat="1" applyFont="1" applyFill="1" applyBorder="1" applyAlignment="1">
      <alignment horizontal="left" indent="3"/>
    </xf>
    <xf numFmtId="49" fontId="109" fillId="0" borderId="207" xfId="0" applyNumberFormat="1" applyFont="1" applyFill="1" applyBorder="1" applyAlignment="1">
      <alignment horizontal="left" indent="1"/>
    </xf>
    <xf numFmtId="49" fontId="109" fillId="0" borderId="207" xfId="0" applyNumberFormat="1" applyFont="1" applyFill="1" applyBorder="1" applyAlignment="1">
      <alignment horizontal="left" vertical="top" wrapText="1" indent="2"/>
    </xf>
    <xf numFmtId="49" fontId="109" fillId="0" borderId="207" xfId="0" applyNumberFormat="1" applyFont="1" applyFill="1" applyBorder="1" applyAlignment="1">
      <alignment horizontal="left" wrapText="1" indent="3"/>
    </xf>
    <xf numFmtId="49" fontId="109" fillId="0" borderId="207" xfId="0" applyNumberFormat="1" applyFont="1" applyFill="1" applyBorder="1" applyAlignment="1">
      <alignment horizontal="left" wrapText="1" indent="2"/>
    </xf>
    <xf numFmtId="49" fontId="109" fillId="0" borderId="207" xfId="0" applyNumberFormat="1" applyFont="1" applyFill="1" applyBorder="1" applyAlignment="1">
      <alignment horizontal="left" wrapText="1" indent="1"/>
    </xf>
    <xf numFmtId="4" fontId="93" fillId="0" borderId="182" xfId="0" applyNumberFormat="1" applyFont="1" applyBorder="1" applyAlignment="1">
      <alignment horizontal="left" vertical="center" wrapText="1"/>
    </xf>
    <xf numFmtId="3" fontId="109" fillId="0" borderId="182" xfId="0" applyNumberFormat="1" applyFont="1" applyBorder="1" applyAlignment="1">
      <alignment horizontal="center"/>
    </xf>
    <xf numFmtId="4" fontId="349" fillId="0" borderId="182" xfId="0" applyNumberFormat="1" applyFont="1" applyBorder="1"/>
    <xf numFmtId="3" fontId="109" fillId="0" borderId="182" xfId="0" applyNumberFormat="1" applyFont="1" applyBorder="1" applyAlignment="1">
      <alignment horizontal="center" vertical="center" wrapText="1"/>
    </xf>
    <xf numFmtId="3" fontId="109" fillId="0" borderId="182" xfId="0" applyNumberFormat="1" applyFont="1" applyBorder="1" applyAlignment="1">
      <alignment horizontal="center" vertical="center"/>
    </xf>
    <xf numFmtId="4" fontId="119" fillId="0" borderId="182" xfId="0" applyNumberFormat="1" applyFont="1" applyBorder="1" applyAlignment="1">
      <alignment horizontal="left" vertical="center" wrapText="1"/>
    </xf>
    <xf numFmtId="3" fontId="119" fillId="0" borderId="182" xfId="0" applyNumberFormat="1" applyFont="1" applyBorder="1" applyAlignment="1">
      <alignment horizontal="left" vertical="center" wrapText="1"/>
    </xf>
    <xf numFmtId="164" fontId="114" fillId="0" borderId="182" xfId="7" applyNumberFormat="1" applyFont="1" applyBorder="1"/>
    <xf numFmtId="10" fontId="114" fillId="0" borderId="182" xfId="7" applyNumberFormat="1" applyFont="1" applyBorder="1"/>
    <xf numFmtId="165" fontId="114" fillId="0" borderId="182" xfId="20950" applyNumberFormat="1" applyFont="1" applyBorder="1"/>
    <xf numFmtId="164" fontId="114" fillId="0" borderId="189" xfId="7" applyNumberFormat="1" applyFont="1" applyBorder="1"/>
    <xf numFmtId="10" fontId="114" fillId="0" borderId="189" xfId="7" applyNumberFormat="1" applyFont="1" applyBorder="1"/>
    <xf numFmtId="165" fontId="114" fillId="0" borderId="189" xfId="20950" applyNumberFormat="1" applyFont="1" applyBorder="1"/>
    <xf numFmtId="0" fontId="84" fillId="0" borderId="178" xfId="0" applyFont="1" applyBorder="1" applyAlignment="1">
      <alignment horizontal="center"/>
    </xf>
    <xf numFmtId="0" fontId="2" fillId="0" borderId="207" xfId="0" applyFont="1" applyFill="1" applyBorder="1" applyAlignment="1" applyProtection="1">
      <alignment horizontal="center" vertical="center" wrapText="1"/>
    </xf>
    <xf numFmtId="0" fontId="45" fillId="0" borderId="15" xfId="0" applyNumberFormat="1" applyFont="1" applyFill="1" applyBorder="1" applyAlignment="1">
      <alignment vertical="center" wrapText="1"/>
    </xf>
    <xf numFmtId="191" fontId="93" fillId="35" borderId="207" xfId="0" applyNumberFormat="1" applyFont="1" applyFill="1" applyBorder="1" applyAlignment="1">
      <alignment horizontal="right"/>
    </xf>
    <xf numFmtId="191" fontId="119" fillId="35" borderId="207" xfId="0" applyNumberFormat="1" applyFont="1" applyFill="1" applyBorder="1" applyAlignment="1">
      <alignment horizontal="right"/>
    </xf>
    <xf numFmtId="0" fontId="2" fillId="0" borderId="15" xfId="0" applyNumberFormat="1" applyFont="1" applyFill="1" applyBorder="1" applyAlignment="1">
      <alignment horizontal="left" vertical="center" wrapText="1" indent="4"/>
    </xf>
    <xf numFmtId="0" fontId="2" fillId="0" borderId="15" xfId="0" applyFont="1" applyFill="1" applyBorder="1" applyAlignment="1" applyProtection="1">
      <alignment horizontal="left" vertical="center" indent="11"/>
      <protection locked="0"/>
    </xf>
    <xf numFmtId="0" fontId="46" fillId="0" borderId="15" xfId="0" applyFont="1" applyFill="1" applyBorder="1" applyAlignment="1" applyProtection="1">
      <alignment horizontal="left" vertical="center" indent="17"/>
      <protection locked="0"/>
    </xf>
    <xf numFmtId="0" fontId="86" fillId="0" borderId="15" xfId="0" applyFont="1" applyBorder="1" applyAlignment="1">
      <alignment vertical="center"/>
    </xf>
    <xf numFmtId="0" fontId="2" fillId="0" borderId="15" xfId="0" applyNumberFormat="1" applyFont="1" applyFill="1" applyBorder="1" applyAlignment="1">
      <alignment horizontal="left" vertical="center" wrapText="1"/>
    </xf>
    <xf numFmtId="0" fontId="45" fillId="0" borderId="18" xfId="0" applyNumberFormat="1" applyFont="1" applyFill="1" applyBorder="1" applyAlignment="1">
      <alignment vertical="center" wrapText="1"/>
    </xf>
    <xf numFmtId="14" fontId="93" fillId="0" borderId="0" xfId="0" applyNumberFormat="1" applyFont="1" applyBorder="1" applyAlignment="1">
      <alignment horizontal="left"/>
    </xf>
    <xf numFmtId="0" fontId="0" fillId="0" borderId="182" xfId="0" applyBorder="1" applyAlignment="1">
      <alignment horizontal="center" vertical="center"/>
    </xf>
    <xf numFmtId="0" fontId="123" fillId="3" borderId="182" xfId="0" applyFont="1" applyFill="1" applyBorder="1" applyAlignment="1">
      <alignment vertical="center" wrapText="1"/>
    </xf>
    <xf numFmtId="0" fontId="351" fillId="3" borderId="182" xfId="0" applyFont="1" applyFill="1" applyBorder="1" applyAlignment="1">
      <alignment horizontal="left" vertical="center" wrapText="1"/>
    </xf>
    <xf numFmtId="0" fontId="119" fillId="0" borderId="182" xfId="0" applyFont="1" applyFill="1" applyBorder="1" applyAlignment="1">
      <alignment horizontal="left" vertical="center" wrapText="1"/>
    </xf>
    <xf numFmtId="0" fontId="352" fillId="0" borderId="182" xfId="0" applyFont="1" applyFill="1" applyBorder="1" applyAlignment="1">
      <alignment horizontal="left" vertical="center" wrapText="1" indent="1"/>
    </xf>
    <xf numFmtId="0" fontId="352" fillId="3" borderId="182" xfId="0" applyFont="1" applyFill="1" applyBorder="1" applyAlignment="1">
      <alignment horizontal="left" vertical="center" wrapText="1" indent="1"/>
    </xf>
    <xf numFmtId="0" fontId="93" fillId="3" borderId="182" xfId="0" applyFont="1" applyFill="1" applyBorder="1" applyAlignment="1">
      <alignment horizontal="left" vertical="center" wrapText="1" indent="1"/>
    </xf>
    <xf numFmtId="0" fontId="351" fillId="0" borderId="182" xfId="0" applyFont="1" applyBorder="1" applyAlignment="1">
      <alignment horizontal="left" vertical="center" wrapText="1"/>
    </xf>
    <xf numFmtId="0" fontId="93" fillId="0" borderId="182" xfId="0" applyFont="1" applyBorder="1" applyAlignment="1">
      <alignment horizontal="left" vertical="center" wrapText="1" indent="1"/>
    </xf>
    <xf numFmtId="0" fontId="93" fillId="0" borderId="182" xfId="0" applyFont="1" applyFill="1" applyBorder="1" applyAlignment="1">
      <alignment horizontal="left" vertical="center" wrapText="1" indent="1"/>
    </xf>
    <xf numFmtId="0" fontId="353" fillId="0" borderId="182" xfId="0" applyFont="1" applyBorder="1" applyAlignment="1">
      <alignment horizontal="justify"/>
    </xf>
    <xf numFmtId="0" fontId="92" fillId="0" borderId="62" xfId="0" applyFont="1" applyBorder="1" applyAlignment="1">
      <alignment horizontal="left" wrapText="1"/>
    </xf>
    <xf numFmtId="0" fontId="92" fillId="0" borderId="61" xfId="0" applyFont="1" applyBorder="1" applyAlignment="1">
      <alignment horizontal="left" wrapText="1"/>
    </xf>
    <xf numFmtId="0" fontId="92" fillId="0" borderId="122" xfId="0" applyFont="1" applyBorder="1" applyAlignment="1">
      <alignment horizontal="center" vertical="center"/>
    </xf>
    <xf numFmtId="0" fontId="92" fillId="0" borderId="27" xfId="0" applyFont="1" applyBorder="1" applyAlignment="1">
      <alignment horizontal="center" vertical="center"/>
    </xf>
    <xf numFmtId="0" fontId="92" fillId="0" borderId="123" xfId="0" applyFont="1" applyBorder="1" applyAlignment="1">
      <alignment horizontal="center" vertical="center"/>
    </xf>
    <xf numFmtId="43" fontId="0" fillId="0" borderId="178" xfId="7" applyFont="1" applyBorder="1" applyAlignment="1">
      <alignment horizontal="center"/>
    </xf>
    <xf numFmtId="43" fontId="0" fillId="0" borderId="184" xfId="7" applyFont="1" applyBorder="1" applyAlignment="1">
      <alignment horizontal="center"/>
    </xf>
    <xf numFmtId="43" fontId="0" fillId="0" borderId="183" xfId="7" applyFont="1" applyBorder="1" applyAlignment="1">
      <alignment horizontal="center"/>
    </xf>
    <xf numFmtId="0" fontId="349" fillId="0" borderId="182" xfId="0" applyFont="1" applyBorder="1" applyAlignment="1">
      <alignment horizontal="center" vertical="center"/>
    </xf>
    <xf numFmtId="0" fontId="350" fillId="0" borderId="189" xfId="0" applyFont="1" applyBorder="1" applyAlignment="1">
      <alignment horizontal="center" vertical="center"/>
    </xf>
    <xf numFmtId="0" fontId="350" fillId="0" borderId="5" xfId="0" applyFont="1" applyBorder="1" applyAlignment="1">
      <alignment horizontal="center" vertical="center"/>
    </xf>
    <xf numFmtId="0" fontId="119" fillId="0" borderId="182" xfId="0" applyFont="1" applyFill="1" applyBorder="1" applyAlignment="1" applyProtection="1">
      <alignment horizontal="center" vertical="center"/>
    </xf>
    <xf numFmtId="0" fontId="349" fillId="0" borderId="178" xfId="0" applyFont="1" applyBorder="1" applyAlignment="1">
      <alignment horizontal="center"/>
    </xf>
    <xf numFmtId="0" fontId="349" fillId="0" borderId="184" xfId="0" applyFont="1" applyBorder="1" applyAlignment="1">
      <alignment horizontal="center"/>
    </xf>
    <xf numFmtId="0" fontId="349" fillId="0" borderId="183" xfId="0" applyFont="1" applyBorder="1" applyAlignment="1">
      <alignment horizontal="center"/>
    </xf>
    <xf numFmtId="0" fontId="0" fillId="0" borderId="64" xfId="0" applyBorder="1" applyAlignment="1">
      <alignment horizontal="center" vertical="center"/>
    </xf>
    <xf numFmtId="0" fontId="0" fillId="0" borderId="71" xfId="0" applyBorder="1" applyAlignment="1">
      <alignment horizontal="center" vertical="center"/>
    </xf>
    <xf numFmtId="0" fontId="118" fillId="0" borderId="119" xfId="0" applyFont="1" applyBorder="1" applyAlignment="1">
      <alignment horizontal="center" vertical="center" wrapText="1"/>
    </xf>
    <xf numFmtId="0" fontId="118" fillId="0" borderId="5" xfId="0" applyFont="1" applyBorder="1" applyAlignment="1">
      <alignment horizontal="center" vertical="center" wrapText="1"/>
    </xf>
    <xf numFmtId="0" fontId="84" fillId="0" borderId="178" xfId="0" applyFont="1" applyBorder="1" applyAlignment="1">
      <alignment horizontal="center" vertical="center"/>
    </xf>
    <xf numFmtId="0" fontId="84" fillId="0" borderId="199" xfId="0" applyFont="1" applyBorder="1" applyAlignment="1">
      <alignment horizontal="center" vertical="center" wrapText="1"/>
    </xf>
    <xf numFmtId="0" fontId="84" fillId="0" borderId="15" xfId="0" applyFont="1" applyBorder="1" applyAlignment="1">
      <alignment horizontal="center" vertical="center" wrapText="1"/>
    </xf>
    <xf numFmtId="0" fontId="45" fillId="0" borderId="200" xfId="0" applyFont="1" applyFill="1" applyBorder="1" applyAlignment="1" applyProtection="1">
      <alignment horizontal="center" vertical="center"/>
    </xf>
    <xf numFmtId="0" fontId="45" fillId="0" borderId="198" xfId="0" applyFont="1" applyFill="1" applyBorder="1" applyAlignment="1" applyProtection="1">
      <alignment horizontal="center" vertical="center"/>
    </xf>
    <xf numFmtId="0" fontId="94" fillId="0" borderId="3" xfId="0" applyFont="1" applyBorder="1" applyAlignment="1">
      <alignment horizontal="center" vertical="center" wrapText="1"/>
    </xf>
    <xf numFmtId="0" fontId="94" fillId="0" borderId="16" xfId="0" applyFont="1" applyBorder="1" applyAlignment="1">
      <alignment horizontal="center" vertical="center" wrapText="1"/>
    </xf>
    <xf numFmtId="0" fontId="86" fillId="0" borderId="76" xfId="0" applyFont="1" applyFill="1" applyBorder="1" applyAlignment="1">
      <alignment horizontal="center" vertical="center" wrapText="1"/>
    </xf>
    <xf numFmtId="0" fontId="84" fillId="0" borderId="76" xfId="0" applyFont="1" applyFill="1" applyBorder="1" applyAlignment="1">
      <alignment horizontal="center" vertical="center" wrapText="1"/>
    </xf>
    <xf numFmtId="0" fontId="45" fillId="0" borderId="76" xfId="11" applyFont="1" applyFill="1" applyBorder="1" applyAlignment="1" applyProtection="1">
      <alignment horizontal="center" vertical="center" wrapText="1"/>
    </xf>
    <xf numFmtId="0" fontId="45" fillId="0" borderId="77" xfId="11" applyFont="1" applyFill="1" applyBorder="1" applyAlignment="1" applyProtection="1">
      <alignment horizontal="center" vertical="center" wrapText="1"/>
    </xf>
    <xf numFmtId="0" fontId="45" fillId="0" borderId="66"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199" xfId="0" applyFont="1" applyFill="1" applyBorder="1" applyAlignment="1" applyProtection="1">
      <alignment horizontal="center" vertical="center" wrapText="1"/>
    </xf>
    <xf numFmtId="0" fontId="3" fillId="84" borderId="15" xfId="0" applyFont="1" applyFill="1" applyBorder="1" applyAlignment="1" applyProtection="1">
      <alignment horizontal="center" vertical="center" wrapText="1"/>
    </xf>
    <xf numFmtId="0" fontId="3" fillId="84" borderId="200" xfId="11" applyFont="1" applyFill="1" applyBorder="1" applyAlignment="1">
      <alignment horizontal="center" vertical="top"/>
    </xf>
    <xf numFmtId="0" fontId="4" fillId="83" borderId="198" xfId="0" applyFont="1" applyFill="1" applyBorder="1" applyAlignment="1" applyProtection="1">
      <alignment horizontal="center" vertical="center" wrapText="1"/>
    </xf>
    <xf numFmtId="0" fontId="4" fillId="83" borderId="77" xfId="0" applyFont="1" applyFill="1" applyBorder="1" applyAlignment="1" applyProtection="1">
      <alignment horizontal="center" vertical="center" wrapText="1"/>
    </xf>
    <xf numFmtId="9" fontId="3" fillId="0" borderId="6" xfId="0" applyNumberFormat="1" applyFont="1" applyBorder="1" applyAlignment="1">
      <alignment horizontal="center" vertical="center"/>
    </xf>
    <xf numFmtId="9" fontId="3" fillId="0" borderId="8" xfId="0" applyNumberFormat="1" applyFont="1" applyBorder="1" applyAlignment="1">
      <alignment horizontal="center" vertical="center"/>
    </xf>
    <xf numFmtId="0" fontId="97" fillId="3" borderId="67" xfId="13" applyFont="1" applyFill="1" applyBorder="1" applyAlignment="1" applyProtection="1">
      <alignment horizontal="center" vertical="center" wrapText="1"/>
      <protection locked="0"/>
    </xf>
    <xf numFmtId="0" fontId="97" fillId="3" borderId="60"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164" fontId="45" fillId="3" borderId="65" xfId="1" applyNumberFormat="1" applyFont="1" applyFill="1" applyBorder="1" applyAlignment="1" applyProtection="1">
      <alignment horizontal="center"/>
      <protection locked="0"/>
    </xf>
    <xf numFmtId="164" fontId="45" fillId="3" borderId="24" xfId="1" applyNumberFormat="1" applyFont="1" applyFill="1" applyBorder="1" applyAlignment="1" applyProtection="1">
      <alignment horizontal="center"/>
      <protection locked="0"/>
    </xf>
    <xf numFmtId="164" fontId="45" fillId="3" borderId="25" xfId="1" applyNumberFormat="1" applyFont="1" applyFill="1" applyBorder="1" applyAlignment="1" applyProtection="1">
      <alignment horizontal="center"/>
      <protection locked="0"/>
    </xf>
    <xf numFmtId="164" fontId="45" fillId="0" borderId="12" xfId="1" applyNumberFormat="1" applyFont="1" applyFill="1" applyBorder="1" applyAlignment="1" applyProtection="1">
      <alignment horizontal="center"/>
      <protection locked="0"/>
    </xf>
    <xf numFmtId="164" fontId="45" fillId="0" borderId="13"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0" fontId="86" fillId="0" borderId="48" xfId="0" applyFont="1" applyBorder="1" applyAlignment="1">
      <alignment horizontal="center" vertical="center" wrapText="1"/>
    </xf>
    <xf numFmtId="0" fontId="86" fillId="0" borderId="49" xfId="0" applyFont="1" applyBorder="1" applyAlignment="1">
      <alignment horizontal="center" vertical="center" wrapText="1"/>
    </xf>
    <xf numFmtId="164" fontId="45" fillId="0" borderId="68" xfId="1" applyNumberFormat="1" applyFont="1" applyFill="1" applyBorder="1" applyAlignment="1" applyProtection="1">
      <alignment horizontal="center" vertical="center" wrapText="1"/>
      <protection locked="0"/>
    </xf>
    <xf numFmtId="164" fontId="45" fillId="0" borderId="69" xfId="1" applyNumberFormat="1" applyFont="1" applyFill="1" applyBorder="1" applyAlignment="1" applyProtection="1">
      <alignment horizontal="center" vertical="center" wrapText="1"/>
      <protection locked="0"/>
    </xf>
    <xf numFmtId="0" fontId="3" fillId="0" borderId="67"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86" fillId="0" borderId="70" xfId="0" applyFont="1" applyBorder="1" applyAlignment="1">
      <alignment horizontal="center"/>
    </xf>
    <xf numFmtId="0" fontId="86" fillId="0" borderId="71" xfId="0" applyFont="1" applyBorder="1" applyAlignment="1">
      <alignment horizontal="center"/>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wrapText="1"/>
    </xf>
    <xf numFmtId="0" fontId="3" fillId="0" borderId="8" xfId="0" applyFont="1" applyFill="1" applyBorder="1" applyAlignment="1">
      <alignment horizontal="center" wrapText="1"/>
    </xf>
    <xf numFmtId="0" fontId="98" fillId="0" borderId="51" xfId="0" applyFont="1" applyFill="1" applyBorder="1" applyAlignment="1">
      <alignment horizontal="left" vertical="center"/>
    </xf>
    <xf numFmtId="0" fontId="98" fillId="0" borderId="52" xfId="0" applyFont="1" applyFill="1" applyBorder="1" applyAlignment="1">
      <alignment horizontal="left" vertical="center"/>
    </xf>
    <xf numFmtId="0" fontId="3" fillId="0" borderId="52" xfId="0" applyFont="1" applyFill="1" applyBorder="1" applyAlignment="1">
      <alignment horizontal="center" vertical="center" wrapText="1"/>
    </xf>
    <xf numFmtId="0" fontId="3" fillId="0" borderId="73" xfId="0" applyFont="1" applyFill="1" applyBorder="1" applyAlignment="1">
      <alignment horizontal="center" vertical="center" wrapText="1"/>
    </xf>
    <xf numFmtId="0" fontId="3" fillId="0" borderId="55" xfId="0" applyFont="1" applyFill="1" applyBorder="1" applyAlignment="1">
      <alignment horizontal="center" vertical="center" wrapText="1"/>
    </xf>
    <xf numFmtId="0" fontId="3" fillId="0" borderId="13" xfId="0" applyFont="1" applyBorder="1" applyAlignment="1">
      <alignment horizontal="center"/>
    </xf>
    <xf numFmtId="0" fontId="3" fillId="0" borderId="14" xfId="0" applyFont="1" applyBorder="1" applyAlignment="1">
      <alignment horizontal="center" vertical="center" wrapText="1"/>
    </xf>
    <xf numFmtId="0" fontId="3" fillId="0" borderId="77" xfId="0" applyFont="1" applyBorder="1" applyAlignment="1">
      <alignment horizontal="center" vertical="center" wrapText="1"/>
    </xf>
    <xf numFmtId="0" fontId="112" fillId="0" borderId="96" xfId="0" applyNumberFormat="1" applyFont="1" applyFill="1" applyBorder="1" applyAlignment="1">
      <alignment horizontal="left" vertical="center" wrapText="1"/>
    </xf>
    <xf numFmtId="0" fontId="112" fillId="0" borderId="97" xfId="0" applyNumberFormat="1" applyFont="1" applyFill="1" applyBorder="1" applyAlignment="1">
      <alignment horizontal="left" vertical="center" wrapText="1"/>
    </xf>
    <xf numFmtId="0" fontId="112" fillId="0" borderId="101" xfId="0" applyNumberFormat="1" applyFont="1" applyFill="1" applyBorder="1" applyAlignment="1">
      <alignment horizontal="left" vertical="center" wrapText="1"/>
    </xf>
    <xf numFmtId="0" fontId="112" fillId="0" borderId="102" xfId="0" applyNumberFormat="1" applyFont="1" applyFill="1" applyBorder="1" applyAlignment="1">
      <alignment horizontal="left" vertical="center" wrapText="1"/>
    </xf>
    <xf numFmtId="0" fontId="112" fillId="0" borderId="104"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3" fillId="0" borderId="98" xfId="0" applyFont="1" applyFill="1" applyBorder="1" applyAlignment="1">
      <alignment horizontal="center" vertical="center" wrapText="1"/>
    </xf>
    <xf numFmtId="0" fontId="113" fillId="0" borderId="99" xfId="0" applyFont="1" applyFill="1" applyBorder="1" applyAlignment="1">
      <alignment horizontal="center" vertical="center" wrapText="1"/>
    </xf>
    <xf numFmtId="0" fontId="113" fillId="0" borderId="100" xfId="0" applyFont="1" applyFill="1" applyBorder="1" applyAlignment="1">
      <alignment horizontal="center" vertical="center" wrapText="1"/>
    </xf>
    <xf numFmtId="0" fontId="113" fillId="0" borderId="81" xfId="0" applyFont="1" applyFill="1" applyBorder="1" applyAlignment="1">
      <alignment horizontal="center" vertical="center" wrapText="1"/>
    </xf>
    <xf numFmtId="0" fontId="113" fillId="0" borderId="103" xfId="0" applyFont="1" applyFill="1" applyBorder="1" applyAlignment="1">
      <alignment horizontal="center" vertical="center" wrapText="1"/>
    </xf>
    <xf numFmtId="0" fontId="113" fillId="0" borderId="71" xfId="0" applyFont="1" applyFill="1" applyBorder="1" applyAlignment="1">
      <alignment horizontal="center" vertical="center" wrapText="1"/>
    </xf>
    <xf numFmtId="0" fontId="109" fillId="0" borderId="119" xfId="0" applyFont="1" applyBorder="1" applyAlignment="1">
      <alignment horizontal="center" vertical="center" wrapText="1"/>
    </xf>
    <xf numFmtId="0" fontId="109" fillId="0" borderId="5" xfId="0" applyFont="1" applyBorder="1" applyAlignment="1">
      <alignment horizontal="center" vertical="center" wrapText="1"/>
    </xf>
    <xf numFmtId="0" fontId="109" fillId="0" borderId="115" xfId="0" applyFont="1" applyBorder="1" applyAlignment="1">
      <alignment horizontal="center" vertical="center" wrapText="1"/>
    </xf>
    <xf numFmtId="0" fontId="117" fillId="0" borderId="115" xfId="0" applyFont="1" applyFill="1" applyBorder="1" applyAlignment="1">
      <alignment horizontal="center" vertical="center"/>
    </xf>
    <xf numFmtId="0" fontId="117" fillId="0" borderId="98" xfId="0" applyFont="1" applyFill="1" applyBorder="1" applyAlignment="1">
      <alignment horizontal="center" vertical="center"/>
    </xf>
    <xf numFmtId="0" fontId="117" fillId="0" borderId="100" xfId="0" applyFont="1" applyFill="1" applyBorder="1" applyAlignment="1">
      <alignment horizontal="center" vertical="center"/>
    </xf>
    <xf numFmtId="0" fontId="117" fillId="0" borderId="81" xfId="0" applyFont="1" applyFill="1" applyBorder="1" applyAlignment="1">
      <alignment horizontal="center" vertical="center"/>
    </xf>
    <xf numFmtId="0" fontId="117" fillId="0" borderId="71" xfId="0" applyFont="1" applyFill="1" applyBorder="1" applyAlignment="1">
      <alignment horizontal="center" vertical="center"/>
    </xf>
    <xf numFmtId="0" fontId="113" fillId="0" borderId="115" xfId="0" applyFont="1" applyFill="1" applyBorder="1" applyAlignment="1">
      <alignment horizontal="center" vertical="center" wrapText="1"/>
    </xf>
    <xf numFmtId="0" fontId="109" fillId="0" borderId="118" xfId="0" applyFont="1" applyBorder="1" applyAlignment="1">
      <alignment horizontal="center" vertical="center" wrapText="1"/>
    </xf>
    <xf numFmtId="0" fontId="112" fillId="0" borderId="98" xfId="0" applyFont="1" applyFill="1" applyBorder="1" applyAlignment="1">
      <alignment horizontal="center" vertical="center" wrapText="1"/>
    </xf>
    <xf numFmtId="0" fontId="112" fillId="0" borderId="100"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64" xfId="0" applyFont="1" applyFill="1" applyBorder="1" applyAlignment="1">
      <alignment horizontal="center" vertical="center" wrapText="1"/>
    </xf>
    <xf numFmtId="0" fontId="112" fillId="0" borderId="81" xfId="0" applyFont="1" applyFill="1" applyBorder="1" applyAlignment="1">
      <alignment horizontal="center" vertical="center" wrapText="1"/>
    </xf>
    <xf numFmtId="0" fontId="112" fillId="0" borderId="71" xfId="0" applyFont="1" applyFill="1" applyBorder="1" applyAlignment="1">
      <alignment horizontal="center" vertical="center" wrapText="1"/>
    </xf>
    <xf numFmtId="0" fontId="109" fillId="0" borderId="116" xfId="0" applyFont="1" applyFill="1" applyBorder="1" applyAlignment="1">
      <alignment horizontal="center" vertical="center" wrapText="1"/>
    </xf>
    <xf numFmtId="0" fontId="109" fillId="0" borderId="117" xfId="0" applyFont="1" applyFill="1" applyBorder="1" applyAlignment="1">
      <alignment horizontal="center" vertical="center" wrapText="1"/>
    </xf>
    <xf numFmtId="0" fontId="112" fillId="0" borderId="72" xfId="0" applyFont="1" applyFill="1" applyBorder="1" applyAlignment="1">
      <alignment horizontal="center" vertical="center" wrapText="1"/>
    </xf>
    <xf numFmtId="0" fontId="112" fillId="0" borderId="5" xfId="0" applyFont="1" applyFill="1" applyBorder="1" applyAlignment="1">
      <alignment horizontal="center" vertical="center" wrapText="1"/>
    </xf>
    <xf numFmtId="0" fontId="109" fillId="0" borderId="72" xfId="0" applyFont="1" applyFill="1" applyBorder="1" applyAlignment="1">
      <alignment horizontal="center" vertical="center" wrapText="1"/>
    </xf>
    <xf numFmtId="0" fontId="109" fillId="0" borderId="71" xfId="0" applyFont="1" applyBorder="1" applyAlignment="1">
      <alignment horizontal="center" vertical="center" wrapText="1"/>
    </xf>
    <xf numFmtId="0" fontId="109" fillId="0" borderId="183" xfId="0" applyFont="1" applyBorder="1" applyAlignment="1">
      <alignment horizontal="center" vertical="center" wrapText="1"/>
    </xf>
    <xf numFmtId="0" fontId="109" fillId="0" borderId="207" xfId="0" applyFont="1" applyBorder="1" applyAlignment="1">
      <alignment horizontal="center" vertical="center" wrapText="1"/>
    </xf>
    <xf numFmtId="0" fontId="112" fillId="0" borderId="215" xfId="0" applyNumberFormat="1" applyFont="1" applyFill="1" applyBorder="1" applyAlignment="1">
      <alignment horizontal="left" vertical="top" wrapText="1"/>
    </xf>
    <xf numFmtId="0" fontId="112" fillId="0" borderId="216" xfId="0" applyNumberFormat="1" applyFont="1" applyFill="1" applyBorder="1" applyAlignment="1">
      <alignment horizontal="left" vertical="top" wrapText="1"/>
    </xf>
    <xf numFmtId="0" fontId="112" fillId="0" borderId="59" xfId="0" applyNumberFormat="1" applyFont="1" applyFill="1" applyBorder="1" applyAlignment="1">
      <alignment horizontal="left" vertical="top" wrapText="1"/>
    </xf>
    <xf numFmtId="0" fontId="112" fillId="0" borderId="88" xfId="0" applyNumberFormat="1" applyFont="1" applyFill="1" applyBorder="1" applyAlignment="1">
      <alignment horizontal="left" vertical="top" wrapText="1"/>
    </xf>
    <xf numFmtId="0" fontId="112" fillId="0" borderId="95" xfId="0" applyNumberFormat="1" applyFont="1" applyFill="1" applyBorder="1" applyAlignment="1">
      <alignment horizontal="left" vertical="top" wrapText="1"/>
    </xf>
    <xf numFmtId="0" fontId="112" fillId="0" borderId="197" xfId="0" applyNumberFormat="1" applyFont="1" applyFill="1" applyBorder="1" applyAlignment="1">
      <alignment horizontal="left" vertical="top" wrapText="1"/>
    </xf>
    <xf numFmtId="0" fontId="109" fillId="0" borderId="187" xfId="0" applyFont="1" applyFill="1" applyBorder="1" applyAlignment="1">
      <alignment horizontal="center" vertical="center" wrapText="1"/>
    </xf>
    <xf numFmtId="0" fontId="112" fillId="0" borderId="82" xfId="0" applyFont="1" applyFill="1" applyBorder="1" applyAlignment="1">
      <alignment horizontal="center" vertical="center" wrapText="1"/>
    </xf>
    <xf numFmtId="0" fontId="112" fillId="0" borderId="63" xfId="0" applyFont="1" applyFill="1" applyBorder="1" applyAlignment="1">
      <alignment horizontal="center" vertical="center" wrapText="1"/>
    </xf>
    <xf numFmtId="0" fontId="109" fillId="0" borderId="214" xfId="0" applyFont="1" applyBorder="1" applyAlignment="1">
      <alignment horizontal="center" vertical="center" wrapText="1"/>
    </xf>
    <xf numFmtId="0" fontId="109" fillId="0" borderId="211" xfId="0" applyFont="1" applyFill="1" applyBorder="1" applyAlignment="1">
      <alignment horizontal="center" vertical="center" wrapText="1"/>
    </xf>
    <xf numFmtId="0" fontId="109" fillId="0" borderId="212" xfId="0" applyFont="1" applyFill="1" applyBorder="1" applyAlignment="1">
      <alignment horizontal="center" vertical="center" wrapText="1"/>
    </xf>
    <xf numFmtId="0" fontId="109" fillId="0" borderId="213" xfId="0" applyFont="1" applyFill="1" applyBorder="1" applyAlignment="1">
      <alignment horizontal="center" vertical="center" wrapText="1"/>
    </xf>
    <xf numFmtId="0" fontId="109" fillId="0" borderId="98" xfId="0" applyFont="1" applyBorder="1" applyAlignment="1">
      <alignment horizontal="center" vertical="top" wrapText="1"/>
    </xf>
    <xf numFmtId="0" fontId="109" fillId="0" borderId="99" xfId="0" applyFont="1" applyBorder="1" applyAlignment="1">
      <alignment horizontal="center" vertical="top" wrapText="1"/>
    </xf>
    <xf numFmtId="0" fontId="109" fillId="0" borderId="98" xfId="0" applyFont="1" applyFill="1" applyBorder="1" applyAlignment="1">
      <alignment horizontal="center" vertical="top" wrapText="1"/>
    </xf>
    <xf numFmtId="0" fontId="109" fillId="0" borderId="117" xfId="0" applyFont="1" applyFill="1" applyBorder="1" applyAlignment="1">
      <alignment horizontal="center" vertical="top" wrapText="1"/>
    </xf>
    <xf numFmtId="0" fontId="109" fillId="0" borderId="118" xfId="0" applyFont="1" applyFill="1" applyBorder="1" applyAlignment="1">
      <alignment horizontal="center" vertical="top" wrapText="1"/>
    </xf>
    <xf numFmtId="0" fontId="129" fillId="0" borderId="107" xfId="0" applyNumberFormat="1" applyFont="1" applyFill="1" applyBorder="1" applyAlignment="1">
      <alignment horizontal="left" vertical="top" wrapText="1"/>
    </xf>
    <xf numFmtId="0" fontId="129" fillId="0" borderId="108" xfId="0" applyNumberFormat="1" applyFont="1" applyFill="1" applyBorder="1" applyAlignment="1">
      <alignment horizontal="left" vertical="top" wrapText="1"/>
    </xf>
    <xf numFmtId="0" fontId="115" fillId="0" borderId="98" xfId="0" applyFont="1" applyBorder="1" applyAlignment="1">
      <alignment horizontal="center" vertical="center"/>
    </xf>
    <xf numFmtId="0" fontId="115" fillId="0" borderId="100" xfId="0" applyFont="1" applyBorder="1" applyAlignment="1">
      <alignment horizontal="center" vertical="center"/>
    </xf>
    <xf numFmtId="0" fontId="115" fillId="0" borderId="81" xfId="0" applyFont="1" applyBorder="1" applyAlignment="1">
      <alignment horizontal="center" vertical="center"/>
    </xf>
    <xf numFmtId="0" fontId="115" fillId="0" borderId="71" xfId="0" applyFont="1" applyBorder="1" applyAlignment="1">
      <alignment horizontal="center" vertical="center"/>
    </xf>
    <xf numFmtId="0" fontId="114" fillId="0" borderId="115" xfId="0" applyFont="1" applyBorder="1" applyAlignment="1">
      <alignment horizontal="center" vertical="center" wrapText="1"/>
    </xf>
    <xf numFmtId="0" fontId="114" fillId="0" borderId="119" xfId="0" applyFont="1" applyBorder="1" applyAlignment="1">
      <alignment horizontal="center" vertical="center" wrapText="1"/>
    </xf>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server.lb.ge\Reports\FSA\FSA-SGSP\CGP\temp\3.%20&#4330;&#4309;&#4314;&#4312;&#4314;&#4308;&#4305;&#4308;&#4305;&#4312;%20&#4320;&#4308;&#4306;&#4323;&#4314;&#4304;&#4330;&#4312;&#4308;&#4305;&#4328;&#4312;\5.%20Pillar%203\Bank%20questions\1%20Consolidated%20Q&amp;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ileserver.lb.ge\Reports\Financial%20Department\NBG%20Reporting\Working%20Files\Quarterly%20Reports\&#4318;&#4312;&#4314;&#4304;&#4320;%203\Pilar%203%20_2025\Q3_2025\sent\PG1_I-BLB-QQ-20250930%20%20%20%20%20%20%20&#4313;&#4309;&#4304;&#4320;&#4322;&#4304;&#4314;&#4323;&#4320;&#4312;%20&#4318;&#4312;&#4314;&#4304;&#4320;%203%20(&#4325;&#4304;&#4320;&#4311;&#4323;&#4314;&#4308;&#4316;&#4317;&#4309;&#4304;&#4316;&#43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 val="დამხმარე გვარდი"/>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1. key ratios"/>
      <sheetName val="2. SOFP"/>
      <sheetName val="3. SOPL"/>
      <sheetName val="4. Off-balance"/>
      <sheetName val="5. RWA"/>
      <sheetName val="6. Administrators-shareholders"/>
      <sheetName val="7. LI1"/>
      <sheetName val="8. LI2"/>
      <sheetName val="9. Capital"/>
      <sheetName val="9.1. Capital Requirements"/>
      <sheetName val="9.2. MREL1"/>
      <sheetName val="9.3. MREL2"/>
      <sheetName val="10. CC2"/>
      <sheetName val="11. CRWA"/>
      <sheetName val="12. CRM"/>
      <sheetName val="13. CRME"/>
      <sheetName val="14. LCR"/>
      <sheetName val="15. CCR"/>
      <sheetName val="15.1. LR"/>
      <sheetName val="15.2. CVA"/>
      <sheetName val="16. NSFR"/>
      <sheetName val=" 17. Residual Maturity"/>
      <sheetName val="18. Assets by Exposure classes"/>
      <sheetName val="19. Assets by Risk Sectors"/>
      <sheetName val="20. Reserves"/>
      <sheetName val="21. NPL"/>
      <sheetName val="22. Quality"/>
      <sheetName val="23. LTV"/>
      <sheetName val="24. Risk Sector"/>
      <sheetName val="25. Collateral"/>
      <sheetName val="26. Retail Products"/>
      <sheetName val="Instruction"/>
    </sheetNames>
    <sheetDataSet>
      <sheetData sheetId="0" refreshError="1"/>
      <sheetData sheetId="1" refreshError="1"/>
      <sheetData sheetId="2" refreshError="1"/>
      <sheetData sheetId="3" refreshError="1"/>
      <sheetData sheetId="4" refreshError="1"/>
      <sheetData sheetId="5">
        <row r="13">
          <cell r="C13">
            <v>3987212647.7865734</v>
          </cell>
        </row>
      </sheetData>
      <sheetData sheetId="6" refreshError="1"/>
      <sheetData sheetId="7">
        <row r="37">
          <cell r="E37">
            <v>5662043333.352581</v>
          </cell>
        </row>
      </sheetData>
      <sheetData sheetId="8" refreshError="1"/>
      <sheetData sheetId="9">
        <row r="29">
          <cell r="C29">
            <v>580489555</v>
          </cell>
        </row>
        <row r="42">
          <cell r="C42">
            <v>6988013.3469000002</v>
          </cell>
        </row>
        <row r="53">
          <cell r="C53">
            <v>112008958.68252</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tabSelected="1" zoomScale="80" zoomScaleNormal="80" workbookViewId="0">
      <selection activeCell="D30" sqref="D30"/>
    </sheetView>
  </sheetViews>
  <sheetFormatPr defaultColWidth="9.28515625" defaultRowHeight="14.25"/>
  <cols>
    <col min="1" max="1" width="10.28515625" style="4" customWidth="1"/>
    <col min="2" max="2" width="136.140625" style="5" customWidth="1"/>
    <col min="3" max="3" width="27.5703125" style="5" customWidth="1"/>
    <col min="4" max="6" width="9.28515625" style="5"/>
    <col min="7" max="7" width="10.7109375" style="5" customWidth="1"/>
    <col min="8" max="16384" width="9.28515625" style="5"/>
  </cols>
  <sheetData>
    <row r="1" spans="1:3" ht="15">
      <c r="A1" s="86"/>
      <c r="B1" s="91" t="s">
        <v>209</v>
      </c>
      <c r="C1" s="462"/>
    </row>
    <row r="2" spans="1:3" ht="15.75">
      <c r="A2" s="92">
        <v>1</v>
      </c>
      <c r="B2" s="202" t="s">
        <v>210</v>
      </c>
      <c r="C2" s="463" t="s">
        <v>754</v>
      </c>
    </row>
    <row r="3" spans="1:3" ht="15.75">
      <c r="A3" s="92">
        <v>2</v>
      </c>
      <c r="B3" s="203" t="s">
        <v>206</v>
      </c>
      <c r="C3" s="463" t="s">
        <v>755</v>
      </c>
    </row>
    <row r="4" spans="1:3" ht="15.75">
      <c r="A4" s="92">
        <v>3</v>
      </c>
      <c r="B4" s="204" t="s">
        <v>211</v>
      </c>
      <c r="C4" s="463" t="s">
        <v>756</v>
      </c>
    </row>
    <row r="5" spans="1:3" ht="15.75">
      <c r="A5" s="93">
        <v>4</v>
      </c>
      <c r="B5" s="205" t="s">
        <v>207</v>
      </c>
      <c r="C5" s="464" t="s">
        <v>757</v>
      </c>
    </row>
    <row r="6" spans="1:3" s="94" customFormat="1" ht="45.75" customHeight="1">
      <c r="A6" s="777" t="s">
        <v>283</v>
      </c>
      <c r="B6" s="778"/>
      <c r="C6" s="778"/>
    </row>
    <row r="7" spans="1:3" ht="15">
      <c r="A7" s="95" t="s">
        <v>29</v>
      </c>
      <c r="B7" s="91" t="s">
        <v>208</v>
      </c>
    </row>
    <row r="8" spans="1:3">
      <c r="A8" s="86">
        <v>1</v>
      </c>
      <c r="B8" s="123" t="s">
        <v>20</v>
      </c>
    </row>
    <row r="9" spans="1:3">
      <c r="A9" s="86">
        <v>2</v>
      </c>
      <c r="B9" s="124" t="s">
        <v>21</v>
      </c>
    </row>
    <row r="10" spans="1:3">
      <c r="A10" s="86">
        <v>3</v>
      </c>
      <c r="B10" s="124" t="s">
        <v>22</v>
      </c>
    </row>
    <row r="11" spans="1:3">
      <c r="A11" s="86">
        <v>4</v>
      </c>
      <c r="B11" s="124" t="s">
        <v>23</v>
      </c>
      <c r="C11" s="37"/>
    </row>
    <row r="12" spans="1:3">
      <c r="A12" s="86">
        <v>5</v>
      </c>
      <c r="B12" s="124" t="s">
        <v>24</v>
      </c>
    </row>
    <row r="13" spans="1:3">
      <c r="A13" s="86">
        <v>6</v>
      </c>
      <c r="B13" s="125" t="s">
        <v>218</v>
      </c>
    </row>
    <row r="14" spans="1:3">
      <c r="A14" s="86">
        <v>7</v>
      </c>
      <c r="B14" s="124" t="s">
        <v>212</v>
      </c>
    </row>
    <row r="15" spans="1:3">
      <c r="A15" s="86">
        <v>8</v>
      </c>
      <c r="B15" s="124" t="s">
        <v>213</v>
      </c>
    </row>
    <row r="16" spans="1:3">
      <c r="A16" s="86">
        <v>9</v>
      </c>
      <c r="B16" s="124" t="s">
        <v>25</v>
      </c>
    </row>
    <row r="17" spans="1:2">
      <c r="A17" s="201" t="s">
        <v>282</v>
      </c>
      <c r="B17" s="200" t="s">
        <v>269</v>
      </c>
    </row>
    <row r="18" spans="1:2" s="15" customFormat="1">
      <c r="A18" s="422" t="s">
        <v>711</v>
      </c>
      <c r="B18" s="423" t="s">
        <v>713</v>
      </c>
    </row>
    <row r="19" spans="1:2" s="15" customFormat="1">
      <c r="A19" s="424" t="s">
        <v>712</v>
      </c>
      <c r="B19" s="423" t="s">
        <v>714</v>
      </c>
    </row>
    <row r="20" spans="1:2">
      <c r="A20" s="86">
        <v>10</v>
      </c>
      <c r="B20" s="124" t="s">
        <v>26</v>
      </c>
    </row>
    <row r="21" spans="1:2">
      <c r="A21" s="86">
        <v>11</v>
      </c>
      <c r="B21" s="125" t="s">
        <v>214</v>
      </c>
    </row>
    <row r="22" spans="1:2">
      <c r="A22" s="86">
        <v>12</v>
      </c>
      <c r="B22" s="125" t="s">
        <v>27</v>
      </c>
    </row>
    <row r="23" spans="1:2">
      <c r="A23" s="217">
        <v>13</v>
      </c>
      <c r="B23" s="218" t="s">
        <v>215</v>
      </c>
    </row>
    <row r="24" spans="1:2">
      <c r="A24" s="217">
        <v>14</v>
      </c>
      <c r="B24" s="219" t="s">
        <v>240</v>
      </c>
    </row>
    <row r="25" spans="1:2">
      <c r="A25" s="220">
        <v>15</v>
      </c>
      <c r="B25" s="221" t="s">
        <v>28</v>
      </c>
    </row>
    <row r="26" spans="1:2">
      <c r="A26" s="220">
        <v>15.1</v>
      </c>
      <c r="B26" s="222" t="s">
        <v>296</v>
      </c>
    </row>
    <row r="27" spans="1:2">
      <c r="A27" s="425">
        <v>15.2</v>
      </c>
      <c r="B27" s="423" t="s">
        <v>716</v>
      </c>
    </row>
    <row r="28" spans="1:2">
      <c r="A28" s="220">
        <v>16</v>
      </c>
      <c r="B28" s="222" t="s">
        <v>337</v>
      </c>
    </row>
    <row r="29" spans="1:2">
      <c r="A29" s="220">
        <v>17</v>
      </c>
      <c r="B29" s="222" t="s">
        <v>378</v>
      </c>
    </row>
    <row r="30" spans="1:2">
      <c r="A30" s="220">
        <v>18</v>
      </c>
      <c r="B30" s="222" t="s">
        <v>666</v>
      </c>
    </row>
    <row r="31" spans="1:2">
      <c r="A31" s="220">
        <v>19</v>
      </c>
      <c r="B31" s="222" t="s">
        <v>667</v>
      </c>
    </row>
    <row r="32" spans="1:2">
      <c r="A32" s="220">
        <v>20</v>
      </c>
      <c r="B32" s="267" t="s">
        <v>668</v>
      </c>
    </row>
    <row r="33" spans="1:2">
      <c r="A33" s="220">
        <v>21</v>
      </c>
      <c r="B33" s="222" t="s">
        <v>494</v>
      </c>
    </row>
    <row r="34" spans="1:2">
      <c r="A34" s="220">
        <v>22</v>
      </c>
      <c r="B34" s="222" t="s">
        <v>669</v>
      </c>
    </row>
    <row r="35" spans="1:2">
      <c r="A35" s="220">
        <v>23</v>
      </c>
      <c r="B35" s="222" t="s">
        <v>670</v>
      </c>
    </row>
    <row r="36" spans="1:2">
      <c r="A36" s="220">
        <v>24</v>
      </c>
      <c r="B36" s="222" t="s">
        <v>671</v>
      </c>
    </row>
    <row r="37" spans="1:2">
      <c r="A37" s="220">
        <v>25</v>
      </c>
      <c r="B37" s="222" t="s">
        <v>379</v>
      </c>
    </row>
    <row r="38" spans="1:2">
      <c r="A38" s="220">
        <v>26</v>
      </c>
      <c r="B38" s="222" t="s">
        <v>516</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s>
  <pageMargins left="0.7" right="0.7" top="0.75" bottom="0.75" header="0.3" footer="0.3"/>
  <pageSetup paperSize="9" scale="4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zoomScale="80" zoomScaleNormal="80" workbookViewId="0">
      <pane xSplit="1" ySplit="5" topLeftCell="B32" activePane="bottomRight" state="frozen"/>
      <selection activeCell="C20" sqref="C20"/>
      <selection pane="topRight" activeCell="C20" sqref="C20"/>
      <selection pane="bottomLeft" activeCell="C20" sqref="C20"/>
      <selection pane="bottomRight" activeCell="C20" sqref="C20"/>
    </sheetView>
  </sheetViews>
  <sheetFormatPr defaultColWidth="9.28515625" defaultRowHeight="12.75"/>
  <cols>
    <col min="1" max="1" width="9.5703125" style="40" bestFit="1" customWidth="1"/>
    <col min="2" max="2" width="132.42578125" style="4" customWidth="1"/>
    <col min="3" max="3" width="18.42578125" style="4" customWidth="1"/>
    <col min="4" max="16384" width="9.28515625" style="4"/>
  </cols>
  <sheetData>
    <row r="1" spans="1:3">
      <c r="A1" s="2" t="s">
        <v>30</v>
      </c>
      <c r="B1" s="3" t="str">
        <f>'Info '!C2</f>
        <v>JSC "Liberty Bank"</v>
      </c>
    </row>
    <row r="2" spans="1:3" s="30" customFormat="1" ht="15.75" customHeight="1">
      <c r="A2" s="30" t="s">
        <v>31</v>
      </c>
      <c r="B2" s="465">
        <f>'1. key ratios '!B2</f>
        <v>45930</v>
      </c>
    </row>
    <row r="3" spans="1:3" s="30" customFormat="1" ht="15.75" customHeight="1"/>
    <row r="4" spans="1:3" ht="13.5" thickBot="1">
      <c r="A4" s="40" t="s">
        <v>143</v>
      </c>
      <c r="B4" s="73" t="s">
        <v>142</v>
      </c>
    </row>
    <row r="5" spans="1:3">
      <c r="A5" s="41" t="s">
        <v>6</v>
      </c>
      <c r="B5" s="42"/>
      <c r="C5" s="43" t="s">
        <v>35</v>
      </c>
    </row>
    <row r="6" spans="1:3">
      <c r="A6" s="44">
        <v>1</v>
      </c>
      <c r="B6" s="45" t="s">
        <v>141</v>
      </c>
      <c r="C6" s="567">
        <f>SUM(C7:C11)</f>
        <v>697798041</v>
      </c>
    </row>
    <row r="7" spans="1:3">
      <c r="A7" s="44">
        <v>2</v>
      </c>
      <c r="B7" s="46" t="s">
        <v>140</v>
      </c>
      <c r="C7" s="568">
        <v>44490459</v>
      </c>
    </row>
    <row r="8" spans="1:3">
      <c r="A8" s="44">
        <v>3</v>
      </c>
      <c r="B8" s="47" t="s">
        <v>139</v>
      </c>
      <c r="C8" s="568">
        <v>36850537</v>
      </c>
    </row>
    <row r="9" spans="1:3">
      <c r="A9" s="44">
        <v>4</v>
      </c>
      <c r="B9" s="47" t="s">
        <v>138</v>
      </c>
      <c r="C9" s="568">
        <v>34059711</v>
      </c>
    </row>
    <row r="10" spans="1:3">
      <c r="A10" s="44">
        <v>5</v>
      </c>
      <c r="B10" s="47" t="s">
        <v>137</v>
      </c>
      <c r="C10" s="568">
        <v>0</v>
      </c>
    </row>
    <row r="11" spans="1:3">
      <c r="A11" s="44">
        <v>6</v>
      </c>
      <c r="B11" s="48" t="s">
        <v>136</v>
      </c>
      <c r="C11" s="568">
        <v>582397334</v>
      </c>
    </row>
    <row r="12" spans="1:3" s="28" customFormat="1">
      <c r="A12" s="44">
        <v>7</v>
      </c>
      <c r="B12" s="45" t="s">
        <v>135</v>
      </c>
      <c r="C12" s="569">
        <f>SUM(C13:C28)</f>
        <v>117308486</v>
      </c>
    </row>
    <row r="13" spans="1:3" s="28" customFormat="1">
      <c r="A13" s="44">
        <v>8</v>
      </c>
      <c r="B13" s="49" t="s">
        <v>134</v>
      </c>
      <c r="C13" s="570">
        <v>34059711</v>
      </c>
    </row>
    <row r="14" spans="1:3" s="28" customFormat="1" ht="25.5">
      <c r="A14" s="44">
        <v>9</v>
      </c>
      <c r="B14" s="50" t="s">
        <v>133</v>
      </c>
      <c r="C14" s="570">
        <v>0</v>
      </c>
    </row>
    <row r="15" spans="1:3" s="28" customFormat="1">
      <c r="A15" s="44">
        <v>10</v>
      </c>
      <c r="B15" s="51" t="s">
        <v>132</v>
      </c>
      <c r="C15" s="570">
        <v>83248775</v>
      </c>
    </row>
    <row r="16" spans="1:3" s="28" customFormat="1">
      <c r="A16" s="44">
        <v>11</v>
      </c>
      <c r="B16" s="52" t="s">
        <v>131</v>
      </c>
      <c r="C16" s="570">
        <v>0</v>
      </c>
    </row>
    <row r="17" spans="1:3" s="28" customFormat="1">
      <c r="A17" s="44">
        <v>12</v>
      </c>
      <c r="B17" s="51" t="s">
        <v>130</v>
      </c>
      <c r="C17" s="570">
        <v>0</v>
      </c>
    </row>
    <row r="18" spans="1:3" s="28" customFormat="1">
      <c r="A18" s="44">
        <v>13</v>
      </c>
      <c r="B18" s="51" t="s">
        <v>129</v>
      </c>
      <c r="C18" s="570">
        <v>0</v>
      </c>
    </row>
    <row r="19" spans="1:3" s="28" customFormat="1">
      <c r="A19" s="44">
        <v>14</v>
      </c>
      <c r="B19" s="51" t="s">
        <v>128</v>
      </c>
      <c r="C19" s="570">
        <v>0</v>
      </c>
    </row>
    <row r="20" spans="1:3" s="28" customFormat="1">
      <c r="A20" s="44">
        <v>15</v>
      </c>
      <c r="B20" s="51" t="s">
        <v>127</v>
      </c>
      <c r="C20" s="570">
        <v>0</v>
      </c>
    </row>
    <row r="21" spans="1:3" s="28" customFormat="1" ht="25.5">
      <c r="A21" s="44">
        <v>16</v>
      </c>
      <c r="B21" s="50" t="s">
        <v>126</v>
      </c>
      <c r="C21" s="570">
        <v>0</v>
      </c>
    </row>
    <row r="22" spans="1:3" s="28" customFormat="1">
      <c r="A22" s="44">
        <v>17</v>
      </c>
      <c r="B22" s="53" t="s">
        <v>125</v>
      </c>
      <c r="C22" s="570">
        <v>0</v>
      </c>
    </row>
    <row r="23" spans="1:3" s="28" customFormat="1">
      <c r="A23" s="44">
        <v>18</v>
      </c>
      <c r="B23" s="420" t="s">
        <v>517</v>
      </c>
      <c r="C23" s="570">
        <v>0</v>
      </c>
    </row>
    <row r="24" spans="1:3" s="28" customFormat="1">
      <c r="A24" s="44">
        <v>19</v>
      </c>
      <c r="B24" s="50" t="s">
        <v>124</v>
      </c>
      <c r="C24" s="570">
        <v>0</v>
      </c>
    </row>
    <row r="25" spans="1:3" s="28" customFormat="1" ht="25.5">
      <c r="A25" s="44">
        <v>20</v>
      </c>
      <c r="B25" s="50" t="s">
        <v>101</v>
      </c>
      <c r="C25" s="570">
        <v>0</v>
      </c>
    </row>
    <row r="26" spans="1:3" s="28" customFormat="1">
      <c r="A26" s="44">
        <v>21</v>
      </c>
      <c r="B26" s="54" t="s">
        <v>123</v>
      </c>
      <c r="C26" s="570">
        <v>0</v>
      </c>
    </row>
    <row r="27" spans="1:3" s="28" customFormat="1">
      <c r="A27" s="44">
        <v>22</v>
      </c>
      <c r="B27" s="54" t="s">
        <v>122</v>
      </c>
      <c r="C27" s="570">
        <v>0</v>
      </c>
    </row>
    <row r="28" spans="1:3" s="28" customFormat="1">
      <c r="A28" s="44">
        <v>23</v>
      </c>
      <c r="B28" s="54" t="s">
        <v>121</v>
      </c>
      <c r="C28" s="570">
        <v>0</v>
      </c>
    </row>
    <row r="29" spans="1:3" s="28" customFormat="1">
      <c r="A29" s="44">
        <v>24</v>
      </c>
      <c r="B29" s="55" t="s">
        <v>120</v>
      </c>
      <c r="C29" s="569">
        <f>C6-C12</f>
        <v>580489555</v>
      </c>
    </row>
    <row r="30" spans="1:3" s="28" customFormat="1">
      <c r="A30" s="56"/>
      <c r="B30" s="57"/>
      <c r="C30" s="570">
        <v>0</v>
      </c>
    </row>
    <row r="31" spans="1:3" s="28" customFormat="1">
      <c r="A31" s="56">
        <v>25</v>
      </c>
      <c r="B31" s="55" t="s">
        <v>119</v>
      </c>
      <c r="C31" s="569">
        <f>C32+C35</f>
        <v>6988013.3469000002</v>
      </c>
    </row>
    <row r="32" spans="1:3" s="28" customFormat="1">
      <c r="A32" s="56">
        <v>26</v>
      </c>
      <c r="B32" s="47" t="s">
        <v>118</v>
      </c>
      <c r="C32" s="571">
        <f>C33+C34</f>
        <v>2468283.3469000002</v>
      </c>
    </row>
    <row r="33" spans="1:3" s="28" customFormat="1">
      <c r="A33" s="56">
        <v>27</v>
      </c>
      <c r="B33" s="58" t="s">
        <v>179</v>
      </c>
      <c r="C33" s="570">
        <v>45654</v>
      </c>
    </row>
    <row r="34" spans="1:3" s="28" customFormat="1">
      <c r="A34" s="56">
        <v>28</v>
      </c>
      <c r="B34" s="58" t="s">
        <v>117</v>
      </c>
      <c r="C34" s="570">
        <v>2422629.3469000002</v>
      </c>
    </row>
    <row r="35" spans="1:3" s="28" customFormat="1">
      <c r="A35" s="56">
        <v>29</v>
      </c>
      <c r="B35" s="47" t="s">
        <v>116</v>
      </c>
      <c r="C35" s="570">
        <v>4519730</v>
      </c>
    </row>
    <row r="36" spans="1:3" s="28" customFormat="1">
      <c r="A36" s="56">
        <v>30</v>
      </c>
      <c r="B36" s="55" t="s">
        <v>115</v>
      </c>
      <c r="C36" s="569">
        <f>SUM(C37:C41)</f>
        <v>0</v>
      </c>
    </row>
    <row r="37" spans="1:3" s="28" customFormat="1">
      <c r="A37" s="56">
        <v>31</v>
      </c>
      <c r="B37" s="50" t="s">
        <v>114</v>
      </c>
      <c r="C37" s="570">
        <v>0</v>
      </c>
    </row>
    <row r="38" spans="1:3" s="28" customFormat="1">
      <c r="A38" s="56">
        <v>32</v>
      </c>
      <c r="B38" s="51" t="s">
        <v>113</v>
      </c>
      <c r="C38" s="570">
        <v>0</v>
      </c>
    </row>
    <row r="39" spans="1:3" s="28" customFormat="1" ht="25.5">
      <c r="A39" s="56">
        <v>33</v>
      </c>
      <c r="B39" s="50" t="s">
        <v>112</v>
      </c>
      <c r="C39" s="570">
        <v>0</v>
      </c>
    </row>
    <row r="40" spans="1:3" s="28" customFormat="1" ht="25.5">
      <c r="A40" s="56">
        <v>34</v>
      </c>
      <c r="B40" s="50" t="s">
        <v>101</v>
      </c>
      <c r="C40" s="570">
        <v>0</v>
      </c>
    </row>
    <row r="41" spans="1:3" s="28" customFormat="1">
      <c r="A41" s="56">
        <v>35</v>
      </c>
      <c r="B41" s="54" t="s">
        <v>111</v>
      </c>
      <c r="C41" s="570">
        <v>0</v>
      </c>
    </row>
    <row r="42" spans="1:3" s="28" customFormat="1">
      <c r="A42" s="56">
        <v>36</v>
      </c>
      <c r="B42" s="55" t="s">
        <v>110</v>
      </c>
      <c r="C42" s="569">
        <f>C31-C36</f>
        <v>6988013.3469000002</v>
      </c>
    </row>
    <row r="43" spans="1:3" s="28" customFormat="1">
      <c r="A43" s="56"/>
      <c r="B43" s="57"/>
      <c r="C43" s="570">
        <v>0</v>
      </c>
    </row>
    <row r="44" spans="1:3" s="28" customFormat="1">
      <c r="A44" s="56">
        <v>37</v>
      </c>
      <c r="B44" s="59" t="s">
        <v>109</v>
      </c>
      <c r="C44" s="569">
        <f>SUM(C45:C47)</f>
        <v>112008958.68252</v>
      </c>
    </row>
    <row r="45" spans="1:3" s="28" customFormat="1">
      <c r="A45" s="56">
        <v>38</v>
      </c>
      <c r="B45" s="47" t="s">
        <v>108</v>
      </c>
      <c r="C45" s="570">
        <v>112008958.68252</v>
      </c>
    </row>
    <row r="46" spans="1:3" s="28" customFormat="1">
      <c r="A46" s="56">
        <v>39</v>
      </c>
      <c r="B46" s="47" t="s">
        <v>107</v>
      </c>
      <c r="C46" s="570">
        <v>0</v>
      </c>
    </row>
    <row r="47" spans="1:3" s="28" customFormat="1">
      <c r="A47" s="56">
        <v>40</v>
      </c>
      <c r="B47" s="47" t="s">
        <v>106</v>
      </c>
      <c r="C47" s="570">
        <v>0</v>
      </c>
    </row>
    <row r="48" spans="1:3" s="28" customFormat="1">
      <c r="A48" s="56">
        <v>41</v>
      </c>
      <c r="B48" s="59" t="s">
        <v>105</v>
      </c>
      <c r="C48" s="569">
        <f>SUM(C49:C52)</f>
        <v>0</v>
      </c>
    </row>
    <row r="49" spans="1:3" s="28" customFormat="1">
      <c r="A49" s="56">
        <v>42</v>
      </c>
      <c r="B49" s="50" t="s">
        <v>104</v>
      </c>
      <c r="C49" s="570">
        <v>0</v>
      </c>
    </row>
    <row r="50" spans="1:3" s="28" customFormat="1">
      <c r="A50" s="56">
        <v>43</v>
      </c>
      <c r="B50" s="51" t="s">
        <v>103</v>
      </c>
      <c r="C50" s="570">
        <v>0</v>
      </c>
    </row>
    <row r="51" spans="1:3" s="28" customFormat="1">
      <c r="A51" s="56">
        <v>44</v>
      </c>
      <c r="B51" s="50" t="s">
        <v>102</v>
      </c>
      <c r="C51" s="570">
        <v>0</v>
      </c>
    </row>
    <row r="52" spans="1:3" s="28" customFormat="1" ht="25.5">
      <c r="A52" s="56">
        <v>45</v>
      </c>
      <c r="B52" s="50" t="s">
        <v>101</v>
      </c>
      <c r="C52" s="570">
        <v>0</v>
      </c>
    </row>
    <row r="53" spans="1:3" s="28" customFormat="1" ht="13.5" thickBot="1">
      <c r="A53" s="56">
        <v>46</v>
      </c>
      <c r="B53" s="60" t="s">
        <v>100</v>
      </c>
      <c r="C53" s="572">
        <f>C44-C48</f>
        <v>112008958.68252</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pageSetup scale="5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3"/>
  <sheetViews>
    <sheetView zoomScale="80" zoomScaleNormal="80" workbookViewId="0">
      <selection activeCell="C20" sqref="C20"/>
    </sheetView>
  </sheetViews>
  <sheetFormatPr defaultColWidth="9.28515625" defaultRowHeight="12.75"/>
  <cols>
    <col min="1" max="1" width="9.42578125" style="135" bestFit="1" customWidth="1"/>
    <col min="2" max="2" width="49.5703125" style="135" customWidth="1"/>
    <col min="3" max="3" width="16.7109375" style="135" bestFit="1" customWidth="1"/>
    <col min="4" max="4" width="13.28515625" style="135" bestFit="1" customWidth="1"/>
    <col min="5" max="16384" width="9.28515625" style="135"/>
  </cols>
  <sheetData>
    <row r="1" spans="1:4" ht="15">
      <c r="A1" s="183" t="s">
        <v>30</v>
      </c>
      <c r="B1" s="3" t="str">
        <f>'Info '!C2</f>
        <v>JSC "Liberty Bank"</v>
      </c>
    </row>
    <row r="2" spans="1:4" s="111" customFormat="1" ht="15.75" customHeight="1">
      <c r="A2" s="111" t="s">
        <v>31</v>
      </c>
      <c r="B2" s="465">
        <f>'1. key ratios '!B2</f>
        <v>45930</v>
      </c>
    </row>
    <row r="3" spans="1:4" s="111" customFormat="1" ht="15.75" customHeight="1"/>
    <row r="4" spans="1:4" ht="13.5" thickBot="1">
      <c r="A4" s="151" t="s">
        <v>268</v>
      </c>
      <c r="B4" s="191" t="s">
        <v>269</v>
      </c>
    </row>
    <row r="5" spans="1:4" s="192" customFormat="1" ht="12.75" customHeight="1">
      <c r="A5" s="215"/>
      <c r="B5" s="216" t="s">
        <v>272</v>
      </c>
      <c r="C5" s="184" t="s">
        <v>270</v>
      </c>
      <c r="D5" s="185" t="s">
        <v>271</v>
      </c>
    </row>
    <row r="6" spans="1:4" s="193" customFormat="1">
      <c r="A6" s="186">
        <v>1</v>
      </c>
      <c r="B6" s="210" t="s">
        <v>273</v>
      </c>
      <c r="C6" s="573"/>
      <c r="D6" s="187"/>
    </row>
    <row r="7" spans="1:4" s="193" customFormat="1">
      <c r="A7" s="188" t="s">
        <v>259</v>
      </c>
      <c r="B7" s="211" t="s">
        <v>274</v>
      </c>
      <c r="C7" s="574">
        <v>4.4999999999999998E-2</v>
      </c>
      <c r="D7" s="575">
        <f>C7*'[4]5. RWA'!$C$13</f>
        <v>179424569.15039581</v>
      </c>
    </row>
    <row r="8" spans="1:4" s="193" customFormat="1">
      <c r="A8" s="188" t="s">
        <v>260</v>
      </c>
      <c r="B8" s="211" t="s">
        <v>275</v>
      </c>
      <c r="C8" s="576">
        <v>0.06</v>
      </c>
      <c r="D8" s="575">
        <f>C8*'[4]5. RWA'!$C$13</f>
        <v>239232758.86719438</v>
      </c>
    </row>
    <row r="9" spans="1:4" s="193" customFormat="1">
      <c r="A9" s="188" t="s">
        <v>261</v>
      </c>
      <c r="B9" s="211" t="s">
        <v>276</v>
      </c>
      <c r="C9" s="576">
        <v>0.08</v>
      </c>
      <c r="D9" s="575">
        <f>C9*'[4]5. RWA'!$C$13</f>
        <v>318977011.82292587</v>
      </c>
    </row>
    <row r="10" spans="1:4" s="193" customFormat="1">
      <c r="A10" s="186" t="s">
        <v>262</v>
      </c>
      <c r="B10" s="210" t="s">
        <v>277</v>
      </c>
      <c r="C10" s="577"/>
      <c r="D10" s="578"/>
    </row>
    <row r="11" spans="1:4" s="194" customFormat="1">
      <c r="A11" s="189" t="s">
        <v>263</v>
      </c>
      <c r="B11" s="207" t="s">
        <v>747</v>
      </c>
      <c r="C11" s="579">
        <v>2.5000000000000001E-2</v>
      </c>
      <c r="D11" s="580">
        <f>C11*'[4]5. RWA'!$C$13</f>
        <v>99680316.194664344</v>
      </c>
    </row>
    <row r="12" spans="1:4" s="194" customFormat="1">
      <c r="A12" s="189" t="s">
        <v>264</v>
      </c>
      <c r="B12" s="207" t="s">
        <v>278</v>
      </c>
      <c r="C12" s="579">
        <v>5.0000000000000001E-3</v>
      </c>
      <c r="D12" s="580">
        <f>C12*'[4]5. RWA'!$C$13</f>
        <v>19936063.238932867</v>
      </c>
    </row>
    <row r="13" spans="1:4" s="194" customFormat="1">
      <c r="A13" s="189" t="s">
        <v>265</v>
      </c>
      <c r="B13" s="207" t="s">
        <v>279</v>
      </c>
      <c r="C13" s="579">
        <v>5.0000000000000001E-3</v>
      </c>
      <c r="D13" s="580">
        <f>C13*'[4]5. RWA'!$C$13</f>
        <v>19936063.238932867</v>
      </c>
    </row>
    <row r="14" spans="1:4" s="194" customFormat="1">
      <c r="A14" s="186" t="s">
        <v>266</v>
      </c>
      <c r="B14" s="210" t="s">
        <v>326</v>
      </c>
      <c r="C14" s="581"/>
      <c r="D14" s="578"/>
    </row>
    <row r="15" spans="1:4" s="194" customFormat="1">
      <c r="A15" s="189">
        <v>3.1</v>
      </c>
      <c r="B15" s="207" t="s">
        <v>284</v>
      </c>
      <c r="C15" s="579">
        <v>3.4588548348648836E-2</v>
      </c>
      <c r="D15" s="580">
        <f>C15*'[4]5. RWA'!$C$13</f>
        <v>137911897.44431004</v>
      </c>
    </row>
    <row r="16" spans="1:4" s="194" customFormat="1">
      <c r="A16" s="189">
        <v>3.2</v>
      </c>
      <c r="B16" s="207" t="s">
        <v>285</v>
      </c>
      <c r="C16" s="579">
        <v>4.209054983137743E-2</v>
      </c>
      <c r="D16" s="580">
        <f>C16*'[4]5. RWA'!$C$13</f>
        <v>167823972.63995913</v>
      </c>
    </row>
    <row r="17" spans="1:6" s="193" customFormat="1">
      <c r="A17" s="189">
        <v>3.3</v>
      </c>
      <c r="B17" s="207" t="s">
        <v>286</v>
      </c>
      <c r="C17" s="579">
        <v>5.196160441391505E-2</v>
      </c>
      <c r="D17" s="580">
        <f>C17*'[4]5. RWA'!$C$13</f>
        <v>207181966.31844473</v>
      </c>
    </row>
    <row r="18" spans="1:6" s="192" customFormat="1" ht="12.75" customHeight="1">
      <c r="A18" s="213"/>
      <c r="B18" s="214" t="s">
        <v>325</v>
      </c>
      <c r="C18" s="208" t="s">
        <v>270</v>
      </c>
      <c r="D18" s="212" t="s">
        <v>271</v>
      </c>
    </row>
    <row r="19" spans="1:6" s="193" customFormat="1">
      <c r="A19" s="190">
        <v>4</v>
      </c>
      <c r="B19" s="207" t="s">
        <v>280</v>
      </c>
      <c r="C19" s="579">
        <f>C7+C11+C12+C13+C15</f>
        <v>0.11458854834864884</v>
      </c>
      <c r="D19" s="575">
        <f>C19*'[4]5. RWA'!$C$13</f>
        <v>456888909.26723593</v>
      </c>
    </row>
    <row r="20" spans="1:6" s="193" customFormat="1">
      <c r="A20" s="190">
        <v>5</v>
      </c>
      <c r="B20" s="207" t="s">
        <v>90</v>
      </c>
      <c r="C20" s="579">
        <f>C8+C11+C12+C13+C16</f>
        <v>0.13709054983137742</v>
      </c>
      <c r="D20" s="575">
        <f>C20*'[4]5. RWA'!$C$13</f>
        <v>546609174.17968357</v>
      </c>
    </row>
    <row r="21" spans="1:6" s="193" customFormat="1" ht="13.5" thickBot="1">
      <c r="A21" s="195" t="s">
        <v>267</v>
      </c>
      <c r="B21" s="196" t="s">
        <v>281</v>
      </c>
      <c r="C21" s="209">
        <f>C9+C11+C12+C13+C17</f>
        <v>0.16696160441391505</v>
      </c>
      <c r="D21" s="582">
        <f>C21*'[4]5. RWA'!$C$13</f>
        <v>665711420.81390071</v>
      </c>
    </row>
    <row r="22" spans="1:6">
      <c r="F22" s="151"/>
    </row>
    <row r="23" spans="1:6">
      <c r="B23" s="150"/>
    </row>
  </sheetData>
  <conditionalFormatting sqref="C21">
    <cfRule type="cellIs" dxfId="19" priority="1" operator="lessThan">
      <formula>#REF!</formula>
    </cfRule>
  </conditionalFormatting>
  <pageMargins left="0.7" right="0.7" top="0.75" bottom="0.75" header="0.3" footer="0.3"/>
  <pageSetup paperSize="9" scale="9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85" zoomScaleNormal="85" workbookViewId="0">
      <selection activeCell="C20" sqref="C20"/>
    </sheetView>
  </sheetViews>
  <sheetFormatPr defaultRowHeight="15"/>
  <cols>
    <col min="1" max="1" width="102.7109375" customWidth="1"/>
    <col min="2" max="2" width="43.28515625" customWidth="1"/>
    <col min="3" max="3" width="28.140625" bestFit="1" customWidth="1"/>
    <col min="4" max="4" width="28.28515625" customWidth="1"/>
    <col min="5" max="7" width="28.140625" customWidth="1"/>
  </cols>
  <sheetData>
    <row r="1" spans="1:3">
      <c r="A1" s="389" t="str">
        <f>'9.1. Capital Requirements'!A1</f>
        <v>Bank:</v>
      </c>
      <c r="B1" s="390" t="str">
        <f>'Info '!C2</f>
        <v>JSC "Liberty Bank"</v>
      </c>
    </row>
    <row r="2" spans="1:3">
      <c r="A2" s="389" t="str">
        <f>'9.1. Capital Requirements'!A2</f>
        <v>Date:</v>
      </c>
      <c r="B2" s="468">
        <f>'1. key ratios '!B2</f>
        <v>45930</v>
      </c>
    </row>
    <row r="3" spans="1:3">
      <c r="A3" s="391" t="s">
        <v>675</v>
      </c>
      <c r="B3" s="392" t="s">
        <v>676</v>
      </c>
    </row>
    <row r="4" spans="1:3" ht="15.75" thickBot="1"/>
    <row r="5" spans="1:3">
      <c r="A5" s="393"/>
      <c r="B5" s="394" t="s">
        <v>677</v>
      </c>
      <c r="C5" s="412"/>
    </row>
    <row r="6" spans="1:3">
      <c r="A6" s="395" t="s">
        <v>697</v>
      </c>
      <c r="B6" s="396">
        <f>SUM(B7,B11)</f>
        <v>725353108.24000001</v>
      </c>
      <c r="C6" s="412"/>
    </row>
    <row r="7" spans="1:3">
      <c r="A7" s="395" t="s">
        <v>683</v>
      </c>
      <c r="B7" s="396">
        <f>SUM(B8:B10)</f>
        <v>699486527.02942002</v>
      </c>
      <c r="C7" s="412"/>
    </row>
    <row r="8" spans="1:3">
      <c r="A8" s="397" t="s">
        <v>678</v>
      </c>
      <c r="B8" s="398">
        <f>'[4]9. Capital'!C29</f>
        <v>580489555</v>
      </c>
      <c r="C8" s="412"/>
    </row>
    <row r="9" spans="1:3">
      <c r="A9" s="397" t="s">
        <v>679</v>
      </c>
      <c r="B9" s="398">
        <f>'[4]9. Capital'!C42</f>
        <v>6988013.3469000002</v>
      </c>
      <c r="C9" s="412"/>
    </row>
    <row r="10" spans="1:3">
      <c r="A10" s="397" t="s">
        <v>680</v>
      </c>
      <c r="B10" s="398">
        <f>'[4]9. Capital'!C53</f>
        <v>112008958.68252</v>
      </c>
      <c r="C10" s="412"/>
    </row>
    <row r="11" spans="1:3">
      <c r="A11" s="395" t="s">
        <v>684</v>
      </c>
      <c r="B11" s="396">
        <f>SUM(B12:B13)</f>
        <v>25866581.210580014</v>
      </c>
      <c r="C11" s="412"/>
    </row>
    <row r="12" spans="1:3">
      <c r="A12" s="397" t="s">
        <v>703</v>
      </c>
      <c r="B12" s="398">
        <v>25866581.210580014</v>
      </c>
      <c r="C12" s="412"/>
    </row>
    <row r="13" spans="1:3">
      <c r="A13" s="397" t="s">
        <v>685</v>
      </c>
      <c r="B13" s="398">
        <v>0</v>
      </c>
      <c r="C13" s="412"/>
    </row>
    <row r="14" spans="1:3">
      <c r="A14" s="395" t="s">
        <v>686</v>
      </c>
      <c r="B14" s="396">
        <f>SUM(B15:B16)</f>
        <v>5659333283.9504099</v>
      </c>
      <c r="C14" s="412"/>
    </row>
    <row r="15" spans="1:3">
      <c r="A15" s="399" t="s">
        <v>687</v>
      </c>
      <c r="B15" s="398">
        <v>4959846756.92099</v>
      </c>
      <c r="C15" s="412"/>
    </row>
    <row r="16" spans="1:3">
      <c r="A16" s="399" t="s">
        <v>688</v>
      </c>
      <c r="B16" s="398">
        <f>B7</f>
        <v>699486527.02942002</v>
      </c>
      <c r="C16" s="412"/>
    </row>
    <row r="17" spans="1:5">
      <c r="A17" s="395" t="s">
        <v>691</v>
      </c>
      <c r="B17" s="396"/>
      <c r="C17" s="412"/>
    </row>
    <row r="18" spans="1:5">
      <c r="A18" s="399" t="s">
        <v>689</v>
      </c>
      <c r="B18" s="398">
        <f>'[4]5. RWA'!C13</f>
        <v>3987212647.7865734</v>
      </c>
      <c r="C18" s="412"/>
    </row>
    <row r="19" spans="1:5">
      <c r="A19" s="399" t="s">
        <v>690</v>
      </c>
      <c r="B19" s="398">
        <v>5761835034.1602468</v>
      </c>
      <c r="C19" s="412"/>
    </row>
    <row r="20" spans="1:5">
      <c r="A20" s="395" t="s">
        <v>705</v>
      </c>
      <c r="B20" s="396"/>
      <c r="C20" s="412"/>
    </row>
    <row r="21" spans="1:5">
      <c r="A21" s="400" t="s">
        <v>692</v>
      </c>
      <c r="B21" s="583">
        <f>IFERROR(B6/B18,0)</f>
        <v>0.18191984534425729</v>
      </c>
      <c r="C21" s="412"/>
    </row>
    <row r="22" spans="1:5">
      <c r="A22" s="400" t="s">
        <v>709</v>
      </c>
      <c r="B22" s="583">
        <f>IFERROR(B6/B19,0)</f>
        <v>0.12588925297923179</v>
      </c>
      <c r="C22" s="412"/>
    </row>
    <row r="23" spans="1:5" ht="15.75" thickBot="1">
      <c r="A23" s="401" t="s">
        <v>693</v>
      </c>
      <c r="B23" s="402">
        <f>IFERROR(B6/B14,0)</f>
        <v>0.12816935703310947</v>
      </c>
    </row>
    <row r="24" spans="1:5" ht="16.5" customHeight="1">
      <c r="A24" s="403" t="s">
        <v>681</v>
      </c>
      <c r="B24" s="404"/>
      <c r="C24" s="404"/>
      <c r="D24" s="404"/>
      <c r="E24" s="404"/>
    </row>
    <row r="25" spans="1:5" ht="25.5" customHeight="1">
      <c r="A25" s="403" t="s">
        <v>702</v>
      </c>
    </row>
    <row r="26" spans="1:5" ht="42.4" customHeight="1">
      <c r="A26" s="403" t="s">
        <v>704</v>
      </c>
      <c r="B26" s="135"/>
    </row>
  </sheetData>
  <pageMargins left="0.7" right="0.7" top="0.75" bottom="0.75" header="0.3" footer="0.3"/>
  <pageSetup scale="6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80" zoomScaleNormal="80" workbookViewId="0">
      <selection activeCell="C20" sqref="C20"/>
    </sheetView>
  </sheetViews>
  <sheetFormatPr defaultRowHeight="15"/>
  <cols>
    <col min="1" max="1" width="52.42578125" customWidth="1"/>
    <col min="2" max="2" width="21" customWidth="1"/>
    <col min="3" max="3" width="22.85546875" customWidth="1"/>
    <col min="4" max="4" width="21" customWidth="1"/>
    <col min="5" max="5" width="22.140625" customWidth="1"/>
    <col min="6" max="6" width="22.7109375" customWidth="1"/>
  </cols>
  <sheetData>
    <row r="1" spans="1:7">
      <c r="A1" s="389" t="s">
        <v>30</v>
      </c>
      <c r="B1" s="390" t="str">
        <f>'Info '!C2</f>
        <v>JSC "Liberty Bank"</v>
      </c>
      <c r="C1" s="135"/>
    </row>
    <row r="2" spans="1:7">
      <c r="A2" s="389" t="s">
        <v>31</v>
      </c>
      <c r="B2" s="468">
        <f>'1. key ratios '!B2</f>
        <v>45930</v>
      </c>
      <c r="C2" s="135"/>
    </row>
    <row r="3" spans="1:7">
      <c r="A3" s="391" t="s">
        <v>682</v>
      </c>
      <c r="B3" s="392" t="s">
        <v>676</v>
      </c>
      <c r="C3" s="135"/>
    </row>
    <row r="5" spans="1:7">
      <c r="A5" s="405"/>
    </row>
    <row r="6" spans="1:7" ht="15.75" thickBot="1">
      <c r="A6" s="406"/>
      <c r="B6" s="406"/>
      <c r="C6" s="406"/>
      <c r="D6" s="406"/>
      <c r="E6" s="406"/>
      <c r="F6" s="406"/>
    </row>
    <row r="7" spans="1:7">
      <c r="A7" s="809"/>
      <c r="B7" s="811" t="s">
        <v>708</v>
      </c>
      <c r="C7" s="811"/>
      <c r="D7" s="811"/>
      <c r="E7" s="811"/>
      <c r="F7" s="812" t="s">
        <v>64</v>
      </c>
    </row>
    <row r="8" spans="1:7">
      <c r="A8" s="810"/>
      <c r="B8" s="588" t="s">
        <v>694</v>
      </c>
      <c r="C8" s="588" t="s">
        <v>695</v>
      </c>
      <c r="D8" s="588" t="s">
        <v>696</v>
      </c>
      <c r="E8" s="588" t="s">
        <v>706</v>
      </c>
      <c r="F8" s="813"/>
      <c r="G8" s="413"/>
    </row>
    <row r="9" spans="1:7">
      <c r="A9" s="589" t="s">
        <v>697</v>
      </c>
      <c r="B9" s="584">
        <f>B13+B17</f>
        <v>711108943.84509051</v>
      </c>
      <c r="C9" s="584">
        <f t="shared" ref="C9:D9" si="0">C13+C17</f>
        <v>25073957.005556002</v>
      </c>
      <c r="D9" s="584">
        <f t="shared" si="0"/>
        <v>146154256.24000001</v>
      </c>
      <c r="E9" s="584">
        <f>E13+E17</f>
        <v>4565384.0000000009</v>
      </c>
      <c r="F9" s="407">
        <f>F13+F17</f>
        <v>886902541.09064651</v>
      </c>
    </row>
    <row r="10" spans="1:7">
      <c r="A10" s="590" t="s">
        <v>699</v>
      </c>
      <c r="B10" s="585">
        <v>711156803.96954978</v>
      </c>
      <c r="C10" s="585">
        <v>4361168</v>
      </c>
      <c r="D10" s="585">
        <v>135937001.24000001</v>
      </c>
      <c r="E10" s="585">
        <v>4565384.0000000009</v>
      </c>
      <c r="F10" s="407">
        <f>SUM(B10:E10)</f>
        <v>856020357.20954978</v>
      </c>
      <c r="G10" s="412"/>
    </row>
    <row r="11" spans="1:7">
      <c r="A11" s="590" t="s">
        <v>707</v>
      </c>
      <c r="B11" s="585">
        <v>-47860.124459270017</v>
      </c>
      <c r="C11" s="585">
        <v>20712789.005556002</v>
      </c>
      <c r="D11" s="585">
        <v>10217255</v>
      </c>
      <c r="E11" s="585">
        <v>0</v>
      </c>
      <c r="F11" s="407">
        <f>SUM(B11:E11)</f>
        <v>30882183.881096732</v>
      </c>
      <c r="G11" s="412"/>
    </row>
    <row r="12" spans="1:7">
      <c r="A12" s="591" t="s">
        <v>698</v>
      </c>
      <c r="B12" s="585">
        <v>372625.88954969199</v>
      </c>
      <c r="C12" s="585">
        <v>3488934.4</v>
      </c>
      <c r="D12" s="585">
        <v>24800276.157480016</v>
      </c>
      <c r="E12" s="585">
        <v>-2422629.3468999993</v>
      </c>
      <c r="F12" s="407">
        <f t="shared" ref="F12:F20" si="1">SUM(B12:E12)</f>
        <v>26239207.100129709</v>
      </c>
      <c r="G12" s="412"/>
    </row>
    <row r="13" spans="1:7">
      <c r="A13" s="592" t="s">
        <v>688</v>
      </c>
      <c r="B13" s="586">
        <v>0</v>
      </c>
      <c r="C13" s="586">
        <v>872233.6</v>
      </c>
      <c r="D13" s="586">
        <v>111136725.08251999</v>
      </c>
      <c r="E13" s="586">
        <v>6988013.3469000002</v>
      </c>
      <c r="F13" s="407">
        <f t="shared" si="1"/>
        <v>118996972.02941999</v>
      </c>
    </row>
    <row r="14" spans="1:7">
      <c r="A14" s="590" t="s">
        <v>699</v>
      </c>
      <c r="B14" s="587">
        <v>0</v>
      </c>
      <c r="C14" s="587">
        <v>872233.6</v>
      </c>
      <c r="D14" s="587">
        <v>111136725.08251999</v>
      </c>
      <c r="E14" s="587">
        <v>6988013.3469000002</v>
      </c>
      <c r="F14" s="407">
        <f t="shared" si="1"/>
        <v>118996972.02941999</v>
      </c>
    </row>
    <row r="15" spans="1:7">
      <c r="A15" s="590" t="s">
        <v>707</v>
      </c>
      <c r="B15" s="587">
        <v>0</v>
      </c>
      <c r="C15" s="587">
        <v>0</v>
      </c>
      <c r="D15" s="587">
        <v>0</v>
      </c>
      <c r="E15" s="587">
        <v>0</v>
      </c>
      <c r="F15" s="407">
        <f t="shared" si="1"/>
        <v>0</v>
      </c>
    </row>
    <row r="16" spans="1:7">
      <c r="A16" s="591" t="s">
        <v>698</v>
      </c>
      <c r="B16" s="587">
        <v>0</v>
      </c>
      <c r="C16" s="587">
        <v>0</v>
      </c>
      <c r="D16" s="587">
        <v>0</v>
      </c>
      <c r="E16" s="587">
        <v>0</v>
      </c>
      <c r="F16" s="407">
        <f t="shared" si="1"/>
        <v>0</v>
      </c>
    </row>
    <row r="17" spans="1:6">
      <c r="A17" s="592" t="s">
        <v>684</v>
      </c>
      <c r="B17" s="586">
        <v>711108943.84509051</v>
      </c>
      <c r="C17" s="586">
        <v>24201723.405556001</v>
      </c>
      <c r="D17" s="586">
        <v>35017531.157480016</v>
      </c>
      <c r="E17" s="586">
        <v>-2422629.3468999993</v>
      </c>
      <c r="F17" s="407">
        <f t="shared" si="1"/>
        <v>767905569.06122649</v>
      </c>
    </row>
    <row r="18" spans="1:6">
      <c r="A18" s="590" t="s">
        <v>699</v>
      </c>
      <c r="B18" s="587">
        <v>711156803.96954978</v>
      </c>
      <c r="C18" s="587">
        <v>3488934.4</v>
      </c>
      <c r="D18" s="587">
        <v>24800276.157480016</v>
      </c>
      <c r="E18" s="587">
        <v>-2422629.3468999993</v>
      </c>
      <c r="F18" s="407">
        <f t="shared" si="1"/>
        <v>737023385.18012977</v>
      </c>
    </row>
    <row r="19" spans="1:6">
      <c r="A19" s="590" t="s">
        <v>707</v>
      </c>
      <c r="B19" s="587">
        <v>-47860.124459270017</v>
      </c>
      <c r="C19" s="587">
        <v>20712789.005556002</v>
      </c>
      <c r="D19" s="587">
        <v>10217255</v>
      </c>
      <c r="E19" s="587">
        <v>0</v>
      </c>
      <c r="F19" s="407">
        <f t="shared" si="1"/>
        <v>30882183.881096732</v>
      </c>
    </row>
    <row r="20" spans="1:6" ht="15.75" thickBot="1">
      <c r="A20" s="593" t="s">
        <v>698</v>
      </c>
      <c r="B20" s="408">
        <v>372625.88954969199</v>
      </c>
      <c r="C20" s="408">
        <v>3488934.4</v>
      </c>
      <c r="D20" s="408">
        <v>24800276.157480016</v>
      </c>
      <c r="E20" s="408">
        <v>-2422629.3468999993</v>
      </c>
      <c r="F20" s="594">
        <f t="shared" si="1"/>
        <v>26239207.100129709</v>
      </c>
    </row>
  </sheetData>
  <mergeCells count="3">
    <mergeCell ref="A7:A8"/>
    <mergeCell ref="B7:E7"/>
    <mergeCell ref="F7:F8"/>
  </mergeCells>
  <pageMargins left="0.7" right="0.7" top="0.75" bottom="0.75" header="0.3" footer="0.3"/>
  <pageSetup scale="5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8"/>
  <sheetViews>
    <sheetView zoomScale="80" zoomScaleNormal="80" workbookViewId="0">
      <pane xSplit="1" ySplit="5" topLeftCell="B6" activePane="bottomRight" state="frozen"/>
      <selection activeCell="C20" sqref="C20"/>
      <selection pane="topRight" activeCell="C20" sqref="C20"/>
      <selection pane="bottomLeft" activeCell="C20" sqref="C20"/>
      <selection pane="bottomRight" activeCell="C20" sqref="C20"/>
    </sheetView>
  </sheetViews>
  <sheetFormatPr defaultColWidth="9.28515625" defaultRowHeight="14.25"/>
  <cols>
    <col min="1" max="1" width="10.7109375" style="4" customWidth="1"/>
    <col min="2" max="2" width="78.140625" style="4" customWidth="1"/>
    <col min="3" max="3" width="53.28515625" style="4" customWidth="1"/>
    <col min="4" max="4" width="32.28515625" style="4" customWidth="1"/>
    <col min="5" max="5" width="9.42578125" style="5" customWidth="1"/>
    <col min="6" max="16384" width="9.28515625" style="5"/>
  </cols>
  <sheetData>
    <row r="1" spans="1:6">
      <c r="A1" s="2" t="s">
        <v>30</v>
      </c>
      <c r="B1" s="3" t="str">
        <f>'Info '!C2</f>
        <v>JSC "Liberty Bank"</v>
      </c>
      <c r="E1" s="4"/>
      <c r="F1" s="4"/>
    </row>
    <row r="2" spans="1:6" s="30" customFormat="1" ht="15.75" customHeight="1">
      <c r="A2" s="2" t="s">
        <v>31</v>
      </c>
      <c r="B2" s="465">
        <f>'1. key ratios '!B2</f>
        <v>45930</v>
      </c>
    </row>
    <row r="3" spans="1:6" s="30" customFormat="1" ht="15.75" customHeight="1">
      <c r="A3" s="61"/>
    </row>
    <row r="4" spans="1:6" s="30" customFormat="1" ht="15.75" customHeight="1" thickBot="1">
      <c r="A4" s="30" t="s">
        <v>47</v>
      </c>
      <c r="B4" s="107" t="s">
        <v>165</v>
      </c>
      <c r="D4" s="18" t="s">
        <v>35</v>
      </c>
    </row>
    <row r="5" spans="1:6" ht="25.5">
      <c r="A5" s="611" t="s">
        <v>6</v>
      </c>
      <c r="B5" s="612" t="s">
        <v>205</v>
      </c>
      <c r="C5" s="613" t="s">
        <v>624</v>
      </c>
      <c r="D5" s="614" t="s">
        <v>49</v>
      </c>
    </row>
    <row r="6" spans="1:6" ht="15">
      <c r="A6" s="615">
        <v>1</v>
      </c>
      <c r="B6" s="616" t="s">
        <v>525</v>
      </c>
      <c r="C6" s="595">
        <f>SUM(C7:C9)</f>
        <v>724785246.67498374</v>
      </c>
      <c r="D6" s="62"/>
      <c r="E6" s="63"/>
    </row>
    <row r="7" spans="1:6" ht="15">
      <c r="A7" s="615">
        <v>1.1000000000000001</v>
      </c>
      <c r="B7" s="617" t="s">
        <v>526</v>
      </c>
      <c r="C7" s="596">
        <v>338732080.87</v>
      </c>
      <c r="D7" s="64"/>
      <c r="E7" s="63"/>
    </row>
    <row r="8" spans="1:6" ht="15">
      <c r="A8" s="615">
        <v>1.2</v>
      </c>
      <c r="B8" s="617" t="s">
        <v>527</v>
      </c>
      <c r="C8" s="596">
        <v>167003174.85618231</v>
      </c>
      <c r="D8" s="64"/>
      <c r="E8" s="63"/>
    </row>
    <row r="9" spans="1:6" ht="15">
      <c r="A9" s="615">
        <v>1.3</v>
      </c>
      <c r="B9" s="617" t="s">
        <v>528</v>
      </c>
      <c r="C9" s="596">
        <v>219049990.94880146</v>
      </c>
      <c r="D9" s="297"/>
      <c r="E9" s="63"/>
    </row>
    <row r="10" spans="1:6" ht="15">
      <c r="A10" s="615">
        <v>2</v>
      </c>
      <c r="B10" s="272" t="s">
        <v>529</v>
      </c>
      <c r="C10" s="597">
        <v>1289440.29</v>
      </c>
      <c r="D10" s="297"/>
      <c r="E10" s="63"/>
    </row>
    <row r="11" spans="1:6" ht="15">
      <c r="A11" s="615">
        <v>2.1</v>
      </c>
      <c r="B11" s="618" t="s">
        <v>530</v>
      </c>
      <c r="C11" s="598">
        <v>966158.55</v>
      </c>
      <c r="D11" s="298"/>
      <c r="E11" s="65"/>
    </row>
    <row r="12" spans="1:6" ht="15">
      <c r="A12" s="615">
        <v>3</v>
      </c>
      <c r="B12" s="274" t="s">
        <v>531</v>
      </c>
      <c r="C12" s="599"/>
      <c r="D12" s="298"/>
      <c r="E12" s="65"/>
    </row>
    <row r="13" spans="1:6" ht="15">
      <c r="A13" s="615">
        <v>4</v>
      </c>
      <c r="B13" s="275" t="s">
        <v>532</v>
      </c>
      <c r="C13" s="599"/>
      <c r="D13" s="298"/>
      <c r="E13" s="65"/>
    </row>
    <row r="14" spans="1:6" ht="15">
      <c r="A14" s="615">
        <v>5</v>
      </c>
      <c r="B14" s="276" t="s">
        <v>533</v>
      </c>
      <c r="C14" s="599">
        <v>259869571.78298306</v>
      </c>
      <c r="D14" s="298"/>
      <c r="E14" s="65"/>
    </row>
    <row r="15" spans="1:6" ht="15">
      <c r="A15" s="615">
        <v>5.0999999999999996</v>
      </c>
      <c r="B15" s="277" t="s">
        <v>534</v>
      </c>
      <c r="C15" s="596">
        <v>0</v>
      </c>
      <c r="D15" s="298"/>
      <c r="E15" s="63"/>
    </row>
    <row r="16" spans="1:6" ht="15">
      <c r="A16" s="615">
        <v>5.2</v>
      </c>
      <c r="B16" s="277" t="s">
        <v>535</v>
      </c>
      <c r="C16" s="596">
        <v>259869571.78298306</v>
      </c>
      <c r="D16" s="297"/>
      <c r="E16" s="63"/>
    </row>
    <row r="17" spans="1:5" ht="15">
      <c r="A17" s="615">
        <v>5.3</v>
      </c>
      <c r="B17" s="278" t="s">
        <v>536</v>
      </c>
      <c r="C17" s="596"/>
      <c r="D17" s="297"/>
      <c r="E17" s="63"/>
    </row>
    <row r="18" spans="1:5" ht="15">
      <c r="A18" s="615">
        <v>6</v>
      </c>
      <c r="B18" s="274" t="s">
        <v>537</v>
      </c>
      <c r="C18" s="597">
        <v>4439733664.2076139</v>
      </c>
      <c r="D18" s="297"/>
      <c r="E18" s="63"/>
    </row>
    <row r="19" spans="1:5" ht="15">
      <c r="A19" s="615">
        <v>6.1</v>
      </c>
      <c r="B19" s="277" t="s">
        <v>535</v>
      </c>
      <c r="C19" s="598">
        <v>452341677.54308712</v>
      </c>
      <c r="D19" s="297"/>
      <c r="E19" s="63"/>
    </row>
    <row r="20" spans="1:5" ht="15">
      <c r="A20" s="615">
        <v>6.2</v>
      </c>
      <c r="B20" s="278" t="s">
        <v>536</v>
      </c>
      <c r="C20" s="598">
        <v>3987391986.6645265</v>
      </c>
      <c r="D20" s="297"/>
      <c r="E20" s="63"/>
    </row>
    <row r="21" spans="1:5" ht="15">
      <c r="A21" s="615">
        <v>7</v>
      </c>
      <c r="B21" s="272" t="s">
        <v>538</v>
      </c>
      <c r="C21" s="599">
        <v>0</v>
      </c>
      <c r="D21" s="297"/>
      <c r="E21" s="63"/>
    </row>
    <row r="22" spans="1:5" ht="15">
      <c r="A22" s="615">
        <v>8</v>
      </c>
      <c r="B22" s="279" t="s">
        <v>539</v>
      </c>
      <c r="C22" s="597"/>
      <c r="D22" s="297"/>
      <c r="E22" s="63"/>
    </row>
    <row r="23" spans="1:5" ht="15">
      <c r="A23" s="615">
        <v>9</v>
      </c>
      <c r="B23" s="275" t="s">
        <v>540</v>
      </c>
      <c r="C23" s="597">
        <v>217591914.89000005</v>
      </c>
      <c r="D23" s="299"/>
      <c r="E23" s="63"/>
    </row>
    <row r="24" spans="1:5" ht="15">
      <c r="A24" s="615">
        <v>9.1</v>
      </c>
      <c r="B24" s="277" t="s">
        <v>541</v>
      </c>
      <c r="C24" s="600">
        <v>215146192.06000003</v>
      </c>
      <c r="D24" s="300"/>
      <c r="E24" s="63"/>
    </row>
    <row r="25" spans="1:5" ht="15">
      <c r="A25" s="615">
        <v>9.1999999999999993</v>
      </c>
      <c r="B25" s="277" t="s">
        <v>542</v>
      </c>
      <c r="C25" s="600">
        <v>2445722.83</v>
      </c>
      <c r="D25" s="619"/>
      <c r="E25" s="67"/>
    </row>
    <row r="26" spans="1:5" ht="15.75">
      <c r="A26" s="615">
        <v>10</v>
      </c>
      <c r="B26" s="275" t="s">
        <v>543</v>
      </c>
      <c r="C26" s="601">
        <v>83248775.679999977</v>
      </c>
      <c r="D26" s="388" t="s">
        <v>665</v>
      </c>
      <c r="E26" s="63"/>
    </row>
    <row r="27" spans="1:5" ht="15">
      <c r="A27" s="615">
        <v>10.1</v>
      </c>
      <c r="B27" s="277" t="s">
        <v>544</v>
      </c>
      <c r="C27" s="596"/>
      <c r="D27" s="64"/>
      <c r="E27" s="63"/>
    </row>
    <row r="28" spans="1:5" ht="15">
      <c r="A28" s="615">
        <v>10.199999999999999</v>
      </c>
      <c r="B28" s="277" t="s">
        <v>545</v>
      </c>
      <c r="C28" s="596">
        <v>83248775.679999977</v>
      </c>
      <c r="D28" s="64"/>
      <c r="E28" s="63"/>
    </row>
    <row r="29" spans="1:5" ht="15">
      <c r="A29" s="615">
        <v>11</v>
      </c>
      <c r="B29" s="275" t="s">
        <v>546</v>
      </c>
      <c r="C29" s="597">
        <v>0</v>
      </c>
      <c r="D29" s="64"/>
      <c r="E29" s="63"/>
    </row>
    <row r="30" spans="1:5" ht="15">
      <c r="A30" s="615">
        <v>11.1</v>
      </c>
      <c r="B30" s="277" t="s">
        <v>547</v>
      </c>
      <c r="C30" s="596">
        <v>0</v>
      </c>
      <c r="D30" s="64"/>
      <c r="E30" s="63"/>
    </row>
    <row r="31" spans="1:5" ht="15">
      <c r="A31" s="615">
        <v>11.2</v>
      </c>
      <c r="B31" s="277" t="s">
        <v>548</v>
      </c>
      <c r="C31" s="596"/>
      <c r="D31" s="64"/>
      <c r="E31" s="63"/>
    </row>
    <row r="32" spans="1:5" ht="15">
      <c r="A32" s="615">
        <v>13</v>
      </c>
      <c r="B32" s="275" t="s">
        <v>549</v>
      </c>
      <c r="C32" s="597">
        <v>50123156.277000003</v>
      </c>
      <c r="D32" s="64"/>
      <c r="E32" s="63"/>
    </row>
    <row r="33" spans="1:5" ht="15">
      <c r="A33" s="615">
        <v>13.1</v>
      </c>
      <c r="B33" s="620" t="s">
        <v>550</v>
      </c>
      <c r="C33" s="596"/>
      <c r="D33" s="64"/>
      <c r="E33" s="63"/>
    </row>
    <row r="34" spans="1:5" ht="15">
      <c r="A34" s="615">
        <v>13.2</v>
      </c>
      <c r="B34" s="620" t="s">
        <v>551</v>
      </c>
      <c r="C34" s="600"/>
      <c r="D34" s="66"/>
      <c r="E34" s="63"/>
    </row>
    <row r="35" spans="1:5" ht="15">
      <c r="A35" s="615">
        <v>14</v>
      </c>
      <c r="B35" s="621" t="s">
        <v>552</v>
      </c>
      <c r="C35" s="602">
        <v>5776641769.8025818</v>
      </c>
      <c r="D35" s="66"/>
      <c r="E35" s="63"/>
    </row>
    <row r="36" spans="1:5" ht="15">
      <c r="A36" s="615"/>
      <c r="B36" s="622" t="s">
        <v>553</v>
      </c>
      <c r="C36" s="603"/>
      <c r="D36" s="68"/>
      <c r="E36" s="63"/>
    </row>
    <row r="37" spans="1:5" ht="15">
      <c r="A37" s="615">
        <v>15</v>
      </c>
      <c r="B37" s="281" t="s">
        <v>554</v>
      </c>
      <c r="C37" s="604">
        <v>0</v>
      </c>
      <c r="D37" s="619"/>
      <c r="E37" s="67"/>
    </row>
    <row r="38" spans="1:5" ht="15">
      <c r="A38" s="615">
        <v>15.1</v>
      </c>
      <c r="B38" s="623" t="s">
        <v>530</v>
      </c>
      <c r="C38" s="596">
        <v>0</v>
      </c>
      <c r="D38" s="64"/>
      <c r="E38" s="63"/>
    </row>
    <row r="39" spans="1:5" ht="15">
      <c r="A39" s="615">
        <v>16</v>
      </c>
      <c r="B39" s="272" t="s">
        <v>555</v>
      </c>
      <c r="C39" s="597"/>
      <c r="D39" s="64"/>
      <c r="E39" s="63"/>
    </row>
    <row r="40" spans="1:5" ht="15">
      <c r="A40" s="615">
        <v>17</v>
      </c>
      <c r="B40" s="272" t="s">
        <v>556</v>
      </c>
      <c r="C40" s="597">
        <v>4881664793.400218</v>
      </c>
      <c r="D40" s="64"/>
      <c r="E40" s="63"/>
    </row>
    <row r="41" spans="1:5" ht="15">
      <c r="A41" s="615">
        <v>17.100000000000001</v>
      </c>
      <c r="B41" s="282" t="s">
        <v>557</v>
      </c>
      <c r="C41" s="596">
        <v>4096394815.6250129</v>
      </c>
      <c r="D41" s="64"/>
      <c r="E41" s="63"/>
    </row>
    <row r="42" spans="1:5" ht="15">
      <c r="A42" s="615">
        <v>17.2</v>
      </c>
      <c r="B42" s="624" t="s">
        <v>558</v>
      </c>
      <c r="C42" s="600">
        <v>741666347.98520505</v>
      </c>
      <c r="D42" s="64"/>
      <c r="E42" s="63"/>
    </row>
    <row r="43" spans="1:5" ht="15">
      <c r="A43" s="615">
        <v>17.3</v>
      </c>
      <c r="B43" s="296" t="s">
        <v>559</v>
      </c>
      <c r="C43" s="625"/>
      <c r="D43" s="66"/>
      <c r="E43" s="63"/>
    </row>
    <row r="44" spans="1:5" ht="15">
      <c r="A44" s="615">
        <v>17.399999999999999</v>
      </c>
      <c r="B44" s="626" t="s">
        <v>560</v>
      </c>
      <c r="C44" s="625">
        <v>43603629.789999999</v>
      </c>
      <c r="D44" s="627"/>
      <c r="E44" s="63"/>
    </row>
    <row r="45" spans="1:5" ht="15">
      <c r="A45" s="615">
        <v>18</v>
      </c>
      <c r="B45" s="628" t="s">
        <v>561</v>
      </c>
      <c r="C45" s="606">
        <v>2482631.3290882953</v>
      </c>
      <c r="D45" s="629"/>
      <c r="E45" s="67"/>
    </row>
    <row r="46" spans="1:5" ht="15">
      <c r="A46" s="615">
        <v>19</v>
      </c>
      <c r="B46" s="628" t="s">
        <v>562</v>
      </c>
      <c r="C46" s="606">
        <v>17891692.690000001</v>
      </c>
      <c r="D46" s="630"/>
    </row>
    <row r="47" spans="1:5" ht="15">
      <c r="A47" s="615">
        <v>19.100000000000001</v>
      </c>
      <c r="B47" s="631" t="s">
        <v>563</v>
      </c>
      <c r="C47" s="605">
        <v>626250.28</v>
      </c>
      <c r="D47" s="630"/>
    </row>
    <row r="48" spans="1:5" ht="15">
      <c r="A48" s="615">
        <v>19.2</v>
      </c>
      <c r="B48" s="631" t="s">
        <v>564</v>
      </c>
      <c r="C48" s="605">
        <v>17265442.41</v>
      </c>
      <c r="D48" s="630"/>
    </row>
    <row r="49" spans="1:4" ht="15">
      <c r="A49" s="615">
        <v>20</v>
      </c>
      <c r="B49" s="632" t="s">
        <v>565</v>
      </c>
      <c r="C49" s="606">
        <v>140670794.02420101</v>
      </c>
      <c r="D49" s="630"/>
    </row>
    <row r="50" spans="1:4" ht="15">
      <c r="A50" s="615">
        <v>21</v>
      </c>
      <c r="B50" s="633" t="s">
        <v>566</v>
      </c>
      <c r="C50" s="606">
        <v>31568433.160000004</v>
      </c>
      <c r="D50" s="630"/>
    </row>
    <row r="51" spans="1:4" ht="15">
      <c r="A51" s="615">
        <v>21.1</v>
      </c>
      <c r="B51" s="617" t="s">
        <v>567</v>
      </c>
      <c r="C51" s="605">
        <v>90006.23</v>
      </c>
      <c r="D51" s="630"/>
    </row>
    <row r="52" spans="1:4" ht="15">
      <c r="A52" s="615">
        <v>22</v>
      </c>
      <c r="B52" s="634" t="s">
        <v>568</v>
      </c>
      <c r="C52" s="606">
        <v>5074278344.603507</v>
      </c>
      <c r="D52" s="630"/>
    </row>
    <row r="53" spans="1:4" ht="15.75">
      <c r="A53" s="615"/>
      <c r="B53" s="635" t="s">
        <v>569</v>
      </c>
      <c r="C53" s="607"/>
      <c r="D53" s="630"/>
    </row>
    <row r="54" spans="1:4" ht="15">
      <c r="A54" s="615">
        <v>23</v>
      </c>
      <c r="B54" s="632" t="s">
        <v>570</v>
      </c>
      <c r="C54" s="606">
        <v>44490459.259999998</v>
      </c>
      <c r="D54" s="630"/>
    </row>
    <row r="55" spans="1:4" ht="15">
      <c r="A55" s="615">
        <v>24</v>
      </c>
      <c r="B55" s="632" t="s">
        <v>571</v>
      </c>
      <c r="C55" s="606">
        <v>45653.84</v>
      </c>
      <c r="D55" s="630"/>
    </row>
    <row r="56" spans="1:4" ht="15">
      <c r="A56" s="615">
        <v>25</v>
      </c>
      <c r="B56" s="628" t="s">
        <v>572</v>
      </c>
      <c r="C56" s="606">
        <v>41370267.239999995</v>
      </c>
      <c r="D56" s="630"/>
    </row>
    <row r="57" spans="1:4" ht="15">
      <c r="A57" s="615">
        <v>26</v>
      </c>
      <c r="B57" s="628" t="s">
        <v>573</v>
      </c>
      <c r="C57" s="606">
        <v>0</v>
      </c>
      <c r="D57" s="630"/>
    </row>
    <row r="58" spans="1:4" ht="15">
      <c r="A58" s="615">
        <v>27</v>
      </c>
      <c r="B58" s="628" t="s">
        <v>574</v>
      </c>
      <c r="C58" s="608">
        <v>0</v>
      </c>
      <c r="D58" s="630"/>
    </row>
    <row r="59" spans="1:4" ht="15">
      <c r="A59" s="615">
        <v>27.1</v>
      </c>
      <c r="B59" s="636" t="s">
        <v>575</v>
      </c>
      <c r="C59" s="609"/>
      <c r="D59" s="630"/>
    </row>
    <row r="60" spans="1:4" ht="15">
      <c r="A60" s="615">
        <v>27.2</v>
      </c>
      <c r="B60" s="636" t="s">
        <v>576</v>
      </c>
      <c r="C60" s="609"/>
      <c r="D60" s="630"/>
    </row>
    <row r="61" spans="1:4" ht="15">
      <c r="A61" s="615">
        <v>28</v>
      </c>
      <c r="B61" s="637" t="s">
        <v>577</v>
      </c>
      <c r="C61" s="608"/>
      <c r="D61" s="630"/>
    </row>
    <row r="62" spans="1:4" ht="15">
      <c r="A62" s="615">
        <v>29</v>
      </c>
      <c r="B62" s="628" t="s">
        <v>578</v>
      </c>
      <c r="C62" s="606">
        <v>34059711.18</v>
      </c>
      <c r="D62" s="630"/>
    </row>
    <row r="63" spans="1:4" ht="15">
      <c r="A63" s="615">
        <v>29.1</v>
      </c>
      <c r="B63" s="638" t="s">
        <v>579</v>
      </c>
      <c r="C63" s="605">
        <v>34059711.18</v>
      </c>
      <c r="D63" s="630"/>
    </row>
    <row r="64" spans="1:4" ht="21">
      <c r="A64" s="615">
        <v>29.2</v>
      </c>
      <c r="B64" s="639" t="s">
        <v>580</v>
      </c>
      <c r="C64" s="609"/>
      <c r="D64" s="630"/>
    </row>
    <row r="65" spans="1:4" ht="21">
      <c r="A65" s="615">
        <v>29.3</v>
      </c>
      <c r="B65" s="639" t="s">
        <v>581</v>
      </c>
      <c r="C65" s="609"/>
      <c r="D65" s="630"/>
    </row>
    <row r="66" spans="1:4" ht="15">
      <c r="A66" s="615">
        <v>30</v>
      </c>
      <c r="B66" s="640" t="s">
        <v>582</v>
      </c>
      <c r="C66" s="606">
        <v>582397333.76999998</v>
      </c>
      <c r="D66" s="630"/>
    </row>
    <row r="67" spans="1:4" ht="15">
      <c r="A67" s="615">
        <v>31</v>
      </c>
      <c r="B67" s="641" t="s">
        <v>583</v>
      </c>
      <c r="C67" s="606">
        <v>702363425.28999996</v>
      </c>
      <c r="D67" s="630"/>
    </row>
    <row r="68" spans="1:4" ht="15.75" thickBot="1">
      <c r="A68" s="642">
        <v>32</v>
      </c>
      <c r="B68" s="643" t="s">
        <v>584</v>
      </c>
      <c r="C68" s="610">
        <v>5776641769.893507</v>
      </c>
      <c r="D68" s="644"/>
    </row>
  </sheetData>
  <pageMargins left="0.7" right="0.7" top="0.75" bottom="0.75" header="0.3" footer="0.3"/>
  <pageSetup paperSize="9" scale="4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2"/>
  <sheetViews>
    <sheetView zoomScale="80" zoomScaleNormal="80" workbookViewId="0">
      <pane xSplit="1" ySplit="4" topLeftCell="B5" activePane="bottomRight" state="frozen"/>
      <selection activeCell="C20" sqref="C20"/>
      <selection pane="topRight" activeCell="C20" sqref="C20"/>
      <selection pane="bottomLeft" activeCell="C20" sqref="C20"/>
      <selection pane="bottomRight" activeCell="C20" sqref="C20"/>
    </sheetView>
  </sheetViews>
  <sheetFormatPr defaultColWidth="9.28515625" defaultRowHeight="12.75"/>
  <cols>
    <col min="1" max="1" width="10.5703125" style="4" bestFit="1" customWidth="1"/>
    <col min="2" max="2" width="81.28515625" style="4" customWidth="1"/>
    <col min="3" max="3" width="14" style="4" bestFit="1" customWidth="1"/>
    <col min="4" max="4" width="16.42578125" style="4" bestFit="1" customWidth="1"/>
    <col min="5" max="5" width="13" style="4" bestFit="1" customWidth="1"/>
    <col min="6" max="6" width="16.42578125" style="4" bestFit="1" customWidth="1"/>
    <col min="7" max="7" width="13" style="4" bestFit="1" customWidth="1"/>
    <col min="8" max="8" width="13.28515625" style="4" bestFit="1" customWidth="1"/>
    <col min="9" max="9" width="13" style="4" bestFit="1" customWidth="1"/>
    <col min="10" max="10" width="13.28515625" style="4" bestFit="1" customWidth="1"/>
    <col min="11" max="11" width="14" style="4" bestFit="1" customWidth="1"/>
    <col min="12" max="12" width="13" style="17" bestFit="1" customWidth="1"/>
    <col min="13" max="13" width="13.7109375" style="17" bestFit="1" customWidth="1"/>
    <col min="14" max="16" width="13" style="17" bestFit="1" customWidth="1"/>
    <col min="17" max="17" width="14.7109375" style="17" customWidth="1"/>
    <col min="18" max="18" width="13" style="17" bestFit="1" customWidth="1"/>
    <col min="19" max="19" width="28.7109375" style="17" customWidth="1"/>
    <col min="20" max="16384" width="9.28515625" style="17"/>
  </cols>
  <sheetData>
    <row r="1" spans="1:19">
      <c r="A1" s="2" t="s">
        <v>30</v>
      </c>
      <c r="B1" s="3" t="str">
        <f>'Info '!C2</f>
        <v>JSC "Liberty Bank"</v>
      </c>
    </row>
    <row r="2" spans="1:19">
      <c r="A2" s="2" t="s">
        <v>31</v>
      </c>
      <c r="B2" s="465">
        <f>'1. key ratios '!B2</f>
        <v>45930</v>
      </c>
    </row>
    <row r="4" spans="1:19" ht="26.25" thickBot="1">
      <c r="A4" s="4" t="s">
        <v>146</v>
      </c>
      <c r="B4" s="142" t="s">
        <v>238</v>
      </c>
    </row>
    <row r="5" spans="1:19" s="133" customFormat="1">
      <c r="A5" s="128"/>
      <c r="B5" s="129"/>
      <c r="C5" s="130" t="s">
        <v>0</v>
      </c>
      <c r="D5" s="130" t="s">
        <v>1</v>
      </c>
      <c r="E5" s="130" t="s">
        <v>2</v>
      </c>
      <c r="F5" s="130" t="s">
        <v>3</v>
      </c>
      <c r="G5" s="130" t="s">
        <v>4</v>
      </c>
      <c r="H5" s="130" t="s">
        <v>5</v>
      </c>
      <c r="I5" s="130" t="s">
        <v>8</v>
      </c>
      <c r="J5" s="130" t="s">
        <v>9</v>
      </c>
      <c r="K5" s="130" t="s">
        <v>10</v>
      </c>
      <c r="L5" s="130" t="s">
        <v>11</v>
      </c>
      <c r="M5" s="130" t="s">
        <v>12</v>
      </c>
      <c r="N5" s="130" t="s">
        <v>13</v>
      </c>
      <c r="O5" s="130" t="s">
        <v>222</v>
      </c>
      <c r="P5" s="130" t="s">
        <v>223</v>
      </c>
      <c r="Q5" s="130" t="s">
        <v>224</v>
      </c>
      <c r="R5" s="131" t="s">
        <v>225</v>
      </c>
      <c r="S5" s="132" t="s">
        <v>226</v>
      </c>
    </row>
    <row r="6" spans="1:19" s="133" customFormat="1" ht="99" customHeight="1">
      <c r="A6" s="134"/>
      <c r="B6" s="818" t="s">
        <v>227</v>
      </c>
      <c r="C6" s="814">
        <v>0</v>
      </c>
      <c r="D6" s="815"/>
      <c r="E6" s="814">
        <v>0.2</v>
      </c>
      <c r="F6" s="815"/>
      <c r="G6" s="814">
        <v>0.35</v>
      </c>
      <c r="H6" s="815"/>
      <c r="I6" s="814">
        <v>0.5</v>
      </c>
      <c r="J6" s="815"/>
      <c r="K6" s="814">
        <v>0.75</v>
      </c>
      <c r="L6" s="815"/>
      <c r="M6" s="814">
        <v>1</v>
      </c>
      <c r="N6" s="815"/>
      <c r="O6" s="814">
        <v>1.5</v>
      </c>
      <c r="P6" s="815"/>
      <c r="Q6" s="814">
        <v>2.5</v>
      </c>
      <c r="R6" s="815"/>
      <c r="S6" s="816" t="s">
        <v>145</v>
      </c>
    </row>
    <row r="7" spans="1:19" s="133" customFormat="1" ht="30.75" customHeight="1">
      <c r="A7" s="134"/>
      <c r="B7" s="819"/>
      <c r="C7" s="126" t="s">
        <v>148</v>
      </c>
      <c r="D7" s="126" t="s">
        <v>147</v>
      </c>
      <c r="E7" s="126" t="s">
        <v>148</v>
      </c>
      <c r="F7" s="126" t="s">
        <v>147</v>
      </c>
      <c r="G7" s="126" t="s">
        <v>148</v>
      </c>
      <c r="H7" s="126" t="s">
        <v>147</v>
      </c>
      <c r="I7" s="126" t="s">
        <v>148</v>
      </c>
      <c r="J7" s="126" t="s">
        <v>147</v>
      </c>
      <c r="K7" s="126" t="s">
        <v>148</v>
      </c>
      <c r="L7" s="126" t="s">
        <v>147</v>
      </c>
      <c r="M7" s="126" t="s">
        <v>148</v>
      </c>
      <c r="N7" s="126" t="s">
        <v>147</v>
      </c>
      <c r="O7" s="126" t="s">
        <v>148</v>
      </c>
      <c r="P7" s="126" t="s">
        <v>147</v>
      </c>
      <c r="Q7" s="126" t="s">
        <v>148</v>
      </c>
      <c r="R7" s="126" t="s">
        <v>147</v>
      </c>
      <c r="S7" s="817"/>
    </row>
    <row r="8" spans="1:19" s="70" customFormat="1">
      <c r="A8" s="69">
        <v>1</v>
      </c>
      <c r="B8" s="1" t="s">
        <v>51</v>
      </c>
      <c r="C8" s="645">
        <v>708054820.1882</v>
      </c>
      <c r="D8" s="645">
        <v>0</v>
      </c>
      <c r="E8" s="645">
        <v>0</v>
      </c>
      <c r="F8" s="646">
        <v>0</v>
      </c>
      <c r="G8" s="647">
        <v>0</v>
      </c>
      <c r="H8" s="647">
        <v>0</v>
      </c>
      <c r="I8" s="647">
        <v>0</v>
      </c>
      <c r="J8" s="647">
        <v>0</v>
      </c>
      <c r="K8" s="647">
        <v>0</v>
      </c>
      <c r="L8" s="647">
        <v>2041323.7866000002</v>
      </c>
      <c r="M8" s="647">
        <v>114238639.55580001</v>
      </c>
      <c r="N8" s="647">
        <v>9263569.584999999</v>
      </c>
      <c r="O8" s="647">
        <v>0</v>
      </c>
      <c r="P8" s="647">
        <v>0</v>
      </c>
      <c r="Q8" s="647">
        <v>0</v>
      </c>
      <c r="R8" s="646">
        <v>0</v>
      </c>
      <c r="S8" s="648">
        <f>$C$6*SUM(C8:D8)+$E$6*SUM(E8:F8)+$G$6*SUM(G8:H8)+$I$6*SUM(I8:J8)+$K$6*SUM(K8:L8)+$M$6*SUM(M8:N8)+$O$6*SUM(O8:P8)+$Q$6*SUM(Q8:R8)</f>
        <v>125033201.98074999</v>
      </c>
    </row>
    <row r="9" spans="1:19" s="70" customFormat="1">
      <c r="A9" s="69">
        <v>2</v>
      </c>
      <c r="B9" s="1" t="s">
        <v>52</v>
      </c>
      <c r="C9" s="647">
        <v>0</v>
      </c>
      <c r="D9" s="647">
        <v>68932</v>
      </c>
      <c r="E9" s="647">
        <v>0</v>
      </c>
      <c r="F9" s="647">
        <v>0</v>
      </c>
      <c r="G9" s="647">
        <v>0</v>
      </c>
      <c r="H9" s="647">
        <v>0</v>
      </c>
      <c r="I9" s="647">
        <v>0</v>
      </c>
      <c r="J9" s="647">
        <v>0</v>
      </c>
      <c r="K9" s="647">
        <v>0</v>
      </c>
      <c r="L9" s="647">
        <v>3917910.6472</v>
      </c>
      <c r="M9" s="647">
        <v>0</v>
      </c>
      <c r="N9" s="647">
        <v>54650279.873000003</v>
      </c>
      <c r="O9" s="647">
        <v>0</v>
      </c>
      <c r="P9" s="647">
        <v>0</v>
      </c>
      <c r="Q9" s="647">
        <v>0</v>
      </c>
      <c r="R9" s="646">
        <v>0</v>
      </c>
      <c r="S9" s="648">
        <f t="shared" ref="S9:S21" si="0">$C$6*SUM(C9:D9)+$E$6*SUM(E9:F9)+$G$6*SUM(G9:H9)+$I$6*SUM(I9:J9)+$K$6*SUM(K9:L9)+$M$6*SUM(M9:N9)+$O$6*SUM(O9:P9)+$Q$6*SUM(Q9:R9)</f>
        <v>57588712.858400002</v>
      </c>
    </row>
    <row r="10" spans="1:19" s="70" customFormat="1">
      <c r="A10" s="69">
        <v>3</v>
      </c>
      <c r="B10" s="1" t="s">
        <v>152</v>
      </c>
      <c r="C10" s="647">
        <v>0</v>
      </c>
      <c r="D10" s="647">
        <v>0</v>
      </c>
      <c r="E10" s="647">
        <v>0</v>
      </c>
      <c r="F10" s="647">
        <v>0</v>
      </c>
      <c r="G10" s="647">
        <v>0</v>
      </c>
      <c r="H10" s="647">
        <v>0</v>
      </c>
      <c r="I10" s="647">
        <v>0</v>
      </c>
      <c r="J10" s="647">
        <v>0</v>
      </c>
      <c r="K10" s="647">
        <v>0</v>
      </c>
      <c r="L10" s="647">
        <v>25582.751</v>
      </c>
      <c r="M10" s="647">
        <v>0</v>
      </c>
      <c r="N10" s="647">
        <v>3250603.2037</v>
      </c>
      <c r="O10" s="647">
        <v>0</v>
      </c>
      <c r="P10" s="647">
        <v>0</v>
      </c>
      <c r="Q10" s="647">
        <v>0</v>
      </c>
      <c r="R10" s="646">
        <v>0</v>
      </c>
      <c r="S10" s="648">
        <f t="shared" si="0"/>
        <v>3269790.2669500001</v>
      </c>
    </row>
    <row r="11" spans="1:19" s="70" customFormat="1">
      <c r="A11" s="69">
        <v>4</v>
      </c>
      <c r="B11" s="1" t="s">
        <v>53</v>
      </c>
      <c r="C11" s="647">
        <v>0</v>
      </c>
      <c r="D11" s="647">
        <v>0</v>
      </c>
      <c r="E11" s="647">
        <v>0</v>
      </c>
      <c r="F11" s="647">
        <v>0</v>
      </c>
      <c r="G11" s="647">
        <v>0</v>
      </c>
      <c r="H11" s="647">
        <v>0</v>
      </c>
      <c r="I11" s="647">
        <v>0</v>
      </c>
      <c r="J11" s="647">
        <v>0</v>
      </c>
      <c r="K11" s="647">
        <v>0</v>
      </c>
      <c r="L11" s="647">
        <v>0</v>
      </c>
      <c r="M11" s="647">
        <v>0</v>
      </c>
      <c r="N11" s="647">
        <v>0</v>
      </c>
      <c r="O11" s="647">
        <v>0</v>
      </c>
      <c r="P11" s="647">
        <v>0</v>
      </c>
      <c r="Q11" s="647">
        <v>0</v>
      </c>
      <c r="R11" s="646">
        <v>0</v>
      </c>
      <c r="S11" s="648">
        <f t="shared" si="0"/>
        <v>0</v>
      </c>
    </row>
    <row r="12" spans="1:19" s="70" customFormat="1">
      <c r="A12" s="69">
        <v>5</v>
      </c>
      <c r="B12" s="1" t="s">
        <v>54</v>
      </c>
      <c r="C12" s="647">
        <v>0</v>
      </c>
      <c r="D12" s="647">
        <v>0</v>
      </c>
      <c r="E12" s="647">
        <v>0</v>
      </c>
      <c r="F12" s="647">
        <v>0</v>
      </c>
      <c r="G12" s="647">
        <v>0</v>
      </c>
      <c r="H12" s="647">
        <v>0</v>
      </c>
      <c r="I12" s="647">
        <v>0</v>
      </c>
      <c r="J12" s="647">
        <v>0</v>
      </c>
      <c r="K12" s="647">
        <v>0</v>
      </c>
      <c r="L12" s="647">
        <v>0</v>
      </c>
      <c r="M12" s="647">
        <v>349611.18</v>
      </c>
      <c r="N12" s="647">
        <v>0</v>
      </c>
      <c r="O12" s="647">
        <v>0</v>
      </c>
      <c r="P12" s="647">
        <v>0</v>
      </c>
      <c r="Q12" s="647">
        <v>0</v>
      </c>
      <c r="R12" s="646">
        <v>0</v>
      </c>
      <c r="S12" s="648">
        <f t="shared" si="0"/>
        <v>349611.18</v>
      </c>
    </row>
    <row r="13" spans="1:19" s="70" customFormat="1">
      <c r="A13" s="69">
        <v>6</v>
      </c>
      <c r="B13" s="1" t="s">
        <v>55</v>
      </c>
      <c r="C13" s="647">
        <v>0</v>
      </c>
      <c r="D13" s="647">
        <v>0</v>
      </c>
      <c r="E13" s="647">
        <v>208411730.86300001</v>
      </c>
      <c r="F13" s="647">
        <v>0</v>
      </c>
      <c r="G13" s="647">
        <v>0</v>
      </c>
      <c r="H13" s="647">
        <v>0</v>
      </c>
      <c r="I13" s="647">
        <v>9384711.9214000013</v>
      </c>
      <c r="J13" s="647">
        <v>0</v>
      </c>
      <c r="K13" s="647">
        <v>0</v>
      </c>
      <c r="L13" s="647">
        <v>0</v>
      </c>
      <c r="M13" s="647">
        <v>12132352.162699999</v>
      </c>
      <c r="N13" s="647">
        <v>0</v>
      </c>
      <c r="O13" s="647">
        <v>289009.32079999999</v>
      </c>
      <c r="P13" s="647">
        <v>0</v>
      </c>
      <c r="Q13" s="647">
        <v>0</v>
      </c>
      <c r="R13" s="646">
        <v>0</v>
      </c>
      <c r="S13" s="648">
        <f t="shared" si="0"/>
        <v>58940568.277199998</v>
      </c>
    </row>
    <row r="14" spans="1:19" s="70" customFormat="1">
      <c r="A14" s="69">
        <v>7</v>
      </c>
      <c r="B14" s="1" t="s">
        <v>56</v>
      </c>
      <c r="C14" s="647">
        <v>0</v>
      </c>
      <c r="D14" s="647">
        <v>0</v>
      </c>
      <c r="E14" s="647">
        <v>0</v>
      </c>
      <c r="F14" s="647">
        <v>0</v>
      </c>
      <c r="G14" s="647">
        <v>0</v>
      </c>
      <c r="H14" s="647">
        <v>0</v>
      </c>
      <c r="I14" s="647">
        <v>0</v>
      </c>
      <c r="J14" s="647">
        <v>0</v>
      </c>
      <c r="K14" s="647">
        <v>0</v>
      </c>
      <c r="L14" s="647">
        <v>0</v>
      </c>
      <c r="M14" s="647">
        <v>841316869.78659987</v>
      </c>
      <c r="N14" s="647">
        <v>0</v>
      </c>
      <c r="O14" s="647">
        <v>0</v>
      </c>
      <c r="P14" s="647">
        <v>0</v>
      </c>
      <c r="Q14" s="647">
        <v>0</v>
      </c>
      <c r="R14" s="646">
        <v>0</v>
      </c>
      <c r="S14" s="648">
        <f t="shared" si="0"/>
        <v>841316869.78659987</v>
      </c>
    </row>
    <row r="15" spans="1:19" s="70" customFormat="1">
      <c r="A15" s="69">
        <v>8</v>
      </c>
      <c r="B15" s="1" t="s">
        <v>57</v>
      </c>
      <c r="C15" s="647">
        <v>0</v>
      </c>
      <c r="D15" s="647">
        <v>0</v>
      </c>
      <c r="E15" s="647">
        <v>0</v>
      </c>
      <c r="F15" s="647">
        <v>0</v>
      </c>
      <c r="G15" s="647">
        <v>303259497.82119995</v>
      </c>
      <c r="H15" s="647">
        <v>0</v>
      </c>
      <c r="I15" s="647">
        <v>0</v>
      </c>
      <c r="J15" s="647">
        <v>0</v>
      </c>
      <c r="K15" s="647">
        <v>2287432531.2979999</v>
      </c>
      <c r="L15" s="647">
        <v>0</v>
      </c>
      <c r="M15" s="647">
        <v>0</v>
      </c>
      <c r="N15" s="647">
        <v>0</v>
      </c>
      <c r="O15" s="647">
        <v>0</v>
      </c>
      <c r="P15" s="647">
        <v>0</v>
      </c>
      <c r="Q15" s="647">
        <v>0</v>
      </c>
      <c r="R15" s="646">
        <v>0</v>
      </c>
      <c r="S15" s="648">
        <f t="shared" si="0"/>
        <v>1821715222.7109199</v>
      </c>
    </row>
    <row r="16" spans="1:19" s="70" customFormat="1">
      <c r="A16" s="69">
        <v>9</v>
      </c>
      <c r="B16" s="1" t="s">
        <v>58</v>
      </c>
      <c r="C16" s="647">
        <v>0</v>
      </c>
      <c r="D16" s="647">
        <v>0</v>
      </c>
      <c r="E16" s="647">
        <v>0</v>
      </c>
      <c r="F16" s="647">
        <v>0</v>
      </c>
      <c r="G16" s="647">
        <v>578214146.8914001</v>
      </c>
      <c r="H16" s="647">
        <v>0</v>
      </c>
      <c r="I16" s="647">
        <v>0</v>
      </c>
      <c r="J16" s="647">
        <v>0</v>
      </c>
      <c r="K16" s="647">
        <v>0</v>
      </c>
      <c r="L16" s="647">
        <v>0</v>
      </c>
      <c r="M16" s="647">
        <v>0</v>
      </c>
      <c r="N16" s="647">
        <v>0</v>
      </c>
      <c r="O16" s="647">
        <v>0</v>
      </c>
      <c r="P16" s="647">
        <v>0</v>
      </c>
      <c r="Q16" s="647">
        <v>0</v>
      </c>
      <c r="R16" s="646">
        <v>0</v>
      </c>
      <c r="S16" s="648">
        <f t="shared" si="0"/>
        <v>202374951.41199002</v>
      </c>
    </row>
    <row r="17" spans="1:19" s="70" customFormat="1">
      <c r="A17" s="69">
        <v>10</v>
      </c>
      <c r="B17" s="1" t="s">
        <v>59</v>
      </c>
      <c r="C17" s="647">
        <v>0</v>
      </c>
      <c r="D17" s="647">
        <v>0</v>
      </c>
      <c r="E17" s="647">
        <v>0</v>
      </c>
      <c r="F17" s="647">
        <v>0</v>
      </c>
      <c r="G17" s="647">
        <v>0</v>
      </c>
      <c r="H17" s="647">
        <v>0</v>
      </c>
      <c r="I17" s="647">
        <v>2085447.5165000001</v>
      </c>
      <c r="J17" s="647">
        <v>0</v>
      </c>
      <c r="K17" s="647">
        <v>0</v>
      </c>
      <c r="L17" s="647">
        <v>0</v>
      </c>
      <c r="M17" s="647">
        <v>36084013.33259999</v>
      </c>
      <c r="N17" s="647">
        <v>0</v>
      </c>
      <c r="O17" s="647">
        <v>14877763.051600002</v>
      </c>
      <c r="P17" s="647">
        <v>0</v>
      </c>
      <c r="Q17" s="647">
        <v>0</v>
      </c>
      <c r="R17" s="646">
        <v>0</v>
      </c>
      <c r="S17" s="648">
        <f t="shared" si="0"/>
        <v>59443381.668249995</v>
      </c>
    </row>
    <row r="18" spans="1:19" s="70" customFormat="1">
      <c r="A18" s="69">
        <v>11</v>
      </c>
      <c r="B18" s="1" t="s">
        <v>60</v>
      </c>
      <c r="C18" s="647">
        <v>0</v>
      </c>
      <c r="D18" s="647">
        <v>0</v>
      </c>
      <c r="E18" s="647">
        <v>0</v>
      </c>
      <c r="F18" s="647">
        <v>0</v>
      </c>
      <c r="G18" s="647">
        <v>0</v>
      </c>
      <c r="H18" s="647">
        <v>0</v>
      </c>
      <c r="I18" s="647">
        <v>0</v>
      </c>
      <c r="J18" s="647">
        <v>0</v>
      </c>
      <c r="K18" s="647">
        <v>0</v>
      </c>
      <c r="L18" s="647">
        <v>0</v>
      </c>
      <c r="M18" s="647">
        <v>0</v>
      </c>
      <c r="N18" s="647">
        <v>0</v>
      </c>
      <c r="O18" s="647">
        <v>0</v>
      </c>
      <c r="P18" s="647">
        <v>0</v>
      </c>
      <c r="Q18" s="647">
        <v>2445722.83</v>
      </c>
      <c r="R18" s="646">
        <v>0</v>
      </c>
      <c r="S18" s="648">
        <f t="shared" si="0"/>
        <v>6114307.0750000002</v>
      </c>
    </row>
    <row r="19" spans="1:19" s="70" customFormat="1">
      <c r="A19" s="69">
        <v>12</v>
      </c>
      <c r="B19" s="1" t="s">
        <v>61</v>
      </c>
      <c r="C19" s="647">
        <v>0</v>
      </c>
      <c r="D19" s="647">
        <v>0</v>
      </c>
      <c r="E19" s="647">
        <v>0</v>
      </c>
      <c r="F19" s="647">
        <v>0</v>
      </c>
      <c r="G19" s="647">
        <v>0</v>
      </c>
      <c r="H19" s="647">
        <v>0</v>
      </c>
      <c r="I19" s="647">
        <v>0</v>
      </c>
      <c r="J19" s="647">
        <v>0</v>
      </c>
      <c r="K19" s="647">
        <v>0</v>
      </c>
      <c r="L19" s="647">
        <v>0</v>
      </c>
      <c r="M19" s="647">
        <v>0</v>
      </c>
      <c r="N19" s="647">
        <v>0</v>
      </c>
      <c r="O19" s="647">
        <v>0</v>
      </c>
      <c r="P19" s="647">
        <v>0</v>
      </c>
      <c r="Q19" s="647">
        <v>0</v>
      </c>
      <c r="R19" s="646">
        <v>0</v>
      </c>
      <c r="S19" s="648">
        <f t="shared" si="0"/>
        <v>0</v>
      </c>
    </row>
    <row r="20" spans="1:19" s="70" customFormat="1">
      <c r="A20" s="69">
        <v>13</v>
      </c>
      <c r="B20" s="1" t="s">
        <v>144</v>
      </c>
      <c r="C20" s="647">
        <v>0</v>
      </c>
      <c r="D20" s="647">
        <v>0</v>
      </c>
      <c r="E20" s="647">
        <v>0</v>
      </c>
      <c r="F20" s="647">
        <v>0</v>
      </c>
      <c r="G20" s="647">
        <v>0</v>
      </c>
      <c r="H20" s="647">
        <v>0</v>
      </c>
      <c r="I20" s="647">
        <v>0</v>
      </c>
      <c r="J20" s="647">
        <v>0</v>
      </c>
      <c r="K20" s="647">
        <v>0</v>
      </c>
      <c r="L20" s="647">
        <v>0</v>
      </c>
      <c r="M20" s="647">
        <v>0</v>
      </c>
      <c r="N20" s="647">
        <v>0</v>
      </c>
      <c r="O20" s="647">
        <v>0</v>
      </c>
      <c r="P20" s="647">
        <v>0</v>
      </c>
      <c r="Q20" s="647">
        <v>0</v>
      </c>
      <c r="R20" s="646">
        <v>0</v>
      </c>
      <c r="S20" s="648">
        <f t="shared" si="0"/>
        <v>0</v>
      </c>
    </row>
    <row r="21" spans="1:19" s="70" customFormat="1">
      <c r="A21" s="69">
        <v>14</v>
      </c>
      <c r="B21" s="1" t="s">
        <v>63</v>
      </c>
      <c r="C21" s="647">
        <v>338735059.46999997</v>
      </c>
      <c r="D21" s="647">
        <v>0</v>
      </c>
      <c r="E21" s="647">
        <v>0</v>
      </c>
      <c r="F21" s="647">
        <v>0</v>
      </c>
      <c r="G21" s="647">
        <v>0</v>
      </c>
      <c r="H21" s="647">
        <v>0</v>
      </c>
      <c r="I21" s="647">
        <v>0</v>
      </c>
      <c r="J21" s="647">
        <v>0</v>
      </c>
      <c r="K21" s="647">
        <v>0</v>
      </c>
      <c r="L21" s="647">
        <v>0</v>
      </c>
      <c r="M21" s="647">
        <v>204731405.29100004</v>
      </c>
      <c r="N21" s="647">
        <v>0</v>
      </c>
      <c r="O21" s="647">
        <v>0</v>
      </c>
      <c r="P21" s="647">
        <v>0</v>
      </c>
      <c r="Q21" s="647">
        <v>0</v>
      </c>
      <c r="R21" s="646">
        <v>0</v>
      </c>
      <c r="S21" s="648">
        <f t="shared" si="0"/>
        <v>204731405.29100004</v>
      </c>
    </row>
    <row r="22" spans="1:19" ht="13.5" thickBot="1">
      <c r="A22" s="71"/>
      <c r="B22" s="72" t="s">
        <v>64</v>
      </c>
      <c r="C22" s="140">
        <f>SUM(C8:C21)</f>
        <v>1046789879.6582</v>
      </c>
      <c r="D22" s="140">
        <f t="shared" ref="D22:S22" si="1">SUM(D8:D21)</f>
        <v>68932</v>
      </c>
      <c r="E22" s="140">
        <f t="shared" si="1"/>
        <v>208411730.86300001</v>
      </c>
      <c r="F22" s="140">
        <f t="shared" si="1"/>
        <v>0</v>
      </c>
      <c r="G22" s="140">
        <f t="shared" si="1"/>
        <v>881473644.71259999</v>
      </c>
      <c r="H22" s="140">
        <f t="shared" si="1"/>
        <v>0</v>
      </c>
      <c r="I22" s="140">
        <f t="shared" si="1"/>
        <v>11470159.437900001</v>
      </c>
      <c r="J22" s="140">
        <f t="shared" si="1"/>
        <v>0</v>
      </c>
      <c r="K22" s="140">
        <f t="shared" si="1"/>
        <v>2287432531.2979999</v>
      </c>
      <c r="L22" s="140">
        <f t="shared" si="1"/>
        <v>5984817.1848000009</v>
      </c>
      <c r="M22" s="140">
        <f t="shared" si="1"/>
        <v>1208852891.3086998</v>
      </c>
      <c r="N22" s="140">
        <f t="shared" si="1"/>
        <v>67164452.66170001</v>
      </c>
      <c r="O22" s="140">
        <f t="shared" si="1"/>
        <v>15166772.372400003</v>
      </c>
      <c r="P22" s="140">
        <f t="shared" si="1"/>
        <v>0</v>
      </c>
      <c r="Q22" s="140">
        <f t="shared" si="1"/>
        <v>2445722.83</v>
      </c>
      <c r="R22" s="140">
        <f t="shared" si="1"/>
        <v>0</v>
      </c>
      <c r="S22" s="649">
        <f t="shared" si="1"/>
        <v>3380878022.5070596</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scale="25"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zoomScale="80" zoomScaleNormal="80" workbookViewId="0">
      <pane xSplit="2" ySplit="6" topLeftCell="J7" activePane="bottomRight" state="frozen"/>
      <selection activeCell="C20" sqref="C20"/>
      <selection pane="topRight" activeCell="C20" sqref="C20"/>
      <selection pane="bottomLeft" activeCell="C20" sqref="C20"/>
      <selection pane="bottomRight" activeCell="C20" sqref="C20"/>
    </sheetView>
  </sheetViews>
  <sheetFormatPr defaultColWidth="9.28515625" defaultRowHeight="12.75"/>
  <cols>
    <col min="1" max="1" width="10.5703125" style="4" bestFit="1" customWidth="1"/>
    <col min="2" max="2" width="63.7109375" style="4" bestFit="1" customWidth="1"/>
    <col min="3" max="3" width="19" style="4" customWidth="1"/>
    <col min="4" max="4" width="19.5703125" style="4" customWidth="1"/>
    <col min="5" max="5" width="31.28515625" style="4" customWidth="1"/>
    <col min="6" max="6" width="29.28515625" style="4" customWidth="1"/>
    <col min="7" max="7" width="28.5703125" style="4" customWidth="1"/>
    <col min="8" max="8" width="26.42578125" style="4" customWidth="1"/>
    <col min="9" max="9" width="23.7109375" style="4" customWidth="1"/>
    <col min="10" max="10" width="21.5703125" style="4" customWidth="1"/>
    <col min="11" max="11" width="15.7109375" style="4" customWidth="1"/>
    <col min="12" max="12" width="13.28515625" style="4" customWidth="1"/>
    <col min="13" max="13" width="20.7109375" style="4" customWidth="1"/>
    <col min="14" max="14" width="19.28515625" style="4" customWidth="1"/>
    <col min="15" max="15" width="18.42578125" style="4" customWidth="1"/>
    <col min="16" max="16" width="19" style="4" customWidth="1"/>
    <col min="17" max="17" width="20.28515625" style="4" customWidth="1"/>
    <col min="18" max="18" width="18" style="4" customWidth="1"/>
    <col min="19" max="19" width="36" style="4" customWidth="1"/>
    <col min="20" max="20" width="26.28515625" style="4" customWidth="1"/>
    <col min="21" max="21" width="24.7109375" style="4" customWidth="1"/>
    <col min="22" max="22" width="20" style="4" customWidth="1"/>
    <col min="23" max="16384" width="9.28515625" style="17"/>
  </cols>
  <sheetData>
    <row r="1" spans="1:22">
      <c r="A1" s="2" t="s">
        <v>30</v>
      </c>
      <c r="B1" s="3" t="str">
        <f>'Info '!C2</f>
        <v>JSC "Liberty Bank"</v>
      </c>
    </row>
    <row r="2" spans="1:22">
      <c r="A2" s="2" t="s">
        <v>31</v>
      </c>
      <c r="B2" s="465">
        <f>'1. key ratios '!B2</f>
        <v>45930</v>
      </c>
    </row>
    <row r="4" spans="1:22" ht="13.5" thickBot="1">
      <c r="A4" s="4" t="s">
        <v>230</v>
      </c>
      <c r="B4" s="73" t="s">
        <v>50</v>
      </c>
      <c r="V4" s="18" t="s">
        <v>35</v>
      </c>
    </row>
    <row r="5" spans="1:22" ht="12.75" customHeight="1">
      <c r="A5" s="74"/>
      <c r="B5" s="75"/>
      <c r="C5" s="820" t="s">
        <v>156</v>
      </c>
      <c r="D5" s="821"/>
      <c r="E5" s="821"/>
      <c r="F5" s="821"/>
      <c r="G5" s="821"/>
      <c r="H5" s="821"/>
      <c r="I5" s="821"/>
      <c r="J5" s="821"/>
      <c r="K5" s="821"/>
      <c r="L5" s="822"/>
      <c r="M5" s="823" t="s">
        <v>157</v>
      </c>
      <c r="N5" s="824"/>
      <c r="O5" s="824"/>
      <c r="P5" s="824"/>
      <c r="Q5" s="824"/>
      <c r="R5" s="824"/>
      <c r="S5" s="825"/>
      <c r="T5" s="828" t="s">
        <v>228</v>
      </c>
      <c r="U5" s="828" t="s">
        <v>229</v>
      </c>
      <c r="V5" s="826" t="s">
        <v>76</v>
      </c>
    </row>
    <row r="6" spans="1:22" s="39" customFormat="1" ht="102">
      <c r="A6" s="36"/>
      <c r="B6" s="76"/>
      <c r="C6" s="77" t="s">
        <v>65</v>
      </c>
      <c r="D6" s="108" t="s">
        <v>66</v>
      </c>
      <c r="E6" s="90" t="s">
        <v>159</v>
      </c>
      <c r="F6" s="90" t="s">
        <v>160</v>
      </c>
      <c r="G6" s="108" t="s">
        <v>163</v>
      </c>
      <c r="H6" s="108" t="s">
        <v>158</v>
      </c>
      <c r="I6" s="108" t="s">
        <v>67</v>
      </c>
      <c r="J6" s="108" t="s">
        <v>68</v>
      </c>
      <c r="K6" s="78" t="s">
        <v>69</v>
      </c>
      <c r="L6" s="79" t="s">
        <v>70</v>
      </c>
      <c r="M6" s="77" t="s">
        <v>161</v>
      </c>
      <c r="N6" s="78" t="s">
        <v>71</v>
      </c>
      <c r="O6" s="78" t="s">
        <v>72</v>
      </c>
      <c r="P6" s="78" t="s">
        <v>73</v>
      </c>
      <c r="Q6" s="78" t="s">
        <v>74</v>
      </c>
      <c r="R6" s="78" t="s">
        <v>75</v>
      </c>
      <c r="S6" s="127" t="s">
        <v>162</v>
      </c>
      <c r="T6" s="829"/>
      <c r="U6" s="829"/>
      <c r="V6" s="827"/>
    </row>
    <row r="7" spans="1:22" s="70" customFormat="1">
      <c r="A7" s="80">
        <v>1</v>
      </c>
      <c r="B7" s="1" t="s">
        <v>51</v>
      </c>
      <c r="C7" s="650">
        <v>0</v>
      </c>
      <c r="D7" s="647">
        <v>277499.57500000001</v>
      </c>
      <c r="E7" s="647">
        <v>0</v>
      </c>
      <c r="F7" s="647">
        <v>0</v>
      </c>
      <c r="G7" s="647">
        <v>0</v>
      </c>
      <c r="H7" s="647">
        <v>0</v>
      </c>
      <c r="I7" s="647">
        <v>0</v>
      </c>
      <c r="J7" s="647">
        <v>0</v>
      </c>
      <c r="K7" s="647">
        <v>0</v>
      </c>
      <c r="L7" s="651">
        <v>0</v>
      </c>
      <c r="M7" s="650">
        <v>0</v>
      </c>
      <c r="N7" s="647">
        <v>0</v>
      </c>
      <c r="O7" s="647">
        <v>0</v>
      </c>
      <c r="P7" s="647">
        <v>0</v>
      </c>
      <c r="Q7" s="647">
        <v>0</v>
      </c>
      <c r="R7" s="647">
        <v>0</v>
      </c>
      <c r="S7" s="651">
        <v>0</v>
      </c>
      <c r="T7" s="652"/>
      <c r="U7" s="653"/>
      <c r="V7" s="654">
        <f>SUM(C7:S7)</f>
        <v>277499.57500000001</v>
      </c>
    </row>
    <row r="8" spans="1:22" s="70" customFormat="1">
      <c r="A8" s="80">
        <v>2</v>
      </c>
      <c r="B8" s="1" t="s">
        <v>52</v>
      </c>
      <c r="C8" s="650">
        <v>0</v>
      </c>
      <c r="D8" s="647">
        <v>3504409.5784999998</v>
      </c>
      <c r="E8" s="647">
        <v>0</v>
      </c>
      <c r="F8" s="647">
        <v>0</v>
      </c>
      <c r="G8" s="647">
        <v>0</v>
      </c>
      <c r="H8" s="647">
        <v>0</v>
      </c>
      <c r="I8" s="647">
        <v>0</v>
      </c>
      <c r="J8" s="647">
        <v>0</v>
      </c>
      <c r="K8" s="647">
        <v>0</v>
      </c>
      <c r="L8" s="651">
        <v>0</v>
      </c>
      <c r="M8" s="650">
        <v>0</v>
      </c>
      <c r="N8" s="647">
        <v>0</v>
      </c>
      <c r="O8" s="647">
        <v>0</v>
      </c>
      <c r="P8" s="647">
        <v>0</v>
      </c>
      <c r="Q8" s="647">
        <v>0</v>
      </c>
      <c r="R8" s="647">
        <v>0</v>
      </c>
      <c r="S8" s="651">
        <v>0</v>
      </c>
      <c r="T8" s="653"/>
      <c r="U8" s="653"/>
      <c r="V8" s="654">
        <f t="shared" ref="V8:V20" si="0">SUM(C8:S8)</f>
        <v>3504409.5784999998</v>
      </c>
    </row>
    <row r="9" spans="1:22" s="70" customFormat="1">
      <c r="A9" s="80">
        <v>3</v>
      </c>
      <c r="B9" s="1" t="s">
        <v>153</v>
      </c>
      <c r="C9" s="650">
        <v>0</v>
      </c>
      <c r="D9" s="647">
        <v>0</v>
      </c>
      <c r="E9" s="647">
        <v>0</v>
      </c>
      <c r="F9" s="647">
        <v>0</v>
      </c>
      <c r="G9" s="647">
        <v>0</v>
      </c>
      <c r="H9" s="647">
        <v>0</v>
      </c>
      <c r="I9" s="647">
        <v>0</v>
      </c>
      <c r="J9" s="647">
        <v>0</v>
      </c>
      <c r="K9" s="647">
        <v>0</v>
      </c>
      <c r="L9" s="651">
        <v>0</v>
      </c>
      <c r="M9" s="650">
        <v>0</v>
      </c>
      <c r="N9" s="647">
        <v>0</v>
      </c>
      <c r="O9" s="647">
        <v>0</v>
      </c>
      <c r="P9" s="647">
        <v>0</v>
      </c>
      <c r="Q9" s="647">
        <v>0</v>
      </c>
      <c r="R9" s="647">
        <v>0</v>
      </c>
      <c r="S9" s="651">
        <v>0</v>
      </c>
      <c r="T9" s="653"/>
      <c r="U9" s="653"/>
      <c r="V9" s="654">
        <f>SUM(C9:S9)</f>
        <v>0</v>
      </c>
    </row>
    <row r="10" spans="1:22" s="70" customFormat="1">
      <c r="A10" s="80">
        <v>4</v>
      </c>
      <c r="B10" s="1" t="s">
        <v>53</v>
      </c>
      <c r="C10" s="650">
        <v>0</v>
      </c>
      <c r="D10" s="647">
        <v>0</v>
      </c>
      <c r="E10" s="647">
        <v>0</v>
      </c>
      <c r="F10" s="647">
        <v>0</v>
      </c>
      <c r="G10" s="647">
        <v>0</v>
      </c>
      <c r="H10" s="647">
        <v>0</v>
      </c>
      <c r="I10" s="647">
        <v>0</v>
      </c>
      <c r="J10" s="647">
        <v>0</v>
      </c>
      <c r="K10" s="647">
        <v>0</v>
      </c>
      <c r="L10" s="651">
        <v>0</v>
      </c>
      <c r="M10" s="650">
        <v>0</v>
      </c>
      <c r="N10" s="647">
        <v>0</v>
      </c>
      <c r="O10" s="647">
        <v>0</v>
      </c>
      <c r="P10" s="647">
        <v>0</v>
      </c>
      <c r="Q10" s="647">
        <v>0</v>
      </c>
      <c r="R10" s="647">
        <v>0</v>
      </c>
      <c r="S10" s="651">
        <v>0</v>
      </c>
      <c r="T10" s="653"/>
      <c r="U10" s="653"/>
      <c r="V10" s="654">
        <f t="shared" si="0"/>
        <v>0</v>
      </c>
    </row>
    <row r="11" spans="1:22" s="70" customFormat="1">
      <c r="A11" s="80">
        <v>5</v>
      </c>
      <c r="B11" s="1" t="s">
        <v>54</v>
      </c>
      <c r="C11" s="650">
        <v>0</v>
      </c>
      <c r="D11" s="647">
        <v>0</v>
      </c>
      <c r="E11" s="647">
        <v>0</v>
      </c>
      <c r="F11" s="647">
        <v>0</v>
      </c>
      <c r="G11" s="647">
        <v>0</v>
      </c>
      <c r="H11" s="647">
        <v>0</v>
      </c>
      <c r="I11" s="647">
        <v>0</v>
      </c>
      <c r="J11" s="647">
        <v>0</v>
      </c>
      <c r="K11" s="647">
        <v>0</v>
      </c>
      <c r="L11" s="651">
        <v>0</v>
      </c>
      <c r="M11" s="650">
        <v>0</v>
      </c>
      <c r="N11" s="647">
        <v>0</v>
      </c>
      <c r="O11" s="647">
        <v>0</v>
      </c>
      <c r="P11" s="647">
        <v>0</v>
      </c>
      <c r="Q11" s="647">
        <v>0</v>
      </c>
      <c r="R11" s="647">
        <v>0</v>
      </c>
      <c r="S11" s="651">
        <v>0</v>
      </c>
      <c r="T11" s="653"/>
      <c r="U11" s="653"/>
      <c r="V11" s="654">
        <f t="shared" si="0"/>
        <v>0</v>
      </c>
    </row>
    <row r="12" spans="1:22" s="70" customFormat="1">
      <c r="A12" s="80">
        <v>6</v>
      </c>
      <c r="B12" s="1" t="s">
        <v>55</v>
      </c>
      <c r="C12" s="650">
        <v>0</v>
      </c>
      <c r="D12" s="647">
        <v>0</v>
      </c>
      <c r="E12" s="647">
        <v>0</v>
      </c>
      <c r="F12" s="647">
        <v>0</v>
      </c>
      <c r="G12" s="647">
        <v>0</v>
      </c>
      <c r="H12" s="647">
        <v>0</v>
      </c>
      <c r="I12" s="647">
        <v>0</v>
      </c>
      <c r="J12" s="647">
        <v>0</v>
      </c>
      <c r="K12" s="647">
        <v>0</v>
      </c>
      <c r="L12" s="651">
        <v>0</v>
      </c>
      <c r="M12" s="650">
        <v>0</v>
      </c>
      <c r="N12" s="647">
        <v>0</v>
      </c>
      <c r="O12" s="647">
        <v>0</v>
      </c>
      <c r="P12" s="647">
        <v>0</v>
      </c>
      <c r="Q12" s="647">
        <v>0</v>
      </c>
      <c r="R12" s="647">
        <v>0</v>
      </c>
      <c r="S12" s="651">
        <v>0</v>
      </c>
      <c r="T12" s="653"/>
      <c r="U12" s="653"/>
      <c r="V12" s="654">
        <f t="shared" si="0"/>
        <v>0</v>
      </c>
    </row>
    <row r="13" spans="1:22" s="70" customFormat="1">
      <c r="A13" s="80">
        <v>7</v>
      </c>
      <c r="B13" s="1" t="s">
        <v>56</v>
      </c>
      <c r="C13" s="650">
        <v>0</v>
      </c>
      <c r="D13" s="647">
        <v>14913423.6197</v>
      </c>
      <c r="E13" s="647">
        <v>0</v>
      </c>
      <c r="F13" s="647">
        <v>0</v>
      </c>
      <c r="G13" s="647">
        <v>0</v>
      </c>
      <c r="H13" s="647">
        <v>0</v>
      </c>
      <c r="I13" s="647">
        <v>0</v>
      </c>
      <c r="J13" s="647">
        <v>0</v>
      </c>
      <c r="K13" s="647">
        <v>0</v>
      </c>
      <c r="L13" s="651">
        <v>0</v>
      </c>
      <c r="M13" s="650">
        <v>0</v>
      </c>
      <c r="N13" s="647">
        <v>0</v>
      </c>
      <c r="O13" s="647">
        <v>0</v>
      </c>
      <c r="P13" s="647">
        <v>0</v>
      </c>
      <c r="Q13" s="647">
        <v>0</v>
      </c>
      <c r="R13" s="647">
        <v>0</v>
      </c>
      <c r="S13" s="651">
        <v>0</v>
      </c>
      <c r="T13" s="653"/>
      <c r="U13" s="653"/>
      <c r="V13" s="654">
        <f t="shared" si="0"/>
        <v>14913423.6197</v>
      </c>
    </row>
    <row r="14" spans="1:22" s="70" customFormat="1">
      <c r="A14" s="80">
        <v>8</v>
      </c>
      <c r="B14" s="1" t="s">
        <v>57</v>
      </c>
      <c r="C14" s="650">
        <v>0</v>
      </c>
      <c r="D14" s="647">
        <v>25611341.186000001</v>
      </c>
      <c r="E14" s="647">
        <v>0</v>
      </c>
      <c r="F14" s="647">
        <v>0</v>
      </c>
      <c r="G14" s="647">
        <v>0</v>
      </c>
      <c r="H14" s="647">
        <v>0</v>
      </c>
      <c r="I14" s="647">
        <v>0</v>
      </c>
      <c r="J14" s="647">
        <v>0</v>
      </c>
      <c r="K14" s="647">
        <v>0</v>
      </c>
      <c r="L14" s="651">
        <v>0</v>
      </c>
      <c r="M14" s="650">
        <v>0</v>
      </c>
      <c r="N14" s="647">
        <v>0</v>
      </c>
      <c r="O14" s="647">
        <v>0</v>
      </c>
      <c r="P14" s="647">
        <v>0</v>
      </c>
      <c r="Q14" s="647">
        <v>0</v>
      </c>
      <c r="R14" s="647">
        <v>0</v>
      </c>
      <c r="S14" s="651">
        <v>0</v>
      </c>
      <c r="T14" s="653"/>
      <c r="U14" s="653"/>
      <c r="V14" s="654">
        <f t="shared" si="0"/>
        <v>25611341.186000001</v>
      </c>
    </row>
    <row r="15" spans="1:22" s="70" customFormat="1">
      <c r="A15" s="80">
        <v>9</v>
      </c>
      <c r="B15" s="1" t="s">
        <v>58</v>
      </c>
      <c r="C15" s="650">
        <v>0</v>
      </c>
      <c r="D15" s="647">
        <v>326786.64140000002</v>
      </c>
      <c r="E15" s="647">
        <v>0</v>
      </c>
      <c r="F15" s="647">
        <v>0</v>
      </c>
      <c r="G15" s="647">
        <v>0</v>
      </c>
      <c r="H15" s="647">
        <v>0</v>
      </c>
      <c r="I15" s="647">
        <v>0</v>
      </c>
      <c r="J15" s="647">
        <v>0</v>
      </c>
      <c r="K15" s="647">
        <v>0</v>
      </c>
      <c r="L15" s="651">
        <v>0</v>
      </c>
      <c r="M15" s="650">
        <v>0</v>
      </c>
      <c r="N15" s="647">
        <v>0</v>
      </c>
      <c r="O15" s="647">
        <v>0</v>
      </c>
      <c r="P15" s="647">
        <v>0</v>
      </c>
      <c r="Q15" s="647">
        <v>0</v>
      </c>
      <c r="R15" s="647">
        <v>0</v>
      </c>
      <c r="S15" s="651">
        <v>0</v>
      </c>
      <c r="T15" s="653"/>
      <c r="U15" s="653"/>
      <c r="V15" s="654">
        <f t="shared" si="0"/>
        <v>326786.64140000002</v>
      </c>
    </row>
    <row r="16" spans="1:22" s="70" customFormat="1">
      <c r="A16" s="80">
        <v>10</v>
      </c>
      <c r="B16" s="1" t="s">
        <v>59</v>
      </c>
      <c r="C16" s="650">
        <v>0</v>
      </c>
      <c r="D16" s="647">
        <v>180094.15529999998</v>
      </c>
      <c r="E16" s="647">
        <v>0</v>
      </c>
      <c r="F16" s="647">
        <v>0</v>
      </c>
      <c r="G16" s="647">
        <v>0</v>
      </c>
      <c r="H16" s="647">
        <v>0</v>
      </c>
      <c r="I16" s="647">
        <v>0</v>
      </c>
      <c r="J16" s="647">
        <v>0</v>
      </c>
      <c r="K16" s="647">
        <v>0</v>
      </c>
      <c r="L16" s="651">
        <v>0</v>
      </c>
      <c r="M16" s="650">
        <v>0</v>
      </c>
      <c r="N16" s="647">
        <v>0</v>
      </c>
      <c r="O16" s="647">
        <v>0</v>
      </c>
      <c r="P16" s="647">
        <v>0</v>
      </c>
      <c r="Q16" s="647">
        <v>0</v>
      </c>
      <c r="R16" s="647">
        <v>0</v>
      </c>
      <c r="S16" s="651">
        <v>0</v>
      </c>
      <c r="T16" s="653"/>
      <c r="U16" s="653"/>
      <c r="V16" s="654">
        <f t="shared" si="0"/>
        <v>180094.15529999998</v>
      </c>
    </row>
    <row r="17" spans="1:22" s="70" customFormat="1">
      <c r="A17" s="80">
        <v>11</v>
      </c>
      <c r="B17" s="1" t="s">
        <v>60</v>
      </c>
      <c r="C17" s="650">
        <v>0</v>
      </c>
      <c r="D17" s="647">
        <v>0</v>
      </c>
      <c r="E17" s="647">
        <v>0</v>
      </c>
      <c r="F17" s="647">
        <v>0</v>
      </c>
      <c r="G17" s="647">
        <v>0</v>
      </c>
      <c r="H17" s="647">
        <v>0</v>
      </c>
      <c r="I17" s="647">
        <v>0</v>
      </c>
      <c r="J17" s="647">
        <v>0</v>
      </c>
      <c r="K17" s="647">
        <v>0</v>
      </c>
      <c r="L17" s="651">
        <v>0</v>
      </c>
      <c r="M17" s="650">
        <v>0</v>
      </c>
      <c r="N17" s="647">
        <v>0</v>
      </c>
      <c r="O17" s="647">
        <v>0</v>
      </c>
      <c r="P17" s="647">
        <v>0</v>
      </c>
      <c r="Q17" s="647">
        <v>0</v>
      </c>
      <c r="R17" s="647">
        <v>0</v>
      </c>
      <c r="S17" s="651">
        <v>0</v>
      </c>
      <c r="T17" s="653"/>
      <c r="U17" s="653"/>
      <c r="V17" s="654">
        <f t="shared" si="0"/>
        <v>0</v>
      </c>
    </row>
    <row r="18" spans="1:22" s="70" customFormat="1">
      <c r="A18" s="80">
        <v>12</v>
      </c>
      <c r="B18" s="1" t="s">
        <v>61</v>
      </c>
      <c r="C18" s="650">
        <v>0</v>
      </c>
      <c r="D18" s="647">
        <v>0</v>
      </c>
      <c r="E18" s="647">
        <v>0</v>
      </c>
      <c r="F18" s="647">
        <v>0</v>
      </c>
      <c r="G18" s="647">
        <v>0</v>
      </c>
      <c r="H18" s="647">
        <v>0</v>
      </c>
      <c r="I18" s="647">
        <v>0</v>
      </c>
      <c r="J18" s="647">
        <v>0</v>
      </c>
      <c r="K18" s="647">
        <v>0</v>
      </c>
      <c r="L18" s="651">
        <v>0</v>
      </c>
      <c r="M18" s="650">
        <v>0</v>
      </c>
      <c r="N18" s="647">
        <v>0</v>
      </c>
      <c r="O18" s="647">
        <v>0</v>
      </c>
      <c r="P18" s="647">
        <v>0</v>
      </c>
      <c r="Q18" s="647">
        <v>0</v>
      </c>
      <c r="R18" s="647">
        <v>0</v>
      </c>
      <c r="S18" s="651">
        <v>0</v>
      </c>
      <c r="T18" s="653"/>
      <c r="U18" s="653"/>
      <c r="V18" s="654">
        <f t="shared" si="0"/>
        <v>0</v>
      </c>
    </row>
    <row r="19" spans="1:22" s="70" customFormat="1">
      <c r="A19" s="80">
        <v>13</v>
      </c>
      <c r="B19" s="1" t="s">
        <v>62</v>
      </c>
      <c r="C19" s="650">
        <v>0</v>
      </c>
      <c r="D19" s="647">
        <v>0</v>
      </c>
      <c r="E19" s="647">
        <v>0</v>
      </c>
      <c r="F19" s="647">
        <v>0</v>
      </c>
      <c r="G19" s="647">
        <v>0</v>
      </c>
      <c r="H19" s="647">
        <v>0</v>
      </c>
      <c r="I19" s="647">
        <v>0</v>
      </c>
      <c r="J19" s="647">
        <v>0</v>
      </c>
      <c r="K19" s="647">
        <v>0</v>
      </c>
      <c r="L19" s="651">
        <v>0</v>
      </c>
      <c r="M19" s="650">
        <v>0</v>
      </c>
      <c r="N19" s="647">
        <v>0</v>
      </c>
      <c r="O19" s="647">
        <v>0</v>
      </c>
      <c r="P19" s="647">
        <v>0</v>
      </c>
      <c r="Q19" s="647">
        <v>0</v>
      </c>
      <c r="R19" s="647">
        <v>0</v>
      </c>
      <c r="S19" s="651">
        <v>0</v>
      </c>
      <c r="T19" s="653"/>
      <c r="U19" s="653"/>
      <c r="V19" s="654">
        <f t="shared" si="0"/>
        <v>0</v>
      </c>
    </row>
    <row r="20" spans="1:22" s="70" customFormat="1">
      <c r="A20" s="80">
        <v>14</v>
      </c>
      <c r="B20" s="1" t="s">
        <v>63</v>
      </c>
      <c r="C20" s="650">
        <v>0</v>
      </c>
      <c r="D20" s="647">
        <v>0</v>
      </c>
      <c r="E20" s="647">
        <v>0</v>
      </c>
      <c r="F20" s="647">
        <v>0</v>
      </c>
      <c r="G20" s="647">
        <v>0</v>
      </c>
      <c r="H20" s="647">
        <v>0</v>
      </c>
      <c r="I20" s="647">
        <v>0</v>
      </c>
      <c r="J20" s="647">
        <v>0</v>
      </c>
      <c r="K20" s="647">
        <v>0</v>
      </c>
      <c r="L20" s="651">
        <v>0</v>
      </c>
      <c r="M20" s="650">
        <v>0</v>
      </c>
      <c r="N20" s="647">
        <v>0</v>
      </c>
      <c r="O20" s="647">
        <v>0</v>
      </c>
      <c r="P20" s="647">
        <v>0</v>
      </c>
      <c r="Q20" s="647">
        <v>0</v>
      </c>
      <c r="R20" s="647">
        <v>0</v>
      </c>
      <c r="S20" s="651">
        <v>0</v>
      </c>
      <c r="T20" s="653"/>
      <c r="U20" s="653"/>
      <c r="V20" s="654">
        <f t="shared" si="0"/>
        <v>0</v>
      </c>
    </row>
    <row r="21" spans="1:22" ht="13.5" thickBot="1">
      <c r="A21" s="71"/>
      <c r="B21" s="81" t="s">
        <v>64</v>
      </c>
      <c r="C21" s="655">
        <f>SUM(C7:C20)</f>
        <v>0</v>
      </c>
      <c r="D21" s="140">
        <f t="shared" ref="D21:V21" si="1">SUM(D7:D20)</f>
        <v>44813554.755899996</v>
      </c>
      <c r="E21" s="140">
        <f t="shared" si="1"/>
        <v>0</v>
      </c>
      <c r="F21" s="140">
        <f t="shared" si="1"/>
        <v>0</v>
      </c>
      <c r="G21" s="140">
        <f t="shared" si="1"/>
        <v>0</v>
      </c>
      <c r="H21" s="140">
        <f t="shared" si="1"/>
        <v>0</v>
      </c>
      <c r="I21" s="140">
        <f t="shared" si="1"/>
        <v>0</v>
      </c>
      <c r="J21" s="140">
        <f t="shared" si="1"/>
        <v>0</v>
      </c>
      <c r="K21" s="140">
        <f t="shared" si="1"/>
        <v>0</v>
      </c>
      <c r="L21" s="656">
        <f t="shared" si="1"/>
        <v>0</v>
      </c>
      <c r="M21" s="655">
        <f t="shared" si="1"/>
        <v>0</v>
      </c>
      <c r="N21" s="140">
        <f t="shared" si="1"/>
        <v>0</v>
      </c>
      <c r="O21" s="140">
        <f t="shared" si="1"/>
        <v>0</v>
      </c>
      <c r="P21" s="140">
        <f t="shared" si="1"/>
        <v>0</v>
      </c>
      <c r="Q21" s="140">
        <f t="shared" si="1"/>
        <v>0</v>
      </c>
      <c r="R21" s="140">
        <f t="shared" si="1"/>
        <v>0</v>
      </c>
      <c r="S21" s="656">
        <f t="shared" si="1"/>
        <v>0</v>
      </c>
      <c r="T21" s="656">
        <f>SUM(T7:T20)</f>
        <v>0</v>
      </c>
      <c r="U21" s="656">
        <f t="shared" si="1"/>
        <v>0</v>
      </c>
      <c r="V21" s="657">
        <f t="shared" si="1"/>
        <v>44813554.755899996</v>
      </c>
    </row>
    <row r="24" spans="1:22">
      <c r="A24" s="7"/>
      <c r="B24" s="7"/>
      <c r="C24" s="26"/>
      <c r="D24" s="26"/>
      <c r="E24" s="26"/>
    </row>
    <row r="25" spans="1:22">
      <c r="A25" s="82"/>
      <c r="B25" s="82"/>
      <c r="C25" s="7"/>
      <c r="D25" s="26"/>
      <c r="E25" s="26"/>
    </row>
    <row r="26" spans="1:22">
      <c r="A26" s="82"/>
      <c r="B26" s="27"/>
      <c r="C26" s="7"/>
      <c r="D26" s="26"/>
      <c r="E26" s="26"/>
    </row>
    <row r="27" spans="1:22">
      <c r="A27" s="82"/>
      <c r="B27" s="82"/>
      <c r="C27" s="7"/>
      <c r="D27" s="26"/>
      <c r="E27" s="26"/>
    </row>
    <row r="28" spans="1:22">
      <c r="A28" s="82"/>
      <c r="B28" s="27"/>
      <c r="C28" s="7"/>
      <c r="D28" s="26"/>
      <c r="E28" s="26"/>
    </row>
  </sheetData>
  <mergeCells count="5">
    <mergeCell ref="C5:L5"/>
    <mergeCell ref="M5:S5"/>
    <mergeCell ref="V5:V6"/>
    <mergeCell ref="T5:T6"/>
    <mergeCell ref="U5:U6"/>
  </mergeCells>
  <pageMargins left="0.7" right="0.7" top="0.75" bottom="0.75" header="0.3" footer="0.3"/>
  <pageSetup paperSize="9" scale="1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zoomScale="80" zoomScaleNormal="80" workbookViewId="0">
      <pane xSplit="1" ySplit="7" topLeftCell="B8" activePane="bottomRight" state="frozen"/>
      <selection activeCell="C20" sqref="C20"/>
      <selection pane="topRight" activeCell="C20" sqref="C20"/>
      <selection pane="bottomLeft" activeCell="C20" sqref="C20"/>
      <selection pane="bottomRight" activeCell="C20" sqref="C20"/>
    </sheetView>
  </sheetViews>
  <sheetFormatPr defaultColWidth="9.28515625" defaultRowHeight="12.75"/>
  <cols>
    <col min="1" max="1" width="10.5703125" style="4" bestFit="1" customWidth="1"/>
    <col min="2" max="2" width="75.28515625" style="4" customWidth="1"/>
    <col min="3" max="3" width="14.28515625" style="135" bestFit="1" customWidth="1"/>
    <col min="4" max="4" width="14.7109375" style="135" bestFit="1" customWidth="1"/>
    <col min="5" max="5" width="17.7109375" style="135" customWidth="1"/>
    <col min="6" max="6" width="15.7109375" style="135" customWidth="1"/>
    <col min="7" max="7" width="17.42578125" style="135" customWidth="1"/>
    <col min="8" max="8" width="15.28515625" style="135" customWidth="1"/>
    <col min="9" max="16384" width="9.28515625" style="17"/>
  </cols>
  <sheetData>
    <row r="1" spans="1:9">
      <c r="A1" s="2" t="s">
        <v>30</v>
      </c>
      <c r="B1" s="4" t="str">
        <f>'Info '!C2</f>
        <v>JSC "Liberty Bank"</v>
      </c>
      <c r="C1" s="3"/>
    </row>
    <row r="2" spans="1:9">
      <c r="A2" s="2" t="s">
        <v>31</v>
      </c>
      <c r="B2" s="465">
        <f>'1. key ratios '!B2</f>
        <v>45930</v>
      </c>
      <c r="C2" s="225"/>
    </row>
    <row r="4" spans="1:9" ht="13.5" thickBot="1">
      <c r="A4" s="2" t="s">
        <v>150</v>
      </c>
      <c r="B4" s="73" t="s">
        <v>239</v>
      </c>
    </row>
    <row r="5" spans="1:9">
      <c r="A5" s="74"/>
      <c r="B5" s="83"/>
      <c r="C5" s="136" t="s">
        <v>0</v>
      </c>
      <c r="D5" s="136" t="s">
        <v>1</v>
      </c>
      <c r="E5" s="136" t="s">
        <v>2</v>
      </c>
      <c r="F5" s="136" t="s">
        <v>3</v>
      </c>
      <c r="G5" s="137" t="s">
        <v>4</v>
      </c>
      <c r="H5" s="138" t="s">
        <v>5</v>
      </c>
      <c r="I5" s="84"/>
    </row>
    <row r="6" spans="1:9" s="84" customFormat="1" ht="12.75" customHeight="1">
      <c r="A6" s="85"/>
      <c r="B6" s="832" t="s">
        <v>149</v>
      </c>
      <c r="C6" s="834" t="s">
        <v>232</v>
      </c>
      <c r="D6" s="836" t="s">
        <v>231</v>
      </c>
      <c r="E6" s="837"/>
      <c r="F6" s="834" t="s">
        <v>236</v>
      </c>
      <c r="G6" s="834" t="s">
        <v>237</v>
      </c>
      <c r="H6" s="830" t="s">
        <v>235</v>
      </c>
    </row>
    <row r="7" spans="1:9" ht="38.25">
      <c r="A7" s="87"/>
      <c r="B7" s="833"/>
      <c r="C7" s="835"/>
      <c r="D7" s="139" t="s">
        <v>234</v>
      </c>
      <c r="E7" s="139" t="s">
        <v>233</v>
      </c>
      <c r="F7" s="835"/>
      <c r="G7" s="835"/>
      <c r="H7" s="831"/>
      <c r="I7" s="84"/>
    </row>
    <row r="8" spans="1:9">
      <c r="A8" s="85">
        <v>1</v>
      </c>
      <c r="B8" s="1" t="s">
        <v>51</v>
      </c>
      <c r="C8" s="647">
        <v>822293459.74399996</v>
      </c>
      <c r="D8" s="647">
        <v>11304893.3716</v>
      </c>
      <c r="E8" s="647">
        <v>11304893.3716</v>
      </c>
      <c r="F8" s="647">
        <v>125033196.98080002</v>
      </c>
      <c r="G8" s="646">
        <v>124755697.40580001</v>
      </c>
      <c r="H8" s="658">
        <f>IFERROR(G8/(C8+E8)," ")</f>
        <v>0.14965924169538206</v>
      </c>
    </row>
    <row r="9" spans="1:9" ht="15" customHeight="1">
      <c r="A9" s="85">
        <v>2</v>
      </c>
      <c r="B9" s="1" t="s">
        <v>52</v>
      </c>
      <c r="C9" s="647">
        <v>0</v>
      </c>
      <c r="D9" s="647">
        <v>117274245.0405</v>
      </c>
      <c r="E9" s="647">
        <v>58637122.520199999</v>
      </c>
      <c r="F9" s="647">
        <v>57588712.858399995</v>
      </c>
      <c r="G9" s="646">
        <v>54084303.280000001</v>
      </c>
      <c r="H9" s="658">
        <f t="shared" ref="H9:H21" si="0">IFERROR(G9/(C9+E9)," ")</f>
        <v>0.92235602559399821</v>
      </c>
    </row>
    <row r="10" spans="1:9">
      <c r="A10" s="85">
        <v>3</v>
      </c>
      <c r="B10" s="1" t="s">
        <v>153</v>
      </c>
      <c r="C10" s="647">
        <v>0</v>
      </c>
      <c r="D10" s="647">
        <v>16380929.773599999</v>
      </c>
      <c r="E10" s="647">
        <v>3276185.9547000001</v>
      </c>
      <c r="F10" s="647">
        <v>3269790.267</v>
      </c>
      <c r="G10" s="646">
        <v>3269790.267</v>
      </c>
      <c r="H10" s="658">
        <f t="shared" si="0"/>
        <v>0.99804782518805901</v>
      </c>
    </row>
    <row r="11" spans="1:9">
      <c r="A11" s="85">
        <v>4</v>
      </c>
      <c r="B11" s="1" t="s">
        <v>53</v>
      </c>
      <c r="C11" s="647">
        <v>0</v>
      </c>
      <c r="D11" s="647">
        <v>276348476.52079993</v>
      </c>
      <c r="E11" s="647">
        <v>0</v>
      </c>
      <c r="F11" s="647">
        <v>0</v>
      </c>
      <c r="G11" s="646">
        <v>0</v>
      </c>
      <c r="H11" s="658" t="str">
        <f t="shared" si="0"/>
        <v xml:space="preserve"> </v>
      </c>
    </row>
    <row r="12" spans="1:9">
      <c r="A12" s="85">
        <v>5</v>
      </c>
      <c r="B12" s="1" t="s">
        <v>54</v>
      </c>
      <c r="C12" s="647">
        <v>349611.18</v>
      </c>
      <c r="D12" s="647">
        <v>0</v>
      </c>
      <c r="E12" s="647">
        <v>0</v>
      </c>
      <c r="F12" s="647">
        <v>349611.18</v>
      </c>
      <c r="G12" s="646">
        <v>349611.18</v>
      </c>
      <c r="H12" s="658">
        <f t="shared" si="0"/>
        <v>1</v>
      </c>
    </row>
    <row r="13" spans="1:9">
      <c r="A13" s="85">
        <v>6</v>
      </c>
      <c r="B13" s="1" t="s">
        <v>55</v>
      </c>
      <c r="C13" s="647">
        <v>230217804.26790005</v>
      </c>
      <c r="D13" s="647">
        <v>0</v>
      </c>
      <c r="E13" s="647">
        <v>0</v>
      </c>
      <c r="F13" s="647">
        <v>58940568.277199998</v>
      </c>
      <c r="G13" s="646">
        <v>58940568.277199998</v>
      </c>
      <c r="H13" s="658">
        <f t="shared" si="0"/>
        <v>0.25602089492875185</v>
      </c>
    </row>
    <row r="14" spans="1:9">
      <c r="A14" s="85">
        <v>7</v>
      </c>
      <c r="B14" s="1" t="s">
        <v>56</v>
      </c>
      <c r="C14" s="647">
        <v>841316869.78659987</v>
      </c>
      <c r="D14" s="647">
        <v>0</v>
      </c>
      <c r="E14" s="647">
        <v>0</v>
      </c>
      <c r="F14" s="647">
        <v>841316869.78659987</v>
      </c>
      <c r="G14" s="646">
        <v>826403446.16689992</v>
      </c>
      <c r="H14" s="658">
        <f t="shared" si="0"/>
        <v>0.98227371379884165</v>
      </c>
    </row>
    <row r="15" spans="1:9">
      <c r="A15" s="85">
        <v>8</v>
      </c>
      <c r="B15" s="1" t="s">
        <v>57</v>
      </c>
      <c r="C15" s="647">
        <v>2590692029.1191988</v>
      </c>
      <c r="D15" s="647">
        <v>0</v>
      </c>
      <c r="E15" s="647">
        <v>0</v>
      </c>
      <c r="F15" s="647">
        <v>1821715227.7118993</v>
      </c>
      <c r="G15" s="646">
        <v>1796103886.5260994</v>
      </c>
      <c r="H15" s="658">
        <f t="shared" si="0"/>
        <v>0.69329116171973215</v>
      </c>
    </row>
    <row r="16" spans="1:9">
      <c r="A16" s="85">
        <v>9</v>
      </c>
      <c r="B16" s="1" t="s">
        <v>58</v>
      </c>
      <c r="C16" s="647">
        <v>578214146.8914001</v>
      </c>
      <c r="D16" s="647">
        <v>0</v>
      </c>
      <c r="E16" s="647">
        <v>0</v>
      </c>
      <c r="F16" s="647">
        <v>202374951.4121998</v>
      </c>
      <c r="G16" s="646">
        <v>202048164.77069983</v>
      </c>
      <c r="H16" s="658">
        <f t="shared" si="0"/>
        <v>0.34943483457980562</v>
      </c>
    </row>
    <row r="17" spans="1:8">
      <c r="A17" s="85">
        <v>10</v>
      </c>
      <c r="B17" s="1" t="s">
        <v>59</v>
      </c>
      <c r="C17" s="647">
        <v>53047223.900699995</v>
      </c>
      <c r="D17" s="647">
        <v>0</v>
      </c>
      <c r="E17" s="647">
        <v>0</v>
      </c>
      <c r="F17" s="647">
        <v>59443381.667800032</v>
      </c>
      <c r="G17" s="646">
        <v>59263287.512400016</v>
      </c>
      <c r="H17" s="658">
        <f t="shared" si="0"/>
        <v>1.1171798098866772</v>
      </c>
    </row>
    <row r="18" spans="1:8">
      <c r="A18" s="85">
        <v>11</v>
      </c>
      <c r="B18" s="1" t="s">
        <v>60</v>
      </c>
      <c r="C18" s="647">
        <v>2445722.83</v>
      </c>
      <c r="D18" s="647">
        <v>0</v>
      </c>
      <c r="E18" s="647">
        <v>0</v>
      </c>
      <c r="F18" s="647">
        <v>6114307.0750000002</v>
      </c>
      <c r="G18" s="646">
        <v>6114307.0750000002</v>
      </c>
      <c r="H18" s="658">
        <f t="shared" si="0"/>
        <v>2.5</v>
      </c>
    </row>
    <row r="19" spans="1:8">
      <c r="A19" s="85">
        <v>12</v>
      </c>
      <c r="B19" s="1" t="s">
        <v>61</v>
      </c>
      <c r="C19" s="647">
        <v>0</v>
      </c>
      <c r="D19" s="647">
        <v>0</v>
      </c>
      <c r="E19" s="647">
        <v>0</v>
      </c>
      <c r="F19" s="647">
        <v>0</v>
      </c>
      <c r="G19" s="646">
        <v>0</v>
      </c>
      <c r="H19" s="658" t="str">
        <f t="shared" si="0"/>
        <v xml:space="preserve"> </v>
      </c>
    </row>
    <row r="20" spans="1:8">
      <c r="A20" s="85">
        <v>13</v>
      </c>
      <c r="B20" s="1" t="s">
        <v>144</v>
      </c>
      <c r="C20" s="647">
        <v>0</v>
      </c>
      <c r="D20" s="647">
        <v>0</v>
      </c>
      <c r="E20" s="647">
        <v>0</v>
      </c>
      <c r="F20" s="647">
        <v>0</v>
      </c>
      <c r="G20" s="646">
        <v>0</v>
      </c>
      <c r="H20" s="658" t="str">
        <f t="shared" si="0"/>
        <v xml:space="preserve"> </v>
      </c>
    </row>
    <row r="21" spans="1:8">
      <c r="A21" s="85">
        <v>14</v>
      </c>
      <c r="B21" s="1" t="s">
        <v>63</v>
      </c>
      <c r="C21" s="647">
        <v>543466464.76100016</v>
      </c>
      <c r="D21" s="647">
        <v>0</v>
      </c>
      <c r="E21" s="647">
        <v>0</v>
      </c>
      <c r="F21" s="647">
        <v>204731405.29100004</v>
      </c>
      <c r="G21" s="646">
        <v>204731405.29100004</v>
      </c>
      <c r="H21" s="658">
        <f t="shared" si="0"/>
        <v>0.37671396225162601</v>
      </c>
    </row>
    <row r="22" spans="1:8" ht="13.5" thickBot="1">
      <c r="A22" s="88"/>
      <c r="B22" s="89" t="s">
        <v>64</v>
      </c>
      <c r="C22" s="140">
        <f>SUM(C8:C21)</f>
        <v>5662043332.4807987</v>
      </c>
      <c r="D22" s="140">
        <f>SUM(D8:D21)</f>
        <v>421308544.70649993</v>
      </c>
      <c r="E22" s="140">
        <f>SUM(E8:E21)</f>
        <v>73218201.846499994</v>
      </c>
      <c r="F22" s="140">
        <f>SUM(F8:F21)</f>
        <v>3380878022.5078988</v>
      </c>
      <c r="G22" s="140">
        <f>SUM(G8:G21)</f>
        <v>3336064467.7520995</v>
      </c>
      <c r="H22" s="141">
        <f>G22/(C22+E22)</f>
        <v>0.58167608360747469</v>
      </c>
    </row>
  </sheetData>
  <mergeCells count="6">
    <mergeCell ref="H6:H7"/>
    <mergeCell ref="B6:B7"/>
    <mergeCell ref="C6:C7"/>
    <mergeCell ref="D6:E6"/>
    <mergeCell ref="F6:F7"/>
    <mergeCell ref="G6:G7"/>
  </mergeCells>
  <pageMargins left="0.7" right="0.7" top="0.75" bottom="0.75" header="0.3" footer="0.3"/>
  <pageSetup scale="4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zoomScale="80" zoomScaleNormal="80" workbookViewId="0">
      <pane xSplit="2" ySplit="6" topLeftCell="C7" activePane="bottomRight" state="frozen"/>
      <selection activeCell="C20" sqref="C20"/>
      <selection pane="topRight" activeCell="C20" sqref="C20"/>
      <selection pane="bottomLeft" activeCell="C20" sqref="C20"/>
      <selection pane="bottomRight" activeCell="C20" sqref="C20"/>
    </sheetView>
  </sheetViews>
  <sheetFormatPr defaultColWidth="9.28515625" defaultRowHeight="12.75"/>
  <cols>
    <col min="1" max="1" width="10.5703125" style="135" bestFit="1" customWidth="1"/>
    <col min="2" max="2" width="85" style="135" customWidth="1"/>
    <col min="3" max="5" width="13.7109375" style="135" bestFit="1" customWidth="1"/>
    <col min="6" max="6" width="12.7109375" style="135" customWidth="1"/>
    <col min="7" max="7" width="12.28515625" style="135" bestFit="1" customWidth="1"/>
    <col min="8" max="8" width="13.28515625" style="135" bestFit="1" customWidth="1"/>
    <col min="9" max="11" width="12.7109375" style="135" customWidth="1"/>
    <col min="12" max="16384" width="9.28515625" style="135"/>
  </cols>
  <sheetData>
    <row r="1" spans="1:11">
      <c r="A1" s="135" t="s">
        <v>30</v>
      </c>
      <c r="B1" s="3" t="str">
        <f>'Info '!C2</f>
        <v>JSC "Liberty Bank"</v>
      </c>
    </row>
    <row r="2" spans="1:11">
      <c r="A2" s="135" t="s">
        <v>31</v>
      </c>
      <c r="B2" s="465">
        <f>'1. key ratios '!B2</f>
        <v>45930</v>
      </c>
      <c r="C2" s="151"/>
      <c r="D2" s="151"/>
    </row>
    <row r="3" spans="1:11">
      <c r="B3" s="151"/>
      <c r="C3" s="151"/>
      <c r="D3" s="151"/>
    </row>
    <row r="4" spans="1:11" ht="13.5" thickBot="1">
      <c r="A4" s="135" t="s">
        <v>146</v>
      </c>
      <c r="B4" s="180" t="s">
        <v>240</v>
      </c>
      <c r="C4" s="151"/>
      <c r="D4" s="151"/>
    </row>
    <row r="5" spans="1:11" ht="30" customHeight="1">
      <c r="A5" s="838"/>
      <c r="B5" s="839"/>
      <c r="C5" s="840" t="s">
        <v>292</v>
      </c>
      <c r="D5" s="840"/>
      <c r="E5" s="840"/>
      <c r="F5" s="840" t="s">
        <v>293</v>
      </c>
      <c r="G5" s="840"/>
      <c r="H5" s="840"/>
      <c r="I5" s="840" t="s">
        <v>294</v>
      </c>
      <c r="J5" s="840"/>
      <c r="K5" s="841"/>
    </row>
    <row r="6" spans="1:11">
      <c r="A6" s="152"/>
      <c r="B6" s="153"/>
      <c r="C6" s="19" t="s">
        <v>32</v>
      </c>
      <c r="D6" s="19" t="s">
        <v>33</v>
      </c>
      <c r="E6" s="19" t="s">
        <v>34</v>
      </c>
      <c r="F6" s="19" t="s">
        <v>32</v>
      </c>
      <c r="G6" s="19" t="s">
        <v>33</v>
      </c>
      <c r="H6" s="19" t="s">
        <v>34</v>
      </c>
      <c r="I6" s="19" t="s">
        <v>32</v>
      </c>
      <c r="J6" s="19" t="s">
        <v>33</v>
      </c>
      <c r="K6" s="19" t="s">
        <v>34</v>
      </c>
    </row>
    <row r="7" spans="1:11">
      <c r="A7" s="154" t="s">
        <v>243</v>
      </c>
      <c r="B7" s="155"/>
      <c r="C7" s="155"/>
      <c r="D7" s="155"/>
      <c r="E7" s="155"/>
      <c r="F7" s="155"/>
      <c r="G7" s="155"/>
      <c r="H7" s="155"/>
      <c r="I7" s="155"/>
      <c r="J7" s="155"/>
      <c r="K7" s="156"/>
    </row>
    <row r="8" spans="1:11">
      <c r="A8" s="157">
        <v>1</v>
      </c>
      <c r="B8" s="158" t="s">
        <v>241</v>
      </c>
      <c r="C8" s="659"/>
      <c r="D8" s="659"/>
      <c r="E8" s="659"/>
      <c r="F8" s="660">
        <v>656321083.17992413</v>
      </c>
      <c r="G8" s="660">
        <v>391595971.66629523</v>
      </c>
      <c r="H8" s="660">
        <v>1047917054.8462189</v>
      </c>
      <c r="I8" s="660">
        <v>639547641.7419889</v>
      </c>
      <c r="J8" s="660">
        <v>300370820.29002172</v>
      </c>
      <c r="K8" s="661">
        <v>939918462.03201115</v>
      </c>
    </row>
    <row r="9" spans="1:11">
      <c r="A9" s="154" t="s">
        <v>244</v>
      </c>
      <c r="B9" s="155"/>
      <c r="C9" s="662"/>
      <c r="D9" s="662"/>
      <c r="E9" s="662"/>
      <c r="F9" s="662"/>
      <c r="G9" s="662"/>
      <c r="H9" s="662"/>
      <c r="I9" s="662"/>
      <c r="J9" s="662"/>
      <c r="K9" s="663"/>
    </row>
    <row r="10" spans="1:11">
      <c r="A10" s="159">
        <v>2</v>
      </c>
      <c r="B10" s="160" t="s">
        <v>252</v>
      </c>
      <c r="C10" s="664">
        <v>1309400504.8914657</v>
      </c>
      <c r="D10" s="665">
        <v>607506800.07524347</v>
      </c>
      <c r="E10" s="665">
        <v>1916907304.9667094</v>
      </c>
      <c r="F10" s="665">
        <v>218123645.0154193</v>
      </c>
      <c r="G10" s="665">
        <v>109196700.92745329</v>
      </c>
      <c r="H10" s="665">
        <v>327320345.94287258</v>
      </c>
      <c r="I10" s="665">
        <v>54317997.129962869</v>
      </c>
      <c r="J10" s="665">
        <v>27264343.731928829</v>
      </c>
      <c r="K10" s="666">
        <v>81582340.861891687</v>
      </c>
    </row>
    <row r="11" spans="1:11">
      <c r="A11" s="159">
        <v>3</v>
      </c>
      <c r="B11" s="160" t="s">
        <v>246</v>
      </c>
      <c r="C11" s="664">
        <v>1386600081.3149998</v>
      </c>
      <c r="D11" s="665">
        <v>555631661.26809216</v>
      </c>
      <c r="E11" s="665">
        <v>1942231742.5830925</v>
      </c>
      <c r="F11" s="665">
        <v>390251767.98310792</v>
      </c>
      <c r="G11" s="665">
        <v>173078500.95224118</v>
      </c>
      <c r="H11" s="665">
        <v>563330268.93534887</v>
      </c>
      <c r="I11" s="665">
        <v>318201671.55670244</v>
      </c>
      <c r="J11" s="665">
        <v>146033694.24986687</v>
      </c>
      <c r="K11" s="666">
        <v>464235365.80656928</v>
      </c>
    </row>
    <row r="12" spans="1:11">
      <c r="A12" s="159">
        <v>4</v>
      </c>
      <c r="B12" s="160" t="s">
        <v>247</v>
      </c>
      <c r="C12" s="664"/>
      <c r="D12" s="665"/>
      <c r="E12" s="665">
        <v>0</v>
      </c>
      <c r="F12" s="665"/>
      <c r="G12" s="665"/>
      <c r="H12" s="665"/>
      <c r="I12" s="665"/>
      <c r="J12" s="665"/>
      <c r="K12" s="666"/>
    </row>
    <row r="13" spans="1:11">
      <c r="A13" s="159">
        <v>5</v>
      </c>
      <c r="B13" s="160" t="s">
        <v>255</v>
      </c>
      <c r="C13" s="664">
        <v>-2057501.7789130451</v>
      </c>
      <c r="D13" s="665">
        <v>0</v>
      </c>
      <c r="E13" s="665">
        <v>-2057501.7789130451</v>
      </c>
      <c r="F13" s="665">
        <v>-2057501.7789130451</v>
      </c>
      <c r="G13" s="665">
        <v>0</v>
      </c>
      <c r="H13" s="665">
        <v>-2057501.7789130451</v>
      </c>
      <c r="I13" s="665">
        <v>-2057501.7789130451</v>
      </c>
      <c r="J13" s="665">
        <v>0</v>
      </c>
      <c r="K13" s="666">
        <v>-2057501.7789130451</v>
      </c>
    </row>
    <row r="14" spans="1:11">
      <c r="A14" s="159">
        <v>6</v>
      </c>
      <c r="B14" s="160" t="s">
        <v>287</v>
      </c>
      <c r="C14" s="664">
        <v>34844665.992717393</v>
      </c>
      <c r="D14" s="665">
        <v>8826100.4945367835</v>
      </c>
      <c r="E14" s="665">
        <v>43670766.487254173</v>
      </c>
      <c r="F14" s="665">
        <v>32099720.787978526</v>
      </c>
      <c r="G14" s="665">
        <v>37229590.03822542</v>
      </c>
      <c r="H14" s="665">
        <v>69329310.826203912</v>
      </c>
      <c r="I14" s="665">
        <v>10816595.103447368</v>
      </c>
      <c r="J14" s="665">
        <v>12310962.261908865</v>
      </c>
      <c r="K14" s="666">
        <v>23127557.365356237</v>
      </c>
    </row>
    <row r="15" spans="1:11">
      <c r="A15" s="159">
        <v>7</v>
      </c>
      <c r="B15" s="160" t="s">
        <v>288</v>
      </c>
      <c r="C15" s="664">
        <v>185443112.52129349</v>
      </c>
      <c r="D15" s="665">
        <v>115686241.26084933</v>
      </c>
      <c r="E15" s="665">
        <v>301129353.78214288</v>
      </c>
      <c r="F15" s="665">
        <v>66529473.541152179</v>
      </c>
      <c r="G15" s="665">
        <v>9979727.8060760908</v>
      </c>
      <c r="H15" s="665">
        <v>76509201.347228274</v>
      </c>
      <c r="I15" s="665">
        <v>62964239.675157607</v>
      </c>
      <c r="J15" s="665">
        <v>12828923.672487572</v>
      </c>
      <c r="K15" s="666">
        <v>75793163.347645134</v>
      </c>
    </row>
    <row r="16" spans="1:11">
      <c r="A16" s="159">
        <v>8</v>
      </c>
      <c r="B16" s="161" t="s">
        <v>248</v>
      </c>
      <c r="C16" s="664">
        <v>2914230862.9415636</v>
      </c>
      <c r="D16" s="665">
        <v>1287650803.0987217</v>
      </c>
      <c r="E16" s="665">
        <v>4201881666.0402851</v>
      </c>
      <c r="F16" s="665">
        <v>704947105.54874492</v>
      </c>
      <c r="G16" s="665">
        <v>329484519.72399598</v>
      </c>
      <c r="H16" s="665">
        <v>1034431625.2727407</v>
      </c>
      <c r="I16" s="665">
        <v>444243001.68635726</v>
      </c>
      <c r="J16" s="665">
        <v>198437923.91619211</v>
      </c>
      <c r="K16" s="666">
        <v>642680925.60254931</v>
      </c>
    </row>
    <row r="17" spans="1:11">
      <c r="A17" s="154" t="s">
        <v>245</v>
      </c>
      <c r="B17" s="155"/>
      <c r="C17" s="662"/>
      <c r="D17" s="662"/>
      <c r="E17" s="662"/>
      <c r="F17" s="662"/>
      <c r="G17" s="662"/>
      <c r="H17" s="662"/>
      <c r="I17" s="662"/>
      <c r="J17" s="662"/>
      <c r="K17" s="663"/>
    </row>
    <row r="18" spans="1:11">
      <c r="A18" s="159">
        <v>9</v>
      </c>
      <c r="B18" s="160" t="s">
        <v>251</v>
      </c>
      <c r="C18" s="664">
        <v>0</v>
      </c>
      <c r="D18" s="665">
        <v>0</v>
      </c>
      <c r="E18" s="665">
        <v>0</v>
      </c>
      <c r="F18" s="665">
        <v>0</v>
      </c>
      <c r="G18" s="665">
        <v>0</v>
      </c>
      <c r="H18" s="665">
        <v>0</v>
      </c>
      <c r="I18" s="665">
        <v>0</v>
      </c>
      <c r="J18" s="665">
        <v>0</v>
      </c>
      <c r="K18" s="666">
        <v>0</v>
      </c>
    </row>
    <row r="19" spans="1:11">
      <c r="A19" s="159">
        <v>10</v>
      </c>
      <c r="B19" s="160" t="s">
        <v>289</v>
      </c>
      <c r="C19" s="664">
        <v>2610723996.6308641</v>
      </c>
      <c r="D19" s="665">
        <v>866589569.5564574</v>
      </c>
      <c r="E19" s="665">
        <v>3477313566.1873217</v>
      </c>
      <c r="F19" s="665">
        <v>137458958.62451202</v>
      </c>
      <c r="G19" s="665">
        <v>22986414.833384786</v>
      </c>
      <c r="H19" s="665">
        <v>160445373.4578968</v>
      </c>
      <c r="I19" s="665">
        <v>154232400.06244665</v>
      </c>
      <c r="J19" s="665">
        <v>121304162.16151501</v>
      </c>
      <c r="K19" s="666">
        <v>275536562.22396159</v>
      </c>
    </row>
    <row r="20" spans="1:11">
      <c r="A20" s="159">
        <v>11</v>
      </c>
      <c r="B20" s="160" t="s">
        <v>250</v>
      </c>
      <c r="C20" s="664">
        <v>51708800.862581328</v>
      </c>
      <c r="D20" s="665">
        <v>9067698.4033369552</v>
      </c>
      <c r="E20" s="665">
        <v>60776499.265918314</v>
      </c>
      <c r="F20" s="665">
        <v>5792024.6035407735</v>
      </c>
      <c r="G20" s="665">
        <v>0</v>
      </c>
      <c r="H20" s="665">
        <v>5792024.6035407735</v>
      </c>
      <c r="I20" s="665">
        <v>5792024.6035407735</v>
      </c>
      <c r="J20" s="665">
        <v>0</v>
      </c>
      <c r="K20" s="666">
        <v>5792024.6035407735</v>
      </c>
    </row>
    <row r="21" spans="1:11" ht="13.5" thickBot="1">
      <c r="A21" s="162">
        <v>12</v>
      </c>
      <c r="B21" s="163" t="s">
        <v>249</v>
      </c>
      <c r="C21" s="164"/>
      <c r="D21" s="165"/>
      <c r="E21" s="164"/>
      <c r="F21" s="165"/>
      <c r="G21" s="165"/>
      <c r="H21" s="165"/>
      <c r="I21" s="165"/>
      <c r="J21" s="165"/>
      <c r="K21" s="166"/>
    </row>
    <row r="22" spans="1:11" ht="38.25" customHeight="1" thickBot="1">
      <c r="A22" s="167"/>
      <c r="B22" s="168"/>
      <c r="C22" s="168"/>
      <c r="D22" s="168"/>
      <c r="E22" s="168"/>
      <c r="F22" s="842" t="s">
        <v>291</v>
      </c>
      <c r="G22" s="840"/>
      <c r="H22" s="840"/>
      <c r="I22" s="842" t="s">
        <v>256</v>
      </c>
      <c r="J22" s="840"/>
      <c r="K22" s="841"/>
    </row>
    <row r="23" spans="1:11">
      <c r="A23" s="169">
        <v>13</v>
      </c>
      <c r="B23" s="170" t="s">
        <v>241</v>
      </c>
      <c r="C23" s="171"/>
      <c r="D23" s="171"/>
      <c r="E23" s="171"/>
      <c r="F23" s="667">
        <v>656321083.17992413</v>
      </c>
      <c r="G23" s="667">
        <v>391595971.66629523</v>
      </c>
      <c r="H23" s="667">
        <v>1047917054.8462193</v>
      </c>
      <c r="I23" s="667">
        <v>639547641.7419889</v>
      </c>
      <c r="J23" s="667">
        <v>300370820.29002172</v>
      </c>
      <c r="K23" s="668">
        <v>939918462.03201056</v>
      </c>
    </row>
    <row r="24" spans="1:11" ht="13.5" thickBot="1">
      <c r="A24" s="172">
        <v>14</v>
      </c>
      <c r="B24" s="173" t="s">
        <v>253</v>
      </c>
      <c r="C24" s="174"/>
      <c r="D24" s="175"/>
      <c r="E24" s="176"/>
      <c r="F24" s="669">
        <v>561696122.32069206</v>
      </c>
      <c r="G24" s="669">
        <v>306498104.89061117</v>
      </c>
      <c r="H24" s="669">
        <v>868194227.21130311</v>
      </c>
      <c r="I24" s="669">
        <v>284218577.02036983</v>
      </c>
      <c r="J24" s="669">
        <v>77133761.754677102</v>
      </c>
      <c r="K24" s="670">
        <v>361352338.77504689</v>
      </c>
    </row>
    <row r="25" spans="1:11" ht="13.5" thickBot="1">
      <c r="A25" s="177">
        <v>15</v>
      </c>
      <c r="B25" s="178" t="s">
        <v>254</v>
      </c>
      <c r="C25" s="179"/>
      <c r="D25" s="179"/>
      <c r="E25" s="179"/>
      <c r="F25" s="671">
        <v>1.168462905651336</v>
      </c>
      <c r="G25" s="671">
        <v>1.2776456539790202</v>
      </c>
      <c r="H25" s="671">
        <v>1.2070076280191331</v>
      </c>
      <c r="I25" s="671">
        <v>2.2501964806338215</v>
      </c>
      <c r="J25" s="671">
        <v>3.8941549518270233</v>
      </c>
      <c r="K25" s="672">
        <v>2.6011135425835423</v>
      </c>
    </row>
    <row r="27" spans="1:11" ht="38.25">
      <c r="B27" s="150" t="s">
        <v>290</v>
      </c>
    </row>
  </sheetData>
  <mergeCells count="6">
    <mergeCell ref="A5:B5"/>
    <mergeCell ref="C5:E5"/>
    <mergeCell ref="F5:H5"/>
    <mergeCell ref="I5:K5"/>
    <mergeCell ref="F22:H22"/>
    <mergeCell ref="I22:K22"/>
  </mergeCells>
  <pageMargins left="0.7" right="0.7" top="0.75" bottom="0.75" header="0.3" footer="0.3"/>
  <pageSetup paperSize="9" scale="3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4.9989318521683403E-2"/>
  </sheetPr>
  <dimension ref="A1:Q34"/>
  <sheetViews>
    <sheetView zoomScale="80" zoomScaleNormal="80" workbookViewId="0">
      <pane xSplit="1" ySplit="3" topLeftCell="C4" activePane="bottomRight" state="frozen"/>
      <selection activeCell="C20" sqref="C20"/>
      <selection pane="topRight" activeCell="C20" sqref="C20"/>
      <selection pane="bottomLeft" activeCell="C20" sqref="C20"/>
      <selection pane="bottomRight" activeCell="C20" sqref="C20"/>
    </sheetView>
  </sheetViews>
  <sheetFormatPr defaultColWidth="9.28515625" defaultRowHeight="12.75"/>
  <cols>
    <col min="1" max="1" width="10.5703125" style="4" bestFit="1" customWidth="1"/>
    <col min="2" max="2" width="78.7109375" style="4" customWidth="1"/>
    <col min="3" max="3" width="14.28515625" style="4" bestFit="1" customWidth="1"/>
    <col min="4" max="4" width="11.42578125" style="4" customWidth="1"/>
    <col min="5" max="5" width="12.85546875" style="4" customWidth="1"/>
    <col min="6" max="13" width="12.7109375" style="4" customWidth="1"/>
    <col min="14" max="14" width="16" style="4" customWidth="1"/>
    <col min="15" max="15" width="10.42578125" style="17" customWidth="1"/>
    <col min="16" max="16" width="13.28515625" style="17" customWidth="1"/>
    <col min="17" max="17" width="28" style="17" customWidth="1"/>
    <col min="18" max="16384" width="9.28515625" style="17"/>
  </cols>
  <sheetData>
    <row r="1" spans="1:17" ht="15">
      <c r="A1" s="426" t="s">
        <v>717</v>
      </c>
      <c r="B1" s="415" t="str">
        <f>'Info '!C2</f>
        <v>JSC "Liberty Bank"</v>
      </c>
      <c r="C1" s="415"/>
      <c r="D1" s="415"/>
      <c r="E1" s="415"/>
      <c r="F1" s="415"/>
      <c r="G1" s="415"/>
      <c r="H1" s="415"/>
      <c r="I1" s="415"/>
      <c r="J1" s="415"/>
      <c r="K1" s="415"/>
      <c r="L1" s="415"/>
      <c r="M1" s="415"/>
      <c r="N1" s="415"/>
      <c r="O1" s="133"/>
      <c r="P1" s="133"/>
      <c r="Q1" s="133"/>
    </row>
    <row r="2" spans="1:17" ht="14.25" customHeight="1">
      <c r="A2" s="415" t="s">
        <v>718</v>
      </c>
      <c r="B2" s="468">
        <f>'1. key ratios '!B2</f>
        <v>45930</v>
      </c>
      <c r="C2" s="415"/>
      <c r="D2" s="415"/>
      <c r="E2" s="415"/>
      <c r="F2" s="415"/>
      <c r="G2" s="415"/>
      <c r="H2" s="415"/>
      <c r="I2" s="415"/>
      <c r="J2" s="415"/>
      <c r="K2" s="415"/>
      <c r="L2" s="415"/>
      <c r="M2" s="415"/>
      <c r="N2" s="415"/>
      <c r="O2" s="133"/>
      <c r="P2" s="133"/>
      <c r="Q2" s="133"/>
    </row>
    <row r="3" spans="1:17" ht="14.25" customHeight="1">
      <c r="A3" s="415"/>
      <c r="B3" s="133"/>
      <c r="C3" s="133"/>
      <c r="D3" s="133"/>
      <c r="E3" s="133"/>
      <c r="F3" s="133"/>
      <c r="G3" s="133"/>
      <c r="H3" s="133"/>
      <c r="I3" s="133"/>
      <c r="J3" s="133"/>
      <c r="K3" s="133"/>
      <c r="L3" s="133"/>
      <c r="M3" s="133"/>
      <c r="N3" s="133"/>
      <c r="O3" s="133"/>
      <c r="P3" s="133"/>
      <c r="Q3" s="133"/>
    </row>
    <row r="4" spans="1:17" ht="15">
      <c r="A4" s="415"/>
      <c r="B4" s="427" t="s">
        <v>719</v>
      </c>
      <c r="C4" s="133"/>
      <c r="D4" s="133"/>
      <c r="E4" s="133"/>
      <c r="F4" s="133"/>
      <c r="G4" s="133"/>
      <c r="H4" s="133"/>
      <c r="I4" s="133"/>
      <c r="J4" s="133"/>
      <c r="K4" s="133"/>
      <c r="L4" s="133"/>
      <c r="M4" s="133"/>
      <c r="N4" s="133"/>
      <c r="O4" s="133"/>
      <c r="P4" s="133"/>
      <c r="Q4" s="133"/>
    </row>
    <row r="5" spans="1:17" ht="60">
      <c r="A5" s="415"/>
      <c r="B5" s="428" t="s">
        <v>720</v>
      </c>
      <c r="C5" s="429" t="s">
        <v>721</v>
      </c>
      <c r="D5" s="429" t="s">
        <v>722</v>
      </c>
      <c r="E5" s="429" t="s">
        <v>723</v>
      </c>
      <c r="F5" s="429" t="s">
        <v>724</v>
      </c>
      <c r="G5" s="429" t="s">
        <v>725</v>
      </c>
      <c r="H5" s="429" t="s">
        <v>726</v>
      </c>
      <c r="I5" s="430" t="s">
        <v>727</v>
      </c>
      <c r="J5" s="431">
        <v>0.02</v>
      </c>
      <c r="K5" s="431">
        <v>0.2</v>
      </c>
      <c r="L5" s="431">
        <v>0.35</v>
      </c>
      <c r="M5" s="431">
        <v>0.5</v>
      </c>
      <c r="N5" s="431">
        <v>0.75</v>
      </c>
      <c r="O5" s="431">
        <v>1</v>
      </c>
      <c r="P5" s="431">
        <v>1.5</v>
      </c>
      <c r="Q5" s="432" t="s">
        <v>728</v>
      </c>
    </row>
    <row r="6" spans="1:17" ht="15.75">
      <c r="A6" s="415"/>
      <c r="B6" s="433"/>
      <c r="C6" s="673">
        <f>IF(C7&gt;0,C7,IF(C8&gt;0,C8,IF(C9&gt;0,C9)))</f>
        <v>103293381.52959999</v>
      </c>
      <c r="D6" s="673" t="b">
        <f t="shared" ref="D6:P6" si="0">IF(D7&gt;0,D7,IF(D8&gt;0,D8,IF(D9&gt;0,D9)))</f>
        <v>0</v>
      </c>
      <c r="E6" s="673" t="b">
        <f t="shared" si="0"/>
        <v>0</v>
      </c>
      <c r="F6" s="673">
        <f t="shared" si="0"/>
        <v>932216.56038386654</v>
      </c>
      <c r="G6" s="673">
        <f t="shared" si="0"/>
        <v>1019403.0952786783</v>
      </c>
      <c r="H6" s="673"/>
      <c r="I6" s="673">
        <f t="shared" si="0"/>
        <v>2732267.5179275628</v>
      </c>
      <c r="J6" s="673" t="b">
        <f t="shared" si="0"/>
        <v>0</v>
      </c>
      <c r="K6" s="673" t="b">
        <f t="shared" si="0"/>
        <v>0</v>
      </c>
      <c r="L6" s="673" t="b">
        <f t="shared" si="0"/>
        <v>0</v>
      </c>
      <c r="M6" s="673" t="b">
        <f t="shared" si="0"/>
        <v>0</v>
      </c>
      <c r="N6" s="673" t="b">
        <f>IF(N7&gt;0,N7,IF(N8&gt;0,N8,IF(N9&gt;0,N9)))</f>
        <v>0</v>
      </c>
      <c r="O6" s="673">
        <f t="shared" si="0"/>
        <v>3554.9853871534824</v>
      </c>
      <c r="P6" s="673" t="b">
        <f t="shared" si="0"/>
        <v>0</v>
      </c>
      <c r="Q6" s="673">
        <f>IF(Q7&gt;0,Q7,IF(Q8&gt;0,Q8,IF(Q9&gt;0,Q9)))</f>
        <v>3554.9853871534824</v>
      </c>
    </row>
    <row r="7" spans="1:17" ht="15.75">
      <c r="A7" s="415"/>
      <c r="B7" s="434" t="s">
        <v>729</v>
      </c>
      <c r="C7" s="673">
        <f>C11+C15+C19+C23+C27+C31</f>
        <v>103293381.52959999</v>
      </c>
      <c r="D7" s="673"/>
      <c r="E7" s="673"/>
      <c r="F7" s="673">
        <f t="shared" ref="F7:G9" si="1">F11+F15+F19+F23+F27+F31</f>
        <v>932216.56038386654</v>
      </c>
      <c r="G7" s="673">
        <f t="shared" si="1"/>
        <v>1019403.0952786783</v>
      </c>
      <c r="H7" s="674">
        <v>1.4</v>
      </c>
      <c r="I7" s="435">
        <f t="shared" ref="I7:I33" si="2">(F7+G7)*H7</f>
        <v>2732267.5179275628</v>
      </c>
      <c r="J7" s="673">
        <f>J11+J15+J19+J23+J27+J31</f>
        <v>0</v>
      </c>
      <c r="K7" s="673">
        <f t="shared" ref="J7:Q9" si="3">K11+K15+K19+K23+K27+K31</f>
        <v>0</v>
      </c>
      <c r="L7" s="673">
        <f t="shared" si="3"/>
        <v>0</v>
      </c>
      <c r="M7" s="673">
        <f t="shared" si="3"/>
        <v>0</v>
      </c>
      <c r="N7" s="673">
        <f t="shared" si="3"/>
        <v>0</v>
      </c>
      <c r="O7" s="673">
        <f t="shared" si="3"/>
        <v>3554.9853871534824</v>
      </c>
      <c r="P7" s="673">
        <f t="shared" si="3"/>
        <v>0</v>
      </c>
      <c r="Q7" s="673">
        <f>Q11+Q15+Q19+Q23+Q27+Q31</f>
        <v>3554.9853871534824</v>
      </c>
    </row>
    <row r="8" spans="1:17" ht="15.75">
      <c r="A8" s="415"/>
      <c r="B8" s="434" t="s">
        <v>730</v>
      </c>
      <c r="C8" s="673">
        <f>C12+C16+C20+C24+C28+C32</f>
        <v>103293381.52959999</v>
      </c>
      <c r="D8" s="673"/>
      <c r="E8" s="673"/>
      <c r="F8" s="673">
        <f t="shared" si="1"/>
        <v>996469.36038386659</v>
      </c>
      <c r="G8" s="673">
        <f t="shared" si="1"/>
        <v>4116024.2211839999</v>
      </c>
      <c r="H8" s="674">
        <v>1.4</v>
      </c>
      <c r="I8" s="435">
        <f t="shared" si="2"/>
        <v>7157491.0141950129</v>
      </c>
      <c r="J8" s="673">
        <f t="shared" si="3"/>
        <v>0</v>
      </c>
      <c r="K8" s="673">
        <f t="shared" si="3"/>
        <v>0</v>
      </c>
      <c r="L8" s="673">
        <f t="shared" si="3"/>
        <v>0</v>
      </c>
      <c r="M8" s="673">
        <f t="shared" si="3"/>
        <v>0</v>
      </c>
      <c r="N8" s="673">
        <f t="shared" si="3"/>
        <v>0</v>
      </c>
      <c r="O8" s="673">
        <f t="shared" si="3"/>
        <v>105881.66399999999</v>
      </c>
      <c r="P8" s="673">
        <f t="shared" si="3"/>
        <v>0</v>
      </c>
      <c r="Q8" s="673">
        <f>Q12+Q16+Q20+Q24+Q28+Q32</f>
        <v>105881.66399999999</v>
      </c>
    </row>
    <row r="9" spans="1:17" ht="15.75">
      <c r="A9" s="415"/>
      <c r="B9" s="434" t="s">
        <v>737</v>
      </c>
      <c r="C9" s="673">
        <f>C13+C17+C21+C25+C29+C33</f>
        <v>103293381.52959999</v>
      </c>
      <c r="D9" s="673"/>
      <c r="E9" s="673"/>
      <c r="F9" s="673">
        <f t="shared" si="1"/>
        <v>966158.54668523639</v>
      </c>
      <c r="G9" s="673">
        <f t="shared" si="1"/>
        <v>4131735.2611840004</v>
      </c>
      <c r="H9" s="674">
        <v>1.4</v>
      </c>
      <c r="I9" s="435">
        <f t="shared" si="2"/>
        <v>7137051.3310169317</v>
      </c>
      <c r="J9" s="673">
        <f t="shared" si="3"/>
        <v>0</v>
      </c>
      <c r="K9" s="673">
        <f t="shared" si="3"/>
        <v>0</v>
      </c>
      <c r="L9" s="673">
        <f t="shared" si="3"/>
        <v>0</v>
      </c>
      <c r="M9" s="673">
        <f t="shared" si="3"/>
        <v>0</v>
      </c>
      <c r="N9" s="673">
        <f t="shared" si="3"/>
        <v>0</v>
      </c>
      <c r="O9" s="673">
        <f t="shared" si="3"/>
        <v>85441.980821917779</v>
      </c>
      <c r="P9" s="673">
        <f t="shared" si="3"/>
        <v>0</v>
      </c>
      <c r="Q9" s="673">
        <f t="shared" si="3"/>
        <v>85441.980821917779</v>
      </c>
    </row>
    <row r="10" spans="1:17" ht="15.75">
      <c r="A10" s="415"/>
      <c r="B10" s="436" t="s">
        <v>731</v>
      </c>
      <c r="C10" s="675">
        <v>0</v>
      </c>
      <c r="D10" s="675">
        <v>0</v>
      </c>
      <c r="E10" s="675">
        <v>0</v>
      </c>
      <c r="F10" s="675">
        <v>0</v>
      </c>
      <c r="G10" s="675">
        <v>0</v>
      </c>
      <c r="H10" s="674">
        <v>1.4</v>
      </c>
      <c r="I10" s="435">
        <f t="shared" si="2"/>
        <v>0</v>
      </c>
      <c r="J10" s="441">
        <v>0</v>
      </c>
      <c r="K10" s="441">
        <v>0</v>
      </c>
      <c r="L10" s="441"/>
      <c r="M10" s="441">
        <v>0</v>
      </c>
      <c r="N10" s="441"/>
      <c r="O10" s="441">
        <v>0</v>
      </c>
      <c r="P10" s="441">
        <v>0</v>
      </c>
      <c r="Q10" s="673">
        <f>SUM(Q11:Q13)</f>
        <v>0</v>
      </c>
    </row>
    <row r="11" spans="1:17" ht="15.75">
      <c r="A11" s="415"/>
      <c r="B11" s="437" t="s">
        <v>729</v>
      </c>
      <c r="C11" s="675">
        <v>0</v>
      </c>
      <c r="D11" s="675">
        <v>0</v>
      </c>
      <c r="E11" s="675">
        <v>0</v>
      </c>
      <c r="F11" s="675">
        <v>0</v>
      </c>
      <c r="G11" s="675">
        <v>0</v>
      </c>
      <c r="H11" s="674">
        <v>1.4</v>
      </c>
      <c r="I11" s="435">
        <f t="shared" si="2"/>
        <v>0</v>
      </c>
      <c r="J11" s="441">
        <v>0</v>
      </c>
      <c r="K11" s="441">
        <v>0</v>
      </c>
      <c r="L11" s="441"/>
      <c r="M11" s="441">
        <v>0</v>
      </c>
      <c r="N11" s="441"/>
      <c r="O11" s="441">
        <v>0</v>
      </c>
      <c r="P11" s="441">
        <v>0</v>
      </c>
      <c r="Q11" s="673">
        <f>SUMPRODUCT($J$5:$P$5,J11:P11)</f>
        <v>0</v>
      </c>
    </row>
    <row r="12" spans="1:17" ht="15.75">
      <c r="A12" s="415"/>
      <c r="B12" s="437" t="s">
        <v>730</v>
      </c>
      <c r="C12" s="675">
        <v>0</v>
      </c>
      <c r="D12" s="675">
        <v>0</v>
      </c>
      <c r="E12" s="675">
        <v>0</v>
      </c>
      <c r="F12" s="675">
        <v>0</v>
      </c>
      <c r="G12" s="675">
        <v>0</v>
      </c>
      <c r="H12" s="674">
        <v>1.4</v>
      </c>
      <c r="I12" s="435">
        <f t="shared" si="2"/>
        <v>0</v>
      </c>
      <c r="J12" s="441">
        <v>0</v>
      </c>
      <c r="K12" s="441">
        <v>0</v>
      </c>
      <c r="L12" s="441"/>
      <c r="M12" s="441">
        <v>0</v>
      </c>
      <c r="N12" s="441"/>
      <c r="O12" s="441">
        <v>0</v>
      </c>
      <c r="P12" s="441">
        <v>0</v>
      </c>
      <c r="Q12" s="673">
        <f t="shared" ref="Q12:Q13" si="4">SUMPRODUCT($J$5:$P$5,J12:P12)</f>
        <v>0</v>
      </c>
    </row>
    <row r="13" spans="1:17" ht="15.75">
      <c r="A13" s="415"/>
      <c r="B13" s="437" t="s">
        <v>737</v>
      </c>
      <c r="C13" s="675">
        <v>0</v>
      </c>
      <c r="D13" s="675">
        <v>0</v>
      </c>
      <c r="E13" s="675">
        <v>0</v>
      </c>
      <c r="F13" s="675">
        <v>0</v>
      </c>
      <c r="G13" s="675">
        <v>0</v>
      </c>
      <c r="H13" s="674">
        <v>1.4</v>
      </c>
      <c r="I13" s="435">
        <f t="shared" si="2"/>
        <v>0</v>
      </c>
      <c r="J13" s="441">
        <v>0</v>
      </c>
      <c r="K13" s="441">
        <v>0</v>
      </c>
      <c r="L13" s="441"/>
      <c r="M13" s="441">
        <v>0</v>
      </c>
      <c r="N13" s="441"/>
      <c r="O13" s="441">
        <v>0</v>
      </c>
      <c r="P13" s="441">
        <v>0</v>
      </c>
      <c r="Q13" s="673">
        <f t="shared" si="4"/>
        <v>0</v>
      </c>
    </row>
    <row r="14" spans="1:17" ht="15.75">
      <c r="A14" s="415"/>
      <c r="B14" s="436" t="s">
        <v>732</v>
      </c>
      <c r="C14" s="675">
        <v>0</v>
      </c>
      <c r="D14" s="675">
        <v>0</v>
      </c>
      <c r="E14" s="675">
        <v>0</v>
      </c>
      <c r="F14" s="675">
        <v>0</v>
      </c>
      <c r="G14" s="675">
        <v>0</v>
      </c>
      <c r="H14" s="674">
        <v>1.4</v>
      </c>
      <c r="I14" s="435">
        <f t="shared" si="2"/>
        <v>0</v>
      </c>
      <c r="J14" s="441">
        <v>0</v>
      </c>
      <c r="K14" s="441">
        <v>0</v>
      </c>
      <c r="L14" s="441"/>
      <c r="M14" s="441">
        <v>0</v>
      </c>
      <c r="N14" s="441"/>
      <c r="O14" s="441">
        <v>0</v>
      </c>
      <c r="P14" s="441">
        <v>0</v>
      </c>
      <c r="Q14" s="673">
        <f>SUM(Q15:Q17)</f>
        <v>0</v>
      </c>
    </row>
    <row r="15" spans="1:17" ht="15.75">
      <c r="A15" s="415"/>
      <c r="B15" s="437" t="s">
        <v>729</v>
      </c>
      <c r="C15" s="675">
        <v>0</v>
      </c>
      <c r="D15" s="675">
        <v>0</v>
      </c>
      <c r="E15" s="675">
        <v>0</v>
      </c>
      <c r="F15" s="675">
        <v>0</v>
      </c>
      <c r="G15" s="675">
        <v>0</v>
      </c>
      <c r="H15" s="674">
        <v>1.4</v>
      </c>
      <c r="I15" s="435">
        <f t="shared" si="2"/>
        <v>0</v>
      </c>
      <c r="J15" s="441">
        <v>0</v>
      </c>
      <c r="K15" s="441">
        <v>0</v>
      </c>
      <c r="L15" s="441"/>
      <c r="M15" s="441">
        <v>0</v>
      </c>
      <c r="N15" s="441"/>
      <c r="O15" s="441">
        <v>0</v>
      </c>
      <c r="P15" s="441">
        <v>0</v>
      </c>
      <c r="Q15" s="673">
        <f>SUMPRODUCT($J$5:$P$5,J15:P15)</f>
        <v>0</v>
      </c>
    </row>
    <row r="16" spans="1:17" ht="15.75">
      <c r="A16" s="415"/>
      <c r="B16" s="437" t="s">
        <v>730</v>
      </c>
      <c r="C16" s="675">
        <v>0</v>
      </c>
      <c r="D16" s="675">
        <v>0</v>
      </c>
      <c r="E16" s="675">
        <v>0</v>
      </c>
      <c r="F16" s="675">
        <v>0</v>
      </c>
      <c r="G16" s="675">
        <v>0</v>
      </c>
      <c r="H16" s="674">
        <v>1.4</v>
      </c>
      <c r="I16" s="435">
        <f t="shared" si="2"/>
        <v>0</v>
      </c>
      <c r="J16" s="441">
        <v>0</v>
      </c>
      <c r="K16" s="441">
        <v>0</v>
      </c>
      <c r="L16" s="441"/>
      <c r="M16" s="441">
        <v>0</v>
      </c>
      <c r="N16" s="441"/>
      <c r="O16" s="441">
        <v>0</v>
      </c>
      <c r="P16" s="441">
        <v>0</v>
      </c>
      <c r="Q16" s="673">
        <f t="shared" ref="Q16:Q17" si="5">SUMPRODUCT($J$5:$P$5,J16:P16)</f>
        <v>0</v>
      </c>
    </row>
    <row r="17" spans="1:17" ht="15.75">
      <c r="A17" s="415"/>
      <c r="B17" s="437" t="s">
        <v>737</v>
      </c>
      <c r="C17" s="675">
        <v>0</v>
      </c>
      <c r="D17" s="675">
        <v>0</v>
      </c>
      <c r="E17" s="675">
        <v>0</v>
      </c>
      <c r="F17" s="675">
        <v>0</v>
      </c>
      <c r="G17" s="675">
        <v>0</v>
      </c>
      <c r="H17" s="674">
        <v>1.4</v>
      </c>
      <c r="I17" s="435">
        <f t="shared" si="2"/>
        <v>0</v>
      </c>
      <c r="J17" s="441">
        <v>0</v>
      </c>
      <c r="K17" s="441">
        <v>0</v>
      </c>
      <c r="L17" s="441"/>
      <c r="M17" s="441">
        <v>0</v>
      </c>
      <c r="N17" s="441"/>
      <c r="O17" s="441">
        <v>0</v>
      </c>
      <c r="P17" s="441">
        <v>0</v>
      </c>
      <c r="Q17" s="673">
        <f t="shared" si="5"/>
        <v>0</v>
      </c>
    </row>
    <row r="18" spans="1:17" ht="15.75">
      <c r="A18" s="415"/>
      <c r="B18" s="436" t="s">
        <v>733</v>
      </c>
      <c r="C18" s="675">
        <v>102616181.52959999</v>
      </c>
      <c r="D18" s="675">
        <v>932216.56038386654</v>
      </c>
      <c r="E18" s="675">
        <v>0</v>
      </c>
      <c r="F18" s="675">
        <v>932216.56038386654</v>
      </c>
      <c r="G18" s="675">
        <v>1007910.6301854097</v>
      </c>
      <c r="H18" s="674">
        <v>1.4</v>
      </c>
      <c r="I18" s="435">
        <f t="shared" si="2"/>
        <v>2716178.0667969864</v>
      </c>
      <c r="J18" s="441">
        <v>0</v>
      </c>
      <c r="K18" s="441">
        <v>0</v>
      </c>
      <c r="L18" s="441"/>
      <c r="M18" s="441">
        <v>0</v>
      </c>
      <c r="N18" s="441"/>
      <c r="O18" s="441">
        <v>0</v>
      </c>
      <c r="P18" s="441">
        <v>0</v>
      </c>
      <c r="Q18" s="673">
        <f>SUM(Q19:Q21)</f>
        <v>0</v>
      </c>
    </row>
    <row r="19" spans="1:17" ht="15.75">
      <c r="A19" s="415"/>
      <c r="B19" s="437" t="s">
        <v>729</v>
      </c>
      <c r="C19" s="675">
        <v>102616181.52959999</v>
      </c>
      <c r="D19" s="675">
        <v>932216.56038386654</v>
      </c>
      <c r="E19" s="675">
        <v>0</v>
      </c>
      <c r="F19" s="675">
        <v>932216.56038386654</v>
      </c>
      <c r="G19" s="675">
        <v>1007910.6301854097</v>
      </c>
      <c r="H19" s="674">
        <v>1.4</v>
      </c>
      <c r="I19" s="435">
        <f t="shared" si="2"/>
        <v>2716178.0667969864</v>
      </c>
      <c r="J19" s="441">
        <v>0</v>
      </c>
      <c r="K19" s="441">
        <v>0</v>
      </c>
      <c r="L19" s="441"/>
      <c r="M19" s="441">
        <v>0</v>
      </c>
      <c r="N19" s="441"/>
      <c r="O19" s="441">
        <v>0</v>
      </c>
      <c r="P19" s="441">
        <v>0</v>
      </c>
      <c r="Q19" s="673">
        <f>SUMPRODUCT($J$5:$P$5,J19:P19)</f>
        <v>0</v>
      </c>
    </row>
    <row r="20" spans="1:17" ht="15.75">
      <c r="A20" s="415"/>
      <c r="B20" s="437" t="s">
        <v>730</v>
      </c>
      <c r="C20" s="675">
        <v>102616181.52959999</v>
      </c>
      <c r="D20" s="675">
        <v>932216.56038386654</v>
      </c>
      <c r="E20" s="675">
        <v>0</v>
      </c>
      <c r="F20" s="675">
        <v>932216.56038386654</v>
      </c>
      <c r="G20" s="675">
        <v>4104647.2611839999</v>
      </c>
      <c r="H20" s="674">
        <v>1.4</v>
      </c>
      <c r="I20" s="435">
        <f t="shared" si="2"/>
        <v>7051609.350195013</v>
      </c>
      <c r="J20" s="441">
        <v>0</v>
      </c>
      <c r="K20" s="441">
        <v>0</v>
      </c>
      <c r="L20" s="441"/>
      <c r="M20" s="441">
        <v>0</v>
      </c>
      <c r="N20" s="441"/>
      <c r="O20" s="441">
        <v>0</v>
      </c>
      <c r="P20" s="441">
        <v>0</v>
      </c>
      <c r="Q20" s="673">
        <f t="shared" ref="Q20:Q21" si="6">SUMPRODUCT($J$5:$P$5,J20:P20)</f>
        <v>0</v>
      </c>
    </row>
    <row r="21" spans="1:17" ht="15.75">
      <c r="A21" s="415"/>
      <c r="B21" s="437" t="s">
        <v>737</v>
      </c>
      <c r="C21" s="675">
        <v>102616181.52959999</v>
      </c>
      <c r="D21" s="675">
        <v>932216.56038386654</v>
      </c>
      <c r="E21" s="675">
        <v>0</v>
      </c>
      <c r="F21" s="675">
        <v>932216.56038386654</v>
      </c>
      <c r="G21" s="675">
        <v>4104647.2611840004</v>
      </c>
      <c r="H21" s="674">
        <v>1.4</v>
      </c>
      <c r="I21" s="435">
        <f t="shared" si="2"/>
        <v>7051609.350195013</v>
      </c>
      <c r="J21" s="441">
        <v>0</v>
      </c>
      <c r="K21" s="441">
        <v>0</v>
      </c>
      <c r="L21" s="441"/>
      <c r="M21" s="441">
        <v>0</v>
      </c>
      <c r="N21" s="441"/>
      <c r="O21" s="441">
        <v>0</v>
      </c>
      <c r="P21" s="441">
        <v>0</v>
      </c>
      <c r="Q21" s="673">
        <f t="shared" si="6"/>
        <v>0</v>
      </c>
    </row>
    <row r="22" spans="1:17" ht="15.75">
      <c r="A22" s="415"/>
      <c r="B22" s="436" t="s">
        <v>734</v>
      </c>
      <c r="C22" s="675">
        <v>0</v>
      </c>
      <c r="D22" s="675">
        <v>0</v>
      </c>
      <c r="E22" s="675">
        <v>0</v>
      </c>
      <c r="F22" s="675">
        <v>0</v>
      </c>
      <c r="G22" s="675">
        <v>0</v>
      </c>
      <c r="H22" s="674">
        <v>1.4</v>
      </c>
      <c r="I22" s="435">
        <f t="shared" si="2"/>
        <v>0</v>
      </c>
      <c r="J22" s="441">
        <v>0</v>
      </c>
      <c r="K22" s="441">
        <v>0</v>
      </c>
      <c r="L22" s="441"/>
      <c r="M22" s="441">
        <v>0</v>
      </c>
      <c r="N22" s="441"/>
      <c r="O22" s="441">
        <v>0</v>
      </c>
      <c r="P22" s="441">
        <v>0</v>
      </c>
      <c r="Q22" s="673">
        <f>SUM(Q23:Q25)</f>
        <v>0</v>
      </c>
    </row>
    <row r="23" spans="1:17" ht="15.75">
      <c r="A23" s="415"/>
      <c r="B23" s="437" t="s">
        <v>729</v>
      </c>
      <c r="C23" s="675">
        <v>0</v>
      </c>
      <c r="D23" s="675">
        <v>0</v>
      </c>
      <c r="E23" s="675">
        <v>0</v>
      </c>
      <c r="F23" s="675">
        <v>0</v>
      </c>
      <c r="G23" s="675">
        <v>0</v>
      </c>
      <c r="H23" s="674">
        <v>1.4</v>
      </c>
      <c r="I23" s="435">
        <f t="shared" si="2"/>
        <v>0</v>
      </c>
      <c r="J23" s="441">
        <v>0</v>
      </c>
      <c r="K23" s="441">
        <v>0</v>
      </c>
      <c r="L23" s="441"/>
      <c r="M23" s="441">
        <v>0</v>
      </c>
      <c r="N23" s="441"/>
      <c r="O23" s="441">
        <v>0</v>
      </c>
      <c r="P23" s="441">
        <v>0</v>
      </c>
      <c r="Q23" s="673">
        <f>SUMPRODUCT($J$5:$P$5,J23:P23)</f>
        <v>0</v>
      </c>
    </row>
    <row r="24" spans="1:17" ht="15.75">
      <c r="A24" s="415"/>
      <c r="B24" s="437" t="s">
        <v>730</v>
      </c>
      <c r="C24" s="675">
        <v>0</v>
      </c>
      <c r="D24" s="675">
        <v>0</v>
      </c>
      <c r="E24" s="675">
        <v>0</v>
      </c>
      <c r="F24" s="675">
        <v>0</v>
      </c>
      <c r="G24" s="675">
        <v>0</v>
      </c>
      <c r="H24" s="674">
        <v>1.4</v>
      </c>
      <c r="I24" s="435">
        <f t="shared" si="2"/>
        <v>0</v>
      </c>
      <c r="J24" s="441">
        <v>0</v>
      </c>
      <c r="K24" s="441">
        <v>0</v>
      </c>
      <c r="L24" s="441"/>
      <c r="M24" s="441">
        <v>0</v>
      </c>
      <c r="N24" s="441"/>
      <c r="O24" s="441">
        <v>0</v>
      </c>
      <c r="P24" s="441">
        <v>0</v>
      </c>
      <c r="Q24" s="673">
        <f t="shared" ref="Q24:Q25" si="7">SUMPRODUCT($J$5:$P$5,J24:P24)</f>
        <v>0</v>
      </c>
    </row>
    <row r="25" spans="1:17" ht="15.75">
      <c r="A25" s="415"/>
      <c r="B25" s="437" t="s">
        <v>737</v>
      </c>
      <c r="C25" s="675">
        <v>0</v>
      </c>
      <c r="D25" s="675">
        <v>0</v>
      </c>
      <c r="E25" s="675">
        <v>0</v>
      </c>
      <c r="F25" s="675">
        <v>0</v>
      </c>
      <c r="G25" s="675">
        <v>0</v>
      </c>
      <c r="H25" s="674">
        <v>1.4</v>
      </c>
      <c r="I25" s="435">
        <f t="shared" si="2"/>
        <v>0</v>
      </c>
      <c r="J25" s="441">
        <v>0</v>
      </c>
      <c r="K25" s="441">
        <v>0</v>
      </c>
      <c r="L25" s="441"/>
      <c r="M25" s="441">
        <v>0</v>
      </c>
      <c r="N25" s="441"/>
      <c r="O25" s="441">
        <v>0</v>
      </c>
      <c r="P25" s="441">
        <v>0</v>
      </c>
      <c r="Q25" s="673">
        <f t="shared" si="7"/>
        <v>0</v>
      </c>
    </row>
    <row r="26" spans="1:17" ht="15.75">
      <c r="A26" s="415"/>
      <c r="B26" s="436" t="s">
        <v>735</v>
      </c>
      <c r="C26" s="675">
        <v>677200</v>
      </c>
      <c r="D26" s="675">
        <v>33941.986301369849</v>
      </c>
      <c r="E26" s="675">
        <v>0</v>
      </c>
      <c r="F26" s="675">
        <v>64252.799999999996</v>
      </c>
      <c r="G26" s="675">
        <v>11492.46509326872</v>
      </c>
      <c r="H26" s="674">
        <v>1.4</v>
      </c>
      <c r="I26" s="435">
        <f t="shared" si="2"/>
        <v>106043.37113057618</v>
      </c>
      <c r="J26" s="441">
        <v>0</v>
      </c>
      <c r="K26" s="441">
        <v>0</v>
      </c>
      <c r="L26" s="441"/>
      <c r="M26" s="441">
        <v>0</v>
      </c>
      <c r="N26" s="441"/>
      <c r="O26" s="441">
        <v>0</v>
      </c>
      <c r="P26" s="441">
        <v>0</v>
      </c>
      <c r="Q26" s="673">
        <f>SUM(Q27:Q29)</f>
        <v>194878.63020907127</v>
      </c>
    </row>
    <row r="27" spans="1:17" ht="15.75">
      <c r="A27" s="415"/>
      <c r="B27" s="437" t="s">
        <v>729</v>
      </c>
      <c r="C27" s="675">
        <v>677200</v>
      </c>
      <c r="D27" s="675">
        <v>33941.986301369849</v>
      </c>
      <c r="E27" s="675">
        <v>0</v>
      </c>
      <c r="F27" s="675">
        <v>0</v>
      </c>
      <c r="G27" s="675">
        <v>11492.46509326872</v>
      </c>
      <c r="H27" s="674">
        <v>1.4</v>
      </c>
      <c r="I27" s="435">
        <f t="shared" si="2"/>
        <v>16089.451130576206</v>
      </c>
      <c r="J27" s="441">
        <v>0</v>
      </c>
      <c r="K27" s="441">
        <v>0</v>
      </c>
      <c r="L27" s="441"/>
      <c r="M27" s="441">
        <v>0</v>
      </c>
      <c r="N27" s="441"/>
      <c r="O27" s="441">
        <v>3554.9853871534824</v>
      </c>
      <c r="P27" s="441">
        <v>0</v>
      </c>
      <c r="Q27" s="673">
        <f>SUMPRODUCT($J$5:$P$5,J27:P27)</f>
        <v>3554.9853871534824</v>
      </c>
    </row>
    <row r="28" spans="1:17" ht="15.75">
      <c r="A28" s="415"/>
      <c r="B28" s="437" t="s">
        <v>730</v>
      </c>
      <c r="C28" s="675">
        <v>677200</v>
      </c>
      <c r="D28" s="675">
        <v>33941.986301369849</v>
      </c>
      <c r="E28" s="675">
        <v>0</v>
      </c>
      <c r="F28" s="675">
        <v>64252.799999999996</v>
      </c>
      <c r="G28" s="675">
        <v>11376.960000000001</v>
      </c>
      <c r="H28" s="674">
        <v>1.4</v>
      </c>
      <c r="I28" s="435">
        <f t="shared" si="2"/>
        <v>105881.66399999999</v>
      </c>
      <c r="J28" s="441">
        <v>0</v>
      </c>
      <c r="K28" s="441">
        <v>0</v>
      </c>
      <c r="L28" s="441"/>
      <c r="M28" s="441">
        <v>0</v>
      </c>
      <c r="N28" s="441"/>
      <c r="O28" s="441">
        <v>105881.66399999999</v>
      </c>
      <c r="P28" s="441">
        <v>0</v>
      </c>
      <c r="Q28" s="673">
        <f t="shared" ref="Q28:Q29" si="8">SUMPRODUCT($J$5:$P$5,J28:P28)</f>
        <v>105881.66399999999</v>
      </c>
    </row>
    <row r="29" spans="1:17" ht="15.75">
      <c r="A29" s="415"/>
      <c r="B29" s="437" t="s">
        <v>737</v>
      </c>
      <c r="C29" s="675">
        <v>677200</v>
      </c>
      <c r="D29" s="675">
        <v>33941.986301369849</v>
      </c>
      <c r="E29" s="675">
        <v>0</v>
      </c>
      <c r="F29" s="675">
        <v>33941.986301369849</v>
      </c>
      <c r="G29" s="675">
        <v>27088</v>
      </c>
      <c r="H29" s="674">
        <v>1.4</v>
      </c>
      <c r="I29" s="435">
        <f t="shared" si="2"/>
        <v>85441.980821917779</v>
      </c>
      <c r="J29" s="441">
        <v>0</v>
      </c>
      <c r="K29" s="441">
        <v>0</v>
      </c>
      <c r="L29" s="441"/>
      <c r="M29" s="441">
        <v>0</v>
      </c>
      <c r="N29" s="441"/>
      <c r="O29" s="441">
        <v>85441.980821917779</v>
      </c>
      <c r="P29" s="441">
        <v>0</v>
      </c>
      <c r="Q29" s="673">
        <f t="shared" si="8"/>
        <v>85441.980821917779</v>
      </c>
    </row>
    <row r="30" spans="1:17" ht="15.75">
      <c r="A30" s="415"/>
      <c r="B30" s="438" t="s">
        <v>736</v>
      </c>
      <c r="C30" s="675">
        <v>0</v>
      </c>
      <c r="D30" s="675">
        <v>0</v>
      </c>
      <c r="E30" s="675">
        <v>0</v>
      </c>
      <c r="F30" s="675">
        <v>0</v>
      </c>
      <c r="G30" s="675">
        <v>0</v>
      </c>
      <c r="H30" s="674">
        <v>1.4</v>
      </c>
      <c r="I30" s="435">
        <f t="shared" si="2"/>
        <v>0</v>
      </c>
      <c r="J30" s="441">
        <v>0</v>
      </c>
      <c r="K30" s="441">
        <v>0</v>
      </c>
      <c r="L30" s="441"/>
      <c r="M30" s="441">
        <v>0</v>
      </c>
      <c r="N30" s="441"/>
      <c r="O30" s="441">
        <v>0</v>
      </c>
      <c r="P30" s="441">
        <v>0</v>
      </c>
      <c r="Q30" s="673">
        <f>SUM(Q31:Q33)</f>
        <v>0</v>
      </c>
    </row>
    <row r="31" spans="1:17" ht="15.75">
      <c r="A31" s="415"/>
      <c r="B31" s="437" t="s">
        <v>729</v>
      </c>
      <c r="C31" s="675">
        <v>0</v>
      </c>
      <c r="D31" s="675">
        <v>0</v>
      </c>
      <c r="E31" s="675">
        <v>0</v>
      </c>
      <c r="F31" s="675">
        <v>0</v>
      </c>
      <c r="G31" s="675">
        <v>0</v>
      </c>
      <c r="H31" s="674">
        <v>1.4</v>
      </c>
      <c r="I31" s="435">
        <f t="shared" si="2"/>
        <v>0</v>
      </c>
      <c r="J31" s="441">
        <v>0</v>
      </c>
      <c r="K31" s="441">
        <v>0</v>
      </c>
      <c r="L31" s="441"/>
      <c r="M31" s="441">
        <v>0</v>
      </c>
      <c r="N31" s="441"/>
      <c r="O31" s="441">
        <v>0</v>
      </c>
      <c r="P31" s="441">
        <v>0</v>
      </c>
      <c r="Q31" s="673">
        <f>SUMPRODUCT($J$5:$P$5,J31:P31)</f>
        <v>0</v>
      </c>
    </row>
    <row r="32" spans="1:17" ht="15.75">
      <c r="A32" s="415"/>
      <c r="B32" s="437" t="s">
        <v>730</v>
      </c>
      <c r="C32" s="675">
        <v>0</v>
      </c>
      <c r="D32" s="675">
        <v>0</v>
      </c>
      <c r="E32" s="675">
        <v>0</v>
      </c>
      <c r="F32" s="675">
        <v>0</v>
      </c>
      <c r="G32" s="675">
        <v>0</v>
      </c>
      <c r="H32" s="674">
        <v>1.4</v>
      </c>
      <c r="I32" s="435">
        <f t="shared" si="2"/>
        <v>0</v>
      </c>
      <c r="J32" s="441">
        <v>0</v>
      </c>
      <c r="K32" s="441">
        <v>0</v>
      </c>
      <c r="L32" s="441"/>
      <c r="M32" s="441">
        <v>0</v>
      </c>
      <c r="N32" s="441"/>
      <c r="O32" s="441">
        <v>0</v>
      </c>
      <c r="P32" s="441">
        <v>0</v>
      </c>
      <c r="Q32" s="673">
        <f t="shared" ref="Q32:Q33" si="9">SUMPRODUCT($J$5:$P$5,J32:P32)</f>
        <v>0</v>
      </c>
    </row>
    <row r="33" spans="1:17" ht="15.75">
      <c r="A33" s="415"/>
      <c r="B33" s="437" t="s">
        <v>737</v>
      </c>
      <c r="C33" s="675">
        <v>0</v>
      </c>
      <c r="D33" s="675">
        <v>0</v>
      </c>
      <c r="E33" s="675">
        <v>0</v>
      </c>
      <c r="F33" s="675">
        <v>0</v>
      </c>
      <c r="G33" s="675">
        <v>0</v>
      </c>
      <c r="H33" s="674">
        <v>1.4</v>
      </c>
      <c r="I33" s="435">
        <f t="shared" si="2"/>
        <v>0</v>
      </c>
      <c r="J33" s="441">
        <v>0</v>
      </c>
      <c r="K33" s="441">
        <v>0</v>
      </c>
      <c r="L33" s="441"/>
      <c r="M33" s="441">
        <v>0</v>
      </c>
      <c r="N33" s="441"/>
      <c r="O33" s="441">
        <v>0</v>
      </c>
      <c r="P33" s="441">
        <v>0</v>
      </c>
      <c r="Q33" s="673">
        <f t="shared" si="9"/>
        <v>0</v>
      </c>
    </row>
    <row r="34" spans="1:17" ht="15.75">
      <c r="A34" s="415"/>
      <c r="B34" s="439" t="s">
        <v>64</v>
      </c>
      <c r="C34" s="676">
        <f>C6</f>
        <v>103293381.52959999</v>
      </c>
      <c r="D34" s="676" t="b">
        <f t="shared" ref="D34:G34" si="10">D6</f>
        <v>0</v>
      </c>
      <c r="E34" s="676" t="b">
        <f t="shared" si="10"/>
        <v>0</v>
      </c>
      <c r="F34" s="676">
        <f t="shared" si="10"/>
        <v>932216.56038386654</v>
      </c>
      <c r="G34" s="676">
        <f t="shared" si="10"/>
        <v>1019403.0952786783</v>
      </c>
      <c r="H34" s="674">
        <v>1.4</v>
      </c>
      <c r="I34" s="435">
        <f>(F34+G34)*H34</f>
        <v>2732267.5179275628</v>
      </c>
      <c r="J34" s="676" t="b">
        <f t="shared" ref="J34:Q34" si="11">J6</f>
        <v>0</v>
      </c>
      <c r="K34" s="676" t="b">
        <f t="shared" si="11"/>
        <v>0</v>
      </c>
      <c r="L34" s="676" t="b">
        <f t="shared" si="11"/>
        <v>0</v>
      </c>
      <c r="M34" s="676" t="b">
        <f t="shared" si="11"/>
        <v>0</v>
      </c>
      <c r="N34" s="676" t="b">
        <f t="shared" si="11"/>
        <v>0</v>
      </c>
      <c r="O34" s="676">
        <f t="shared" si="11"/>
        <v>3554.9853871534824</v>
      </c>
      <c r="P34" s="676" t="b">
        <f t="shared" si="11"/>
        <v>0</v>
      </c>
      <c r="Q34" s="676">
        <f t="shared" si="11"/>
        <v>3554.9853871534824</v>
      </c>
    </row>
  </sheetData>
  <conditionalFormatting sqref="I7:I34">
    <cfRule type="expression" dxfId="18" priority="1">
      <formula>(C7*#REF!)&lt;&gt;SUM(#REF!)</formula>
    </cfRule>
  </conditionalFormatting>
  <pageMargins left="0.7" right="0.7" top="0.75" bottom="0.75" header="0.3" footer="0.3"/>
  <pageSetup paperSize="9" scale="2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zoomScale="80" zoomScaleNormal="80" workbookViewId="0">
      <pane xSplit="1" ySplit="5" topLeftCell="B6" activePane="bottomRight" state="frozen"/>
      <selection activeCell="C20" sqref="C20"/>
      <selection pane="topRight" activeCell="C20" sqref="C20"/>
      <selection pane="bottomLeft" activeCell="C20" sqref="C20"/>
      <selection pane="bottomRight" activeCell="C20" sqref="C20"/>
    </sheetView>
  </sheetViews>
  <sheetFormatPr defaultColWidth="9.28515625" defaultRowHeight="14.25"/>
  <cols>
    <col min="1" max="1" width="9.5703125" style="3" bestFit="1" customWidth="1"/>
    <col min="2" max="2" width="86" style="3" customWidth="1"/>
    <col min="3" max="3" width="14" style="3" bestFit="1" customWidth="1"/>
    <col min="4" max="7" width="14.28515625" style="4" bestFit="1" customWidth="1"/>
    <col min="8" max="8" width="9.28515625" style="5" customWidth="1"/>
    <col min="9" max="12" width="9.28515625" style="5"/>
    <col min="13" max="13" width="6.7109375" style="5" customWidth="1"/>
    <col min="14" max="16384" width="9.28515625" style="5"/>
  </cols>
  <sheetData>
    <row r="1" spans="1:8">
      <c r="A1" s="2" t="s">
        <v>30</v>
      </c>
      <c r="B1" s="3" t="str">
        <f>'Info '!C2</f>
        <v>JSC "Liberty Bank"</v>
      </c>
    </row>
    <row r="2" spans="1:8">
      <c r="A2" s="2" t="s">
        <v>31</v>
      </c>
      <c r="B2" s="465">
        <v>45930</v>
      </c>
      <c r="C2" s="6"/>
      <c r="D2" s="7"/>
      <c r="E2" s="7"/>
      <c r="F2" s="7"/>
      <c r="G2" s="7"/>
      <c r="H2" s="8"/>
    </row>
    <row r="3" spans="1:8" ht="15" thickBot="1">
      <c r="A3" s="2"/>
      <c r="B3" s="6"/>
      <c r="C3" s="6"/>
      <c r="D3" s="7"/>
      <c r="E3" s="7"/>
      <c r="F3" s="7"/>
      <c r="G3" s="7"/>
      <c r="H3" s="8"/>
    </row>
    <row r="4" spans="1:8" ht="15" customHeight="1" thickBot="1">
      <c r="A4" s="9" t="s">
        <v>93</v>
      </c>
      <c r="B4" s="10" t="s">
        <v>92</v>
      </c>
      <c r="C4" s="10"/>
      <c r="D4" s="779" t="s">
        <v>664</v>
      </c>
      <c r="E4" s="780"/>
      <c r="F4" s="780"/>
      <c r="G4" s="781"/>
      <c r="H4" s="8"/>
    </row>
    <row r="5" spans="1:8">
      <c r="A5" s="11" t="s">
        <v>6</v>
      </c>
      <c r="B5" s="12"/>
      <c r="C5" s="223" t="str">
        <f>INT((MONTH($B$2))/3)&amp;"Q"&amp;"-"&amp;YEAR($B$2)</f>
        <v>3Q-2025</v>
      </c>
      <c r="D5" s="223" t="str">
        <f>IF(INT(MONTH($B$2))=3, "4"&amp;"Q"&amp;"-"&amp;YEAR($B$2)-1, IF(INT(MONTH($B$2))=6, "1"&amp;"Q"&amp;"-"&amp;YEAR($B$2), IF(INT(MONTH($B$2))=9, "2"&amp;"Q"&amp;"-"&amp;YEAR($B$2),IF(INT(MONTH($B$2))=12, "3"&amp;"Q"&amp;"-"&amp;YEAR($B$2), 0))))</f>
        <v>2Q-2025</v>
      </c>
      <c r="E5" s="223" t="str">
        <f>IF(INT(MONTH($B$2))=3, "3"&amp;"Q"&amp;"-"&amp;YEAR($B$2)-1, IF(INT(MONTH($B$2))=6, "4"&amp;"Q"&amp;"-"&amp;YEAR($B$2)-1, IF(INT(MONTH($B$2))=9, "1"&amp;"Q"&amp;"-"&amp;YEAR($B$2),IF(INT(MONTH($B$2))=12, "2"&amp;"Q"&amp;"-"&amp;YEAR($B$2), 0))))</f>
        <v>1Q-2025</v>
      </c>
      <c r="F5" s="223" t="str">
        <f>IF(INT(MONTH($B$2))=3, "2"&amp;"Q"&amp;"-"&amp;YEAR($B$2)-1, IF(INT(MONTH($B$2))=6, "3"&amp;"Q"&amp;"-"&amp;YEAR($B$2)-1, IF(INT(MONTH($B$2))=9, "4"&amp;"Q"&amp;"-"&amp;YEAR($B$2)-1,IF(INT(MONTH($B$2))=12, "1"&amp;"Q"&amp;"-"&amp;YEAR($B$2), 0))))</f>
        <v>4Q-2024</v>
      </c>
      <c r="G5" s="224" t="str">
        <f>IF(INT(MONTH($B$2))=3, "1"&amp;"Q"&amp;"-"&amp;YEAR($B$2)-1, IF(INT(MONTH($B$2))=6, "2"&amp;"Q"&amp;"-"&amp;YEAR($B$2)-1, IF(INT(MONTH($B$2))=9, "3"&amp;"Q"&amp;"-"&amp;YEAR($B$2)-1,IF(INT(MONTH($B$2))=12, "4"&amp;"Q"&amp;"-"&amp;YEAR($B$2)-1, 0))))</f>
        <v>3Q-2024</v>
      </c>
    </row>
    <row r="6" spans="1:8">
      <c r="B6" s="96" t="s">
        <v>91</v>
      </c>
      <c r="C6" s="226"/>
      <c r="D6" s="226"/>
      <c r="E6" s="226"/>
      <c r="F6" s="226"/>
      <c r="G6" s="227"/>
    </row>
    <row r="7" spans="1:8">
      <c r="A7" s="13"/>
      <c r="B7" s="97" t="s">
        <v>89</v>
      </c>
      <c r="C7" s="226"/>
      <c r="D7" s="226"/>
      <c r="E7" s="226"/>
      <c r="F7" s="226"/>
      <c r="G7" s="227"/>
    </row>
    <row r="8" spans="1:8">
      <c r="A8" s="228">
        <v>1</v>
      </c>
      <c r="B8" s="14" t="s">
        <v>327</v>
      </c>
      <c r="C8" s="469">
        <v>580489555</v>
      </c>
      <c r="D8" s="470">
        <v>552245890</v>
      </c>
      <c r="E8" s="470">
        <v>525336628</v>
      </c>
      <c r="F8" s="470">
        <v>494557061.01626861</v>
      </c>
      <c r="G8" s="471">
        <v>476725155.01626861</v>
      </c>
    </row>
    <row r="9" spans="1:8">
      <c r="A9" s="228">
        <v>2</v>
      </c>
      <c r="B9" s="14" t="s">
        <v>328</v>
      </c>
      <c r="C9" s="469">
        <v>587477568.34689999</v>
      </c>
      <c r="D9" s="470">
        <v>557970331.55499995</v>
      </c>
      <c r="E9" s="470">
        <v>530968494.38999999</v>
      </c>
      <c r="F9" s="470">
        <v>499122445.01626861</v>
      </c>
      <c r="G9" s="471">
        <v>481290539.01626861</v>
      </c>
    </row>
    <row r="10" spans="1:8">
      <c r="A10" s="228">
        <v>3</v>
      </c>
      <c r="B10" s="14" t="s">
        <v>142</v>
      </c>
      <c r="C10" s="469">
        <v>699486527.02942002</v>
      </c>
      <c r="D10" s="470">
        <v>672934382.07807994</v>
      </c>
      <c r="E10" s="470">
        <v>636735176.87199998</v>
      </c>
      <c r="F10" s="470">
        <v>597044234.29626858</v>
      </c>
      <c r="G10" s="471">
        <v>576381135.99626863</v>
      </c>
    </row>
    <row r="11" spans="1:8">
      <c r="A11" s="228">
        <v>4</v>
      </c>
      <c r="B11" s="14" t="s">
        <v>330</v>
      </c>
      <c r="C11" s="469">
        <v>456888909.26723593</v>
      </c>
      <c r="D11" s="470">
        <v>441488902.26237458</v>
      </c>
      <c r="E11" s="470">
        <v>425777728.86678213</v>
      </c>
      <c r="F11" s="470">
        <v>389236302.9916597</v>
      </c>
      <c r="G11" s="471">
        <v>375461803.76365733</v>
      </c>
    </row>
    <row r="12" spans="1:8">
      <c r="A12" s="228">
        <v>5</v>
      </c>
      <c r="B12" s="14" t="s">
        <v>331</v>
      </c>
      <c r="C12" s="469">
        <v>546609174.17968357</v>
      </c>
      <c r="D12" s="470">
        <v>528585929.79793251</v>
      </c>
      <c r="E12" s="470">
        <v>511799321.7346729</v>
      </c>
      <c r="F12" s="470">
        <v>470223053.12787247</v>
      </c>
      <c r="G12" s="471">
        <v>450599467.36418808</v>
      </c>
    </row>
    <row r="13" spans="1:8">
      <c r="A13" s="228">
        <v>6</v>
      </c>
      <c r="B13" s="14" t="s">
        <v>329</v>
      </c>
      <c r="C13" s="469">
        <v>665711420.81390071</v>
      </c>
      <c r="D13" s="470">
        <v>644204846.62828577</v>
      </c>
      <c r="E13" s="470">
        <v>625984079.57518649</v>
      </c>
      <c r="F13" s="470">
        <v>577724799.6767478</v>
      </c>
      <c r="G13" s="471">
        <v>550336100.57666826</v>
      </c>
    </row>
    <row r="14" spans="1:8">
      <c r="A14" s="13"/>
      <c r="B14" s="96" t="s">
        <v>333</v>
      </c>
      <c r="C14" s="472"/>
      <c r="D14" s="472"/>
      <c r="E14" s="472"/>
      <c r="F14" s="472"/>
      <c r="G14" s="410"/>
    </row>
    <row r="15" spans="1:8" ht="15" customHeight="1">
      <c r="A15" s="228">
        <v>7</v>
      </c>
      <c r="B15" s="14" t="s">
        <v>332</v>
      </c>
      <c r="C15" s="473">
        <v>3987212647.7865734</v>
      </c>
      <c r="D15" s="470">
        <v>3866746277.552371</v>
      </c>
      <c r="E15" s="470">
        <v>3794115454.49717</v>
      </c>
      <c r="F15" s="470">
        <v>3572886204.6625586</v>
      </c>
      <c r="G15" s="471">
        <v>3310888204.7714052</v>
      </c>
    </row>
    <row r="16" spans="1:8">
      <c r="A16" s="13"/>
      <c r="B16" s="96" t="s">
        <v>334</v>
      </c>
      <c r="C16" s="472"/>
      <c r="D16" s="472"/>
      <c r="E16" s="472"/>
      <c r="F16" s="472"/>
      <c r="G16" s="410"/>
    </row>
    <row r="17" spans="1:8" s="15" customFormat="1">
      <c r="A17" s="228"/>
      <c r="B17" s="97" t="s">
        <v>715</v>
      </c>
      <c r="C17" s="472"/>
      <c r="D17" s="472"/>
      <c r="E17" s="472"/>
      <c r="F17" s="472"/>
      <c r="G17" s="410"/>
    </row>
    <row r="18" spans="1:8">
      <c r="A18" s="11">
        <v>8</v>
      </c>
      <c r="B18" s="14" t="s">
        <v>327</v>
      </c>
      <c r="C18" s="474">
        <v>0.14558780939919216</v>
      </c>
      <c r="D18" s="475">
        <v>0.14281927242186901</v>
      </c>
      <c r="E18" s="475">
        <v>0.13846089669657199</v>
      </c>
      <c r="F18" s="475">
        <v>0.13841948292976128</v>
      </c>
      <c r="G18" s="476">
        <v>0.14398708912286676</v>
      </c>
    </row>
    <row r="19" spans="1:8" ht="15" customHeight="1">
      <c r="A19" s="11">
        <v>9</v>
      </c>
      <c r="B19" s="14" t="s">
        <v>328</v>
      </c>
      <c r="C19" s="474">
        <v>0.14734041553390115</v>
      </c>
      <c r="D19" s="475">
        <v>0.14429970096413774</v>
      </c>
      <c r="E19" s="475">
        <v>0.13994526544010208</v>
      </c>
      <c r="F19" s="475">
        <v>0.13969726893762302</v>
      </c>
      <c r="G19" s="476">
        <v>0.14536598919971644</v>
      </c>
    </row>
    <row r="20" spans="1:8">
      <c r="A20" s="11">
        <v>10</v>
      </c>
      <c r="B20" s="14" t="s">
        <v>142</v>
      </c>
      <c r="C20" s="474">
        <v>0.17543246092423159</v>
      </c>
      <c r="D20" s="475">
        <v>0.17403117085407624</v>
      </c>
      <c r="E20" s="475">
        <v>0.16782177150599806</v>
      </c>
      <c r="F20" s="475">
        <v>0.16710418415149508</v>
      </c>
      <c r="G20" s="476">
        <v>0.17408655936060635</v>
      </c>
    </row>
    <row r="21" spans="1:8">
      <c r="A21" s="11">
        <v>11</v>
      </c>
      <c r="B21" s="14" t="s">
        <v>330</v>
      </c>
      <c r="C21" s="474">
        <v>0.11458854834864884</v>
      </c>
      <c r="D21" s="475">
        <v>0.1141758136098432</v>
      </c>
      <c r="E21" s="475">
        <v>0.1122205515285802</v>
      </c>
      <c r="F21" s="475">
        <v>0.10894170166508876</v>
      </c>
      <c r="G21" s="476">
        <v>0.11340213880449657</v>
      </c>
    </row>
    <row r="22" spans="1:8">
      <c r="A22" s="11">
        <v>12</v>
      </c>
      <c r="B22" s="14" t="s">
        <v>331</v>
      </c>
      <c r="C22" s="474">
        <v>0.13709054983137742</v>
      </c>
      <c r="D22" s="475">
        <v>0.1367004431779073</v>
      </c>
      <c r="E22" s="475">
        <v>0.13489292244073292</v>
      </c>
      <c r="F22" s="475">
        <v>0.13160874043909906</v>
      </c>
      <c r="G22" s="476">
        <v>0.13609624955467167</v>
      </c>
    </row>
    <row r="23" spans="1:8">
      <c r="A23" s="11">
        <v>13</v>
      </c>
      <c r="B23" s="14" t="s">
        <v>329</v>
      </c>
      <c r="C23" s="474">
        <v>0.16696160441391505</v>
      </c>
      <c r="D23" s="475">
        <v>0.16660127155693905</v>
      </c>
      <c r="E23" s="475">
        <v>0.16498814732514444</v>
      </c>
      <c r="F23" s="475">
        <v>0.16169694935227052</v>
      </c>
      <c r="G23" s="476">
        <v>0.16622007948911258</v>
      </c>
    </row>
    <row r="24" spans="1:8" ht="15">
      <c r="A24" s="411"/>
      <c r="B24" s="96" t="s">
        <v>700</v>
      </c>
      <c r="C24" s="472"/>
      <c r="D24" s="472"/>
      <c r="E24" s="472"/>
      <c r="F24" s="472"/>
      <c r="G24" s="410"/>
    </row>
    <row r="25" spans="1:8" ht="25.5">
      <c r="A25" s="11">
        <v>14</v>
      </c>
      <c r="B25" s="14" t="s">
        <v>701</v>
      </c>
      <c r="C25" s="475">
        <v>0.12816935703310947</v>
      </c>
      <c r="D25" s="475">
        <v>0.12811070917179923</v>
      </c>
      <c r="E25" s="475">
        <v>0.1228790473713131</v>
      </c>
      <c r="F25" s="475">
        <v>0.12717541588370704</v>
      </c>
      <c r="G25" s="476">
        <v>0.12466684122191135</v>
      </c>
      <c r="H25" s="409"/>
    </row>
    <row r="26" spans="1:8">
      <c r="A26" s="13"/>
      <c r="B26" s="96" t="s">
        <v>88</v>
      </c>
      <c r="C26" s="472"/>
      <c r="D26" s="472"/>
      <c r="E26" s="472"/>
      <c r="F26" s="472"/>
      <c r="G26" s="410"/>
    </row>
    <row r="27" spans="1:8" ht="15" customHeight="1">
      <c r="A27" s="229">
        <v>15</v>
      </c>
      <c r="B27" s="14" t="s">
        <v>87</v>
      </c>
      <c r="C27" s="477">
        <v>0.13066964242676918</v>
      </c>
      <c r="D27" s="477">
        <v>0.12964355251866436</v>
      </c>
      <c r="E27" s="477">
        <v>0.12757999267309761</v>
      </c>
      <c r="F27" s="477">
        <v>0.13352588531777046</v>
      </c>
      <c r="G27" s="478">
        <v>0.13489690373614893</v>
      </c>
    </row>
    <row r="28" spans="1:8" ht="15">
      <c r="A28" s="229">
        <v>16</v>
      </c>
      <c r="B28" s="14" t="s">
        <v>86</v>
      </c>
      <c r="C28" s="477">
        <v>6.1700656706101073E-2</v>
      </c>
      <c r="D28" s="477">
        <v>6.0881534060544008E-2</v>
      </c>
      <c r="E28" s="477">
        <v>5.995030532207319E-2</v>
      </c>
      <c r="F28" s="477">
        <v>6.1812917122402701E-2</v>
      </c>
      <c r="G28" s="478">
        <v>6.2149335130943298E-2</v>
      </c>
    </row>
    <row r="29" spans="1:8" ht="15">
      <c r="A29" s="229">
        <v>17</v>
      </c>
      <c r="B29" s="14" t="s">
        <v>85</v>
      </c>
      <c r="C29" s="477">
        <v>3.1105237176993844E-2</v>
      </c>
      <c r="D29" s="477">
        <v>2.8846153348282846E-2</v>
      </c>
      <c r="E29" s="477">
        <v>3.0671249042890224E-2</v>
      </c>
      <c r="F29" s="477">
        <v>3.3661146627301693E-2</v>
      </c>
      <c r="G29" s="478">
        <v>3.564391852912939E-2</v>
      </c>
    </row>
    <row r="30" spans="1:8" ht="15">
      <c r="A30" s="229">
        <v>18</v>
      </c>
      <c r="B30" s="14" t="s">
        <v>84</v>
      </c>
      <c r="C30" s="477">
        <v>6.8968985720668091E-2</v>
      </c>
      <c r="D30" s="477">
        <v>6.8762018458120355E-2</v>
      </c>
      <c r="E30" s="477">
        <v>6.7629687351024426E-2</v>
      </c>
      <c r="F30" s="477">
        <v>7.1712968195367752E-2</v>
      </c>
      <c r="G30" s="478">
        <v>7.2747568605205634E-2</v>
      </c>
    </row>
    <row r="31" spans="1:8" ht="15">
      <c r="A31" s="229">
        <v>19</v>
      </c>
      <c r="B31" s="14" t="s">
        <v>154</v>
      </c>
      <c r="C31" s="477">
        <v>2.3297070082208552E-2</v>
      </c>
      <c r="D31" s="477">
        <v>2.3267151824740148E-2</v>
      </c>
      <c r="E31" s="477">
        <v>2.3024092846881498E-2</v>
      </c>
      <c r="F31" s="477">
        <v>2.2849459205870466E-2</v>
      </c>
      <c r="G31" s="478">
        <v>2.5326708964072134E-2</v>
      </c>
    </row>
    <row r="32" spans="1:8" ht="15">
      <c r="A32" s="229">
        <v>20</v>
      </c>
      <c r="B32" s="14" t="s">
        <v>155</v>
      </c>
      <c r="C32" s="477">
        <v>0.19329373488312776</v>
      </c>
      <c r="D32" s="477">
        <v>0.19445886041702257</v>
      </c>
      <c r="E32" s="477">
        <v>0.19352832777294401</v>
      </c>
      <c r="F32" s="477">
        <v>0.18910827785737916</v>
      </c>
      <c r="G32" s="478">
        <v>0.20934942503485948</v>
      </c>
    </row>
    <row r="33" spans="1:7">
      <c r="A33" s="13"/>
      <c r="B33" s="96" t="s">
        <v>216</v>
      </c>
      <c r="C33" s="472"/>
      <c r="D33" s="472"/>
      <c r="E33" s="472"/>
      <c r="F33" s="472"/>
      <c r="G33" s="410"/>
    </row>
    <row r="34" spans="1:7" ht="15">
      <c r="A34" s="229">
        <v>21</v>
      </c>
      <c r="B34" s="14" t="s">
        <v>83</v>
      </c>
      <c r="C34" s="479">
        <v>3.4782611184218035E-2</v>
      </c>
      <c r="D34" s="479">
        <v>3.3464911132688298E-2</v>
      </c>
      <c r="E34" s="479">
        <v>3.4770391236871104E-2</v>
      </c>
      <c r="F34" s="479">
        <v>3.6295698069211492E-2</v>
      </c>
      <c r="G34" s="480">
        <v>3.8632935098288648E-2</v>
      </c>
    </row>
    <row r="35" spans="1:7" ht="15" customHeight="1">
      <c r="A35" s="229">
        <v>22</v>
      </c>
      <c r="B35" s="14" t="s">
        <v>674</v>
      </c>
      <c r="C35" s="479">
        <v>3.3513799906182848E-2</v>
      </c>
      <c r="D35" s="479">
        <v>3.3311101083553035E-2</v>
      </c>
      <c r="E35" s="479">
        <v>3.573067919028846E-2</v>
      </c>
      <c r="F35" s="479">
        <v>3.8723350761791203E-2</v>
      </c>
      <c r="G35" s="480">
        <v>4.0676002268681406E-2</v>
      </c>
    </row>
    <row r="36" spans="1:7" ht="15">
      <c r="A36" s="229">
        <v>23</v>
      </c>
      <c r="B36" s="14" t="s">
        <v>82</v>
      </c>
      <c r="C36" s="479">
        <v>0.22106966975836223</v>
      </c>
      <c r="D36" s="479">
        <v>0.22398822652038747</v>
      </c>
      <c r="E36" s="479">
        <v>0.23228513557706831</v>
      </c>
      <c r="F36" s="479">
        <v>0.23318541703763818</v>
      </c>
      <c r="G36" s="480">
        <v>0.22539542436453869</v>
      </c>
    </row>
    <row r="37" spans="1:7" ht="15" customHeight="1">
      <c r="A37" s="229">
        <v>24</v>
      </c>
      <c r="B37" s="14" t="s">
        <v>81</v>
      </c>
      <c r="C37" s="479">
        <v>0.23431405202419037</v>
      </c>
      <c r="D37" s="479">
        <v>0.22931428577836915</v>
      </c>
      <c r="E37" s="479">
        <v>0.24055205812451469</v>
      </c>
      <c r="F37" s="479">
        <v>0.25006070075037845</v>
      </c>
      <c r="G37" s="480">
        <v>0.24267437410402101</v>
      </c>
    </row>
    <row r="38" spans="1:7" ht="15">
      <c r="A38" s="229">
        <v>25</v>
      </c>
      <c r="B38" s="14" t="s">
        <v>80</v>
      </c>
      <c r="C38" s="479">
        <v>0.11785277748632383</v>
      </c>
      <c r="D38" s="479">
        <v>9.2614735246826063E-2</v>
      </c>
      <c r="E38" s="479">
        <v>5.7639232345230829E-2</v>
      </c>
      <c r="F38" s="479">
        <v>0.18718191691155472</v>
      </c>
      <c r="G38" s="480">
        <v>0.15930679832848371</v>
      </c>
    </row>
    <row r="39" spans="1:7" ht="15" customHeight="1">
      <c r="A39" s="13"/>
      <c r="B39" s="96" t="s">
        <v>217</v>
      </c>
      <c r="C39" s="472"/>
      <c r="D39" s="472"/>
      <c r="E39" s="472"/>
      <c r="F39" s="472"/>
      <c r="G39" s="410"/>
    </row>
    <row r="40" spans="1:7" ht="15" customHeight="1">
      <c r="A40" s="229">
        <v>26</v>
      </c>
      <c r="B40" s="14" t="s">
        <v>79</v>
      </c>
      <c r="C40" s="481">
        <v>0.18590031825436296</v>
      </c>
      <c r="D40" s="481">
        <v>0.16420566255758853</v>
      </c>
      <c r="E40" s="481">
        <v>0.16518727212948106</v>
      </c>
      <c r="F40" s="481">
        <v>0.17963852729656912</v>
      </c>
      <c r="G40" s="478">
        <v>0.1492629749978556</v>
      </c>
    </row>
    <row r="41" spans="1:7" ht="15" customHeight="1">
      <c r="A41" s="229">
        <v>27</v>
      </c>
      <c r="B41" s="14" t="s">
        <v>78</v>
      </c>
      <c r="C41" s="477">
        <v>0.26217979396061991</v>
      </c>
      <c r="D41" s="477">
        <v>0.26026724430039955</v>
      </c>
      <c r="E41" s="477">
        <v>0.27113045648302808</v>
      </c>
      <c r="F41" s="477">
        <v>0.28814971838997666</v>
      </c>
      <c r="G41" s="478">
        <v>0.26329976972625957</v>
      </c>
    </row>
    <row r="42" spans="1:7" ht="15" customHeight="1">
      <c r="A42" s="229">
        <v>28</v>
      </c>
      <c r="B42" s="14" t="s">
        <v>77</v>
      </c>
      <c r="C42" s="477">
        <v>0.31191896157704324</v>
      </c>
      <c r="D42" s="477">
        <v>0.29805514396576177</v>
      </c>
      <c r="E42" s="477">
        <v>0.28640147179563308</v>
      </c>
      <c r="F42" s="477">
        <v>0.27356444959215231</v>
      </c>
      <c r="G42" s="478">
        <v>0.31830837153043406</v>
      </c>
    </row>
    <row r="43" spans="1:7" ht="15" customHeight="1">
      <c r="A43" s="230"/>
      <c r="B43" s="96" t="s">
        <v>258</v>
      </c>
      <c r="C43" s="472"/>
      <c r="D43" s="472"/>
      <c r="E43" s="472"/>
      <c r="F43" s="472"/>
      <c r="G43" s="410"/>
    </row>
    <row r="44" spans="1:7" ht="15">
      <c r="A44" s="229">
        <v>29</v>
      </c>
      <c r="B44" s="14" t="s">
        <v>241</v>
      </c>
      <c r="C44" s="482">
        <v>1047917054.8462193</v>
      </c>
      <c r="D44" s="482">
        <v>893791799.91219151</v>
      </c>
      <c r="E44" s="482">
        <v>862517993.9046886</v>
      </c>
      <c r="F44" s="482">
        <v>922068910.69472909</v>
      </c>
      <c r="G44" s="483">
        <v>936119644.80454123</v>
      </c>
    </row>
    <row r="45" spans="1:7" ht="15" customHeight="1">
      <c r="A45" s="229">
        <v>30</v>
      </c>
      <c r="B45" s="14" t="s">
        <v>253</v>
      </c>
      <c r="C45" s="482">
        <v>868194227.21130311</v>
      </c>
      <c r="D45" s="482">
        <v>761463798.61786175</v>
      </c>
      <c r="E45" s="482">
        <v>754121465.74082541</v>
      </c>
      <c r="F45" s="482">
        <v>753183737.11671567</v>
      </c>
      <c r="G45" s="483">
        <v>691301791.06222975</v>
      </c>
    </row>
    <row r="46" spans="1:7" ht="15" customHeight="1">
      <c r="A46" s="260">
        <v>31</v>
      </c>
      <c r="B46" s="261" t="s">
        <v>242</v>
      </c>
      <c r="C46" s="477">
        <v>1.2070076280191331</v>
      </c>
      <c r="D46" s="477">
        <v>1.1737810799863622</v>
      </c>
      <c r="E46" s="477">
        <v>1.1437388180661028</v>
      </c>
      <c r="F46" s="477">
        <v>1.2242283857913974</v>
      </c>
      <c r="G46" s="478">
        <v>1.3541403434904069</v>
      </c>
    </row>
    <row r="47" spans="1:7" ht="15" customHeight="1">
      <c r="A47" s="260"/>
      <c r="B47" s="96" t="s">
        <v>337</v>
      </c>
      <c r="C47" s="472"/>
      <c r="D47" s="472"/>
      <c r="E47" s="472"/>
      <c r="F47" s="472"/>
      <c r="G47" s="410"/>
    </row>
    <row r="48" spans="1:7" ht="15" customHeight="1">
      <c r="A48" s="260">
        <v>32</v>
      </c>
      <c r="B48" s="261" t="s">
        <v>344</v>
      </c>
      <c r="C48" s="484">
        <v>3711002078.3266864</v>
      </c>
      <c r="D48" s="484">
        <v>3452702090.6997008</v>
      </c>
      <c r="E48" s="484">
        <v>3298595646.9869256</v>
      </c>
      <c r="F48" s="484">
        <v>3021811981.9074044</v>
      </c>
      <c r="G48" s="485">
        <v>3031154923.5591049</v>
      </c>
    </row>
    <row r="49" spans="1:7" ht="15" customHeight="1">
      <c r="A49" s="260">
        <v>33</v>
      </c>
      <c r="B49" s="261" t="s">
        <v>359</v>
      </c>
      <c r="C49" s="484">
        <v>2790988700.6849918</v>
      </c>
      <c r="D49" s="484">
        <v>2733154312.3369546</v>
      </c>
      <c r="E49" s="484">
        <v>2590825369.1802034</v>
      </c>
      <c r="F49" s="484">
        <v>2388056306.4039626</v>
      </c>
      <c r="G49" s="485">
        <v>2278600368.8174944</v>
      </c>
    </row>
    <row r="50" spans="1:7" ht="15.75" thickBot="1">
      <c r="A50" s="231">
        <v>34</v>
      </c>
      <c r="B50" s="98" t="s">
        <v>377</v>
      </c>
      <c r="C50" s="486">
        <v>1.3296370843120562</v>
      </c>
      <c r="D50" s="486">
        <v>1.2632664299687875</v>
      </c>
      <c r="E50" s="486">
        <v>1.2731833207387022</v>
      </c>
      <c r="F50" s="486">
        <v>1.2653855664139588</v>
      </c>
      <c r="G50" s="487">
        <v>1.3302705314368739</v>
      </c>
    </row>
    <row r="51" spans="1:7">
      <c r="A51" s="16"/>
    </row>
    <row r="52" spans="1:7">
      <c r="B52" s="150"/>
    </row>
    <row r="53" spans="1:7" ht="51">
      <c r="B53" s="150" t="s">
        <v>257</v>
      </c>
    </row>
    <row r="55" spans="1:7">
      <c r="B55" s="149"/>
    </row>
  </sheetData>
  <mergeCells count="1">
    <mergeCell ref="D4:G4"/>
  </mergeCells>
  <pageMargins left="0.7" right="0.7" top="0.75" bottom="0.75" header="0.3" footer="0.3"/>
  <pageSetup paperSize="9" scale="5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topLeftCell="A12" zoomScale="80" zoomScaleNormal="80" workbookViewId="0">
      <selection activeCell="C20" sqref="C20"/>
    </sheetView>
  </sheetViews>
  <sheetFormatPr defaultColWidth="8.7109375" defaultRowHeight="15"/>
  <cols>
    <col min="1" max="1" width="11.42578125" style="415" customWidth="1"/>
    <col min="2" max="2" width="76.7109375" style="457" customWidth="1"/>
    <col min="3" max="3" width="22.7109375" style="415" customWidth="1"/>
    <col min="4" max="16384" width="8.7109375" style="415"/>
  </cols>
  <sheetData>
    <row r="1" spans="1:3">
      <c r="A1" s="183" t="s">
        <v>30</v>
      </c>
      <c r="B1" s="414" t="str">
        <f>'Info '!C2</f>
        <v>JSC "Liberty Bank"</v>
      </c>
    </row>
    <row r="2" spans="1:3">
      <c r="A2" s="183" t="s">
        <v>31</v>
      </c>
      <c r="B2" s="467">
        <f>'1. key ratios '!B2</f>
        <v>45930</v>
      </c>
    </row>
    <row r="3" spans="1:3">
      <c r="B3" s="415"/>
    </row>
    <row r="4" spans="1:3">
      <c r="A4" s="415" t="s">
        <v>295</v>
      </c>
      <c r="B4" s="415" t="s">
        <v>296</v>
      </c>
    </row>
    <row r="5" spans="1:3">
      <c r="A5" s="444" t="s">
        <v>297</v>
      </c>
      <c r="B5" s="445"/>
      <c r="C5" s="446"/>
    </row>
    <row r="6" spans="1:3">
      <c r="A6" s="449">
        <v>1</v>
      </c>
      <c r="B6" s="450" t="s">
        <v>751</v>
      </c>
      <c r="C6" s="677">
        <v>5776641769</v>
      </c>
    </row>
    <row r="7" spans="1:3">
      <c r="A7" s="449">
        <v>2</v>
      </c>
      <c r="B7" s="450" t="s">
        <v>298</v>
      </c>
      <c r="C7" s="677">
        <v>-117308486</v>
      </c>
    </row>
    <row r="8" spans="1:3" ht="30">
      <c r="A8" s="451">
        <v>3</v>
      </c>
      <c r="B8" s="452" t="s">
        <v>299</v>
      </c>
      <c r="C8" s="678">
        <v>5659333283</v>
      </c>
    </row>
    <row r="9" spans="1:3">
      <c r="A9" s="444" t="s">
        <v>300</v>
      </c>
      <c r="B9" s="445"/>
      <c r="C9" s="679"/>
    </row>
    <row r="10" spans="1:3" ht="25.9" customHeight="1">
      <c r="A10" s="449">
        <v>4</v>
      </c>
      <c r="B10" s="453" t="s">
        <v>749</v>
      </c>
      <c r="C10" s="677">
        <v>932216.56038386654</v>
      </c>
    </row>
    <row r="11" spans="1:3" ht="25.9" customHeight="1">
      <c r="A11" s="449">
        <v>5</v>
      </c>
      <c r="B11" s="454" t="s">
        <v>750</v>
      </c>
      <c r="C11" s="677">
        <v>1019403.0952786783</v>
      </c>
    </row>
    <row r="12" spans="1:3" ht="25.9" customHeight="1">
      <c r="A12" s="449">
        <v>6</v>
      </c>
      <c r="B12" s="454" t="s">
        <v>743</v>
      </c>
      <c r="C12" s="678">
        <v>2732267.5179275628</v>
      </c>
    </row>
    <row r="13" spans="1:3" ht="25.9" customHeight="1">
      <c r="A13" s="455">
        <v>7</v>
      </c>
      <c r="B13" s="453" t="s">
        <v>744</v>
      </c>
      <c r="C13" s="677">
        <v>0</v>
      </c>
    </row>
    <row r="14" spans="1:3" ht="25.9" customHeight="1">
      <c r="A14" s="451">
        <v>8</v>
      </c>
      <c r="B14" s="447" t="s">
        <v>301</v>
      </c>
      <c r="C14" s="678">
        <v>2732267.5179275628</v>
      </c>
    </row>
    <row r="15" spans="1:3">
      <c r="A15" s="444" t="s">
        <v>302</v>
      </c>
      <c r="B15" s="445"/>
      <c r="C15" s="680"/>
    </row>
    <row r="16" spans="1:3">
      <c r="A16" s="455">
        <v>9</v>
      </c>
      <c r="B16" s="453" t="s">
        <v>303</v>
      </c>
      <c r="C16" s="677">
        <v>0</v>
      </c>
    </row>
    <row r="17" spans="1:3">
      <c r="A17" s="455">
        <v>10</v>
      </c>
      <c r="B17" s="453" t="s">
        <v>304</v>
      </c>
      <c r="C17" s="677">
        <v>0</v>
      </c>
    </row>
    <row r="18" spans="1:3">
      <c r="A18" s="455">
        <v>11</v>
      </c>
      <c r="B18" s="453" t="s">
        <v>305</v>
      </c>
      <c r="C18" s="677">
        <v>0</v>
      </c>
    </row>
    <row r="19" spans="1:3" ht="30">
      <c r="A19" s="455">
        <v>12</v>
      </c>
      <c r="B19" s="453" t="s">
        <v>306</v>
      </c>
      <c r="C19" s="677">
        <v>0</v>
      </c>
    </row>
    <row r="20" spans="1:3">
      <c r="A20" s="455">
        <v>14</v>
      </c>
      <c r="B20" s="453" t="s">
        <v>307</v>
      </c>
      <c r="C20" s="677">
        <v>0</v>
      </c>
    </row>
    <row r="21" spans="1:3">
      <c r="A21" s="455">
        <v>14</v>
      </c>
      <c r="B21" s="453" t="s">
        <v>308</v>
      </c>
      <c r="C21" s="677">
        <v>0</v>
      </c>
    </row>
    <row r="22" spans="1:3">
      <c r="A22" s="451">
        <v>15</v>
      </c>
      <c r="B22" s="447" t="s">
        <v>309</v>
      </c>
      <c r="C22" s="678">
        <v>0</v>
      </c>
    </row>
    <row r="23" spans="1:3">
      <c r="A23" s="444" t="s">
        <v>310</v>
      </c>
      <c r="B23" s="445"/>
      <c r="C23" s="679"/>
    </row>
    <row r="24" spans="1:3">
      <c r="A24" s="458">
        <v>16</v>
      </c>
      <c r="B24" s="454" t="s">
        <v>311</v>
      </c>
      <c r="C24" s="677">
        <v>421308544.7062</v>
      </c>
    </row>
    <row r="25" spans="1:3">
      <c r="A25" s="458">
        <v>17</v>
      </c>
      <c r="B25" s="454" t="s">
        <v>312</v>
      </c>
      <c r="C25" s="677">
        <v>-321539061.06388003</v>
      </c>
    </row>
    <row r="26" spans="1:3">
      <c r="A26" s="459">
        <v>18</v>
      </c>
      <c r="B26" s="447" t="s">
        <v>313</v>
      </c>
      <c r="C26" s="678">
        <v>99769483.642319977</v>
      </c>
    </row>
    <row r="27" spans="1:3">
      <c r="A27" s="444" t="s">
        <v>314</v>
      </c>
      <c r="B27" s="445"/>
      <c r="C27" s="680"/>
    </row>
    <row r="28" spans="1:3" ht="30">
      <c r="A28" s="458">
        <v>19</v>
      </c>
      <c r="B28" s="453" t="s">
        <v>315</v>
      </c>
      <c r="C28" s="677">
        <v>0</v>
      </c>
    </row>
    <row r="29" spans="1:3">
      <c r="A29" s="458">
        <v>20</v>
      </c>
      <c r="B29" s="454" t="s">
        <v>316</v>
      </c>
      <c r="C29" s="677">
        <v>0</v>
      </c>
    </row>
    <row r="30" spans="1:3">
      <c r="A30" s="444" t="s">
        <v>748</v>
      </c>
      <c r="B30" s="445"/>
      <c r="C30" s="679"/>
    </row>
    <row r="31" spans="1:3">
      <c r="A31" s="459">
        <v>21</v>
      </c>
      <c r="B31" s="448" t="s">
        <v>317</v>
      </c>
      <c r="C31" s="678">
        <v>587477568.34689999</v>
      </c>
    </row>
    <row r="32" spans="1:3">
      <c r="A32" s="459">
        <v>22</v>
      </c>
      <c r="B32" s="447" t="s">
        <v>318</v>
      </c>
      <c r="C32" s="678">
        <v>5761835034.1602468</v>
      </c>
    </row>
    <row r="33" spans="1:3">
      <c r="A33" s="444" t="s">
        <v>319</v>
      </c>
      <c r="B33" s="445"/>
      <c r="C33" s="679"/>
    </row>
    <row r="34" spans="1:3">
      <c r="A34" s="451">
        <v>23</v>
      </c>
      <c r="B34" s="447" t="s">
        <v>319</v>
      </c>
      <c r="C34" s="681">
        <v>0.10196015069225621</v>
      </c>
    </row>
    <row r="35" spans="1:3">
      <c r="A35" s="444" t="s">
        <v>320</v>
      </c>
      <c r="B35" s="445"/>
      <c r="C35" s="679"/>
    </row>
    <row r="36" spans="1:3">
      <c r="A36" s="456" t="s">
        <v>321</v>
      </c>
      <c r="B36" s="453" t="s">
        <v>322</v>
      </c>
      <c r="C36" s="682">
        <v>0</v>
      </c>
    </row>
    <row r="37" spans="1:3" ht="30">
      <c r="A37" s="456" t="s">
        <v>323</v>
      </c>
      <c r="B37" s="450" t="s">
        <v>324</v>
      </c>
      <c r="C37" s="682">
        <v>0</v>
      </c>
    </row>
  </sheetData>
  <pageMargins left="0.7" right="0.7" top="0.75" bottom="0.75" header="0.3" footer="0.3"/>
  <pageSetup scale="81"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zoomScale="80" zoomScaleNormal="80" workbookViewId="0">
      <selection activeCell="C20" sqref="C20"/>
    </sheetView>
  </sheetViews>
  <sheetFormatPr defaultColWidth="8.85546875" defaultRowHeight="15"/>
  <cols>
    <col min="1" max="1" width="11.42578125" style="413" customWidth="1"/>
    <col min="2" max="2" width="73.5703125" style="206" customWidth="1"/>
    <col min="3" max="6" width="25.28515625" style="413" customWidth="1"/>
    <col min="7" max="16384" width="8.85546875" style="413"/>
  </cols>
  <sheetData>
    <row r="1" spans="1:6">
      <c r="A1" s="2" t="s">
        <v>30</v>
      </c>
      <c r="B1" s="3" t="str">
        <f>'Info '!C2</f>
        <v>JSC "Liberty Bank"</v>
      </c>
    </row>
    <row r="2" spans="1:6">
      <c r="A2" s="2" t="s">
        <v>31</v>
      </c>
      <c r="B2" s="465">
        <f>'1. key ratios '!B2</f>
        <v>45930</v>
      </c>
    </row>
    <row r="3" spans="1:6">
      <c r="A3" s="4"/>
      <c r="B3" s="413"/>
    </row>
    <row r="4" spans="1:6">
      <c r="A4" s="440" t="s">
        <v>738</v>
      </c>
    </row>
    <row r="5" spans="1:6" ht="60">
      <c r="B5" s="441"/>
      <c r="C5" s="442" t="s">
        <v>739</v>
      </c>
      <c r="D5" s="442" t="s">
        <v>741</v>
      </c>
      <c r="E5" s="442" t="s">
        <v>740</v>
      </c>
      <c r="F5" s="442" t="s">
        <v>742</v>
      </c>
    </row>
    <row r="6" spans="1:6">
      <c r="B6" s="443" t="s">
        <v>716</v>
      </c>
      <c r="C6" s="673">
        <f>IF(C7&gt;0,C7,IF(C8&gt;0,C8,IF(C9&gt;0,C9)))</f>
        <v>2715739.7809747276</v>
      </c>
      <c r="D6" s="673">
        <f>IF(D7&gt;0,D7,IF(D8&gt;0,D8,IF(D9&gt;0,D9)))</f>
        <v>5880.498336444708</v>
      </c>
      <c r="E6" s="673" t="b">
        <f>IF(E7&gt;0,E7,IF(E8&gt;0,E8,IF(E9&gt;0,E9)))</f>
        <v>0</v>
      </c>
      <c r="F6" s="673">
        <f>IF(F7&gt;0,F7,IF(F8&gt;0,F8,IF(F9&gt;0,F9)))</f>
        <v>73506.229205558848</v>
      </c>
    </row>
    <row r="7" spans="1:6">
      <c r="B7" s="434" t="s">
        <v>729</v>
      </c>
      <c r="C7" s="683">
        <v>2715739.7809747276</v>
      </c>
      <c r="D7" s="683">
        <v>5880.498336444708</v>
      </c>
      <c r="E7" s="683">
        <v>0</v>
      </c>
      <c r="F7" s="683">
        <v>73506.229205558848</v>
      </c>
    </row>
    <row r="8" spans="1:6">
      <c r="B8" s="434" t="s">
        <v>730</v>
      </c>
      <c r="C8" s="683">
        <v>7146946.2198805399</v>
      </c>
      <c r="D8" s="683">
        <v>15662.612214949806</v>
      </c>
      <c r="E8" s="683">
        <v>0</v>
      </c>
      <c r="F8" s="683">
        <v>195782.65268687258</v>
      </c>
    </row>
    <row r="9" spans="1:6">
      <c r="B9" s="434" t="s">
        <v>737</v>
      </c>
      <c r="C9" s="683">
        <v>7126553.4759726413</v>
      </c>
      <c r="D9" s="683">
        <v>15633.517773319447</v>
      </c>
      <c r="E9" s="683">
        <v>0</v>
      </c>
      <c r="F9" s="683">
        <v>195418.9721664931</v>
      </c>
    </row>
  </sheetData>
  <pageMargins left="0.7" right="0.7" top="0.75" bottom="0.75" header="0.3" footer="0.3"/>
  <pageSetup scale="4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zoomScale="80" zoomScaleNormal="80" workbookViewId="0">
      <pane xSplit="2" ySplit="6" topLeftCell="C7" activePane="bottomRight" state="frozen"/>
      <selection activeCell="C20" sqref="C20"/>
      <selection pane="topRight" activeCell="C20" sqref="C20"/>
      <selection pane="bottomLeft" activeCell="C20" sqref="C20"/>
      <selection pane="bottomRight" activeCell="C20" sqref="C20"/>
    </sheetView>
  </sheetViews>
  <sheetFormatPr defaultRowHeight="15"/>
  <cols>
    <col min="1" max="1" width="8.7109375" style="135"/>
    <col min="2" max="2" width="82.7109375" style="232" customWidth="1"/>
    <col min="3" max="7" width="17.5703125" style="135" customWidth="1"/>
  </cols>
  <sheetData>
    <row r="1" spans="1:7">
      <c r="A1" s="135" t="s">
        <v>30</v>
      </c>
      <c r="B1" s="3" t="str">
        <f>'Info '!C2</f>
        <v>JSC "Liberty Bank"</v>
      </c>
    </row>
    <row r="2" spans="1:7">
      <c r="A2" s="135" t="s">
        <v>31</v>
      </c>
      <c r="B2" s="465">
        <f>'1. key ratios '!B2</f>
        <v>45930</v>
      </c>
    </row>
    <row r="4" spans="1:7" ht="15.75" thickBot="1">
      <c r="A4" s="135" t="s">
        <v>376</v>
      </c>
      <c r="B4" s="233" t="s">
        <v>337</v>
      </c>
    </row>
    <row r="5" spans="1:7">
      <c r="A5" s="234"/>
      <c r="B5" s="235"/>
      <c r="C5" s="843" t="s">
        <v>338</v>
      </c>
      <c r="D5" s="843"/>
      <c r="E5" s="843"/>
      <c r="F5" s="843"/>
      <c r="G5" s="844" t="s">
        <v>339</v>
      </c>
    </row>
    <row r="6" spans="1:7">
      <c r="A6" s="236"/>
      <c r="B6" s="237"/>
      <c r="C6" s="238" t="s">
        <v>340</v>
      </c>
      <c r="D6" s="239" t="s">
        <v>341</v>
      </c>
      <c r="E6" s="239" t="s">
        <v>342</v>
      </c>
      <c r="F6" s="239" t="s">
        <v>343</v>
      </c>
      <c r="G6" s="845"/>
    </row>
    <row r="7" spans="1:7">
      <c r="A7" s="240"/>
      <c r="B7" s="241" t="s">
        <v>344</v>
      </c>
      <c r="C7" s="242"/>
      <c r="D7" s="242"/>
      <c r="E7" s="242"/>
      <c r="F7" s="242"/>
      <c r="G7" s="243"/>
    </row>
    <row r="8" spans="1:7">
      <c r="A8" s="244">
        <v>1</v>
      </c>
      <c r="B8" s="245" t="s">
        <v>345</v>
      </c>
      <c r="C8" s="684">
        <v>587477568.34689999</v>
      </c>
      <c r="D8" s="684">
        <v>0</v>
      </c>
      <c r="E8" s="684">
        <v>0</v>
      </c>
      <c r="F8" s="684">
        <v>554652747.20688665</v>
      </c>
      <c r="G8" s="685">
        <v>1142130315.5537868</v>
      </c>
    </row>
    <row r="9" spans="1:7">
      <c r="A9" s="244">
        <v>2</v>
      </c>
      <c r="B9" s="246" t="s">
        <v>346</v>
      </c>
      <c r="C9" s="684">
        <v>587477568.34689999</v>
      </c>
      <c r="D9" s="684"/>
      <c r="E9" s="684"/>
      <c r="F9" s="684">
        <v>112008958.68252</v>
      </c>
      <c r="G9" s="685">
        <v>699486527.02942002</v>
      </c>
    </row>
    <row r="10" spans="1:7">
      <c r="A10" s="244">
        <v>3</v>
      </c>
      <c r="B10" s="246" t="s">
        <v>347</v>
      </c>
      <c r="C10" s="686"/>
      <c r="D10" s="686"/>
      <c r="E10" s="686"/>
      <c r="F10" s="684">
        <v>442643788.52436668</v>
      </c>
      <c r="G10" s="685">
        <v>442643788.52436668</v>
      </c>
    </row>
    <row r="11" spans="1:7" ht="14.65" customHeight="1">
      <c r="A11" s="244">
        <v>4</v>
      </c>
      <c r="B11" s="245" t="s">
        <v>348</v>
      </c>
      <c r="C11" s="684">
        <v>808284895.68683553</v>
      </c>
      <c r="D11" s="684">
        <v>708530789.3216238</v>
      </c>
      <c r="E11" s="684">
        <v>427110389.45984006</v>
      </c>
      <c r="F11" s="684">
        <v>-23471110.356012601</v>
      </c>
      <c r="G11" s="685">
        <v>1734181960.4939661</v>
      </c>
    </row>
    <row r="12" spans="1:7">
      <c r="A12" s="244">
        <v>5</v>
      </c>
      <c r="B12" s="246" t="s">
        <v>349</v>
      </c>
      <c r="C12" s="684">
        <v>710493882.69623899</v>
      </c>
      <c r="D12" s="687">
        <v>644028582.34853077</v>
      </c>
      <c r="E12" s="684">
        <v>394690958.80304909</v>
      </c>
      <c r="F12" s="684">
        <v>-29314582.874879602</v>
      </c>
      <c r="G12" s="685">
        <v>1633903898.9242923</v>
      </c>
    </row>
    <row r="13" spans="1:7">
      <c r="A13" s="244">
        <v>6</v>
      </c>
      <c r="B13" s="246" t="s">
        <v>350</v>
      </c>
      <c r="C13" s="684">
        <v>97791012.990596533</v>
      </c>
      <c r="D13" s="687">
        <v>64502206.973092988</v>
      </c>
      <c r="E13" s="684">
        <v>32419430.65679099</v>
      </c>
      <c r="F13" s="684">
        <v>5843472.518867</v>
      </c>
      <c r="G13" s="685">
        <v>100278061.56967375</v>
      </c>
    </row>
    <row r="14" spans="1:7">
      <c r="A14" s="244">
        <v>7</v>
      </c>
      <c r="B14" s="245" t="s">
        <v>351</v>
      </c>
      <c r="C14" s="684">
        <v>1027101363.5471524</v>
      </c>
      <c r="D14" s="684">
        <v>1244288530.5879335</v>
      </c>
      <c r="E14" s="684">
        <v>177541276.73801854</v>
      </c>
      <c r="F14" s="684">
        <v>49558938.891600005</v>
      </c>
      <c r="G14" s="685">
        <v>834689802.27893829</v>
      </c>
    </row>
    <row r="15" spans="1:7" ht="39">
      <c r="A15" s="244">
        <v>8</v>
      </c>
      <c r="B15" s="246" t="s">
        <v>352</v>
      </c>
      <c r="C15" s="684">
        <v>969591508.15656459</v>
      </c>
      <c r="D15" s="687">
        <v>472687880.77169359</v>
      </c>
      <c r="E15" s="684">
        <v>131982558.94896254</v>
      </c>
      <c r="F15" s="684">
        <v>49558938.891600005</v>
      </c>
      <c r="G15" s="685">
        <v>811910443.38441026</v>
      </c>
    </row>
    <row r="16" spans="1:7" ht="26.25">
      <c r="A16" s="244">
        <v>9</v>
      </c>
      <c r="B16" s="246" t="s">
        <v>353</v>
      </c>
      <c r="C16" s="684">
        <v>57509855.390587784</v>
      </c>
      <c r="D16" s="687">
        <v>771600649.81624007</v>
      </c>
      <c r="E16" s="684">
        <v>45558717.789056011</v>
      </c>
      <c r="F16" s="684">
        <v>0</v>
      </c>
      <c r="G16" s="685">
        <v>22779358.894528005</v>
      </c>
    </row>
    <row r="17" spans="1:7">
      <c r="A17" s="244">
        <v>10</v>
      </c>
      <c r="B17" s="245" t="s">
        <v>354</v>
      </c>
      <c r="C17" s="684"/>
      <c r="D17" s="687"/>
      <c r="E17" s="684"/>
      <c r="F17" s="684"/>
      <c r="G17" s="685"/>
    </row>
    <row r="18" spans="1:7">
      <c r="A18" s="244">
        <v>11</v>
      </c>
      <c r="B18" s="245" t="s">
        <v>355</v>
      </c>
      <c r="C18" s="684">
        <v>0</v>
      </c>
      <c r="D18" s="687">
        <v>66222971.555733442</v>
      </c>
      <c r="E18" s="684">
        <v>12909721.284</v>
      </c>
      <c r="F18" s="684">
        <v>19125201.333000001</v>
      </c>
      <c r="G18" s="685">
        <v>0</v>
      </c>
    </row>
    <row r="19" spans="1:7">
      <c r="A19" s="244">
        <v>12</v>
      </c>
      <c r="B19" s="246" t="s">
        <v>356</v>
      </c>
      <c r="C19" s="686"/>
      <c r="D19" s="687">
        <v>18530</v>
      </c>
      <c r="E19" s="684">
        <v>0</v>
      </c>
      <c r="F19" s="684">
        <v>0</v>
      </c>
      <c r="G19" s="685">
        <v>0</v>
      </c>
    </row>
    <row r="20" spans="1:7">
      <c r="A20" s="244">
        <v>13</v>
      </c>
      <c r="B20" s="246" t="s">
        <v>357</v>
      </c>
      <c r="C20" s="684">
        <v>0</v>
      </c>
      <c r="D20" s="684">
        <v>66204441.555733442</v>
      </c>
      <c r="E20" s="684">
        <v>12909721.284</v>
      </c>
      <c r="F20" s="684">
        <v>19125201.333000001</v>
      </c>
      <c r="G20" s="685">
        <v>0</v>
      </c>
    </row>
    <row r="21" spans="1:7">
      <c r="A21" s="247">
        <v>14</v>
      </c>
      <c r="B21" s="248" t="s">
        <v>358</v>
      </c>
      <c r="C21" s="686"/>
      <c r="D21" s="686"/>
      <c r="E21" s="686"/>
      <c r="F21" s="686"/>
      <c r="G21" s="688">
        <f>SUM(G8,G11,G14,G17,G18)</f>
        <v>3711002078.3266912</v>
      </c>
    </row>
    <row r="22" spans="1:7">
      <c r="A22" s="249"/>
      <c r="B22" s="250" t="s">
        <v>359</v>
      </c>
      <c r="C22" s="251"/>
      <c r="D22" s="252"/>
      <c r="E22" s="251"/>
      <c r="F22" s="251"/>
      <c r="G22" s="253"/>
    </row>
    <row r="23" spans="1:7">
      <c r="A23" s="244">
        <v>15</v>
      </c>
      <c r="B23" s="245" t="s">
        <v>360</v>
      </c>
      <c r="C23" s="513">
        <v>1112699890.2304051</v>
      </c>
      <c r="D23" s="689">
        <v>712493850</v>
      </c>
      <c r="E23" s="513"/>
      <c r="F23" s="513"/>
      <c r="G23" s="685">
        <v>51803450.071457922</v>
      </c>
    </row>
    <row r="24" spans="1:7">
      <c r="A24" s="244">
        <v>16</v>
      </c>
      <c r="B24" s="245" t="s">
        <v>361</v>
      </c>
      <c r="C24" s="684">
        <v>707203.43498108292</v>
      </c>
      <c r="D24" s="687">
        <v>862844292.54296505</v>
      </c>
      <c r="E24" s="684">
        <v>402266163.19384497</v>
      </c>
      <c r="F24" s="684">
        <v>2051697159.9644868</v>
      </c>
      <c r="G24" s="685">
        <v>2354732135.7764897</v>
      </c>
    </row>
    <row r="25" spans="1:7">
      <c r="A25" s="244">
        <v>17</v>
      </c>
      <c r="B25" s="246" t="s">
        <v>362</v>
      </c>
      <c r="C25" s="684">
        <v>0</v>
      </c>
      <c r="D25" s="687">
        <v>0</v>
      </c>
      <c r="E25" s="684">
        <v>0</v>
      </c>
      <c r="F25" s="684">
        <v>0</v>
      </c>
      <c r="G25" s="685"/>
    </row>
    <row r="26" spans="1:7" ht="26.25">
      <c r="A26" s="244">
        <v>18</v>
      </c>
      <c r="B26" s="246" t="s">
        <v>363</v>
      </c>
      <c r="C26" s="684">
        <v>707203.43498108292</v>
      </c>
      <c r="D26" s="687">
        <v>22383089.202827774</v>
      </c>
      <c r="E26" s="684">
        <v>26961036.462852091</v>
      </c>
      <c r="F26" s="684">
        <v>727424.93219999992</v>
      </c>
      <c r="G26" s="685">
        <v>17671487.059297375</v>
      </c>
    </row>
    <row r="27" spans="1:7">
      <c r="A27" s="244">
        <v>19</v>
      </c>
      <c r="B27" s="246" t="s">
        <v>364</v>
      </c>
      <c r="C27" s="684"/>
      <c r="D27" s="687">
        <v>774411112.6978302</v>
      </c>
      <c r="E27" s="684">
        <v>341087744.17535776</v>
      </c>
      <c r="F27" s="684">
        <v>1627320011.5759892</v>
      </c>
      <c r="G27" s="685">
        <v>1940971438.2761848</v>
      </c>
    </row>
    <row r="28" spans="1:7">
      <c r="A28" s="244">
        <v>20</v>
      </c>
      <c r="B28" s="254" t="s">
        <v>365</v>
      </c>
      <c r="C28" s="684"/>
      <c r="D28" s="687">
        <v>28165664.924936313</v>
      </c>
      <c r="E28" s="684">
        <v>25741491.505808003</v>
      </c>
      <c r="F28" s="684">
        <v>74570118.949529156</v>
      </c>
      <c r="G28" s="685">
        <v>75424155.532566115</v>
      </c>
    </row>
    <row r="29" spans="1:7">
      <c r="A29" s="244">
        <v>21</v>
      </c>
      <c r="B29" s="246" t="s">
        <v>366</v>
      </c>
      <c r="C29" s="684"/>
      <c r="D29" s="687">
        <v>51048492.226177454</v>
      </c>
      <c r="E29" s="684">
        <v>34190151.591390498</v>
      </c>
      <c r="F29" s="684">
        <v>392207650.89160162</v>
      </c>
      <c r="G29" s="685">
        <v>286424878.53826296</v>
      </c>
    </row>
    <row r="30" spans="1:7">
      <c r="A30" s="244">
        <v>22</v>
      </c>
      <c r="B30" s="254" t="s">
        <v>365</v>
      </c>
      <c r="C30" s="684"/>
      <c r="D30" s="687">
        <v>51048492.226177454</v>
      </c>
      <c r="E30" s="684">
        <v>34190151.591390498</v>
      </c>
      <c r="F30" s="684">
        <v>392207650.89160162</v>
      </c>
      <c r="G30" s="685">
        <v>297554294.988325</v>
      </c>
    </row>
    <row r="31" spans="1:7">
      <c r="A31" s="244">
        <v>23</v>
      </c>
      <c r="B31" s="246" t="s">
        <v>367</v>
      </c>
      <c r="C31" s="684"/>
      <c r="D31" s="687">
        <v>15001598.416129587</v>
      </c>
      <c r="E31" s="684">
        <v>27230.964244659604</v>
      </c>
      <c r="F31" s="684">
        <v>31442072.564696044</v>
      </c>
      <c r="G31" s="685">
        <v>34240176.370178759</v>
      </c>
    </row>
    <row r="32" spans="1:7">
      <c r="A32" s="244">
        <v>24</v>
      </c>
      <c r="B32" s="245" t="s">
        <v>368</v>
      </c>
      <c r="C32" s="684">
        <v>0</v>
      </c>
      <c r="D32" s="687">
        <v>0</v>
      </c>
      <c r="E32" s="684">
        <v>0</v>
      </c>
      <c r="F32" s="684">
        <v>0</v>
      </c>
      <c r="G32" s="685"/>
    </row>
    <row r="33" spans="1:7">
      <c r="A33" s="244">
        <v>25</v>
      </c>
      <c r="B33" s="245" t="s">
        <v>369</v>
      </c>
      <c r="C33" s="684">
        <v>181086481.74000001</v>
      </c>
      <c r="D33" s="684">
        <v>71529703.184141472</v>
      </c>
      <c r="E33" s="684">
        <v>17198676.249542408</v>
      </c>
      <c r="F33" s="684">
        <v>143634741.28050244</v>
      </c>
      <c r="G33" s="685">
        <v>369087871.45234436</v>
      </c>
    </row>
    <row r="34" spans="1:7">
      <c r="A34" s="244">
        <v>26</v>
      </c>
      <c r="B34" s="246" t="s">
        <v>370</v>
      </c>
      <c r="C34" s="686"/>
      <c r="D34" s="687">
        <v>4917.43</v>
      </c>
      <c r="E34" s="684">
        <v>0</v>
      </c>
      <c r="F34" s="684">
        <v>0</v>
      </c>
      <c r="G34" s="685">
        <v>4917.43</v>
      </c>
    </row>
    <row r="35" spans="1:7">
      <c r="A35" s="244">
        <v>27</v>
      </c>
      <c r="B35" s="246" t="s">
        <v>371</v>
      </c>
      <c r="C35" s="684">
        <v>181086481.74000001</v>
      </c>
      <c r="D35" s="687">
        <v>71524785.754141465</v>
      </c>
      <c r="E35" s="684">
        <v>17198676.249542408</v>
      </c>
      <c r="F35" s="684">
        <v>143634741.28050244</v>
      </c>
      <c r="G35" s="685">
        <v>369082954.02234435</v>
      </c>
    </row>
    <row r="36" spans="1:7">
      <c r="A36" s="244">
        <v>28</v>
      </c>
      <c r="B36" s="245" t="s">
        <v>372</v>
      </c>
      <c r="C36" s="684">
        <v>307304867.69399983</v>
      </c>
      <c r="D36" s="687">
        <v>0</v>
      </c>
      <c r="E36" s="684">
        <v>0</v>
      </c>
      <c r="F36" s="684">
        <v>0</v>
      </c>
      <c r="G36" s="685">
        <v>15365243.384699993</v>
      </c>
    </row>
    <row r="37" spans="1:7">
      <c r="A37" s="247">
        <v>29</v>
      </c>
      <c r="B37" s="248" t="s">
        <v>373</v>
      </c>
      <c r="C37" s="686"/>
      <c r="D37" s="686"/>
      <c r="E37" s="686"/>
      <c r="F37" s="686"/>
      <c r="G37" s="688">
        <f>SUM(G23:G24,G32:G33,G36)</f>
        <v>2790988700.6849918</v>
      </c>
    </row>
    <row r="38" spans="1:7">
      <c r="A38" s="240"/>
      <c r="B38" s="255"/>
      <c r="C38" s="690"/>
      <c r="D38" s="690"/>
      <c r="E38" s="690"/>
      <c r="F38" s="690"/>
      <c r="G38" s="256"/>
    </row>
    <row r="39" spans="1:7" ht="15.75" thickBot="1">
      <c r="A39" s="257">
        <v>30</v>
      </c>
      <c r="B39" s="258" t="s">
        <v>374</v>
      </c>
      <c r="C39" s="174"/>
      <c r="D39" s="175"/>
      <c r="E39" s="175"/>
      <c r="F39" s="176"/>
      <c r="G39" s="259">
        <f>IFERROR(G21/G37,0)</f>
        <v>1.3296370843120577</v>
      </c>
    </row>
    <row r="42" spans="1:7" ht="39">
      <c r="B42" s="232" t="s">
        <v>375</v>
      </c>
    </row>
  </sheetData>
  <mergeCells count="2">
    <mergeCell ref="C5:F5"/>
    <mergeCell ref="G5:G6"/>
  </mergeCells>
  <pageMargins left="0.7" right="0.7" top="0.75" bottom="0.75" header="0.3" footer="0.3"/>
  <pageSetup scale="5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C20" sqref="C20"/>
    </sheetView>
  </sheetViews>
  <sheetFormatPr defaultColWidth="9.28515625" defaultRowHeight="12.75"/>
  <cols>
    <col min="1" max="1" width="11.7109375" style="301" bestFit="1" customWidth="1"/>
    <col min="2" max="2" width="89.5703125" style="301" customWidth="1"/>
    <col min="3" max="3" width="15.5703125" style="301" customWidth="1"/>
    <col min="4" max="4" width="15.7109375" style="301" customWidth="1"/>
    <col min="5" max="5" width="17.28515625" style="301" bestFit="1" customWidth="1"/>
    <col min="6" max="6" width="14.28515625" style="301" customWidth="1"/>
    <col min="7" max="7" width="16.28515625" style="301" bestFit="1" customWidth="1"/>
    <col min="8" max="8" width="14.28515625" style="301" bestFit="1" customWidth="1"/>
    <col min="9" max="16384" width="9.28515625" style="301"/>
  </cols>
  <sheetData>
    <row r="1" spans="1:8" ht="13.5">
      <c r="A1" s="262" t="s">
        <v>30</v>
      </c>
      <c r="B1" s="310" t="str">
        <f>'Info '!C2</f>
        <v>JSC "Liberty Bank"</v>
      </c>
    </row>
    <row r="2" spans="1:8">
      <c r="A2" s="263" t="s">
        <v>31</v>
      </c>
      <c r="B2" s="466">
        <f>'1. key ratios '!B2</f>
        <v>45930</v>
      </c>
    </row>
    <row r="3" spans="1:8">
      <c r="A3" s="264" t="s">
        <v>380</v>
      </c>
    </row>
    <row r="5" spans="1:8" ht="12" customHeight="1">
      <c r="A5" s="846" t="s">
        <v>381</v>
      </c>
      <c r="B5" s="847"/>
      <c r="C5" s="852" t="s">
        <v>382</v>
      </c>
      <c r="D5" s="853"/>
      <c r="E5" s="853"/>
      <c r="F5" s="853"/>
      <c r="G5" s="853"/>
      <c r="H5" s="854"/>
    </row>
    <row r="6" spans="1:8">
      <c r="A6" s="848"/>
      <c r="B6" s="849"/>
      <c r="C6" s="855"/>
      <c r="D6" s="856"/>
      <c r="E6" s="856"/>
      <c r="F6" s="856"/>
      <c r="G6" s="856"/>
      <c r="H6" s="857"/>
    </row>
    <row r="7" spans="1:8" ht="25.5">
      <c r="A7" s="850"/>
      <c r="B7" s="851"/>
      <c r="C7" s="309" t="s">
        <v>383</v>
      </c>
      <c r="D7" s="309" t="s">
        <v>384</v>
      </c>
      <c r="E7" s="309" t="s">
        <v>385</v>
      </c>
      <c r="F7" s="309" t="s">
        <v>386</v>
      </c>
      <c r="G7" s="309" t="s">
        <v>387</v>
      </c>
      <c r="H7" s="309" t="s">
        <v>64</v>
      </c>
    </row>
    <row r="8" spans="1:8">
      <c r="A8" s="305">
        <v>1</v>
      </c>
      <c r="B8" s="304" t="s">
        <v>51</v>
      </c>
      <c r="C8" s="691">
        <v>174268262.2263</v>
      </c>
      <c r="D8" s="691">
        <v>648025197.51769996</v>
      </c>
      <c r="E8" s="691">
        <v>0</v>
      </c>
      <c r="F8" s="691">
        <v>0</v>
      </c>
      <c r="G8" s="691">
        <v>0</v>
      </c>
      <c r="H8" s="691">
        <f t="shared" ref="H8:H20" si="0">SUM(C8:G8)</f>
        <v>822293459.74399996</v>
      </c>
    </row>
    <row r="9" spans="1:8">
      <c r="A9" s="305">
        <v>2</v>
      </c>
      <c r="B9" s="304" t="s">
        <v>52</v>
      </c>
      <c r="C9" s="691">
        <v>0</v>
      </c>
      <c r="D9" s="691">
        <v>0</v>
      </c>
      <c r="E9" s="691">
        <v>0</v>
      </c>
      <c r="F9" s="691">
        <v>0</v>
      </c>
      <c r="G9" s="691">
        <v>0</v>
      </c>
      <c r="H9" s="691">
        <f t="shared" si="0"/>
        <v>0</v>
      </c>
    </row>
    <row r="10" spans="1:8">
      <c r="A10" s="305">
        <v>3</v>
      </c>
      <c r="B10" s="304" t="s">
        <v>152</v>
      </c>
      <c r="C10" s="691">
        <v>0</v>
      </c>
      <c r="D10" s="691">
        <v>0</v>
      </c>
      <c r="E10" s="691">
        <v>0</v>
      </c>
      <c r="F10" s="691">
        <v>0</v>
      </c>
      <c r="G10" s="691">
        <v>0</v>
      </c>
      <c r="H10" s="691">
        <f t="shared" si="0"/>
        <v>0</v>
      </c>
    </row>
    <row r="11" spans="1:8">
      <c r="A11" s="305">
        <v>4</v>
      </c>
      <c r="B11" s="304" t="s">
        <v>53</v>
      </c>
      <c r="C11" s="691">
        <v>0</v>
      </c>
      <c r="D11" s="691">
        <v>0</v>
      </c>
      <c r="E11" s="691">
        <v>0</v>
      </c>
      <c r="F11" s="691">
        <v>0</v>
      </c>
      <c r="G11" s="691">
        <v>0</v>
      </c>
      <c r="H11" s="691">
        <f t="shared" si="0"/>
        <v>0</v>
      </c>
    </row>
    <row r="12" spans="1:8">
      <c r="A12" s="305">
        <v>5</v>
      </c>
      <c r="B12" s="304" t="s">
        <v>54</v>
      </c>
      <c r="C12" s="691">
        <v>349611.18</v>
      </c>
      <c r="D12" s="691">
        <v>0</v>
      </c>
      <c r="E12" s="691">
        <v>0</v>
      </c>
      <c r="F12" s="691">
        <v>0</v>
      </c>
      <c r="G12" s="691">
        <v>0</v>
      </c>
      <c r="H12" s="691">
        <f t="shared" si="0"/>
        <v>349611.18</v>
      </c>
    </row>
    <row r="13" spans="1:8">
      <c r="A13" s="305">
        <v>6</v>
      </c>
      <c r="B13" s="304" t="s">
        <v>55</v>
      </c>
      <c r="C13" s="691">
        <v>46903743.268099993</v>
      </c>
      <c r="D13" s="691">
        <v>183314060.9998</v>
      </c>
      <c r="E13" s="691">
        <v>0</v>
      </c>
      <c r="F13" s="691">
        <v>0</v>
      </c>
      <c r="G13" s="691">
        <v>0</v>
      </c>
      <c r="H13" s="691">
        <f t="shared" si="0"/>
        <v>230217804.26789999</v>
      </c>
    </row>
    <row r="14" spans="1:8">
      <c r="A14" s="305">
        <v>7</v>
      </c>
      <c r="B14" s="304" t="s">
        <v>56</v>
      </c>
      <c r="C14" s="691">
        <v>34554215.83290001</v>
      </c>
      <c r="D14" s="691">
        <v>321429886.09679997</v>
      </c>
      <c r="E14" s="691">
        <v>189658222.36349997</v>
      </c>
      <c r="F14" s="691">
        <v>308584072.53900003</v>
      </c>
      <c r="G14" s="691">
        <v>0</v>
      </c>
      <c r="H14" s="691">
        <f t="shared" si="0"/>
        <v>854226396.83219993</v>
      </c>
    </row>
    <row r="15" spans="1:8">
      <c r="A15" s="305">
        <v>8</v>
      </c>
      <c r="B15" s="306" t="s">
        <v>57</v>
      </c>
      <c r="C15" s="691">
        <v>15728473.855799999</v>
      </c>
      <c r="D15" s="691">
        <v>421890284.47769994</v>
      </c>
      <c r="E15" s="691">
        <v>1652393922.8618009</v>
      </c>
      <c r="F15" s="691">
        <v>531031045.06399995</v>
      </c>
      <c r="G15" s="691">
        <v>0</v>
      </c>
      <c r="H15" s="691">
        <f t="shared" si="0"/>
        <v>2621043726.2593007</v>
      </c>
    </row>
    <row r="16" spans="1:8">
      <c r="A16" s="305">
        <v>9</v>
      </c>
      <c r="B16" s="304" t="s">
        <v>58</v>
      </c>
      <c r="C16" s="691">
        <v>2474691.0436000004</v>
      </c>
      <c r="D16" s="691">
        <v>29251184.46509999</v>
      </c>
      <c r="E16" s="691">
        <v>133524478.4155</v>
      </c>
      <c r="F16" s="691">
        <v>422749792.68220007</v>
      </c>
      <c r="G16" s="691">
        <v>0</v>
      </c>
      <c r="H16" s="691">
        <f t="shared" si="0"/>
        <v>588000146.60640001</v>
      </c>
    </row>
    <row r="17" spans="1:8">
      <c r="A17" s="305">
        <v>10</v>
      </c>
      <c r="B17" s="308" t="s">
        <v>395</v>
      </c>
      <c r="C17" s="691">
        <v>10398388.124299999</v>
      </c>
      <c r="D17" s="691">
        <v>12080128.428699996</v>
      </c>
      <c r="E17" s="691">
        <v>22830771.427700002</v>
      </c>
      <c r="F17" s="691">
        <v>7737935.9199999999</v>
      </c>
      <c r="G17" s="691">
        <v>0</v>
      </c>
      <c r="H17" s="691">
        <f t="shared" si="0"/>
        <v>53047223.900700003</v>
      </c>
    </row>
    <row r="18" spans="1:8">
      <c r="A18" s="305">
        <v>11</v>
      </c>
      <c r="B18" s="304" t="s">
        <v>60</v>
      </c>
      <c r="C18" s="691">
        <v>2445722.83</v>
      </c>
      <c r="D18" s="691">
        <v>0</v>
      </c>
      <c r="E18" s="691">
        <v>0</v>
      </c>
      <c r="F18" s="691">
        <v>0</v>
      </c>
      <c r="G18" s="691">
        <v>0</v>
      </c>
      <c r="H18" s="691">
        <f t="shared" si="0"/>
        <v>2445722.83</v>
      </c>
    </row>
    <row r="19" spans="1:8">
      <c r="A19" s="305">
        <v>12</v>
      </c>
      <c r="B19" s="304" t="s">
        <v>61</v>
      </c>
      <c r="C19" s="691">
        <v>0</v>
      </c>
      <c r="D19" s="691">
        <v>0</v>
      </c>
      <c r="E19" s="691">
        <v>0</v>
      </c>
      <c r="F19" s="691">
        <v>0</v>
      </c>
      <c r="G19" s="691">
        <v>0</v>
      </c>
      <c r="H19" s="691">
        <f t="shared" si="0"/>
        <v>0</v>
      </c>
    </row>
    <row r="20" spans="1:8">
      <c r="A20" s="307">
        <v>13</v>
      </c>
      <c r="B20" s="306" t="s">
        <v>144</v>
      </c>
      <c r="C20" s="691">
        <v>0</v>
      </c>
      <c r="D20" s="691">
        <v>0</v>
      </c>
      <c r="E20" s="691">
        <v>0</v>
      </c>
      <c r="F20" s="691">
        <v>0</v>
      </c>
      <c r="G20" s="691">
        <v>0</v>
      </c>
      <c r="H20" s="691">
        <f t="shared" si="0"/>
        <v>0</v>
      </c>
    </row>
    <row r="21" spans="1:8">
      <c r="A21" s="305">
        <v>14</v>
      </c>
      <c r="B21" s="304" t="s">
        <v>63</v>
      </c>
      <c r="C21" s="691">
        <v>352736266.90700001</v>
      </c>
      <c r="D21" s="691">
        <v>4082.174</v>
      </c>
      <c r="E21" s="691">
        <v>0</v>
      </c>
      <c r="F21" s="691">
        <v>2978.6</v>
      </c>
      <c r="G21" s="691">
        <v>190723137.08000001</v>
      </c>
      <c r="H21" s="691">
        <f>SUM(C21:G21)</f>
        <v>543466464.76100004</v>
      </c>
    </row>
    <row r="22" spans="1:8">
      <c r="A22" s="303">
        <v>15</v>
      </c>
      <c r="B22" s="302" t="s">
        <v>64</v>
      </c>
      <c r="C22" s="691">
        <f>SUM(C18:C21)+SUM(C8:C16)</f>
        <v>629460987.1437</v>
      </c>
      <c r="D22" s="691">
        <f t="shared" ref="D22:H22" si="1">SUM(D18:D21)+SUM(D8:D16)</f>
        <v>1603914695.7310998</v>
      </c>
      <c r="E22" s="691">
        <f t="shared" si="1"/>
        <v>1975576623.6408007</v>
      </c>
      <c r="F22" s="691">
        <f t="shared" si="1"/>
        <v>1262367888.8852</v>
      </c>
      <c r="G22" s="691">
        <f t="shared" si="1"/>
        <v>190723137.08000001</v>
      </c>
      <c r="H22" s="691">
        <f t="shared" si="1"/>
        <v>5662043332.4808006</v>
      </c>
    </row>
    <row r="26" spans="1:8" ht="38.25">
      <c r="B26" s="268"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scale="4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C20" sqref="C20"/>
    </sheetView>
  </sheetViews>
  <sheetFormatPr defaultColWidth="9.28515625" defaultRowHeight="12.75"/>
  <cols>
    <col min="1" max="1" width="11.7109375" style="311" bestFit="1" customWidth="1"/>
    <col min="2" max="2" width="85.140625" style="301" customWidth="1"/>
    <col min="3" max="3" width="27.28515625" style="301" customWidth="1"/>
    <col min="4" max="4" width="28.28515625" style="301" customWidth="1"/>
    <col min="5" max="5" width="15.140625" style="265" bestFit="1" customWidth="1"/>
    <col min="6" max="6" width="15.28515625" style="265" customWidth="1"/>
    <col min="7" max="7" width="20.5703125" style="301" customWidth="1"/>
    <col min="8" max="8" width="22.28515625" style="301" customWidth="1"/>
    <col min="9" max="16384" width="9.28515625" style="301"/>
  </cols>
  <sheetData>
    <row r="1" spans="1:8" ht="13.5">
      <c r="A1" s="262" t="s">
        <v>30</v>
      </c>
      <c r="B1" s="310" t="str">
        <f>'Info '!C2</f>
        <v>JSC "Liberty Bank"</v>
      </c>
      <c r="C1" s="324"/>
      <c r="D1" s="324"/>
      <c r="E1" s="324"/>
      <c r="F1" s="324"/>
      <c r="G1" s="324"/>
      <c r="H1" s="324"/>
    </row>
    <row r="2" spans="1:8">
      <c r="A2" s="263" t="s">
        <v>31</v>
      </c>
      <c r="B2" s="466">
        <f>'1. key ratios '!B2</f>
        <v>45930</v>
      </c>
      <c r="C2" s="324"/>
      <c r="D2" s="324"/>
      <c r="E2" s="324"/>
      <c r="F2" s="324"/>
      <c r="G2" s="324"/>
      <c r="H2" s="324"/>
    </row>
    <row r="3" spans="1:8">
      <c r="A3" s="264" t="s">
        <v>388</v>
      </c>
      <c r="B3" s="324"/>
      <c r="C3" s="324"/>
      <c r="D3" s="324"/>
      <c r="E3" s="324"/>
      <c r="F3" s="324"/>
      <c r="G3" s="324"/>
      <c r="H3" s="324"/>
    </row>
    <row r="4" spans="1:8">
      <c r="A4" s="325"/>
      <c r="B4" s="324"/>
      <c r="C4" s="323" t="s">
        <v>0</v>
      </c>
      <c r="D4" s="323" t="s">
        <v>1</v>
      </c>
      <c r="E4" s="323" t="s">
        <v>2</v>
      </c>
      <c r="F4" s="323" t="s">
        <v>3</v>
      </c>
      <c r="G4" s="323" t="s">
        <v>4</v>
      </c>
      <c r="H4" s="323" t="s">
        <v>5</v>
      </c>
    </row>
    <row r="5" spans="1:8" ht="34.15" customHeight="1">
      <c r="A5" s="846" t="s">
        <v>389</v>
      </c>
      <c r="B5" s="847"/>
      <c r="C5" s="860" t="s">
        <v>390</v>
      </c>
      <c r="D5" s="860"/>
      <c r="E5" s="860" t="s">
        <v>627</v>
      </c>
      <c r="F5" s="858" t="s">
        <v>391</v>
      </c>
      <c r="G5" s="858" t="s">
        <v>392</v>
      </c>
      <c r="H5" s="321" t="s">
        <v>626</v>
      </c>
    </row>
    <row r="6" spans="1:8" ht="25.5">
      <c r="A6" s="850"/>
      <c r="B6" s="851"/>
      <c r="C6" s="322" t="s">
        <v>393</v>
      </c>
      <c r="D6" s="322" t="s">
        <v>394</v>
      </c>
      <c r="E6" s="860"/>
      <c r="F6" s="859"/>
      <c r="G6" s="859"/>
      <c r="H6" s="321" t="s">
        <v>625</v>
      </c>
    </row>
    <row r="7" spans="1:8">
      <c r="A7" s="319">
        <v>1</v>
      </c>
      <c r="B7" s="304" t="s">
        <v>51</v>
      </c>
      <c r="C7" s="692">
        <v>0</v>
      </c>
      <c r="D7" s="692">
        <v>823130096.44989991</v>
      </c>
      <c r="E7" s="692">
        <v>836642.07389999996</v>
      </c>
      <c r="F7" s="692"/>
      <c r="G7" s="692">
        <v>0</v>
      </c>
      <c r="H7" s="693">
        <f t="shared" ref="H7:H20" si="0">C7+D7-E7-F7</f>
        <v>822293454.37599993</v>
      </c>
    </row>
    <row r="8" spans="1:8">
      <c r="A8" s="319">
        <v>2</v>
      </c>
      <c r="B8" s="304" t="s">
        <v>52</v>
      </c>
      <c r="C8" s="692">
        <v>0</v>
      </c>
      <c r="D8" s="692">
        <v>0</v>
      </c>
      <c r="E8" s="692">
        <v>0</v>
      </c>
      <c r="F8" s="692"/>
      <c r="G8" s="692">
        <v>0</v>
      </c>
      <c r="H8" s="693">
        <f t="shared" si="0"/>
        <v>0</v>
      </c>
    </row>
    <row r="9" spans="1:8">
      <c r="A9" s="319">
        <v>3</v>
      </c>
      <c r="B9" s="304" t="s">
        <v>152</v>
      </c>
      <c r="C9" s="692">
        <v>0</v>
      </c>
      <c r="D9" s="692">
        <v>0</v>
      </c>
      <c r="E9" s="692">
        <v>0</v>
      </c>
      <c r="F9" s="692"/>
      <c r="G9" s="692">
        <v>0</v>
      </c>
      <c r="H9" s="693">
        <f t="shared" si="0"/>
        <v>0</v>
      </c>
    </row>
    <row r="10" spans="1:8">
      <c r="A10" s="319">
        <v>4</v>
      </c>
      <c r="B10" s="304" t="s">
        <v>53</v>
      </c>
      <c r="C10" s="692">
        <v>0</v>
      </c>
      <c r="D10" s="692">
        <v>0</v>
      </c>
      <c r="E10" s="692">
        <v>0</v>
      </c>
      <c r="F10" s="692"/>
      <c r="G10" s="692">
        <v>0</v>
      </c>
      <c r="H10" s="693">
        <f t="shared" si="0"/>
        <v>0</v>
      </c>
    </row>
    <row r="11" spans="1:8">
      <c r="A11" s="319">
        <v>5</v>
      </c>
      <c r="B11" s="304" t="s">
        <v>54</v>
      </c>
      <c r="C11" s="692">
        <v>0</v>
      </c>
      <c r="D11" s="692">
        <v>349611.18</v>
      </c>
      <c r="E11" s="692">
        <v>0</v>
      </c>
      <c r="F11" s="692"/>
      <c r="G11" s="692">
        <v>0</v>
      </c>
      <c r="H11" s="693">
        <f t="shared" si="0"/>
        <v>349611.18</v>
      </c>
    </row>
    <row r="12" spans="1:8">
      <c r="A12" s="319">
        <v>6</v>
      </c>
      <c r="B12" s="304" t="s">
        <v>55</v>
      </c>
      <c r="C12" s="692"/>
      <c r="D12" s="692">
        <v>230330807.26419991</v>
      </c>
      <c r="E12" s="692">
        <v>113002.99589999998</v>
      </c>
      <c r="F12" s="692"/>
      <c r="G12" s="692">
        <v>0</v>
      </c>
      <c r="H12" s="693">
        <f t="shared" si="0"/>
        <v>230217804.26829991</v>
      </c>
    </row>
    <row r="13" spans="1:8">
      <c r="A13" s="319">
        <v>7</v>
      </c>
      <c r="B13" s="304" t="s">
        <v>56</v>
      </c>
      <c r="C13" s="692">
        <v>13770520.846000003</v>
      </c>
      <c r="D13" s="692">
        <v>852219459.19679976</v>
      </c>
      <c r="E13" s="692">
        <v>11610483.739200002</v>
      </c>
      <c r="F13" s="692"/>
      <c r="G13" s="692">
        <v>134839.52000000002</v>
      </c>
      <c r="H13" s="693">
        <f t="shared" si="0"/>
        <v>854379496.30359972</v>
      </c>
    </row>
    <row r="14" spans="1:8">
      <c r="A14" s="319">
        <v>8</v>
      </c>
      <c r="B14" s="306" t="s">
        <v>57</v>
      </c>
      <c r="C14" s="692">
        <v>111207689.02710001</v>
      </c>
      <c r="D14" s="692">
        <v>2626199916.0899968</v>
      </c>
      <c r="E14" s="692">
        <v>116516973.27770008</v>
      </c>
      <c r="F14" s="692"/>
      <c r="G14" s="692">
        <v>10688704.30653999</v>
      </c>
      <c r="H14" s="693">
        <f t="shared" si="0"/>
        <v>2620890631.839397</v>
      </c>
    </row>
    <row r="15" spans="1:8">
      <c r="A15" s="319">
        <v>9</v>
      </c>
      <c r="B15" s="304" t="s">
        <v>58</v>
      </c>
      <c r="C15" s="692">
        <v>18522964.705600001</v>
      </c>
      <c r="D15" s="692">
        <v>579539667.71899986</v>
      </c>
      <c r="E15" s="692">
        <v>10062485.819000002</v>
      </c>
      <c r="F15" s="692"/>
      <c r="G15" s="692">
        <v>8871.1400000000012</v>
      </c>
      <c r="H15" s="693">
        <f t="shared" si="0"/>
        <v>588000146.60559988</v>
      </c>
    </row>
    <row r="16" spans="1:8">
      <c r="A16" s="319">
        <v>10</v>
      </c>
      <c r="B16" s="308" t="s">
        <v>395</v>
      </c>
      <c r="C16" s="692">
        <v>115852866.88669999</v>
      </c>
      <c r="D16" s="692">
        <v>6358436.1481000008</v>
      </c>
      <c r="E16" s="692">
        <v>69164079.134800017</v>
      </c>
      <c r="F16" s="692"/>
      <c r="G16" s="692">
        <v>10832415.006539987</v>
      </c>
      <c r="H16" s="693">
        <f t="shared" si="0"/>
        <v>53047223.899999976</v>
      </c>
    </row>
    <row r="17" spans="1:8">
      <c r="A17" s="319">
        <v>11</v>
      </c>
      <c r="B17" s="304" t="s">
        <v>60</v>
      </c>
      <c r="C17" s="692">
        <v>0</v>
      </c>
      <c r="D17" s="692">
        <v>2445722.83</v>
      </c>
      <c r="E17" s="692">
        <v>0</v>
      </c>
      <c r="F17" s="692"/>
      <c r="G17" s="692">
        <v>0</v>
      </c>
      <c r="H17" s="693">
        <f t="shared" si="0"/>
        <v>2445722.83</v>
      </c>
    </row>
    <row r="18" spans="1:8">
      <c r="A18" s="319">
        <v>12</v>
      </c>
      <c r="B18" s="304" t="s">
        <v>61</v>
      </c>
      <c r="C18" s="692">
        <v>0</v>
      </c>
      <c r="D18" s="692">
        <v>0</v>
      </c>
      <c r="E18" s="692">
        <v>0</v>
      </c>
      <c r="F18" s="692"/>
      <c r="G18" s="692">
        <v>0</v>
      </c>
      <c r="H18" s="693">
        <f t="shared" si="0"/>
        <v>0</v>
      </c>
    </row>
    <row r="19" spans="1:8">
      <c r="A19" s="320">
        <v>13</v>
      </c>
      <c r="B19" s="306" t="s">
        <v>144</v>
      </c>
      <c r="C19" s="692">
        <v>0</v>
      </c>
      <c r="D19" s="692">
        <v>0</v>
      </c>
      <c r="E19" s="692">
        <v>0</v>
      </c>
      <c r="F19" s="692"/>
      <c r="G19" s="692">
        <v>0</v>
      </c>
      <c r="H19" s="693">
        <f t="shared" si="0"/>
        <v>0</v>
      </c>
    </row>
    <row r="20" spans="1:8">
      <c r="A20" s="319">
        <v>14</v>
      </c>
      <c r="B20" s="304" t="s">
        <v>63</v>
      </c>
      <c r="C20" s="692">
        <v>0</v>
      </c>
      <c r="D20" s="692">
        <v>658949660.82400036</v>
      </c>
      <c r="E20" s="692">
        <v>884759.61300000001</v>
      </c>
      <c r="F20" s="692"/>
      <c r="G20" s="692">
        <v>0</v>
      </c>
      <c r="H20" s="693">
        <f t="shared" si="0"/>
        <v>658064901.21100032</v>
      </c>
    </row>
    <row r="21" spans="1:8" s="316" customFormat="1">
      <c r="A21" s="318">
        <v>15</v>
      </c>
      <c r="B21" s="317" t="s">
        <v>64</v>
      </c>
      <c r="C21" s="694">
        <f t="shared" ref="C21:H21" si="1">SUM(C7:C15)+SUM(C17:C20)</f>
        <v>143501174.57870001</v>
      </c>
      <c r="D21" s="694">
        <f t="shared" si="1"/>
        <v>5773164941.5538969</v>
      </c>
      <c r="E21" s="694">
        <f t="shared" si="1"/>
        <v>140024347.51870009</v>
      </c>
      <c r="F21" s="694">
        <f t="shared" si="1"/>
        <v>0</v>
      </c>
      <c r="G21" s="694">
        <f t="shared" si="1"/>
        <v>10832414.96653999</v>
      </c>
      <c r="H21" s="693">
        <f t="shared" si="1"/>
        <v>5776641768.6138973</v>
      </c>
    </row>
    <row r="22" spans="1:8">
      <c r="A22" s="315">
        <v>16</v>
      </c>
      <c r="B22" s="314" t="s">
        <v>396</v>
      </c>
      <c r="C22" s="692">
        <v>143501174.57869998</v>
      </c>
      <c r="D22" s="692">
        <v>3982157304.6567955</v>
      </c>
      <c r="E22" s="692">
        <v>138266492.57170013</v>
      </c>
      <c r="F22" s="692"/>
      <c r="G22" s="692">
        <v>10832415.006539987</v>
      </c>
      <c r="H22" s="693">
        <f>C22+D22-E22-F22</f>
        <v>3987391986.6637955</v>
      </c>
    </row>
    <row r="23" spans="1:8">
      <c r="A23" s="315">
        <v>17</v>
      </c>
      <c r="B23" s="314" t="s">
        <v>397</v>
      </c>
      <c r="C23" s="692"/>
      <c r="D23" s="692">
        <v>712538548.36554527</v>
      </c>
      <c r="E23" s="692">
        <v>386202.05890645308</v>
      </c>
      <c r="F23" s="692"/>
      <c r="G23" s="692"/>
      <c r="H23" s="693">
        <f>C23+D23-E23-F23</f>
        <v>712152346.30663884</v>
      </c>
    </row>
    <row r="25" spans="1:8">
      <c r="E25" s="301"/>
      <c r="F25" s="301"/>
    </row>
    <row r="26" spans="1:8" ht="42.4" customHeight="1">
      <c r="B26" s="268"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scale="38"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80" zoomScaleNormal="80" workbookViewId="0">
      <selection activeCell="C20" sqref="C20"/>
    </sheetView>
  </sheetViews>
  <sheetFormatPr defaultColWidth="9.28515625" defaultRowHeight="12.75"/>
  <cols>
    <col min="1" max="1" width="11" style="301" bestFit="1" customWidth="1"/>
    <col min="2" max="2" width="80.85546875" style="301" customWidth="1"/>
    <col min="3" max="3" width="28.42578125" style="301" customWidth="1"/>
    <col min="4" max="4" width="26.5703125" style="301" customWidth="1"/>
    <col min="5" max="5" width="15.140625" style="301" bestFit="1" customWidth="1"/>
    <col min="6" max="6" width="15.7109375" style="301" customWidth="1"/>
    <col min="7" max="7" width="22" style="301" customWidth="1"/>
    <col min="8" max="8" width="19.85546875" style="301" customWidth="1"/>
    <col min="9" max="16384" width="9.28515625" style="301"/>
  </cols>
  <sheetData>
    <row r="1" spans="1:8" ht="13.5">
      <c r="A1" s="262" t="s">
        <v>30</v>
      </c>
      <c r="B1" s="310" t="str">
        <f>'Info '!C2</f>
        <v>JSC "Liberty Bank"</v>
      </c>
      <c r="C1" s="324"/>
      <c r="D1" s="324"/>
      <c r="E1" s="324"/>
      <c r="F1" s="324"/>
      <c r="G1" s="324"/>
      <c r="H1" s="324"/>
    </row>
    <row r="2" spans="1:8">
      <c r="A2" s="263" t="s">
        <v>31</v>
      </c>
      <c r="B2" s="466">
        <f>'1. key ratios '!B2</f>
        <v>45930</v>
      </c>
      <c r="C2" s="324"/>
      <c r="D2" s="324"/>
      <c r="E2" s="324"/>
      <c r="F2" s="324"/>
      <c r="G2" s="324"/>
      <c r="H2" s="324"/>
    </row>
    <row r="3" spans="1:8">
      <c r="A3" s="264" t="s">
        <v>398</v>
      </c>
      <c r="B3" s="324"/>
      <c r="C3" s="324"/>
      <c r="D3" s="324"/>
      <c r="E3" s="324"/>
      <c r="F3" s="324"/>
      <c r="G3" s="324"/>
      <c r="H3" s="324"/>
    </row>
    <row r="4" spans="1:8">
      <c r="A4" s="325"/>
      <c r="B4" s="324"/>
      <c r="C4" s="323" t="s">
        <v>0</v>
      </c>
      <c r="D4" s="323" t="s">
        <v>1</v>
      </c>
      <c r="E4" s="323" t="s">
        <v>2</v>
      </c>
      <c r="F4" s="323" t="s">
        <v>3</v>
      </c>
      <c r="G4" s="323" t="s">
        <v>4</v>
      </c>
      <c r="H4" s="323" t="s">
        <v>5</v>
      </c>
    </row>
    <row r="5" spans="1:8" ht="41.65" customHeight="1">
      <c r="A5" s="846" t="s">
        <v>389</v>
      </c>
      <c r="B5" s="847"/>
      <c r="C5" s="860" t="s">
        <v>390</v>
      </c>
      <c r="D5" s="860"/>
      <c r="E5" s="860" t="s">
        <v>627</v>
      </c>
      <c r="F5" s="858" t="s">
        <v>391</v>
      </c>
      <c r="G5" s="858" t="s">
        <v>392</v>
      </c>
      <c r="H5" s="321" t="s">
        <v>626</v>
      </c>
    </row>
    <row r="6" spans="1:8" ht="25.5">
      <c r="A6" s="850"/>
      <c r="B6" s="851"/>
      <c r="C6" s="322" t="s">
        <v>393</v>
      </c>
      <c r="D6" s="322" t="s">
        <v>394</v>
      </c>
      <c r="E6" s="860"/>
      <c r="F6" s="859"/>
      <c r="G6" s="859"/>
      <c r="H6" s="321" t="s">
        <v>625</v>
      </c>
    </row>
    <row r="7" spans="1:8">
      <c r="A7" s="312">
        <v>1</v>
      </c>
      <c r="B7" s="330" t="s">
        <v>486</v>
      </c>
      <c r="C7" s="692">
        <v>21211603.347652994</v>
      </c>
      <c r="D7" s="692">
        <v>1831780415.2787099</v>
      </c>
      <c r="E7" s="692">
        <v>37442398.239774287</v>
      </c>
      <c r="F7" s="692"/>
      <c r="G7" s="692">
        <v>485.74999999999994</v>
      </c>
      <c r="H7" s="693">
        <f t="shared" ref="H7:H34" si="0">C7+D7-E7-F7</f>
        <v>1815549620.3865886</v>
      </c>
    </row>
    <row r="8" spans="1:8">
      <c r="A8" s="312">
        <v>2</v>
      </c>
      <c r="B8" s="330" t="s">
        <v>399</v>
      </c>
      <c r="C8" s="692">
        <v>1077912.8750380001</v>
      </c>
      <c r="D8" s="692">
        <v>381183321.32198393</v>
      </c>
      <c r="E8" s="692">
        <v>1810606.6833580949</v>
      </c>
      <c r="F8" s="692"/>
      <c r="G8" s="692">
        <v>125.99</v>
      </c>
      <c r="H8" s="693">
        <f t="shared" si="0"/>
        <v>380450627.51366389</v>
      </c>
    </row>
    <row r="9" spans="1:8">
      <c r="A9" s="312">
        <v>3</v>
      </c>
      <c r="B9" s="330" t="s">
        <v>400</v>
      </c>
      <c r="C9" s="692">
        <v>371.17</v>
      </c>
      <c r="D9" s="692">
        <v>29447534.094192002</v>
      </c>
      <c r="E9" s="692">
        <v>314395.25943173229</v>
      </c>
      <c r="F9" s="692"/>
      <c r="G9" s="692">
        <v>0</v>
      </c>
      <c r="H9" s="693">
        <f t="shared" si="0"/>
        <v>29133510.004760273</v>
      </c>
    </row>
    <row r="10" spans="1:8">
      <c r="A10" s="312">
        <v>4</v>
      </c>
      <c r="B10" s="330" t="s">
        <v>487</v>
      </c>
      <c r="C10" s="692">
        <v>8897066.3855360001</v>
      </c>
      <c r="D10" s="692">
        <v>85464836.651423991</v>
      </c>
      <c r="E10" s="692">
        <v>1342135.1769692539</v>
      </c>
      <c r="F10" s="692"/>
      <c r="G10" s="692">
        <v>21.17</v>
      </c>
      <c r="H10" s="693">
        <f t="shared" si="0"/>
        <v>93019767.859990731</v>
      </c>
    </row>
    <row r="11" spans="1:8">
      <c r="A11" s="312">
        <v>5</v>
      </c>
      <c r="B11" s="330" t="s">
        <v>401</v>
      </c>
      <c r="C11" s="692">
        <v>5557459.1329430006</v>
      </c>
      <c r="D11" s="692">
        <v>185897184.68189794</v>
      </c>
      <c r="E11" s="692">
        <v>3332347.6559642307</v>
      </c>
      <c r="F11" s="692"/>
      <c r="G11" s="692">
        <v>0</v>
      </c>
      <c r="H11" s="693">
        <f t="shared" si="0"/>
        <v>188122296.15887672</v>
      </c>
    </row>
    <row r="12" spans="1:8">
      <c r="A12" s="312">
        <v>6</v>
      </c>
      <c r="B12" s="330" t="s">
        <v>402</v>
      </c>
      <c r="C12" s="692">
        <v>145066.00999999998</v>
      </c>
      <c r="D12" s="692">
        <v>24521413.130719997</v>
      </c>
      <c r="E12" s="692">
        <v>290118.1437843063</v>
      </c>
      <c r="F12" s="692"/>
      <c r="G12" s="692">
        <v>0</v>
      </c>
      <c r="H12" s="693">
        <f t="shared" si="0"/>
        <v>24376360.996935692</v>
      </c>
    </row>
    <row r="13" spans="1:8">
      <c r="A13" s="312">
        <v>7</v>
      </c>
      <c r="B13" s="330" t="s">
        <v>403</v>
      </c>
      <c r="C13" s="692">
        <v>60603.939999999995</v>
      </c>
      <c r="D13" s="692">
        <v>47101981.388594002</v>
      </c>
      <c r="E13" s="692">
        <v>754676.51114935358</v>
      </c>
      <c r="F13" s="692"/>
      <c r="G13" s="692">
        <v>0</v>
      </c>
      <c r="H13" s="693">
        <f t="shared" si="0"/>
        <v>46407908.817444645</v>
      </c>
    </row>
    <row r="14" spans="1:8">
      <c r="A14" s="312">
        <v>8</v>
      </c>
      <c r="B14" s="330" t="s">
        <v>404</v>
      </c>
      <c r="C14" s="692">
        <v>119622.99</v>
      </c>
      <c r="D14" s="692">
        <v>28341496.338415001</v>
      </c>
      <c r="E14" s="692">
        <v>144348.45055855159</v>
      </c>
      <c r="F14" s="692"/>
      <c r="G14" s="692">
        <v>2293.7600000000002</v>
      </c>
      <c r="H14" s="693">
        <f t="shared" si="0"/>
        <v>28316770.877856448</v>
      </c>
    </row>
    <row r="15" spans="1:8">
      <c r="A15" s="312">
        <v>9</v>
      </c>
      <c r="B15" s="330" t="s">
        <v>405</v>
      </c>
      <c r="C15" s="692">
        <v>61327.420000000006</v>
      </c>
      <c r="D15" s="692">
        <v>12929931.1052</v>
      </c>
      <c r="E15" s="692">
        <v>49575.58063599086</v>
      </c>
      <c r="F15" s="692"/>
      <c r="G15" s="692">
        <v>0</v>
      </c>
      <c r="H15" s="693">
        <f t="shared" si="0"/>
        <v>12941682.944564009</v>
      </c>
    </row>
    <row r="16" spans="1:8">
      <c r="A16" s="312">
        <v>10</v>
      </c>
      <c r="B16" s="330" t="s">
        <v>406</v>
      </c>
      <c r="C16" s="692">
        <v>204.25</v>
      </c>
      <c r="D16" s="692">
        <v>22116388.462624997</v>
      </c>
      <c r="E16" s="692">
        <v>118620.5604934287</v>
      </c>
      <c r="F16" s="692"/>
      <c r="G16" s="692">
        <v>0</v>
      </c>
      <c r="H16" s="693">
        <f t="shared" si="0"/>
        <v>21997972.152131569</v>
      </c>
    </row>
    <row r="17" spans="1:9">
      <c r="A17" s="312">
        <v>11</v>
      </c>
      <c r="B17" s="330" t="s">
        <v>407</v>
      </c>
      <c r="C17" s="692">
        <v>47514.3</v>
      </c>
      <c r="D17" s="692">
        <v>4349904.6779039986</v>
      </c>
      <c r="E17" s="692">
        <v>70688.861516389574</v>
      </c>
      <c r="F17" s="692"/>
      <c r="G17" s="692">
        <v>0</v>
      </c>
      <c r="H17" s="693">
        <f t="shared" si="0"/>
        <v>4326730.1163876085</v>
      </c>
    </row>
    <row r="18" spans="1:9">
      <c r="A18" s="312">
        <v>12</v>
      </c>
      <c r="B18" s="330" t="s">
        <v>408</v>
      </c>
      <c r="C18" s="692">
        <v>8699853.2218609974</v>
      </c>
      <c r="D18" s="692">
        <v>269513164.57604206</v>
      </c>
      <c r="E18" s="692">
        <v>8846317.4303986169</v>
      </c>
      <c r="F18" s="692"/>
      <c r="G18" s="692">
        <v>566414.65999999992</v>
      </c>
      <c r="H18" s="693">
        <f t="shared" si="0"/>
        <v>269366700.36750442</v>
      </c>
    </row>
    <row r="19" spans="1:9">
      <c r="A19" s="312">
        <v>13</v>
      </c>
      <c r="B19" s="330" t="s">
        <v>409</v>
      </c>
      <c r="C19" s="692">
        <v>3578929.0683779991</v>
      </c>
      <c r="D19" s="692">
        <v>75702020.914132982</v>
      </c>
      <c r="E19" s="692">
        <v>2519847.8320463449</v>
      </c>
      <c r="F19" s="692"/>
      <c r="G19" s="692">
        <v>31962.879999999997</v>
      </c>
      <c r="H19" s="693">
        <f t="shared" si="0"/>
        <v>76761102.150464639</v>
      </c>
    </row>
    <row r="20" spans="1:9">
      <c r="A20" s="312">
        <v>14</v>
      </c>
      <c r="B20" s="330" t="s">
        <v>410</v>
      </c>
      <c r="C20" s="692">
        <v>4457611.3356680004</v>
      </c>
      <c r="D20" s="692">
        <v>67232123.439958021</v>
      </c>
      <c r="E20" s="692">
        <v>2181650.3559411298</v>
      </c>
      <c r="F20" s="692"/>
      <c r="G20" s="692">
        <v>12570.02</v>
      </c>
      <c r="H20" s="693">
        <f t="shared" si="0"/>
        <v>69508084.419684887</v>
      </c>
    </row>
    <row r="21" spans="1:9">
      <c r="A21" s="312">
        <v>15</v>
      </c>
      <c r="B21" s="330" t="s">
        <v>411</v>
      </c>
      <c r="C21" s="692">
        <v>217517.26</v>
      </c>
      <c r="D21" s="692">
        <v>31938708.322537009</v>
      </c>
      <c r="E21" s="692">
        <v>817149.53089035535</v>
      </c>
      <c r="F21" s="692"/>
      <c r="G21" s="692">
        <v>18995.62</v>
      </c>
      <c r="H21" s="693">
        <f t="shared" si="0"/>
        <v>31339076.051646654</v>
      </c>
    </row>
    <row r="22" spans="1:9">
      <c r="A22" s="312">
        <v>16</v>
      </c>
      <c r="B22" s="330" t="s">
        <v>412</v>
      </c>
      <c r="C22" s="692">
        <v>33401.53</v>
      </c>
      <c r="D22" s="692">
        <v>73857089.046591997</v>
      </c>
      <c r="E22" s="692">
        <v>1961399.4249555275</v>
      </c>
      <c r="F22" s="692"/>
      <c r="G22" s="692">
        <v>134839.51999999999</v>
      </c>
      <c r="H22" s="693">
        <f t="shared" si="0"/>
        <v>71929091.151636466</v>
      </c>
    </row>
    <row r="23" spans="1:9">
      <c r="A23" s="312">
        <v>17</v>
      </c>
      <c r="B23" s="330" t="s">
        <v>490</v>
      </c>
      <c r="C23" s="692">
        <v>59974.3</v>
      </c>
      <c r="D23" s="692">
        <v>14849481.104232999</v>
      </c>
      <c r="E23" s="692">
        <v>756852.40621065057</v>
      </c>
      <c r="F23" s="692"/>
      <c r="G23" s="692">
        <v>0</v>
      </c>
      <c r="H23" s="693">
        <f t="shared" si="0"/>
        <v>14152602.99802235</v>
      </c>
    </row>
    <row r="24" spans="1:9">
      <c r="A24" s="312">
        <v>18</v>
      </c>
      <c r="B24" s="330" t="s">
        <v>413</v>
      </c>
      <c r="C24" s="692">
        <v>65589.69</v>
      </c>
      <c r="D24" s="692">
        <v>77053338.06653899</v>
      </c>
      <c r="E24" s="692">
        <v>251617.01736046633</v>
      </c>
      <c r="F24" s="692"/>
      <c r="G24" s="692">
        <v>0</v>
      </c>
      <c r="H24" s="693">
        <f t="shared" si="0"/>
        <v>76867310.739178523</v>
      </c>
    </row>
    <row r="25" spans="1:9">
      <c r="A25" s="312">
        <v>19</v>
      </c>
      <c r="B25" s="330" t="s">
        <v>414</v>
      </c>
      <c r="C25" s="692">
        <v>2255.5300000000002</v>
      </c>
      <c r="D25" s="692">
        <v>1628632.786352</v>
      </c>
      <c r="E25" s="692">
        <v>4118.2264130445001</v>
      </c>
      <c r="F25" s="692"/>
      <c r="G25" s="692">
        <v>169540.81654000003</v>
      </c>
      <c r="H25" s="693">
        <f t="shared" si="0"/>
        <v>1626770.0899389554</v>
      </c>
    </row>
    <row r="26" spans="1:9">
      <c r="A26" s="312">
        <v>20</v>
      </c>
      <c r="B26" s="330" t="s">
        <v>489</v>
      </c>
      <c r="C26" s="692">
        <v>1641209.5</v>
      </c>
      <c r="D26" s="692">
        <v>112587234.75489001</v>
      </c>
      <c r="E26" s="692">
        <v>1571910.7690672998</v>
      </c>
      <c r="F26" s="692"/>
      <c r="G26" s="692">
        <v>0</v>
      </c>
      <c r="H26" s="693">
        <f t="shared" si="0"/>
        <v>112656533.48582271</v>
      </c>
      <c r="I26" s="327"/>
    </row>
    <row r="27" spans="1:9">
      <c r="A27" s="312">
        <v>21</v>
      </c>
      <c r="B27" s="330" t="s">
        <v>415</v>
      </c>
      <c r="C27" s="692">
        <v>3126.21</v>
      </c>
      <c r="D27" s="692">
        <v>31988162.947619002</v>
      </c>
      <c r="E27" s="692">
        <v>38647.322646931054</v>
      </c>
      <c r="F27" s="692"/>
      <c r="G27" s="692">
        <v>0</v>
      </c>
      <c r="H27" s="693">
        <f t="shared" si="0"/>
        <v>31952641.834972072</v>
      </c>
      <c r="I27" s="327"/>
    </row>
    <row r="28" spans="1:9">
      <c r="A28" s="312">
        <v>22</v>
      </c>
      <c r="B28" s="330" t="s">
        <v>416</v>
      </c>
      <c r="C28" s="692">
        <v>173032.90999999997</v>
      </c>
      <c r="D28" s="692">
        <v>18249090.977583993</v>
      </c>
      <c r="E28" s="692">
        <v>190762.84902692519</v>
      </c>
      <c r="F28" s="692"/>
      <c r="G28" s="692">
        <v>623.27</v>
      </c>
      <c r="H28" s="693">
        <f t="shared" si="0"/>
        <v>18231361.038557068</v>
      </c>
      <c r="I28" s="327"/>
    </row>
    <row r="29" spans="1:9">
      <c r="A29" s="312">
        <v>23</v>
      </c>
      <c r="B29" s="330" t="s">
        <v>417</v>
      </c>
      <c r="C29" s="692">
        <v>13342241.762962002</v>
      </c>
      <c r="D29" s="692">
        <v>358733939.84869409</v>
      </c>
      <c r="E29" s="692">
        <v>13144370.111705411</v>
      </c>
      <c r="F29" s="692"/>
      <c r="G29" s="692">
        <v>254270.51</v>
      </c>
      <c r="H29" s="693">
        <f t="shared" si="0"/>
        <v>358931811.49995065</v>
      </c>
      <c r="I29" s="327"/>
    </row>
    <row r="30" spans="1:9">
      <c r="A30" s="312">
        <v>24</v>
      </c>
      <c r="B30" s="330" t="s">
        <v>488</v>
      </c>
      <c r="C30" s="692">
        <v>42901658.258028001</v>
      </c>
      <c r="D30" s="692">
        <v>629432394.7956574</v>
      </c>
      <c r="E30" s="692">
        <v>32481188.750810571</v>
      </c>
      <c r="F30" s="692"/>
      <c r="G30" s="692">
        <v>436529.93</v>
      </c>
      <c r="H30" s="693">
        <f t="shared" si="0"/>
        <v>639852864.3028748</v>
      </c>
      <c r="I30" s="327"/>
    </row>
    <row r="31" spans="1:9">
      <c r="A31" s="312">
        <v>25</v>
      </c>
      <c r="B31" s="330" t="s">
        <v>418</v>
      </c>
      <c r="C31" s="692">
        <v>13576015.373386003</v>
      </c>
      <c r="D31" s="692">
        <v>288622104.58169514</v>
      </c>
      <c r="E31" s="692">
        <v>13030471.176052341</v>
      </c>
      <c r="F31" s="692"/>
      <c r="G31" s="692">
        <v>18279.86</v>
      </c>
      <c r="H31" s="693">
        <f t="shared" si="0"/>
        <v>289167648.77902883</v>
      </c>
      <c r="I31" s="327"/>
    </row>
    <row r="32" spans="1:9">
      <c r="A32" s="312">
        <v>26</v>
      </c>
      <c r="B32" s="330" t="s">
        <v>485</v>
      </c>
      <c r="C32" s="692">
        <v>17570006.99719201</v>
      </c>
      <c r="D32" s="692">
        <v>331096315.07649398</v>
      </c>
      <c r="E32" s="692">
        <v>15749923.503342941</v>
      </c>
      <c r="F32" s="692"/>
      <c r="G32" s="692">
        <v>9185461.25</v>
      </c>
      <c r="H32" s="693">
        <f t="shared" si="0"/>
        <v>332916398.57034308</v>
      </c>
      <c r="I32" s="327"/>
    </row>
    <row r="33" spans="1:9">
      <c r="A33" s="312">
        <v>27</v>
      </c>
      <c r="B33" s="313" t="s">
        <v>419</v>
      </c>
      <c r="C33" s="692">
        <v>0</v>
      </c>
      <c r="D33" s="692">
        <v>737546733.18300152</v>
      </c>
      <c r="E33" s="692">
        <v>808209.87719996716</v>
      </c>
      <c r="F33" s="692"/>
      <c r="G33" s="692"/>
      <c r="H33" s="693">
        <f t="shared" si="0"/>
        <v>736738523.30580151</v>
      </c>
      <c r="I33" s="327"/>
    </row>
    <row r="34" spans="1:9">
      <c r="A34" s="312">
        <v>28</v>
      </c>
      <c r="B34" s="329" t="s">
        <v>64</v>
      </c>
      <c r="C34" s="694">
        <f>SUM(C7:C33)</f>
        <v>143501174.76864499</v>
      </c>
      <c r="D34" s="694">
        <f>SUM(D7:D33)</f>
        <v>5773164941.5536871</v>
      </c>
      <c r="E34" s="694">
        <f>SUM(E7:E33)</f>
        <v>140024347.70770416</v>
      </c>
      <c r="F34" s="694">
        <f>SUM(F7:F33)</f>
        <v>0</v>
      </c>
      <c r="G34" s="694">
        <f>SUM(G7:G33)</f>
        <v>10832415.00654</v>
      </c>
      <c r="H34" s="695">
        <f t="shared" si="0"/>
        <v>5776641768.6146278</v>
      </c>
      <c r="I34" s="327"/>
    </row>
    <row r="35" spans="1:9">
      <c r="A35" s="327"/>
      <c r="B35" s="327"/>
      <c r="C35" s="327"/>
      <c r="D35" s="327"/>
      <c r="E35" s="327"/>
      <c r="F35" s="327"/>
      <c r="G35" s="327"/>
      <c r="H35" s="327"/>
      <c r="I35" s="327"/>
    </row>
    <row r="36" spans="1:9">
      <c r="A36" s="327"/>
      <c r="B36" s="328"/>
      <c r="C36" s="327"/>
      <c r="D36" s="327"/>
      <c r="E36" s="327"/>
      <c r="F36" s="327"/>
      <c r="G36" s="327"/>
      <c r="H36" s="327"/>
      <c r="I36" s="327"/>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scale="4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80" zoomScaleNormal="80" workbookViewId="0">
      <selection activeCell="C20" sqref="C20"/>
    </sheetView>
  </sheetViews>
  <sheetFormatPr defaultColWidth="9.28515625" defaultRowHeight="12.75"/>
  <cols>
    <col min="1" max="1" width="11.7109375" style="301" bestFit="1" customWidth="1"/>
    <col min="2" max="2" width="72.140625" style="301" customWidth="1"/>
    <col min="3" max="3" width="28.7109375" style="301" customWidth="1"/>
    <col min="4" max="4" width="30.28515625" style="265" customWidth="1"/>
    <col min="5" max="16384" width="9.28515625" style="301"/>
  </cols>
  <sheetData>
    <row r="1" spans="1:4" ht="13.5">
      <c r="A1" s="262" t="s">
        <v>30</v>
      </c>
      <c r="B1" s="310" t="str">
        <f>'Info '!C2</f>
        <v>JSC "Liberty Bank"</v>
      </c>
      <c r="D1" s="301"/>
    </row>
    <row r="2" spans="1:4">
      <c r="A2" s="263" t="s">
        <v>31</v>
      </c>
      <c r="B2" s="466">
        <f>'1. key ratios '!B2</f>
        <v>45930</v>
      </c>
      <c r="D2" s="301"/>
    </row>
    <row r="3" spans="1:4">
      <c r="A3" s="264" t="s">
        <v>420</v>
      </c>
      <c r="D3" s="301"/>
    </row>
    <row r="5" spans="1:4">
      <c r="A5" s="861" t="s">
        <v>634</v>
      </c>
      <c r="B5" s="861"/>
      <c r="C5" s="309" t="s">
        <v>437</v>
      </c>
      <c r="D5" s="309" t="s">
        <v>478</v>
      </c>
    </row>
    <row r="6" spans="1:4">
      <c r="A6" s="337">
        <v>1</v>
      </c>
      <c r="B6" s="331" t="s">
        <v>633</v>
      </c>
      <c r="C6" s="696">
        <v>134327429.98074517</v>
      </c>
      <c r="D6" s="696">
        <v>598923.71364704461</v>
      </c>
    </row>
    <row r="7" spans="1:4">
      <c r="A7" s="334">
        <v>2</v>
      </c>
      <c r="B7" s="331" t="s">
        <v>632</v>
      </c>
      <c r="C7" s="696">
        <f>SUM(C8:C9)</f>
        <v>34307462.550670937</v>
      </c>
      <c r="D7" s="696">
        <f>SUM(D8:D9)</f>
        <v>0</v>
      </c>
    </row>
    <row r="8" spans="1:4">
      <c r="A8" s="336">
        <v>2.1</v>
      </c>
      <c r="B8" s="335" t="s">
        <v>493</v>
      </c>
      <c r="C8" s="696">
        <v>13205822.553088194</v>
      </c>
      <c r="D8" s="696"/>
    </row>
    <row r="9" spans="1:4">
      <c r="A9" s="336">
        <v>2.2000000000000002</v>
      </c>
      <c r="B9" s="335" t="s">
        <v>491</v>
      </c>
      <c r="C9" s="696">
        <v>21101639.997582745</v>
      </c>
      <c r="D9" s="696"/>
    </row>
    <row r="10" spans="1:4">
      <c r="A10" s="337">
        <v>3</v>
      </c>
      <c r="B10" s="331" t="s">
        <v>631</v>
      </c>
      <c r="C10" s="696">
        <f>SUM(C11:C13)</f>
        <v>30455716.63163586</v>
      </c>
      <c r="D10" s="696">
        <f>SUM(D11:D13)</f>
        <v>212721.65474059153</v>
      </c>
    </row>
    <row r="11" spans="1:4">
      <c r="A11" s="336">
        <v>3.1</v>
      </c>
      <c r="B11" s="335" t="s">
        <v>422</v>
      </c>
      <c r="C11" s="696">
        <v>10832415.006539999</v>
      </c>
      <c r="D11" s="696">
        <v>212721.65474059153</v>
      </c>
    </row>
    <row r="12" spans="1:4">
      <c r="A12" s="336">
        <v>3.2</v>
      </c>
      <c r="B12" s="335" t="s">
        <v>630</v>
      </c>
      <c r="C12" s="696">
        <v>5242280.7405369813</v>
      </c>
      <c r="D12" s="696"/>
    </row>
    <row r="13" spans="1:4">
      <c r="A13" s="336">
        <v>3.3</v>
      </c>
      <c r="B13" s="335" t="s">
        <v>492</v>
      </c>
      <c r="C13" s="696">
        <v>14381020.884558881</v>
      </c>
      <c r="D13" s="696"/>
    </row>
    <row r="14" spans="1:4">
      <c r="A14" s="334">
        <v>4</v>
      </c>
      <c r="B14" s="333" t="s">
        <v>629</v>
      </c>
      <c r="C14" s="696">
        <v>87315.680923507272</v>
      </c>
      <c r="D14" s="696"/>
    </row>
    <row r="15" spans="1:4">
      <c r="A15" s="332">
        <v>5</v>
      </c>
      <c r="B15" s="331" t="s">
        <v>628</v>
      </c>
      <c r="C15" s="691">
        <f>C6+C7-C10+C14</f>
        <v>138266491.58070379</v>
      </c>
      <c r="D15" s="691">
        <f>D6+D7-D10+D14</f>
        <v>386202.05890645308</v>
      </c>
    </row>
  </sheetData>
  <mergeCells count="1">
    <mergeCell ref="A5:B5"/>
  </mergeCells>
  <pageMargins left="0.7" right="0.7" top="0.75" bottom="0.75" header="0.3" footer="0.3"/>
  <pageSetup scale="6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C20" sqref="C20"/>
    </sheetView>
  </sheetViews>
  <sheetFormatPr defaultColWidth="9.28515625" defaultRowHeight="12.75"/>
  <cols>
    <col min="1" max="1" width="11.7109375" style="301" bestFit="1" customWidth="1"/>
    <col min="2" max="2" width="65.42578125" style="301" customWidth="1"/>
    <col min="3" max="3" width="35.5703125" style="301" customWidth="1"/>
    <col min="4" max="4" width="50.5703125" style="301" customWidth="1"/>
    <col min="5" max="16384" width="9.28515625" style="301"/>
  </cols>
  <sheetData>
    <row r="1" spans="1:4" ht="13.5">
      <c r="A1" s="262" t="s">
        <v>30</v>
      </c>
      <c r="B1" s="310" t="str">
        <f>'Info '!C2</f>
        <v>JSC "Liberty Bank"</v>
      </c>
    </row>
    <row r="2" spans="1:4">
      <c r="A2" s="263" t="s">
        <v>31</v>
      </c>
      <c r="B2" s="466">
        <f>'1. key ratios '!B2</f>
        <v>45930</v>
      </c>
    </row>
    <row r="3" spans="1:4">
      <c r="A3" s="264" t="s">
        <v>424</v>
      </c>
    </row>
    <row r="4" spans="1:4">
      <c r="A4" s="264"/>
    </row>
    <row r="5" spans="1:4" ht="15" customHeight="1">
      <c r="A5" s="862" t="s">
        <v>494</v>
      </c>
      <c r="B5" s="863"/>
      <c r="C5" s="866" t="s">
        <v>425</v>
      </c>
      <c r="D5" s="866" t="s">
        <v>426</v>
      </c>
    </row>
    <row r="6" spans="1:4">
      <c r="A6" s="864"/>
      <c r="B6" s="865"/>
      <c r="C6" s="866"/>
      <c r="D6" s="866"/>
    </row>
    <row r="7" spans="1:4">
      <c r="A7" s="339">
        <v>1</v>
      </c>
      <c r="B7" s="302" t="s">
        <v>421</v>
      </c>
      <c r="C7" s="692">
        <v>134947670.92248595</v>
      </c>
      <c r="D7" s="697"/>
    </row>
    <row r="8" spans="1:4">
      <c r="A8" s="341">
        <v>2</v>
      </c>
      <c r="B8" s="341" t="s">
        <v>427</v>
      </c>
      <c r="C8" s="692">
        <v>27800247.23279459</v>
      </c>
      <c r="D8" s="697"/>
    </row>
    <row r="9" spans="1:4">
      <c r="A9" s="341">
        <v>3</v>
      </c>
      <c r="B9" s="342" t="s">
        <v>637</v>
      </c>
      <c r="C9" s="692">
        <v>0</v>
      </c>
      <c r="D9" s="697"/>
    </row>
    <row r="10" spans="1:4">
      <c r="A10" s="341">
        <v>4</v>
      </c>
      <c r="B10" s="341" t="s">
        <v>428</v>
      </c>
      <c r="C10" s="692">
        <f>SUM(C11:C17)</f>
        <v>19246743.386560522</v>
      </c>
      <c r="D10" s="697"/>
    </row>
    <row r="11" spans="1:4">
      <c r="A11" s="341">
        <v>5</v>
      </c>
      <c r="B11" s="340" t="s">
        <v>636</v>
      </c>
      <c r="C11" s="692">
        <v>921063.22</v>
      </c>
      <c r="D11" s="697"/>
    </row>
    <row r="12" spans="1:4">
      <c r="A12" s="341">
        <v>6</v>
      </c>
      <c r="B12" s="340" t="s">
        <v>429</v>
      </c>
      <c r="C12" s="692">
        <v>7380825.3883439973</v>
      </c>
      <c r="D12" s="697"/>
    </row>
    <row r="13" spans="1:4">
      <c r="A13" s="341">
        <v>7</v>
      </c>
      <c r="B13" s="340" t="s">
        <v>432</v>
      </c>
      <c r="C13" s="692">
        <v>10832415.006540008</v>
      </c>
      <c r="D13" s="697"/>
    </row>
    <row r="14" spans="1:4">
      <c r="A14" s="341">
        <v>8</v>
      </c>
      <c r="B14" s="340" t="s">
        <v>430</v>
      </c>
      <c r="C14" s="692">
        <v>111085.62</v>
      </c>
      <c r="D14" s="698"/>
    </row>
    <row r="15" spans="1:4">
      <c r="A15" s="341">
        <v>9</v>
      </c>
      <c r="B15" s="340" t="s">
        <v>431</v>
      </c>
      <c r="C15" s="692"/>
      <c r="D15" s="698"/>
    </row>
    <row r="16" spans="1:4">
      <c r="A16" s="341">
        <v>10</v>
      </c>
      <c r="B16" s="340" t="s">
        <v>433</v>
      </c>
      <c r="C16" s="692"/>
      <c r="D16" s="698"/>
    </row>
    <row r="17" spans="1:4">
      <c r="A17" s="341">
        <v>11</v>
      </c>
      <c r="B17" s="340" t="s">
        <v>635</v>
      </c>
      <c r="C17" s="692">
        <v>1354.1516765152392</v>
      </c>
      <c r="D17" s="697"/>
    </row>
    <row r="18" spans="1:4">
      <c r="A18" s="339">
        <v>12</v>
      </c>
      <c r="B18" s="338" t="s">
        <v>423</v>
      </c>
      <c r="C18" s="694">
        <f>C7+C8+C9-C10</f>
        <v>143501174.76872</v>
      </c>
      <c r="D18" s="697"/>
    </row>
    <row r="21" spans="1:4">
      <c r="B21" s="262"/>
    </row>
    <row r="22" spans="1:4">
      <c r="B22" s="263"/>
    </row>
    <row r="23" spans="1:4">
      <c r="B23" s="264"/>
    </row>
  </sheetData>
  <mergeCells count="3">
    <mergeCell ref="A5:B6"/>
    <mergeCell ref="C5:C6"/>
    <mergeCell ref="D5:D6"/>
  </mergeCells>
  <pageMargins left="0.7" right="0.7" top="0.75" bottom="0.75" header="0.3" footer="0.3"/>
  <pageSetup paperSize="9" scale="5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C20" sqref="C20"/>
    </sheetView>
  </sheetViews>
  <sheetFormatPr defaultColWidth="9.28515625" defaultRowHeight="12.75"/>
  <cols>
    <col min="1" max="1" width="11.7109375" style="324" bestFit="1" customWidth="1"/>
    <col min="2" max="2" width="46" style="324" customWidth="1"/>
    <col min="3" max="3" width="15.5703125" style="324" customWidth="1"/>
    <col min="4" max="4" width="16.5703125" style="324" customWidth="1"/>
    <col min="5" max="5" width="17.28515625" style="324" customWidth="1"/>
    <col min="6" max="6" width="21.85546875" style="324" bestFit="1" customWidth="1"/>
    <col min="7" max="7" width="18" style="324" customWidth="1"/>
    <col min="8" max="8" width="15.140625" style="324" customWidth="1"/>
    <col min="9" max="9" width="18.7109375" style="324" customWidth="1"/>
    <col min="10" max="10" width="22.28515625" style="324" customWidth="1"/>
    <col min="11" max="11" width="18" style="324" customWidth="1"/>
    <col min="12" max="12" width="15.28515625" style="324" customWidth="1"/>
    <col min="13" max="13" width="18.5703125" style="324" customWidth="1"/>
    <col min="14" max="18" width="22.28515625" style="324" customWidth="1"/>
    <col min="19" max="19" width="17.7109375" style="324" customWidth="1"/>
    <col min="20" max="20" width="14.42578125" style="324" customWidth="1"/>
    <col min="21" max="21" width="17.42578125" style="324" customWidth="1"/>
    <col min="22" max="25" width="22.28515625" style="324" customWidth="1"/>
    <col min="26" max="26" width="20.140625" style="324" customWidth="1"/>
    <col min="27" max="27" width="17.5703125" style="324" customWidth="1"/>
    <col min="28" max="28" width="20" style="324" customWidth="1"/>
    <col min="29" max="16384" width="9.28515625" style="324"/>
  </cols>
  <sheetData>
    <row r="1" spans="1:28" ht="13.5">
      <c r="A1" s="262" t="s">
        <v>30</v>
      </c>
      <c r="B1" s="310" t="str">
        <f>'Info '!C2</f>
        <v>JSC "Liberty Bank"</v>
      </c>
    </row>
    <row r="2" spans="1:28">
      <c r="A2" s="263" t="s">
        <v>31</v>
      </c>
      <c r="B2" s="466">
        <f>'1. key ratios '!B2</f>
        <v>45930</v>
      </c>
      <c r="C2" s="325"/>
    </row>
    <row r="3" spans="1:28">
      <c r="A3" s="264" t="s">
        <v>434</v>
      </c>
    </row>
    <row r="5" spans="1:28" ht="15" customHeight="1">
      <c r="A5" s="868" t="s">
        <v>649</v>
      </c>
      <c r="B5" s="869"/>
      <c r="C5" s="874" t="s">
        <v>435</v>
      </c>
      <c r="D5" s="875"/>
      <c r="E5" s="875"/>
      <c r="F5" s="875"/>
      <c r="G5" s="875"/>
      <c r="H5" s="875"/>
      <c r="I5" s="875"/>
      <c r="J5" s="875"/>
      <c r="K5" s="875"/>
      <c r="L5" s="875"/>
      <c r="M5" s="875"/>
      <c r="N5" s="875"/>
      <c r="O5" s="875"/>
      <c r="P5" s="875"/>
      <c r="Q5" s="875"/>
      <c r="R5" s="875"/>
      <c r="S5" s="875"/>
      <c r="T5" s="354"/>
      <c r="U5" s="354"/>
      <c r="V5" s="354"/>
      <c r="W5" s="354"/>
      <c r="X5" s="354"/>
      <c r="Y5" s="354"/>
      <c r="Z5" s="354"/>
      <c r="AA5" s="353"/>
      <c r="AB5" s="346"/>
    </row>
    <row r="6" spans="1:28" ht="12" customHeight="1">
      <c r="A6" s="870"/>
      <c r="B6" s="871"/>
      <c r="C6" s="876" t="s">
        <v>64</v>
      </c>
      <c r="D6" s="878" t="s">
        <v>648</v>
      </c>
      <c r="E6" s="878"/>
      <c r="F6" s="878"/>
      <c r="G6" s="878"/>
      <c r="H6" s="878" t="s">
        <v>647</v>
      </c>
      <c r="I6" s="878"/>
      <c r="J6" s="878"/>
      <c r="K6" s="878"/>
      <c r="L6" s="352"/>
      <c r="M6" s="879" t="s">
        <v>646</v>
      </c>
      <c r="N6" s="879"/>
      <c r="O6" s="879"/>
      <c r="P6" s="879"/>
      <c r="Q6" s="879"/>
      <c r="R6" s="879"/>
      <c r="S6" s="859"/>
      <c r="T6" s="351"/>
      <c r="U6" s="867" t="s">
        <v>645</v>
      </c>
      <c r="V6" s="867"/>
      <c r="W6" s="867"/>
      <c r="X6" s="867"/>
      <c r="Y6" s="867"/>
      <c r="Z6" s="867"/>
      <c r="AA6" s="860"/>
      <c r="AB6" s="350"/>
    </row>
    <row r="7" spans="1:28">
      <c r="A7" s="872"/>
      <c r="B7" s="873"/>
      <c r="C7" s="877"/>
      <c r="D7" s="349"/>
      <c r="E7" s="347" t="s">
        <v>436</v>
      </c>
      <c r="F7" s="321" t="s">
        <v>643</v>
      </c>
      <c r="G7" s="323" t="s">
        <v>644</v>
      </c>
      <c r="H7" s="325"/>
      <c r="I7" s="347" t="s">
        <v>436</v>
      </c>
      <c r="J7" s="321" t="s">
        <v>643</v>
      </c>
      <c r="K7" s="323" t="s">
        <v>644</v>
      </c>
      <c r="L7" s="348"/>
      <c r="M7" s="347" t="s">
        <v>436</v>
      </c>
      <c r="N7" s="347" t="s">
        <v>643</v>
      </c>
      <c r="O7" s="347" t="s">
        <v>642</v>
      </c>
      <c r="P7" s="347" t="s">
        <v>641</v>
      </c>
      <c r="Q7" s="347" t="s">
        <v>640</v>
      </c>
      <c r="R7" s="321" t="s">
        <v>639</v>
      </c>
      <c r="S7" s="347" t="s">
        <v>638</v>
      </c>
      <c r="T7" s="348"/>
      <c r="U7" s="347" t="s">
        <v>436</v>
      </c>
      <c r="V7" s="347" t="s">
        <v>643</v>
      </c>
      <c r="W7" s="347" t="s">
        <v>642</v>
      </c>
      <c r="X7" s="347" t="s">
        <v>641</v>
      </c>
      <c r="Y7" s="347" t="s">
        <v>640</v>
      </c>
      <c r="Z7" s="321" t="s">
        <v>639</v>
      </c>
      <c r="AA7" s="347" t="s">
        <v>638</v>
      </c>
      <c r="AB7" s="346"/>
    </row>
    <row r="8" spans="1:28">
      <c r="A8" s="345">
        <v>1</v>
      </c>
      <c r="B8" s="317" t="s">
        <v>437</v>
      </c>
      <c r="C8" s="699">
        <f t="shared" ref="C8:AA8" si="0">SUM(C9:C14)</f>
        <v>4125658480.4252276</v>
      </c>
      <c r="D8" s="699">
        <f t="shared" si="0"/>
        <v>3808728012.5301747</v>
      </c>
      <c r="E8" s="699">
        <f>SUM(E9:E14)</f>
        <v>30946296.154358014</v>
      </c>
      <c r="F8" s="699">
        <f t="shared" si="0"/>
        <v>7271861.2831359999</v>
      </c>
      <c r="G8" s="699">
        <f t="shared" si="0"/>
        <v>597741.80206000002</v>
      </c>
      <c r="H8" s="699">
        <f>SUM(H9:H14)</f>
        <v>173429292.12641007</v>
      </c>
      <c r="I8" s="699">
        <f t="shared" si="0"/>
        <v>12042516.295535</v>
      </c>
      <c r="J8" s="699">
        <f t="shared" si="0"/>
        <v>16868241.119162001</v>
      </c>
      <c r="K8" s="699">
        <f t="shared" si="0"/>
        <v>3670136.82</v>
      </c>
      <c r="L8" s="699">
        <f t="shared" si="0"/>
        <v>141592597.349749</v>
      </c>
      <c r="M8" s="699">
        <f t="shared" si="0"/>
        <v>4798215.9050949998</v>
      </c>
      <c r="N8" s="699">
        <f t="shared" si="0"/>
        <v>5797245.3319530031</v>
      </c>
      <c r="O8" s="699">
        <f t="shared" si="0"/>
        <v>21631027.485268995</v>
      </c>
      <c r="P8" s="699">
        <f t="shared" si="0"/>
        <v>28244720.427429006</v>
      </c>
      <c r="Q8" s="699">
        <f t="shared" si="0"/>
        <v>29314290.298168987</v>
      </c>
      <c r="R8" s="699">
        <f t="shared" si="0"/>
        <v>33401008.751390994</v>
      </c>
      <c r="S8" s="699">
        <f t="shared" si="0"/>
        <v>0</v>
      </c>
      <c r="T8" s="699">
        <f t="shared" si="0"/>
        <v>1908577.4188959999</v>
      </c>
      <c r="U8" s="699">
        <f t="shared" si="0"/>
        <v>26245.69</v>
      </c>
      <c r="V8" s="699">
        <f t="shared" si="0"/>
        <v>1890.7</v>
      </c>
      <c r="W8" s="699">
        <f t="shared" si="0"/>
        <v>1213.1100000000001</v>
      </c>
      <c r="X8" s="699">
        <f t="shared" si="0"/>
        <v>39436.04</v>
      </c>
      <c r="Y8" s="699">
        <f t="shared" si="0"/>
        <v>438150.64000000007</v>
      </c>
      <c r="Z8" s="699">
        <f t="shared" si="0"/>
        <v>1045894.5375999999</v>
      </c>
      <c r="AA8" s="699">
        <f t="shared" si="0"/>
        <v>0</v>
      </c>
      <c r="AB8" s="343"/>
    </row>
    <row r="9" spans="1:28">
      <c r="A9" s="312">
        <v>1.1000000000000001</v>
      </c>
      <c r="B9" s="344" t="s">
        <v>438</v>
      </c>
      <c r="C9" s="700">
        <v>0</v>
      </c>
      <c r="D9" s="701">
        <v>0</v>
      </c>
      <c r="E9" s="701">
        <v>0</v>
      </c>
      <c r="F9" s="701">
        <v>0</v>
      </c>
      <c r="G9" s="701">
        <v>0</v>
      </c>
      <c r="H9" s="701">
        <v>0</v>
      </c>
      <c r="I9" s="701">
        <v>0</v>
      </c>
      <c r="J9" s="701">
        <v>0</v>
      </c>
      <c r="K9" s="701">
        <v>0</v>
      </c>
      <c r="L9" s="701">
        <v>0</v>
      </c>
      <c r="M9" s="701">
        <v>0</v>
      </c>
      <c r="N9" s="701">
        <v>0</v>
      </c>
      <c r="O9" s="701">
        <v>0</v>
      </c>
      <c r="P9" s="701">
        <v>0</v>
      </c>
      <c r="Q9" s="701">
        <v>0</v>
      </c>
      <c r="R9" s="701">
        <v>0</v>
      </c>
      <c r="S9" s="701">
        <v>0</v>
      </c>
      <c r="T9" s="701">
        <v>0</v>
      </c>
      <c r="U9" s="701">
        <v>0</v>
      </c>
      <c r="V9" s="701">
        <v>0</v>
      </c>
      <c r="W9" s="701">
        <v>0</v>
      </c>
      <c r="X9" s="701">
        <v>0</v>
      </c>
      <c r="Y9" s="701">
        <v>0</v>
      </c>
      <c r="Z9" s="701">
        <v>0</v>
      </c>
      <c r="AA9" s="701">
        <v>0</v>
      </c>
      <c r="AB9" s="343"/>
    </row>
    <row r="10" spans="1:28">
      <c r="A10" s="312">
        <v>1.2</v>
      </c>
      <c r="B10" s="344" t="s">
        <v>439</v>
      </c>
      <c r="C10" s="700">
        <v>0</v>
      </c>
      <c r="D10" s="701">
        <v>0</v>
      </c>
      <c r="E10" s="701">
        <v>0</v>
      </c>
      <c r="F10" s="701">
        <v>0</v>
      </c>
      <c r="G10" s="701">
        <v>0</v>
      </c>
      <c r="H10" s="701">
        <v>0</v>
      </c>
      <c r="I10" s="701">
        <v>0</v>
      </c>
      <c r="J10" s="701">
        <v>0</v>
      </c>
      <c r="K10" s="701">
        <v>0</v>
      </c>
      <c r="L10" s="701">
        <v>0</v>
      </c>
      <c r="M10" s="701">
        <v>0</v>
      </c>
      <c r="N10" s="701">
        <v>0</v>
      </c>
      <c r="O10" s="701">
        <v>0</v>
      </c>
      <c r="P10" s="701">
        <v>0</v>
      </c>
      <c r="Q10" s="701">
        <v>0</v>
      </c>
      <c r="R10" s="701">
        <v>0</v>
      </c>
      <c r="S10" s="701">
        <v>0</v>
      </c>
      <c r="T10" s="701">
        <v>0</v>
      </c>
      <c r="U10" s="701">
        <v>0</v>
      </c>
      <c r="V10" s="701">
        <v>0</v>
      </c>
      <c r="W10" s="701">
        <v>0</v>
      </c>
      <c r="X10" s="701">
        <v>0</v>
      </c>
      <c r="Y10" s="701">
        <v>0</v>
      </c>
      <c r="Z10" s="701">
        <v>0</v>
      </c>
      <c r="AA10" s="701">
        <v>0</v>
      </c>
      <c r="AB10" s="343"/>
    </row>
    <row r="11" spans="1:28">
      <c r="A11" s="312">
        <v>1.3</v>
      </c>
      <c r="B11" s="344" t="s">
        <v>440</v>
      </c>
      <c r="C11" s="700">
        <v>0</v>
      </c>
      <c r="D11" s="701">
        <v>0</v>
      </c>
      <c r="E11" s="701">
        <v>0</v>
      </c>
      <c r="F11" s="701">
        <v>0</v>
      </c>
      <c r="G11" s="701">
        <v>0</v>
      </c>
      <c r="H11" s="701">
        <v>0</v>
      </c>
      <c r="I11" s="701">
        <v>0</v>
      </c>
      <c r="J11" s="701">
        <v>0</v>
      </c>
      <c r="K11" s="701">
        <v>0</v>
      </c>
      <c r="L11" s="701">
        <v>0</v>
      </c>
      <c r="M11" s="701">
        <v>0</v>
      </c>
      <c r="N11" s="701">
        <v>0</v>
      </c>
      <c r="O11" s="701">
        <v>0</v>
      </c>
      <c r="P11" s="701">
        <v>0</v>
      </c>
      <c r="Q11" s="701">
        <v>0</v>
      </c>
      <c r="R11" s="701">
        <v>0</v>
      </c>
      <c r="S11" s="701">
        <v>0</v>
      </c>
      <c r="T11" s="701">
        <v>0</v>
      </c>
      <c r="U11" s="701">
        <v>0</v>
      </c>
      <c r="V11" s="701">
        <v>0</v>
      </c>
      <c r="W11" s="701">
        <v>0</v>
      </c>
      <c r="X11" s="701">
        <v>0</v>
      </c>
      <c r="Y11" s="701">
        <v>0</v>
      </c>
      <c r="Z11" s="701">
        <v>0</v>
      </c>
      <c r="AA11" s="701">
        <v>0</v>
      </c>
      <c r="AB11" s="343"/>
    </row>
    <row r="12" spans="1:28">
      <c r="A12" s="312">
        <v>1.4</v>
      </c>
      <c r="B12" s="344" t="s">
        <v>441</v>
      </c>
      <c r="C12" s="700">
        <v>64839243.06915199</v>
      </c>
      <c r="D12" s="701">
        <v>63275354.322303995</v>
      </c>
      <c r="E12" s="701">
        <v>0</v>
      </c>
      <c r="F12" s="701">
        <v>718527.89</v>
      </c>
      <c r="G12" s="701">
        <v>0</v>
      </c>
      <c r="H12" s="701">
        <v>1440626.62</v>
      </c>
      <c r="I12" s="701">
        <v>0</v>
      </c>
      <c r="J12" s="701">
        <v>0</v>
      </c>
      <c r="K12" s="701">
        <v>0</v>
      </c>
      <c r="L12" s="701">
        <v>123261.126848</v>
      </c>
      <c r="M12" s="701">
        <v>0</v>
      </c>
      <c r="N12" s="701">
        <v>0</v>
      </c>
      <c r="O12" s="701">
        <v>0</v>
      </c>
      <c r="P12" s="701">
        <v>0</v>
      </c>
      <c r="Q12" s="701">
        <v>0</v>
      </c>
      <c r="R12" s="701">
        <v>0</v>
      </c>
      <c r="S12" s="701">
        <v>0</v>
      </c>
      <c r="T12" s="701">
        <v>0</v>
      </c>
      <c r="U12" s="701">
        <v>0</v>
      </c>
      <c r="V12" s="701">
        <v>0</v>
      </c>
      <c r="W12" s="701">
        <v>0</v>
      </c>
      <c r="X12" s="701">
        <v>0</v>
      </c>
      <c r="Y12" s="701">
        <v>0</v>
      </c>
      <c r="Z12" s="701">
        <v>0</v>
      </c>
      <c r="AA12" s="701">
        <v>0</v>
      </c>
      <c r="AB12" s="343"/>
    </row>
    <row r="13" spans="1:28">
      <c r="A13" s="312">
        <v>1.5</v>
      </c>
      <c r="B13" s="344" t="s">
        <v>442</v>
      </c>
      <c r="C13" s="700">
        <v>905232645.09318626</v>
      </c>
      <c r="D13" s="701">
        <v>773002350.20193231</v>
      </c>
      <c r="E13" s="701">
        <v>3858556.1329819998</v>
      </c>
      <c r="F13" s="701">
        <v>6553333.3931360003</v>
      </c>
      <c r="G13" s="701">
        <v>0</v>
      </c>
      <c r="H13" s="701">
        <v>104388590.10828501</v>
      </c>
      <c r="I13" s="701">
        <v>2625097.9777920004</v>
      </c>
      <c r="J13" s="701">
        <v>5219016.4262879994</v>
      </c>
      <c r="K13" s="701">
        <v>3570242.69</v>
      </c>
      <c r="L13" s="701">
        <v>26992836.255368989</v>
      </c>
      <c r="M13" s="701">
        <v>1300578.67</v>
      </c>
      <c r="N13" s="701">
        <v>1166916.3223039999</v>
      </c>
      <c r="O13" s="701">
        <v>9343616.7063360009</v>
      </c>
      <c r="P13" s="701">
        <v>6213771.5597369997</v>
      </c>
      <c r="Q13" s="701">
        <v>1412203.611088</v>
      </c>
      <c r="R13" s="701">
        <v>4513128.6363520008</v>
      </c>
      <c r="S13" s="701">
        <v>0</v>
      </c>
      <c r="T13" s="701">
        <v>848868.52759999991</v>
      </c>
      <c r="U13" s="701">
        <v>0</v>
      </c>
      <c r="V13" s="701">
        <v>0</v>
      </c>
      <c r="W13" s="701">
        <v>0</v>
      </c>
      <c r="X13" s="701">
        <v>20898.82</v>
      </c>
      <c r="Y13" s="701">
        <v>0</v>
      </c>
      <c r="Z13" s="701">
        <v>827969.70759999997</v>
      </c>
      <c r="AA13" s="701">
        <v>0</v>
      </c>
      <c r="AB13" s="343"/>
    </row>
    <row r="14" spans="1:28">
      <c r="A14" s="312">
        <v>1.6</v>
      </c>
      <c r="B14" s="344" t="s">
        <v>443</v>
      </c>
      <c r="C14" s="700">
        <v>3155586592.2628894</v>
      </c>
      <c r="D14" s="701">
        <v>2972450308.0059385</v>
      </c>
      <c r="E14" s="701">
        <v>27087740.021376014</v>
      </c>
      <c r="F14" s="701">
        <v>0</v>
      </c>
      <c r="G14" s="701">
        <v>597741.80206000002</v>
      </c>
      <c r="H14" s="701">
        <v>67600075.398125052</v>
      </c>
      <c r="I14" s="701">
        <v>9417418.3177429996</v>
      </c>
      <c r="J14" s="701">
        <v>11649224.692874001</v>
      </c>
      <c r="K14" s="701">
        <v>99894.13</v>
      </c>
      <c r="L14" s="701">
        <v>114476499.96753201</v>
      </c>
      <c r="M14" s="701">
        <v>3497637.2350950004</v>
      </c>
      <c r="N14" s="701">
        <v>4630329.0096490029</v>
      </c>
      <c r="O14" s="701">
        <v>12287410.778932996</v>
      </c>
      <c r="P14" s="701">
        <v>22030948.867692005</v>
      </c>
      <c r="Q14" s="701">
        <v>27902086.687080987</v>
      </c>
      <c r="R14" s="701">
        <v>28887880.115038995</v>
      </c>
      <c r="S14" s="701">
        <v>0</v>
      </c>
      <c r="T14" s="701">
        <v>1059708.891296</v>
      </c>
      <c r="U14" s="701">
        <v>26245.69</v>
      </c>
      <c r="V14" s="701">
        <v>1890.7</v>
      </c>
      <c r="W14" s="701">
        <v>1213.1100000000001</v>
      </c>
      <c r="X14" s="701">
        <v>18537.22</v>
      </c>
      <c r="Y14" s="701">
        <v>438150.64000000007</v>
      </c>
      <c r="Z14" s="701">
        <v>217924.83</v>
      </c>
      <c r="AA14" s="701">
        <v>0</v>
      </c>
      <c r="AB14" s="343"/>
    </row>
    <row r="15" spans="1:28">
      <c r="A15" s="345">
        <v>2</v>
      </c>
      <c r="B15" s="329" t="s">
        <v>444</v>
      </c>
      <c r="C15" s="702">
        <f>SUM(C16:C21)</f>
        <v>712861830.56253684</v>
      </c>
      <c r="D15" s="702">
        <f t="shared" ref="D15:AA15" si="1">SUM(D16:D21)</f>
        <v>712861830.56253684</v>
      </c>
      <c r="E15" s="702">
        <f t="shared" si="1"/>
        <v>0</v>
      </c>
      <c r="F15" s="702">
        <f t="shared" si="1"/>
        <v>0</v>
      </c>
      <c r="G15" s="702">
        <f>SUM(G16:G21)</f>
        <v>0</v>
      </c>
      <c r="H15" s="702">
        <f t="shared" si="1"/>
        <v>0</v>
      </c>
      <c r="I15" s="702">
        <f t="shared" si="1"/>
        <v>0</v>
      </c>
      <c r="J15" s="702">
        <f t="shared" si="1"/>
        <v>0</v>
      </c>
      <c r="K15" s="702">
        <f t="shared" si="1"/>
        <v>0</v>
      </c>
      <c r="L15" s="702">
        <f t="shared" si="1"/>
        <v>0</v>
      </c>
      <c r="M15" s="702">
        <f t="shared" si="1"/>
        <v>0</v>
      </c>
      <c r="N15" s="702">
        <f t="shared" si="1"/>
        <v>0</v>
      </c>
      <c r="O15" s="702">
        <f t="shared" si="1"/>
        <v>0</v>
      </c>
      <c r="P15" s="702">
        <f t="shared" si="1"/>
        <v>0</v>
      </c>
      <c r="Q15" s="702">
        <f t="shared" si="1"/>
        <v>0</v>
      </c>
      <c r="R15" s="702">
        <f t="shared" si="1"/>
        <v>0</v>
      </c>
      <c r="S15" s="702">
        <f t="shared" si="1"/>
        <v>0</v>
      </c>
      <c r="T15" s="702">
        <f t="shared" si="1"/>
        <v>0</v>
      </c>
      <c r="U15" s="702">
        <f t="shared" si="1"/>
        <v>0</v>
      </c>
      <c r="V15" s="702">
        <f t="shared" si="1"/>
        <v>0</v>
      </c>
      <c r="W15" s="702">
        <f t="shared" si="1"/>
        <v>0</v>
      </c>
      <c r="X15" s="702">
        <f t="shared" si="1"/>
        <v>0</v>
      </c>
      <c r="Y15" s="702">
        <f t="shared" si="1"/>
        <v>0</v>
      </c>
      <c r="Z15" s="702">
        <f t="shared" si="1"/>
        <v>0</v>
      </c>
      <c r="AA15" s="702">
        <f t="shared" si="1"/>
        <v>0</v>
      </c>
      <c r="AB15" s="343"/>
    </row>
    <row r="16" spans="1:28">
      <c r="A16" s="312">
        <v>2.1</v>
      </c>
      <c r="B16" s="344" t="s">
        <v>438</v>
      </c>
      <c r="C16" s="700">
        <v>0</v>
      </c>
      <c r="D16" s="701">
        <v>0</v>
      </c>
      <c r="E16" s="701">
        <v>0</v>
      </c>
      <c r="F16" s="701">
        <v>0</v>
      </c>
      <c r="G16" s="701">
        <v>0</v>
      </c>
      <c r="H16" s="701">
        <v>0</v>
      </c>
      <c r="I16" s="701">
        <v>0</v>
      </c>
      <c r="J16" s="701">
        <v>0</v>
      </c>
      <c r="K16" s="701">
        <v>0</v>
      </c>
      <c r="L16" s="701">
        <v>0</v>
      </c>
      <c r="M16" s="701">
        <v>0</v>
      </c>
      <c r="N16" s="701">
        <v>0</v>
      </c>
      <c r="O16" s="701">
        <v>0</v>
      </c>
      <c r="P16" s="701">
        <v>0</v>
      </c>
      <c r="Q16" s="701">
        <v>0</v>
      </c>
      <c r="R16" s="701">
        <v>0</v>
      </c>
      <c r="S16" s="701">
        <v>0</v>
      </c>
      <c r="T16" s="701">
        <v>0</v>
      </c>
      <c r="U16" s="701">
        <v>0</v>
      </c>
      <c r="V16" s="701">
        <v>0</v>
      </c>
      <c r="W16" s="701">
        <v>0</v>
      </c>
      <c r="X16" s="701">
        <v>0</v>
      </c>
      <c r="Y16" s="701">
        <v>0</v>
      </c>
      <c r="Z16" s="701">
        <v>0</v>
      </c>
      <c r="AA16" s="701">
        <v>0</v>
      </c>
      <c r="AB16" s="343"/>
    </row>
    <row r="17" spans="1:28">
      <c r="A17" s="312">
        <v>2.2000000000000002</v>
      </c>
      <c r="B17" s="344" t="s">
        <v>439</v>
      </c>
      <c r="C17" s="700">
        <v>648153928.47253692</v>
      </c>
      <c r="D17" s="701">
        <v>648153928.47253692</v>
      </c>
      <c r="E17" s="701">
        <v>0</v>
      </c>
      <c r="F17" s="701">
        <v>0</v>
      </c>
      <c r="G17" s="701">
        <v>0</v>
      </c>
      <c r="H17" s="701">
        <v>0</v>
      </c>
      <c r="I17" s="701">
        <v>0</v>
      </c>
      <c r="J17" s="701">
        <v>0</v>
      </c>
      <c r="K17" s="701">
        <v>0</v>
      </c>
      <c r="L17" s="701">
        <v>0</v>
      </c>
      <c r="M17" s="701">
        <v>0</v>
      </c>
      <c r="N17" s="701">
        <v>0</v>
      </c>
      <c r="O17" s="701">
        <v>0</v>
      </c>
      <c r="P17" s="701">
        <v>0</v>
      </c>
      <c r="Q17" s="701">
        <v>0</v>
      </c>
      <c r="R17" s="701">
        <v>0</v>
      </c>
      <c r="S17" s="701">
        <v>0</v>
      </c>
      <c r="T17" s="701">
        <v>0</v>
      </c>
      <c r="U17" s="701">
        <v>0</v>
      </c>
      <c r="V17" s="701">
        <v>0</v>
      </c>
      <c r="W17" s="701">
        <v>0</v>
      </c>
      <c r="X17" s="701">
        <v>0</v>
      </c>
      <c r="Y17" s="701">
        <v>0</v>
      </c>
      <c r="Z17" s="701">
        <v>0</v>
      </c>
      <c r="AA17" s="701">
        <v>0</v>
      </c>
      <c r="AB17" s="343"/>
    </row>
    <row r="18" spans="1:28">
      <c r="A18" s="312">
        <v>2.2999999999999998</v>
      </c>
      <c r="B18" s="344" t="s">
        <v>440</v>
      </c>
      <c r="C18" s="700">
        <v>0</v>
      </c>
      <c r="D18" s="701">
        <v>0</v>
      </c>
      <c r="E18" s="701">
        <v>0</v>
      </c>
      <c r="F18" s="701">
        <v>0</v>
      </c>
      <c r="G18" s="701">
        <v>0</v>
      </c>
      <c r="H18" s="701">
        <v>0</v>
      </c>
      <c r="I18" s="701">
        <v>0</v>
      </c>
      <c r="J18" s="701">
        <v>0</v>
      </c>
      <c r="K18" s="701">
        <v>0</v>
      </c>
      <c r="L18" s="701">
        <v>0</v>
      </c>
      <c r="M18" s="701">
        <v>0</v>
      </c>
      <c r="N18" s="701">
        <v>0</v>
      </c>
      <c r="O18" s="701">
        <v>0</v>
      </c>
      <c r="P18" s="701">
        <v>0</v>
      </c>
      <c r="Q18" s="701">
        <v>0</v>
      </c>
      <c r="R18" s="701">
        <v>0</v>
      </c>
      <c r="S18" s="701">
        <v>0</v>
      </c>
      <c r="T18" s="701">
        <v>0</v>
      </c>
      <c r="U18" s="701">
        <v>0</v>
      </c>
      <c r="V18" s="701">
        <v>0</v>
      </c>
      <c r="W18" s="701">
        <v>0</v>
      </c>
      <c r="X18" s="701">
        <v>0</v>
      </c>
      <c r="Y18" s="701">
        <v>0</v>
      </c>
      <c r="Z18" s="701">
        <v>0</v>
      </c>
      <c r="AA18" s="701">
        <v>0</v>
      </c>
      <c r="AB18" s="343"/>
    </row>
    <row r="19" spans="1:28">
      <c r="A19" s="312">
        <v>2.4</v>
      </c>
      <c r="B19" s="344" t="s">
        <v>441</v>
      </c>
      <c r="C19" s="700">
        <v>18140141.170000002</v>
      </c>
      <c r="D19" s="701">
        <v>18140141.170000002</v>
      </c>
      <c r="E19" s="701">
        <v>0</v>
      </c>
      <c r="F19" s="701">
        <v>0</v>
      </c>
      <c r="G19" s="701">
        <v>0</v>
      </c>
      <c r="H19" s="701">
        <v>0</v>
      </c>
      <c r="I19" s="701">
        <v>0</v>
      </c>
      <c r="J19" s="701">
        <v>0</v>
      </c>
      <c r="K19" s="701">
        <v>0</v>
      </c>
      <c r="L19" s="701">
        <v>0</v>
      </c>
      <c r="M19" s="701">
        <v>0</v>
      </c>
      <c r="N19" s="701">
        <v>0</v>
      </c>
      <c r="O19" s="701">
        <v>0</v>
      </c>
      <c r="P19" s="701">
        <v>0</v>
      </c>
      <c r="Q19" s="701">
        <v>0</v>
      </c>
      <c r="R19" s="701">
        <v>0</v>
      </c>
      <c r="S19" s="701">
        <v>0</v>
      </c>
      <c r="T19" s="701">
        <v>0</v>
      </c>
      <c r="U19" s="701">
        <v>0</v>
      </c>
      <c r="V19" s="701">
        <v>0</v>
      </c>
      <c r="W19" s="701">
        <v>0</v>
      </c>
      <c r="X19" s="701">
        <v>0</v>
      </c>
      <c r="Y19" s="701">
        <v>0</v>
      </c>
      <c r="Z19" s="701">
        <v>0</v>
      </c>
      <c r="AA19" s="701">
        <v>0</v>
      </c>
      <c r="AB19" s="343"/>
    </row>
    <row r="20" spans="1:28">
      <c r="A20" s="312">
        <v>2.5</v>
      </c>
      <c r="B20" s="344" t="s">
        <v>442</v>
      </c>
      <c r="C20" s="700">
        <v>46567760.919999994</v>
      </c>
      <c r="D20" s="701">
        <v>46567760.919999994</v>
      </c>
      <c r="E20" s="701">
        <v>0</v>
      </c>
      <c r="F20" s="701">
        <v>0</v>
      </c>
      <c r="G20" s="701">
        <v>0</v>
      </c>
      <c r="H20" s="701">
        <v>0</v>
      </c>
      <c r="I20" s="701">
        <v>0</v>
      </c>
      <c r="J20" s="701">
        <v>0</v>
      </c>
      <c r="K20" s="701">
        <v>0</v>
      </c>
      <c r="L20" s="701">
        <v>0</v>
      </c>
      <c r="M20" s="701">
        <v>0</v>
      </c>
      <c r="N20" s="701">
        <v>0</v>
      </c>
      <c r="O20" s="701">
        <v>0</v>
      </c>
      <c r="P20" s="701">
        <v>0</v>
      </c>
      <c r="Q20" s="701">
        <v>0</v>
      </c>
      <c r="R20" s="701">
        <v>0</v>
      </c>
      <c r="S20" s="701">
        <v>0</v>
      </c>
      <c r="T20" s="701">
        <v>0</v>
      </c>
      <c r="U20" s="701">
        <v>0</v>
      </c>
      <c r="V20" s="701">
        <v>0</v>
      </c>
      <c r="W20" s="701">
        <v>0</v>
      </c>
      <c r="X20" s="701">
        <v>0</v>
      </c>
      <c r="Y20" s="701">
        <v>0</v>
      </c>
      <c r="Z20" s="701">
        <v>0</v>
      </c>
      <c r="AA20" s="701">
        <v>0</v>
      </c>
      <c r="AB20" s="343"/>
    </row>
    <row r="21" spans="1:28">
      <c r="A21" s="312">
        <v>2.6</v>
      </c>
      <c r="B21" s="344" t="s">
        <v>443</v>
      </c>
      <c r="C21" s="700">
        <v>0</v>
      </c>
      <c r="D21" s="701">
        <v>0</v>
      </c>
      <c r="E21" s="701">
        <v>0</v>
      </c>
      <c r="F21" s="701">
        <v>0</v>
      </c>
      <c r="G21" s="701">
        <v>0</v>
      </c>
      <c r="H21" s="701">
        <v>0</v>
      </c>
      <c r="I21" s="701">
        <v>0</v>
      </c>
      <c r="J21" s="701">
        <v>0</v>
      </c>
      <c r="K21" s="701">
        <v>0</v>
      </c>
      <c r="L21" s="701">
        <v>0</v>
      </c>
      <c r="M21" s="701">
        <v>0</v>
      </c>
      <c r="N21" s="701">
        <v>0</v>
      </c>
      <c r="O21" s="701">
        <v>0</v>
      </c>
      <c r="P21" s="701">
        <v>0</v>
      </c>
      <c r="Q21" s="701">
        <v>0</v>
      </c>
      <c r="R21" s="701">
        <v>0</v>
      </c>
      <c r="S21" s="701">
        <v>0</v>
      </c>
      <c r="T21" s="701">
        <v>0</v>
      </c>
      <c r="U21" s="701">
        <v>0</v>
      </c>
      <c r="V21" s="701">
        <v>0</v>
      </c>
      <c r="W21" s="701">
        <v>0</v>
      </c>
      <c r="X21" s="701">
        <v>0</v>
      </c>
      <c r="Y21" s="701">
        <v>0</v>
      </c>
      <c r="Z21" s="701">
        <v>0</v>
      </c>
      <c r="AA21" s="701">
        <v>0</v>
      </c>
      <c r="AB21" s="343"/>
    </row>
    <row r="22" spans="1:28">
      <c r="A22" s="345">
        <v>3</v>
      </c>
      <c r="B22" s="317" t="s">
        <v>484</v>
      </c>
      <c r="C22" s="694">
        <f t="shared" ref="C22:AA22" si="2">SUM(C23:C28)</f>
        <v>423791166.32626897</v>
      </c>
      <c r="D22" s="694">
        <f t="shared" si="2"/>
        <v>416264912.24466896</v>
      </c>
      <c r="E22" s="703">
        <f t="shared" si="2"/>
        <v>0</v>
      </c>
      <c r="F22" s="703">
        <f t="shared" si="2"/>
        <v>0</v>
      </c>
      <c r="G22" s="703">
        <f t="shared" si="2"/>
        <v>0</v>
      </c>
      <c r="H22" s="694">
        <f t="shared" si="2"/>
        <v>2805753</v>
      </c>
      <c r="I22" s="703">
        <f t="shared" si="2"/>
        <v>0</v>
      </c>
      <c r="J22" s="703">
        <f t="shared" si="2"/>
        <v>0</v>
      </c>
      <c r="K22" s="703">
        <f t="shared" si="2"/>
        <v>0</v>
      </c>
      <c r="L22" s="694">
        <f t="shared" si="2"/>
        <v>4669368.0816000002</v>
      </c>
      <c r="M22" s="703">
        <f t="shared" si="2"/>
        <v>0</v>
      </c>
      <c r="N22" s="703">
        <f t="shared" si="2"/>
        <v>0</v>
      </c>
      <c r="O22" s="703">
        <f t="shared" si="2"/>
        <v>0</v>
      </c>
      <c r="P22" s="703">
        <f t="shared" si="2"/>
        <v>0</v>
      </c>
      <c r="Q22" s="703">
        <f t="shared" si="2"/>
        <v>0</v>
      </c>
      <c r="R22" s="703">
        <f t="shared" si="2"/>
        <v>0</v>
      </c>
      <c r="S22" s="703">
        <f t="shared" si="2"/>
        <v>0</v>
      </c>
      <c r="T22" s="694">
        <f>SUM(T23:T28)</f>
        <v>51133</v>
      </c>
      <c r="U22" s="703">
        <f t="shared" si="2"/>
        <v>0</v>
      </c>
      <c r="V22" s="703">
        <f t="shared" si="2"/>
        <v>0</v>
      </c>
      <c r="W22" s="703">
        <f t="shared" si="2"/>
        <v>0</v>
      </c>
      <c r="X22" s="703">
        <f t="shared" si="2"/>
        <v>0</v>
      </c>
      <c r="Y22" s="703">
        <f t="shared" si="2"/>
        <v>0</v>
      </c>
      <c r="Z22" s="703">
        <f t="shared" si="2"/>
        <v>0</v>
      </c>
      <c r="AA22" s="703">
        <f t="shared" si="2"/>
        <v>0</v>
      </c>
      <c r="AB22" s="343"/>
    </row>
    <row r="23" spans="1:28">
      <c r="A23" s="312">
        <v>3.1</v>
      </c>
      <c r="B23" s="344" t="s">
        <v>438</v>
      </c>
      <c r="C23" s="704">
        <v>0</v>
      </c>
      <c r="D23" s="705">
        <v>0</v>
      </c>
      <c r="E23" s="706">
        <v>0</v>
      </c>
      <c r="F23" s="706">
        <v>0</v>
      </c>
      <c r="G23" s="706">
        <v>0</v>
      </c>
      <c r="H23" s="705">
        <v>0</v>
      </c>
      <c r="I23" s="706">
        <v>0</v>
      </c>
      <c r="J23" s="706">
        <v>0</v>
      </c>
      <c r="K23" s="706">
        <v>0</v>
      </c>
      <c r="L23" s="705">
        <v>0</v>
      </c>
      <c r="M23" s="706">
        <v>0</v>
      </c>
      <c r="N23" s="706">
        <v>0</v>
      </c>
      <c r="O23" s="706">
        <v>0</v>
      </c>
      <c r="P23" s="706">
        <v>0</v>
      </c>
      <c r="Q23" s="706">
        <v>0</v>
      </c>
      <c r="R23" s="706">
        <v>0</v>
      </c>
      <c r="S23" s="706">
        <v>0</v>
      </c>
      <c r="T23" s="705">
        <v>0</v>
      </c>
      <c r="U23" s="706">
        <v>0</v>
      </c>
      <c r="V23" s="706">
        <v>0</v>
      </c>
      <c r="W23" s="706">
        <v>0</v>
      </c>
      <c r="X23" s="706">
        <v>0</v>
      </c>
      <c r="Y23" s="706">
        <v>0</v>
      </c>
      <c r="Z23" s="706">
        <v>0</v>
      </c>
      <c r="AA23" s="706">
        <v>0</v>
      </c>
      <c r="AB23" s="343"/>
    </row>
    <row r="24" spans="1:28">
      <c r="A24" s="312">
        <v>3.2</v>
      </c>
      <c r="B24" s="344" t="s">
        <v>439</v>
      </c>
      <c r="C24" s="704">
        <v>0</v>
      </c>
      <c r="D24" s="705">
        <v>0</v>
      </c>
      <c r="E24" s="706">
        <v>0</v>
      </c>
      <c r="F24" s="706">
        <v>0</v>
      </c>
      <c r="G24" s="706">
        <v>0</v>
      </c>
      <c r="H24" s="705">
        <v>0</v>
      </c>
      <c r="I24" s="706">
        <v>0</v>
      </c>
      <c r="J24" s="706">
        <v>0</v>
      </c>
      <c r="K24" s="706">
        <v>0</v>
      </c>
      <c r="L24" s="705">
        <v>0</v>
      </c>
      <c r="M24" s="706">
        <v>0</v>
      </c>
      <c r="N24" s="706">
        <v>0</v>
      </c>
      <c r="O24" s="706">
        <v>0</v>
      </c>
      <c r="P24" s="706">
        <v>0</v>
      </c>
      <c r="Q24" s="706">
        <v>0</v>
      </c>
      <c r="R24" s="706">
        <v>0</v>
      </c>
      <c r="S24" s="706">
        <v>0</v>
      </c>
      <c r="T24" s="705">
        <v>0</v>
      </c>
      <c r="U24" s="706">
        <v>0</v>
      </c>
      <c r="V24" s="706">
        <v>0</v>
      </c>
      <c r="W24" s="706">
        <v>0</v>
      </c>
      <c r="X24" s="706">
        <v>0</v>
      </c>
      <c r="Y24" s="706">
        <v>0</v>
      </c>
      <c r="Z24" s="706">
        <v>0</v>
      </c>
      <c r="AA24" s="706">
        <v>0</v>
      </c>
      <c r="AB24" s="343"/>
    </row>
    <row r="25" spans="1:28">
      <c r="A25" s="312">
        <v>3.3</v>
      </c>
      <c r="B25" s="344" t="s">
        <v>440</v>
      </c>
      <c r="C25" s="704">
        <v>10835658.562999999</v>
      </c>
      <c r="D25" s="705">
        <v>10835658.562999999</v>
      </c>
      <c r="E25" s="706">
        <v>0</v>
      </c>
      <c r="F25" s="706">
        <v>0</v>
      </c>
      <c r="G25" s="706">
        <v>0</v>
      </c>
      <c r="H25" s="705">
        <v>0</v>
      </c>
      <c r="I25" s="706">
        <v>0</v>
      </c>
      <c r="J25" s="706">
        <v>0</v>
      </c>
      <c r="K25" s="706">
        <v>0</v>
      </c>
      <c r="L25" s="705">
        <v>0</v>
      </c>
      <c r="M25" s="706">
        <v>0</v>
      </c>
      <c r="N25" s="706">
        <v>0</v>
      </c>
      <c r="O25" s="706">
        <v>0</v>
      </c>
      <c r="P25" s="706">
        <v>0</v>
      </c>
      <c r="Q25" s="706">
        <v>0</v>
      </c>
      <c r="R25" s="706">
        <v>0</v>
      </c>
      <c r="S25" s="706">
        <v>0</v>
      </c>
      <c r="T25" s="705">
        <v>0</v>
      </c>
      <c r="U25" s="706">
        <v>0</v>
      </c>
      <c r="V25" s="706">
        <v>0</v>
      </c>
      <c r="W25" s="706">
        <v>0</v>
      </c>
      <c r="X25" s="706">
        <v>0</v>
      </c>
      <c r="Y25" s="706">
        <v>0</v>
      </c>
      <c r="Z25" s="706">
        <v>0</v>
      </c>
      <c r="AA25" s="706">
        <v>0</v>
      </c>
      <c r="AB25" s="343"/>
    </row>
    <row r="26" spans="1:28">
      <c r="A26" s="312">
        <v>3.4</v>
      </c>
      <c r="B26" s="344" t="s">
        <v>441</v>
      </c>
      <c r="C26" s="704">
        <v>33093442.759999998</v>
      </c>
      <c r="D26" s="705">
        <v>33093442.759999998</v>
      </c>
      <c r="E26" s="706">
        <v>0</v>
      </c>
      <c r="F26" s="706">
        <v>0</v>
      </c>
      <c r="G26" s="706">
        <v>0</v>
      </c>
      <c r="H26" s="705">
        <v>0</v>
      </c>
      <c r="I26" s="706">
        <v>0</v>
      </c>
      <c r="J26" s="706">
        <v>0</v>
      </c>
      <c r="K26" s="706">
        <v>0</v>
      </c>
      <c r="L26" s="705">
        <v>0</v>
      </c>
      <c r="M26" s="706">
        <v>0</v>
      </c>
      <c r="N26" s="706">
        <v>0</v>
      </c>
      <c r="O26" s="706">
        <v>0</v>
      </c>
      <c r="P26" s="706">
        <v>0</v>
      </c>
      <c r="Q26" s="706">
        <v>0</v>
      </c>
      <c r="R26" s="706">
        <v>0</v>
      </c>
      <c r="S26" s="706">
        <v>0</v>
      </c>
      <c r="T26" s="705">
        <v>0</v>
      </c>
      <c r="U26" s="706">
        <v>0</v>
      </c>
      <c r="V26" s="706">
        <v>0</v>
      </c>
      <c r="W26" s="706">
        <v>0</v>
      </c>
      <c r="X26" s="706">
        <v>0</v>
      </c>
      <c r="Y26" s="706">
        <v>0</v>
      </c>
      <c r="Z26" s="706">
        <v>0</v>
      </c>
      <c r="AA26" s="706">
        <v>0</v>
      </c>
      <c r="AB26" s="343"/>
    </row>
    <row r="27" spans="1:28">
      <c r="A27" s="312">
        <v>3.5</v>
      </c>
      <c r="B27" s="344" t="s">
        <v>442</v>
      </c>
      <c r="C27" s="704">
        <v>234112595.43490195</v>
      </c>
      <c r="D27" s="705">
        <v>226798329.28130198</v>
      </c>
      <c r="E27" s="706">
        <v>0</v>
      </c>
      <c r="F27" s="706">
        <v>0</v>
      </c>
      <c r="G27" s="706">
        <v>0</v>
      </c>
      <c r="H27" s="705">
        <v>2714029</v>
      </c>
      <c r="I27" s="706">
        <v>0</v>
      </c>
      <c r="J27" s="706">
        <v>0</v>
      </c>
      <c r="K27" s="706">
        <v>0</v>
      </c>
      <c r="L27" s="705">
        <v>4600237.1535999998</v>
      </c>
      <c r="M27" s="706">
        <v>0</v>
      </c>
      <c r="N27" s="706">
        <v>0</v>
      </c>
      <c r="O27" s="706">
        <v>0</v>
      </c>
      <c r="P27" s="706">
        <v>0</v>
      </c>
      <c r="Q27" s="706">
        <v>0</v>
      </c>
      <c r="R27" s="706">
        <v>0</v>
      </c>
      <c r="S27" s="706">
        <v>0</v>
      </c>
      <c r="T27" s="705">
        <v>0</v>
      </c>
      <c r="U27" s="706">
        <v>0</v>
      </c>
      <c r="V27" s="706">
        <v>0</v>
      </c>
      <c r="W27" s="706">
        <v>0</v>
      </c>
      <c r="X27" s="706">
        <v>0</v>
      </c>
      <c r="Y27" s="706">
        <v>0</v>
      </c>
      <c r="Z27" s="706">
        <v>0</v>
      </c>
      <c r="AA27" s="706">
        <v>0</v>
      </c>
      <c r="AB27" s="343"/>
    </row>
    <row r="28" spans="1:28">
      <c r="A28" s="312">
        <v>3.6</v>
      </c>
      <c r="B28" s="344" t="s">
        <v>443</v>
      </c>
      <c r="C28" s="704">
        <v>145749469.568367</v>
      </c>
      <c r="D28" s="705">
        <v>145537481.640367</v>
      </c>
      <c r="E28" s="706">
        <v>0</v>
      </c>
      <c r="F28" s="706">
        <v>0</v>
      </c>
      <c r="G28" s="706">
        <v>0</v>
      </c>
      <c r="H28" s="705">
        <v>91724</v>
      </c>
      <c r="I28" s="706">
        <v>0</v>
      </c>
      <c r="J28" s="706">
        <v>0</v>
      </c>
      <c r="K28" s="706">
        <v>0</v>
      </c>
      <c r="L28" s="705">
        <v>69130.928</v>
      </c>
      <c r="M28" s="706">
        <v>0</v>
      </c>
      <c r="N28" s="706">
        <v>0</v>
      </c>
      <c r="O28" s="706">
        <v>0</v>
      </c>
      <c r="P28" s="706">
        <v>0</v>
      </c>
      <c r="Q28" s="706">
        <v>0</v>
      </c>
      <c r="R28" s="706">
        <v>0</v>
      </c>
      <c r="S28" s="706">
        <v>0</v>
      </c>
      <c r="T28" s="705">
        <v>51133</v>
      </c>
      <c r="U28" s="706">
        <v>0</v>
      </c>
      <c r="V28" s="706">
        <v>0</v>
      </c>
      <c r="W28" s="706">
        <v>0</v>
      </c>
      <c r="X28" s="706">
        <v>0</v>
      </c>
      <c r="Y28" s="706">
        <v>0</v>
      </c>
      <c r="Z28" s="706">
        <v>0</v>
      </c>
      <c r="AA28" s="706">
        <v>0</v>
      </c>
      <c r="AB28" s="343"/>
    </row>
  </sheetData>
  <mergeCells count="7">
    <mergeCell ref="U6:AA6"/>
    <mergeCell ref="A5:B7"/>
    <mergeCell ref="C5:S5"/>
    <mergeCell ref="C6:C7"/>
    <mergeCell ref="D6:G6"/>
    <mergeCell ref="H6:K6"/>
    <mergeCell ref="M6:S6"/>
  </mergeCells>
  <pageMargins left="0.7" right="0.7" top="0.75" bottom="0.75" header="0.3" footer="0.3"/>
  <pageSetup scale="1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80" zoomScaleNormal="80" workbookViewId="0">
      <selection activeCell="C20" sqref="C20"/>
    </sheetView>
  </sheetViews>
  <sheetFormatPr defaultColWidth="9.28515625" defaultRowHeight="12.75"/>
  <cols>
    <col min="1" max="1" width="11.7109375" style="324" bestFit="1" customWidth="1"/>
    <col min="2" max="2" width="71.28515625" style="324" customWidth="1"/>
    <col min="3" max="3" width="17.5703125" style="324" customWidth="1"/>
    <col min="4" max="4" width="16.7109375" style="324" customWidth="1"/>
    <col min="5" max="7" width="17.140625" style="324" customWidth="1"/>
    <col min="8" max="8" width="15.7109375" style="324" customWidth="1"/>
    <col min="9" max="10" width="17.140625" style="324" customWidth="1"/>
    <col min="11" max="11" width="18.7109375" style="324" customWidth="1"/>
    <col min="12" max="18" width="22.28515625" style="324" customWidth="1"/>
    <col min="19" max="19" width="16.28515625" style="324" customWidth="1"/>
    <col min="20" max="20" width="17.7109375" style="324" customWidth="1"/>
    <col min="21" max="21" width="18.28515625" style="324" customWidth="1"/>
    <col min="22" max="26" width="22.28515625" style="324" customWidth="1"/>
    <col min="27" max="27" width="18.28515625" style="324" customWidth="1"/>
    <col min="28" max="16384" width="9.28515625" style="324"/>
  </cols>
  <sheetData>
    <row r="1" spans="1:27" ht="13.5">
      <c r="A1" s="262" t="s">
        <v>30</v>
      </c>
      <c r="B1" s="310" t="str">
        <f>'Info '!C2</f>
        <v>JSC "Liberty Bank"</v>
      </c>
    </row>
    <row r="2" spans="1:27">
      <c r="A2" s="263" t="s">
        <v>31</v>
      </c>
      <c r="B2" s="466">
        <f>'1. key ratios '!B2</f>
        <v>45930</v>
      </c>
    </row>
    <row r="3" spans="1:27">
      <c r="A3" s="264" t="s">
        <v>446</v>
      </c>
      <c r="C3" s="326"/>
    </row>
    <row r="4" spans="1:27" ht="13.5" thickBot="1">
      <c r="A4" s="264"/>
      <c r="B4" s="368"/>
      <c r="C4" s="326"/>
    </row>
    <row r="5" spans="1:27" s="355" customFormat="1" ht="13.5" customHeight="1">
      <c r="A5" s="882" t="s">
        <v>652</v>
      </c>
      <c r="B5" s="883"/>
      <c r="C5" s="892" t="s">
        <v>651</v>
      </c>
      <c r="D5" s="893"/>
      <c r="E5" s="893"/>
      <c r="F5" s="893"/>
      <c r="G5" s="893"/>
      <c r="H5" s="893"/>
      <c r="I5" s="893"/>
      <c r="J5" s="893"/>
      <c r="K5" s="893"/>
      <c r="L5" s="893"/>
      <c r="M5" s="893"/>
      <c r="N5" s="893"/>
      <c r="O5" s="893"/>
      <c r="P5" s="893"/>
      <c r="Q5" s="893"/>
      <c r="R5" s="893"/>
      <c r="S5" s="894"/>
      <c r="T5" s="727"/>
      <c r="U5" s="727"/>
      <c r="V5" s="727"/>
      <c r="W5" s="727"/>
      <c r="X5" s="727"/>
      <c r="Y5" s="727"/>
      <c r="Z5" s="727"/>
      <c r="AA5" s="728"/>
    </row>
    <row r="6" spans="1:27" s="355" customFormat="1" ht="12" customHeight="1">
      <c r="A6" s="884"/>
      <c r="B6" s="885"/>
      <c r="C6" s="889" t="s">
        <v>64</v>
      </c>
      <c r="D6" s="888" t="s">
        <v>648</v>
      </c>
      <c r="E6" s="888"/>
      <c r="F6" s="888"/>
      <c r="G6" s="888"/>
      <c r="H6" s="888" t="s">
        <v>647</v>
      </c>
      <c r="I6" s="888"/>
      <c r="J6" s="888"/>
      <c r="K6" s="888"/>
      <c r="L6" s="352"/>
      <c r="M6" s="891" t="s">
        <v>646</v>
      </c>
      <c r="N6" s="891"/>
      <c r="O6" s="891"/>
      <c r="P6" s="891"/>
      <c r="Q6" s="891"/>
      <c r="R6" s="891"/>
      <c r="S6" s="859"/>
      <c r="T6" s="729"/>
      <c r="U6" s="880" t="s">
        <v>645</v>
      </c>
      <c r="V6" s="880"/>
      <c r="W6" s="880"/>
      <c r="X6" s="880"/>
      <c r="Y6" s="880"/>
      <c r="Z6" s="880"/>
      <c r="AA6" s="881"/>
    </row>
    <row r="7" spans="1:27" s="355" customFormat="1" ht="25.5">
      <c r="A7" s="886"/>
      <c r="B7" s="887"/>
      <c r="C7" s="890"/>
      <c r="D7" s="349"/>
      <c r="E7" s="724" t="s">
        <v>436</v>
      </c>
      <c r="F7" s="725" t="s">
        <v>643</v>
      </c>
      <c r="G7" s="726" t="s">
        <v>644</v>
      </c>
      <c r="H7" s="730"/>
      <c r="I7" s="724" t="s">
        <v>436</v>
      </c>
      <c r="J7" s="725" t="s">
        <v>643</v>
      </c>
      <c r="K7" s="726" t="s">
        <v>644</v>
      </c>
      <c r="L7" s="461"/>
      <c r="M7" s="724" t="s">
        <v>436</v>
      </c>
      <c r="N7" s="725" t="s">
        <v>643</v>
      </c>
      <c r="O7" s="725" t="s">
        <v>642</v>
      </c>
      <c r="P7" s="725" t="s">
        <v>641</v>
      </c>
      <c r="Q7" s="725" t="s">
        <v>640</v>
      </c>
      <c r="R7" s="725" t="s">
        <v>639</v>
      </c>
      <c r="S7" s="724" t="s">
        <v>638</v>
      </c>
      <c r="T7" s="731"/>
      <c r="U7" s="724" t="s">
        <v>436</v>
      </c>
      <c r="V7" s="724" t="s">
        <v>643</v>
      </c>
      <c r="W7" s="724" t="s">
        <v>642</v>
      </c>
      <c r="X7" s="724" t="s">
        <v>641</v>
      </c>
      <c r="Y7" s="724" t="s">
        <v>640</v>
      </c>
      <c r="Z7" s="725" t="s">
        <v>639</v>
      </c>
      <c r="AA7" s="732" t="s">
        <v>638</v>
      </c>
    </row>
    <row r="8" spans="1:27">
      <c r="A8" s="367">
        <v>1</v>
      </c>
      <c r="B8" s="366" t="s">
        <v>437</v>
      </c>
      <c r="C8" s="707">
        <v>4125658479.4252286</v>
      </c>
      <c r="D8" s="708">
        <v>3808728012.5301762</v>
      </c>
      <c r="E8" s="708">
        <v>30946296.154358018</v>
      </c>
      <c r="F8" s="708">
        <v>7271861.2831360009</v>
      </c>
      <c r="G8" s="708">
        <v>597741.80206000002</v>
      </c>
      <c r="H8" s="708">
        <v>173429292.12640995</v>
      </c>
      <c r="I8" s="708">
        <v>12042516.295535002</v>
      </c>
      <c r="J8" s="708">
        <v>16868241.119161997</v>
      </c>
      <c r="K8" s="708">
        <v>3670136.82</v>
      </c>
      <c r="L8" s="708">
        <v>141592597.34974897</v>
      </c>
      <c r="M8" s="708">
        <v>4798215.9050949998</v>
      </c>
      <c r="N8" s="708">
        <v>5797245.3319530021</v>
      </c>
      <c r="O8" s="708">
        <v>21631027.485268995</v>
      </c>
      <c r="P8" s="708">
        <v>28244720.427429006</v>
      </c>
      <c r="Q8" s="708">
        <v>29314290.298168994</v>
      </c>
      <c r="R8" s="708">
        <v>33401008.751391001</v>
      </c>
      <c r="S8" s="708">
        <v>0</v>
      </c>
      <c r="T8" s="708">
        <v>1908577.4188960001</v>
      </c>
      <c r="U8" s="708">
        <v>26245.69</v>
      </c>
      <c r="V8" s="708">
        <v>1890.7</v>
      </c>
      <c r="W8" s="708">
        <v>1213.1100000000001</v>
      </c>
      <c r="X8" s="708">
        <v>39436.04</v>
      </c>
      <c r="Y8" s="708">
        <v>438150.64000000007</v>
      </c>
      <c r="Z8" s="708">
        <v>1045894.5376</v>
      </c>
      <c r="AA8" s="709">
        <v>0</v>
      </c>
    </row>
    <row r="9" spans="1:27">
      <c r="A9" s="365">
        <v>1.1000000000000001</v>
      </c>
      <c r="B9" s="733" t="s">
        <v>447</v>
      </c>
      <c r="C9" s="710">
        <v>2633218747.8068824</v>
      </c>
      <c r="D9" s="708">
        <v>2414721729.4886055</v>
      </c>
      <c r="E9" s="708">
        <v>21048634.614358008</v>
      </c>
      <c r="F9" s="708">
        <v>7270761.7031360008</v>
      </c>
      <c r="G9" s="708">
        <v>0</v>
      </c>
      <c r="H9" s="708">
        <v>148901243.81640998</v>
      </c>
      <c r="I9" s="708">
        <v>8349505.045535</v>
      </c>
      <c r="J9" s="708">
        <v>11639395.689161999</v>
      </c>
      <c r="K9" s="708">
        <v>3670136.82</v>
      </c>
      <c r="L9" s="708">
        <v>68786544.650572971</v>
      </c>
      <c r="M9" s="708">
        <v>2972260.085095</v>
      </c>
      <c r="N9" s="708">
        <v>2171466.5512119997</v>
      </c>
      <c r="O9" s="708">
        <v>13954395.216336003</v>
      </c>
      <c r="P9" s="708">
        <v>16213139.649391003</v>
      </c>
      <c r="Q9" s="708">
        <v>9515074.6285919994</v>
      </c>
      <c r="R9" s="708">
        <v>9733549.1663519982</v>
      </c>
      <c r="S9" s="708">
        <v>0</v>
      </c>
      <c r="T9" s="708">
        <v>809229.85129599995</v>
      </c>
      <c r="U9" s="708">
        <v>10803.19</v>
      </c>
      <c r="V9" s="708">
        <v>0</v>
      </c>
      <c r="W9" s="708">
        <v>0</v>
      </c>
      <c r="X9" s="708">
        <v>20898.82</v>
      </c>
      <c r="Y9" s="708">
        <v>0</v>
      </c>
      <c r="Z9" s="708">
        <v>491856.26</v>
      </c>
      <c r="AA9" s="709">
        <v>0</v>
      </c>
    </row>
    <row r="10" spans="1:27">
      <c r="A10" s="364" t="s">
        <v>14</v>
      </c>
      <c r="B10" s="734" t="s">
        <v>448</v>
      </c>
      <c r="C10" s="710">
        <v>2242507950.4276609</v>
      </c>
      <c r="D10" s="708">
        <v>2043419899.8631768</v>
      </c>
      <c r="E10" s="708">
        <v>10823189.088565998</v>
      </c>
      <c r="F10" s="708">
        <v>7270761.7031360008</v>
      </c>
      <c r="G10" s="708">
        <v>0</v>
      </c>
      <c r="H10" s="708">
        <v>141411397.71261799</v>
      </c>
      <c r="I10" s="708">
        <v>6505554.2455350012</v>
      </c>
      <c r="J10" s="708">
        <v>9478840.315369999</v>
      </c>
      <c r="K10" s="708">
        <v>3670136.82</v>
      </c>
      <c r="L10" s="708">
        <v>56867423.000573009</v>
      </c>
      <c r="M10" s="708">
        <v>2874277.4750950001</v>
      </c>
      <c r="N10" s="708">
        <v>2097634.0112119997</v>
      </c>
      <c r="O10" s="708">
        <v>11461019.266336003</v>
      </c>
      <c r="P10" s="708">
        <v>13373190.009391004</v>
      </c>
      <c r="Q10" s="708">
        <v>6186808.8985920008</v>
      </c>
      <c r="R10" s="708">
        <v>6918911.0063519981</v>
      </c>
      <c r="S10" s="708">
        <v>0</v>
      </c>
      <c r="T10" s="708">
        <v>809229.85129599995</v>
      </c>
      <c r="U10" s="708">
        <v>10803.19</v>
      </c>
      <c r="V10" s="708">
        <v>0</v>
      </c>
      <c r="W10" s="708">
        <v>0</v>
      </c>
      <c r="X10" s="708">
        <v>20898.82</v>
      </c>
      <c r="Y10" s="708">
        <v>0</v>
      </c>
      <c r="Z10" s="708">
        <v>491856.26</v>
      </c>
      <c r="AA10" s="709">
        <v>0</v>
      </c>
    </row>
    <row r="11" spans="1:27">
      <c r="A11" s="363" t="s">
        <v>449</v>
      </c>
      <c r="B11" s="735" t="s">
        <v>450</v>
      </c>
      <c r="C11" s="711">
        <v>1401792767.8559084</v>
      </c>
      <c r="D11" s="708">
        <v>1296221620.6557484</v>
      </c>
      <c r="E11" s="708">
        <v>4769726.1611200003</v>
      </c>
      <c r="F11" s="708">
        <v>717428.31</v>
      </c>
      <c r="G11" s="708">
        <v>0</v>
      </c>
      <c r="H11" s="708">
        <v>73363934.01784803</v>
      </c>
      <c r="I11" s="708">
        <v>5959140.9055350004</v>
      </c>
      <c r="J11" s="708">
        <v>7852025.9853699999</v>
      </c>
      <c r="K11" s="708">
        <v>3670136.82</v>
      </c>
      <c r="L11" s="708">
        <v>31397983.331015997</v>
      </c>
      <c r="M11" s="708">
        <v>653211.13000000012</v>
      </c>
      <c r="N11" s="708">
        <v>1706928.6312119998</v>
      </c>
      <c r="O11" s="708">
        <v>5711389.6511840001</v>
      </c>
      <c r="P11" s="708">
        <v>8263339.8593930006</v>
      </c>
      <c r="Q11" s="708">
        <v>1387013.9707840001</v>
      </c>
      <c r="R11" s="708">
        <v>4132250.046352</v>
      </c>
      <c r="S11" s="708">
        <v>0</v>
      </c>
      <c r="T11" s="708">
        <v>809229.85129599995</v>
      </c>
      <c r="U11" s="708">
        <v>10803.19</v>
      </c>
      <c r="V11" s="708">
        <v>0</v>
      </c>
      <c r="W11" s="708">
        <v>0</v>
      </c>
      <c r="X11" s="708">
        <v>20898.82</v>
      </c>
      <c r="Y11" s="708">
        <v>0</v>
      </c>
      <c r="Z11" s="708">
        <v>491856.26</v>
      </c>
      <c r="AA11" s="709">
        <v>0</v>
      </c>
    </row>
    <row r="12" spans="1:27">
      <c r="A12" s="363" t="s">
        <v>451</v>
      </c>
      <c r="B12" s="735" t="s">
        <v>452</v>
      </c>
      <c r="C12" s="711">
        <v>422906822.7866959</v>
      </c>
      <c r="D12" s="708">
        <v>406005970.98379803</v>
      </c>
      <c r="E12" s="708">
        <v>1741904.99</v>
      </c>
      <c r="F12" s="708">
        <v>0</v>
      </c>
      <c r="G12" s="708">
        <v>0</v>
      </c>
      <c r="H12" s="708">
        <v>11135577.805441994</v>
      </c>
      <c r="I12" s="708">
        <v>293337.57</v>
      </c>
      <c r="J12" s="708">
        <v>1081934.5900000001</v>
      </c>
      <c r="K12" s="708">
        <v>0</v>
      </c>
      <c r="L12" s="708">
        <v>5765273.9974559993</v>
      </c>
      <c r="M12" s="708">
        <v>1348640.8099999998</v>
      </c>
      <c r="N12" s="708">
        <v>45201.21</v>
      </c>
      <c r="O12" s="708">
        <v>866023.23</v>
      </c>
      <c r="P12" s="708">
        <v>1131889.69</v>
      </c>
      <c r="Q12" s="708">
        <v>737552.84595200012</v>
      </c>
      <c r="R12" s="708">
        <v>178188.77</v>
      </c>
      <c r="S12" s="708">
        <v>0</v>
      </c>
      <c r="T12" s="708">
        <v>0</v>
      </c>
      <c r="U12" s="708">
        <v>0</v>
      </c>
      <c r="V12" s="708">
        <v>0</v>
      </c>
      <c r="W12" s="708">
        <v>0</v>
      </c>
      <c r="X12" s="708">
        <v>0</v>
      </c>
      <c r="Y12" s="708">
        <v>0</v>
      </c>
      <c r="Z12" s="708">
        <v>0</v>
      </c>
      <c r="AA12" s="709">
        <v>0</v>
      </c>
    </row>
    <row r="13" spans="1:27">
      <c r="A13" s="363" t="s">
        <v>453</v>
      </c>
      <c r="B13" s="735" t="s">
        <v>454</v>
      </c>
      <c r="C13" s="711">
        <v>195180972.93001649</v>
      </c>
      <c r="D13" s="708">
        <v>185328240.6808894</v>
      </c>
      <c r="E13" s="708">
        <v>502578.76</v>
      </c>
      <c r="F13" s="708">
        <v>0</v>
      </c>
      <c r="G13" s="708">
        <v>0</v>
      </c>
      <c r="H13" s="708">
        <v>1182966.47</v>
      </c>
      <c r="I13" s="708">
        <v>156637.79</v>
      </c>
      <c r="J13" s="708">
        <v>208142.58</v>
      </c>
      <c r="K13" s="708">
        <v>0</v>
      </c>
      <c r="L13" s="708">
        <v>8669765.7791269999</v>
      </c>
      <c r="M13" s="708">
        <v>717860.16509499995</v>
      </c>
      <c r="N13" s="708">
        <v>145915.65</v>
      </c>
      <c r="O13" s="708">
        <v>3758998.3021760006</v>
      </c>
      <c r="P13" s="708">
        <v>521528.17</v>
      </c>
      <c r="Q13" s="708">
        <v>818097.01185600006</v>
      </c>
      <c r="R13" s="708">
        <v>253138.37</v>
      </c>
      <c r="S13" s="708">
        <v>0</v>
      </c>
      <c r="T13" s="708">
        <v>0</v>
      </c>
      <c r="U13" s="708">
        <v>0</v>
      </c>
      <c r="V13" s="708">
        <v>0</v>
      </c>
      <c r="W13" s="708">
        <v>0</v>
      </c>
      <c r="X13" s="708">
        <v>0</v>
      </c>
      <c r="Y13" s="708">
        <v>0</v>
      </c>
      <c r="Z13" s="708">
        <v>0</v>
      </c>
      <c r="AA13" s="709">
        <v>0</v>
      </c>
    </row>
    <row r="14" spans="1:27">
      <c r="A14" s="363" t="s">
        <v>455</v>
      </c>
      <c r="B14" s="735" t="s">
        <v>456</v>
      </c>
      <c r="C14" s="711">
        <v>222627386.85504293</v>
      </c>
      <c r="D14" s="708">
        <v>155864067.54274094</v>
      </c>
      <c r="E14" s="708">
        <v>3808979.1774459998</v>
      </c>
      <c r="F14" s="708">
        <v>6553333.3931360003</v>
      </c>
      <c r="G14" s="708">
        <v>0</v>
      </c>
      <c r="H14" s="708">
        <v>55728919.419327997</v>
      </c>
      <c r="I14" s="708">
        <v>96437.98</v>
      </c>
      <c r="J14" s="708">
        <v>336737.16</v>
      </c>
      <c r="K14" s="708">
        <v>0</v>
      </c>
      <c r="L14" s="708">
        <v>11034399.892973999</v>
      </c>
      <c r="M14" s="708">
        <v>154565.37</v>
      </c>
      <c r="N14" s="708">
        <v>199588.52</v>
      </c>
      <c r="O14" s="708">
        <v>1124608.0829759999</v>
      </c>
      <c r="P14" s="708">
        <v>3456432.289998</v>
      </c>
      <c r="Q14" s="708">
        <v>3244145.07</v>
      </c>
      <c r="R14" s="708">
        <v>2355333.8200000003</v>
      </c>
      <c r="S14" s="708">
        <v>0</v>
      </c>
      <c r="T14" s="708">
        <v>0</v>
      </c>
      <c r="U14" s="708">
        <v>0</v>
      </c>
      <c r="V14" s="708">
        <v>0</v>
      </c>
      <c r="W14" s="708">
        <v>0</v>
      </c>
      <c r="X14" s="708">
        <v>0</v>
      </c>
      <c r="Y14" s="708">
        <v>0</v>
      </c>
      <c r="Z14" s="708">
        <v>0</v>
      </c>
      <c r="AA14" s="709">
        <v>0</v>
      </c>
    </row>
    <row r="15" spans="1:27">
      <c r="A15" s="362">
        <v>1.2</v>
      </c>
      <c r="B15" s="736" t="s">
        <v>650</v>
      </c>
      <c r="C15" s="711">
        <v>2633218747.8068824</v>
      </c>
      <c r="D15" s="708">
        <v>2414721729.4886055</v>
      </c>
      <c r="E15" s="708">
        <v>21048634.614358008</v>
      </c>
      <c r="F15" s="708">
        <v>7270761.7031360008</v>
      </c>
      <c r="G15" s="708">
        <v>0</v>
      </c>
      <c r="H15" s="708">
        <v>148901243.81640998</v>
      </c>
      <c r="I15" s="708">
        <v>8349505.045535</v>
      </c>
      <c r="J15" s="708">
        <v>11639395.689161999</v>
      </c>
      <c r="K15" s="708">
        <v>3670136.82</v>
      </c>
      <c r="L15" s="708">
        <v>68786544.650572971</v>
      </c>
      <c r="M15" s="708">
        <v>2972260.085095</v>
      </c>
      <c r="N15" s="708">
        <v>2171466.5512119997</v>
      </c>
      <c r="O15" s="708">
        <v>13954395.216336003</v>
      </c>
      <c r="P15" s="708">
        <v>16213139.649391003</v>
      </c>
      <c r="Q15" s="708">
        <v>9515074.6285919994</v>
      </c>
      <c r="R15" s="708">
        <v>2972260.085095</v>
      </c>
      <c r="S15" s="708">
        <v>0</v>
      </c>
      <c r="T15" s="708">
        <v>809229.85129599995</v>
      </c>
      <c r="U15" s="708">
        <v>10803.19</v>
      </c>
      <c r="V15" s="708">
        <v>0</v>
      </c>
      <c r="W15" s="708">
        <v>0</v>
      </c>
      <c r="X15" s="708">
        <v>20898.82</v>
      </c>
      <c r="Y15" s="708">
        <v>0</v>
      </c>
      <c r="Z15" s="708">
        <v>491856.26</v>
      </c>
      <c r="AA15" s="709">
        <v>0</v>
      </c>
    </row>
    <row r="16" spans="1:27">
      <c r="A16" s="361">
        <v>1.3</v>
      </c>
      <c r="B16" s="736" t="s">
        <v>495</v>
      </c>
      <c r="C16" s="712"/>
      <c r="D16" s="713"/>
      <c r="E16" s="713"/>
      <c r="F16" s="713"/>
      <c r="G16" s="713"/>
      <c r="H16" s="713"/>
      <c r="I16" s="713"/>
      <c r="J16" s="713"/>
      <c r="K16" s="713"/>
      <c r="L16" s="713"/>
      <c r="M16" s="713"/>
      <c r="N16" s="713"/>
      <c r="O16" s="713"/>
      <c r="P16" s="713"/>
      <c r="Q16" s="713"/>
      <c r="R16" s="713"/>
      <c r="S16" s="713"/>
      <c r="T16" s="713"/>
      <c r="U16" s="713"/>
      <c r="V16" s="713"/>
      <c r="W16" s="713"/>
      <c r="X16" s="713"/>
      <c r="Y16" s="713"/>
      <c r="Z16" s="713"/>
      <c r="AA16" s="714"/>
    </row>
    <row r="17" spans="1:27" s="355" customFormat="1">
      <c r="A17" s="360" t="s">
        <v>457</v>
      </c>
      <c r="B17" s="737" t="s">
        <v>458</v>
      </c>
      <c r="C17" s="715">
        <v>2594152262.0809636</v>
      </c>
      <c r="D17" s="716">
        <v>2379675914.5523486</v>
      </c>
      <c r="E17" s="716">
        <v>20752776.426410798</v>
      </c>
      <c r="F17" s="716">
        <v>7270761.7031360008</v>
      </c>
      <c r="G17" s="716">
        <v>0</v>
      </c>
      <c r="H17" s="716">
        <v>148131918.42848995</v>
      </c>
      <c r="I17" s="716">
        <v>8311306.2655349998</v>
      </c>
      <c r="J17" s="716">
        <v>11444258.379161999</v>
      </c>
      <c r="K17" s="716">
        <v>0</v>
      </c>
      <c r="L17" s="716">
        <v>65535199.248829409</v>
      </c>
      <c r="M17" s="716">
        <v>2955811.8321017306</v>
      </c>
      <c r="N17" s="716">
        <v>2096096.0442677252</v>
      </c>
      <c r="O17" s="716">
        <v>13666329.876010364</v>
      </c>
      <c r="P17" s="716">
        <v>15692594.373789344</v>
      </c>
      <c r="Q17" s="716">
        <v>8245499.4269902464</v>
      </c>
      <c r="R17" s="716">
        <v>8807348.6635140609</v>
      </c>
      <c r="S17" s="716">
        <v>0</v>
      </c>
      <c r="T17" s="716">
        <v>809229.85129599995</v>
      </c>
      <c r="U17" s="716">
        <v>10803.19</v>
      </c>
      <c r="V17" s="716">
        <v>0</v>
      </c>
      <c r="W17" s="716">
        <v>0</v>
      </c>
      <c r="X17" s="716">
        <v>20898.82</v>
      </c>
      <c r="Y17" s="716">
        <v>0</v>
      </c>
      <c r="Z17" s="716">
        <v>491856.26</v>
      </c>
      <c r="AA17" s="717">
        <v>0</v>
      </c>
    </row>
    <row r="18" spans="1:27" s="355" customFormat="1">
      <c r="A18" s="359" t="s">
        <v>459</v>
      </c>
      <c r="B18" s="738" t="s">
        <v>460</v>
      </c>
      <c r="C18" s="718">
        <v>2158698113.0359554</v>
      </c>
      <c r="D18" s="719">
        <v>1999794772.5430462</v>
      </c>
      <c r="E18" s="719">
        <v>9001737.2460722141</v>
      </c>
      <c r="F18" s="719">
        <v>5133244.9842503518</v>
      </c>
      <c r="G18" s="719">
        <v>0</v>
      </c>
      <c r="H18" s="719">
        <v>104266831.84369001</v>
      </c>
      <c r="I18" s="719">
        <v>6467355.4655350009</v>
      </c>
      <c r="J18" s="719">
        <v>9375059.9553699978</v>
      </c>
      <c r="K18" s="719">
        <v>0</v>
      </c>
      <c r="L18" s="719">
        <v>53827278.79792323</v>
      </c>
      <c r="M18" s="719">
        <v>2840230.0936499923</v>
      </c>
      <c r="N18" s="719">
        <v>2022263.5042677252</v>
      </c>
      <c r="O18" s="719">
        <v>11263957.555722592</v>
      </c>
      <c r="P18" s="719">
        <v>12885206.728829589</v>
      </c>
      <c r="Q18" s="719">
        <v>5097167.8265901944</v>
      </c>
      <c r="R18" s="719">
        <v>5918011.0767072225</v>
      </c>
      <c r="S18" s="719">
        <v>0</v>
      </c>
      <c r="T18" s="719">
        <v>809229.85129599995</v>
      </c>
      <c r="U18" s="719">
        <v>10803.19</v>
      </c>
      <c r="V18" s="719">
        <v>0</v>
      </c>
      <c r="W18" s="719">
        <v>0</v>
      </c>
      <c r="X18" s="719">
        <v>20898.82</v>
      </c>
      <c r="Y18" s="719">
        <v>0</v>
      </c>
      <c r="Z18" s="719">
        <v>491856.26</v>
      </c>
      <c r="AA18" s="720">
        <v>0</v>
      </c>
    </row>
    <row r="19" spans="1:27" s="355" customFormat="1">
      <c r="A19" s="360" t="s">
        <v>461</v>
      </c>
      <c r="B19" s="739" t="s">
        <v>462</v>
      </c>
      <c r="C19" s="718">
        <v>3643043385.6052747</v>
      </c>
      <c r="D19" s="719">
        <v>3318936575.7062035</v>
      </c>
      <c r="E19" s="719">
        <v>16746739.99131516</v>
      </c>
      <c r="F19" s="719">
        <v>8425961.5839319266</v>
      </c>
      <c r="G19" s="719">
        <v>0</v>
      </c>
      <c r="H19" s="719">
        <v>253416560.79582185</v>
      </c>
      <c r="I19" s="719">
        <v>39655075.839834489</v>
      </c>
      <c r="J19" s="719">
        <v>11432495.880130803</v>
      </c>
      <c r="K19" s="719">
        <v>0</v>
      </c>
      <c r="L19" s="719">
        <v>68541070.389289305</v>
      </c>
      <c r="M19" s="719">
        <v>3216020.4826329597</v>
      </c>
      <c r="N19" s="719">
        <v>1829634.5611735827</v>
      </c>
      <c r="O19" s="719">
        <v>24825320.164322361</v>
      </c>
      <c r="P19" s="719">
        <v>8817780.8022921458</v>
      </c>
      <c r="Q19" s="719">
        <v>5242412.127124222</v>
      </c>
      <c r="R19" s="719">
        <v>5387616.5071300399</v>
      </c>
      <c r="S19" s="719">
        <v>0</v>
      </c>
      <c r="T19" s="719">
        <v>2149178.7139582178</v>
      </c>
      <c r="U19" s="719">
        <v>140889.60999999999</v>
      </c>
      <c r="V19" s="719">
        <v>0</v>
      </c>
      <c r="W19" s="719">
        <v>0</v>
      </c>
      <c r="X19" s="719">
        <v>151586.95601670307</v>
      </c>
      <c r="Y19" s="719">
        <v>0</v>
      </c>
      <c r="Z19" s="719">
        <v>664175.36398329691</v>
      </c>
      <c r="AA19" s="720">
        <v>0</v>
      </c>
    </row>
    <row r="20" spans="1:27" s="355" customFormat="1">
      <c r="A20" s="359" t="s">
        <v>463</v>
      </c>
      <c r="B20" s="738" t="s">
        <v>460</v>
      </c>
      <c r="C20" s="718">
        <v>3031663799.8592329</v>
      </c>
      <c r="D20" s="719">
        <v>2825071589.9891062</v>
      </c>
      <c r="E20" s="719">
        <v>8344244.4872726379</v>
      </c>
      <c r="F20" s="719">
        <v>710109.29</v>
      </c>
      <c r="G20" s="719">
        <v>0</v>
      </c>
      <c r="H20" s="719">
        <v>146335157.29095557</v>
      </c>
      <c r="I20" s="719">
        <v>10132532.015227372</v>
      </c>
      <c r="J20" s="719">
        <v>10132532.015227372</v>
      </c>
      <c r="K20" s="719">
        <v>0</v>
      </c>
      <c r="L20" s="719">
        <v>58472058.465213105</v>
      </c>
      <c r="M20" s="719">
        <v>3004761.7885939893</v>
      </c>
      <c r="N20" s="719">
        <v>1658295.6298696804</v>
      </c>
      <c r="O20" s="719">
        <v>23286956.669978313</v>
      </c>
      <c r="P20" s="719">
        <v>6893758.3494219687</v>
      </c>
      <c r="Q20" s="719">
        <v>2095266.6951989923</v>
      </c>
      <c r="R20" s="719">
        <v>3070633.8536479999</v>
      </c>
      <c r="S20" s="719">
        <v>0</v>
      </c>
      <c r="T20" s="719">
        <v>1784994.1139582177</v>
      </c>
      <c r="U20" s="719">
        <v>140889.60999999999</v>
      </c>
      <c r="V20" s="719">
        <v>0</v>
      </c>
      <c r="W20" s="719">
        <v>0</v>
      </c>
      <c r="X20" s="719">
        <v>24801.707370415847</v>
      </c>
      <c r="Y20" s="719">
        <v>0</v>
      </c>
      <c r="Z20" s="719">
        <v>426776.01262958418</v>
      </c>
      <c r="AA20" s="720">
        <v>0</v>
      </c>
    </row>
    <row r="21" spans="1:27" s="355" customFormat="1">
      <c r="A21" s="358">
        <v>1.4</v>
      </c>
      <c r="B21" s="740" t="s">
        <v>464</v>
      </c>
      <c r="C21" s="718">
        <v>17773118.734800007</v>
      </c>
      <c r="D21" s="719">
        <v>17607960.332000002</v>
      </c>
      <c r="E21" s="719">
        <v>0</v>
      </c>
      <c r="F21" s="719">
        <v>0</v>
      </c>
      <c r="G21" s="719">
        <v>0</v>
      </c>
      <c r="H21" s="719">
        <v>25303.928000000004</v>
      </c>
      <c r="I21" s="719">
        <v>0</v>
      </c>
      <c r="J21" s="719">
        <v>0</v>
      </c>
      <c r="K21" s="719">
        <v>0</v>
      </c>
      <c r="L21" s="719">
        <v>139854.47480000003</v>
      </c>
      <c r="M21" s="719">
        <v>0</v>
      </c>
      <c r="N21" s="719">
        <v>0</v>
      </c>
      <c r="O21" s="719">
        <v>0</v>
      </c>
      <c r="P21" s="719">
        <v>20754.676800000001</v>
      </c>
      <c r="Q21" s="719">
        <v>1376.5335999999998</v>
      </c>
      <c r="R21" s="719">
        <v>117723.26440000001</v>
      </c>
      <c r="S21" s="719">
        <v>0</v>
      </c>
      <c r="T21" s="719">
        <v>0</v>
      </c>
      <c r="U21" s="719">
        <v>0</v>
      </c>
      <c r="V21" s="719">
        <v>0</v>
      </c>
      <c r="W21" s="719">
        <v>0</v>
      </c>
      <c r="X21" s="719">
        <v>0</v>
      </c>
      <c r="Y21" s="719">
        <v>0</v>
      </c>
      <c r="Z21" s="719">
        <v>0</v>
      </c>
      <c r="AA21" s="720">
        <v>0</v>
      </c>
    </row>
    <row r="22" spans="1:27" s="355" customFormat="1" ht="13.5" thickBot="1">
      <c r="A22" s="357">
        <v>1.5</v>
      </c>
      <c r="B22" s="356" t="s">
        <v>465</v>
      </c>
      <c r="C22" s="721"/>
      <c r="D22" s="722"/>
      <c r="E22" s="722"/>
      <c r="F22" s="722"/>
      <c r="G22" s="722"/>
      <c r="H22" s="722"/>
      <c r="I22" s="722"/>
      <c r="J22" s="722"/>
      <c r="K22" s="722"/>
      <c r="L22" s="722"/>
      <c r="M22" s="722"/>
      <c r="N22" s="722"/>
      <c r="O22" s="722"/>
      <c r="P22" s="722"/>
      <c r="Q22" s="722"/>
      <c r="R22" s="722"/>
      <c r="S22" s="722"/>
      <c r="T22" s="722"/>
      <c r="U22" s="722"/>
      <c r="V22" s="722"/>
      <c r="W22" s="722"/>
      <c r="X22" s="722"/>
      <c r="Y22" s="722"/>
      <c r="Z22" s="722"/>
      <c r="AA22" s="723"/>
    </row>
    <row r="23" spans="1:27">
      <c r="A23" s="343"/>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scale="1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72"/>
  <sheetViews>
    <sheetView topLeftCell="A25" zoomScale="80" zoomScaleNormal="80" workbookViewId="0">
      <selection activeCell="N38" sqref="N38"/>
    </sheetView>
  </sheetViews>
  <sheetFormatPr defaultColWidth="8.7109375" defaultRowHeight="15"/>
  <cols>
    <col min="1" max="1" width="8.7109375" style="418"/>
    <col min="2" max="2" width="62.28515625" style="419" customWidth="1"/>
    <col min="3" max="3" width="18.7109375" style="415" bestFit="1" customWidth="1"/>
    <col min="4" max="4" width="18.42578125" style="415" bestFit="1" customWidth="1"/>
    <col min="5" max="5" width="18.7109375" style="415" bestFit="1" customWidth="1"/>
    <col min="6" max="6" width="18.42578125" style="415" bestFit="1" customWidth="1"/>
    <col min="7" max="7" width="17.28515625" style="415" bestFit="1" customWidth="1"/>
    <col min="8" max="8" width="18.42578125" style="415" bestFit="1" customWidth="1"/>
    <col min="9" max="16384" width="8.7109375" style="415"/>
  </cols>
  <sheetData>
    <row r="1" spans="1:8">
      <c r="A1" s="183" t="s">
        <v>30</v>
      </c>
      <c r="B1" s="414" t="str">
        <f>'Info '!C2</f>
        <v>JSC "Liberty Bank"</v>
      </c>
      <c r="C1" s="414"/>
    </row>
    <row r="2" spans="1:8">
      <c r="A2" s="183" t="s">
        <v>31</v>
      </c>
      <c r="B2" s="467">
        <f>'1. key ratios '!B2</f>
        <v>45930</v>
      </c>
      <c r="C2" s="416"/>
      <c r="D2" s="417"/>
      <c r="E2" s="417"/>
      <c r="F2" s="417"/>
      <c r="G2" s="417"/>
      <c r="H2" s="417"/>
    </row>
    <row r="3" spans="1:8">
      <c r="A3" s="183"/>
      <c r="B3" s="416"/>
      <c r="C3" s="416"/>
      <c r="D3" s="417"/>
      <c r="E3" s="417"/>
      <c r="F3" s="417"/>
      <c r="G3" s="417"/>
      <c r="H3" s="417"/>
    </row>
    <row r="4" spans="1:8" ht="21" customHeight="1">
      <c r="A4" s="785" t="s">
        <v>6</v>
      </c>
      <c r="B4" s="786" t="s">
        <v>521</v>
      </c>
      <c r="C4" s="788" t="s">
        <v>522</v>
      </c>
      <c r="D4" s="788"/>
      <c r="E4" s="788"/>
      <c r="F4" s="788" t="s">
        <v>523</v>
      </c>
      <c r="G4" s="788"/>
      <c r="H4" s="788"/>
    </row>
    <row r="5" spans="1:8" ht="21" customHeight="1">
      <c r="A5" s="785"/>
      <c r="B5" s="787"/>
      <c r="C5" s="500" t="s">
        <v>32</v>
      </c>
      <c r="D5" s="500" t="s">
        <v>33</v>
      </c>
      <c r="E5" s="500" t="s">
        <v>34</v>
      </c>
      <c r="F5" s="500" t="s">
        <v>32</v>
      </c>
      <c r="G5" s="500" t="s">
        <v>33</v>
      </c>
      <c r="H5" s="500" t="s">
        <v>34</v>
      </c>
    </row>
    <row r="6" spans="1:8" ht="26.65" customHeight="1">
      <c r="A6" s="785"/>
      <c r="B6" s="501" t="s">
        <v>524</v>
      </c>
      <c r="C6" s="789"/>
      <c r="D6" s="790"/>
      <c r="E6" s="790"/>
      <c r="F6" s="790"/>
      <c r="G6" s="790"/>
      <c r="H6" s="791"/>
    </row>
    <row r="7" spans="1:8" ht="22.9" customHeight="1">
      <c r="A7" s="502">
        <v>1</v>
      </c>
      <c r="B7" s="503" t="s">
        <v>525</v>
      </c>
      <c r="C7" s="488">
        <f>SUM(C8:C10)</f>
        <v>364777204.3435111</v>
      </c>
      <c r="D7" s="488">
        <f>SUM(D8:D10)</f>
        <v>360008042.33147264</v>
      </c>
      <c r="E7" s="489">
        <f>C7+D7</f>
        <v>724785246.67498374</v>
      </c>
      <c r="F7" s="490">
        <f>SUM(F8:F10)</f>
        <v>245350758.24000001</v>
      </c>
      <c r="G7" s="490">
        <f>SUM(G8:G10)</f>
        <v>391650709.45000005</v>
      </c>
      <c r="H7" s="504">
        <f>F7+G7</f>
        <v>637001467.69000006</v>
      </c>
    </row>
    <row r="8" spans="1:8" ht="15.75">
      <c r="A8" s="502">
        <v>1.1000000000000001</v>
      </c>
      <c r="B8" s="505" t="s">
        <v>526</v>
      </c>
      <c r="C8" s="491">
        <v>251453965.87</v>
      </c>
      <c r="D8" s="491">
        <v>87278115</v>
      </c>
      <c r="E8" s="492">
        <f t="shared" ref="E8:E36" si="0">C8+D8</f>
        <v>338732080.87</v>
      </c>
      <c r="F8" s="490">
        <v>237036057.81999999</v>
      </c>
      <c r="G8" s="490">
        <v>68459799.879999995</v>
      </c>
      <c r="H8" s="504">
        <f t="shared" ref="H8:H36" si="1">F8+G8</f>
        <v>305495857.69999999</v>
      </c>
    </row>
    <row r="9" spans="1:8" ht="15.75">
      <c r="A9" s="502">
        <v>1.2</v>
      </c>
      <c r="B9" s="505" t="s">
        <v>527</v>
      </c>
      <c r="C9" s="491">
        <v>52764540.300499275</v>
      </c>
      <c r="D9" s="491">
        <v>114238634.55568305</v>
      </c>
      <c r="E9" s="492">
        <f t="shared" si="0"/>
        <v>167003174.85618234</v>
      </c>
      <c r="F9" s="490">
        <v>7715598.7999999998</v>
      </c>
      <c r="G9" s="490">
        <v>99113768.159999996</v>
      </c>
      <c r="H9" s="504">
        <f t="shared" si="1"/>
        <v>106829366.95999999</v>
      </c>
    </row>
    <row r="10" spans="1:8" ht="15.75">
      <c r="A10" s="502">
        <v>1.3</v>
      </c>
      <c r="B10" s="505" t="s">
        <v>528</v>
      </c>
      <c r="C10" s="491">
        <v>60558698.173011839</v>
      </c>
      <c r="D10" s="491">
        <v>158491292.77578962</v>
      </c>
      <c r="E10" s="492">
        <f t="shared" si="0"/>
        <v>219049990.94880146</v>
      </c>
      <c r="F10" s="490">
        <v>599101.62</v>
      </c>
      <c r="G10" s="490">
        <v>224077141.41000003</v>
      </c>
      <c r="H10" s="504">
        <f t="shared" si="1"/>
        <v>224676243.03000003</v>
      </c>
    </row>
    <row r="11" spans="1:8" ht="15.75">
      <c r="A11" s="502">
        <v>2</v>
      </c>
      <c r="B11" s="768" t="s">
        <v>529</v>
      </c>
      <c r="C11" s="491">
        <v>1289440.29</v>
      </c>
      <c r="D11" s="491">
        <v>0</v>
      </c>
      <c r="E11" s="492">
        <f t="shared" si="0"/>
        <v>1289440.29</v>
      </c>
      <c r="F11" s="490">
        <v>245402.97999999998</v>
      </c>
      <c r="G11" s="490">
        <v>0</v>
      </c>
      <c r="H11" s="504">
        <f t="shared" si="1"/>
        <v>245402.97999999998</v>
      </c>
    </row>
    <row r="12" spans="1:8" ht="15.75">
      <c r="A12" s="502">
        <v>2.1</v>
      </c>
      <c r="B12" s="506" t="s">
        <v>530</v>
      </c>
      <c r="C12" s="491">
        <v>966158.55</v>
      </c>
      <c r="D12" s="491">
        <v>0</v>
      </c>
      <c r="E12" s="492">
        <f t="shared" si="0"/>
        <v>966158.55</v>
      </c>
      <c r="F12" s="493">
        <v>163.24</v>
      </c>
      <c r="G12" s="490">
        <v>0</v>
      </c>
      <c r="H12" s="504">
        <f t="shared" si="1"/>
        <v>163.24</v>
      </c>
    </row>
    <row r="13" spans="1:8" ht="26.65" customHeight="1">
      <c r="A13" s="502">
        <v>3</v>
      </c>
      <c r="B13" s="769" t="s">
        <v>531</v>
      </c>
      <c r="C13" s="491"/>
      <c r="D13" s="491"/>
      <c r="E13" s="492">
        <f t="shared" si="0"/>
        <v>0</v>
      </c>
      <c r="F13" s="493"/>
      <c r="G13" s="493"/>
      <c r="H13" s="504">
        <f t="shared" si="1"/>
        <v>0</v>
      </c>
    </row>
    <row r="14" spans="1:8" ht="26.65" customHeight="1">
      <c r="A14" s="502">
        <v>4</v>
      </c>
      <c r="B14" s="509" t="s">
        <v>532</v>
      </c>
      <c r="C14" s="491"/>
      <c r="D14" s="491"/>
      <c r="E14" s="492">
        <f t="shared" si="0"/>
        <v>0</v>
      </c>
      <c r="F14" s="490"/>
      <c r="G14" s="490"/>
      <c r="H14" s="504">
        <f t="shared" si="1"/>
        <v>0</v>
      </c>
    </row>
    <row r="15" spans="1:8" ht="24.4" customHeight="1">
      <c r="A15" s="502">
        <v>5</v>
      </c>
      <c r="B15" s="511" t="s">
        <v>533</v>
      </c>
      <c r="C15" s="494">
        <f>SUM(C16:C18)</f>
        <v>259869571.78298306</v>
      </c>
      <c r="D15" s="494">
        <f>SUM(D16:D18)</f>
        <v>0</v>
      </c>
      <c r="E15" s="495">
        <f t="shared" si="0"/>
        <v>259869571.78298306</v>
      </c>
      <c r="F15" s="490">
        <f>SUM(F16:F18)</f>
        <v>221894417.88810998</v>
      </c>
      <c r="G15" s="496">
        <f>SUM(G16:G18)</f>
        <v>0</v>
      </c>
      <c r="H15" s="504">
        <f t="shared" si="1"/>
        <v>221894417.88810998</v>
      </c>
    </row>
    <row r="16" spans="1:8" ht="15.75">
      <c r="A16" s="502">
        <v>5.0999999999999996</v>
      </c>
      <c r="B16" s="770" t="s">
        <v>534</v>
      </c>
      <c r="C16" s="491"/>
      <c r="D16" s="491"/>
      <c r="E16" s="492">
        <f t="shared" si="0"/>
        <v>0</v>
      </c>
      <c r="F16" s="490"/>
      <c r="G16" s="490"/>
      <c r="H16" s="504">
        <f t="shared" si="1"/>
        <v>0</v>
      </c>
    </row>
    <row r="17" spans="1:8" ht="15.75">
      <c r="A17" s="502">
        <v>5.2</v>
      </c>
      <c r="B17" s="770" t="s">
        <v>535</v>
      </c>
      <c r="C17" s="491">
        <v>259869571.78298306</v>
      </c>
      <c r="D17" s="491">
        <v>0</v>
      </c>
      <c r="E17" s="492">
        <f t="shared" si="0"/>
        <v>259869571.78298306</v>
      </c>
      <c r="F17" s="490">
        <v>221894417.88810998</v>
      </c>
      <c r="G17" s="490">
        <v>0</v>
      </c>
      <c r="H17" s="504">
        <f t="shared" si="1"/>
        <v>221894417.88810998</v>
      </c>
    </row>
    <row r="18" spans="1:8" ht="15.75">
      <c r="A18" s="502">
        <v>5.3</v>
      </c>
      <c r="B18" s="771" t="s">
        <v>536</v>
      </c>
      <c r="C18" s="491"/>
      <c r="D18" s="491"/>
      <c r="E18" s="492">
        <f t="shared" si="0"/>
        <v>0</v>
      </c>
      <c r="F18" s="490"/>
      <c r="G18" s="490"/>
      <c r="H18" s="504">
        <f t="shared" si="1"/>
        <v>0</v>
      </c>
    </row>
    <row r="19" spans="1:8" ht="15.75">
      <c r="A19" s="502">
        <v>6</v>
      </c>
      <c r="B19" s="769" t="s">
        <v>537</v>
      </c>
      <c r="C19" s="491">
        <f>SUM(C20:C21)</f>
        <v>3461249838.3914537</v>
      </c>
      <c r="D19" s="488">
        <f>SUM(D20:D21)</f>
        <v>978483825.81615973</v>
      </c>
      <c r="E19" s="489">
        <f t="shared" si="0"/>
        <v>4439733664.207613</v>
      </c>
      <c r="F19" s="490">
        <f>SUM(F20:F21)</f>
        <v>2882728272.6157513</v>
      </c>
      <c r="G19" s="490">
        <f>SUM(G20:G21)</f>
        <v>767559867.96584785</v>
      </c>
      <c r="H19" s="504">
        <f t="shared" si="1"/>
        <v>3650288140.5815992</v>
      </c>
    </row>
    <row r="20" spans="1:8" ht="15.75">
      <c r="A20" s="502">
        <v>6.1</v>
      </c>
      <c r="B20" s="770" t="s">
        <v>535</v>
      </c>
      <c r="C20" s="491">
        <v>368572293.48219138</v>
      </c>
      <c r="D20" s="491">
        <v>83769384.060895726</v>
      </c>
      <c r="E20" s="492">
        <f t="shared" si="0"/>
        <v>452341677.54308712</v>
      </c>
      <c r="F20" s="490">
        <v>321943878.17679799</v>
      </c>
      <c r="G20" s="490">
        <v>0</v>
      </c>
      <c r="H20" s="504">
        <f t="shared" si="1"/>
        <v>321943878.17679799</v>
      </c>
    </row>
    <row r="21" spans="1:8" ht="15.75">
      <c r="A21" s="502">
        <v>6.2</v>
      </c>
      <c r="B21" s="771" t="s">
        <v>536</v>
      </c>
      <c r="C21" s="491">
        <v>3092677544.9092622</v>
      </c>
      <c r="D21" s="491">
        <v>894714441.75526404</v>
      </c>
      <c r="E21" s="492">
        <f t="shared" si="0"/>
        <v>3987391986.664526</v>
      </c>
      <c r="F21" s="490">
        <v>2560784394.4389534</v>
      </c>
      <c r="G21" s="490">
        <v>767559867.96584785</v>
      </c>
      <c r="H21" s="504">
        <f t="shared" si="1"/>
        <v>3328344262.4048014</v>
      </c>
    </row>
    <row r="22" spans="1:8" ht="15.75">
      <c r="A22" s="502">
        <v>7</v>
      </c>
      <c r="B22" s="768" t="s">
        <v>538</v>
      </c>
      <c r="C22" s="491">
        <v>0</v>
      </c>
      <c r="D22" s="491">
        <v>0</v>
      </c>
      <c r="E22" s="492">
        <f t="shared" si="0"/>
        <v>0</v>
      </c>
      <c r="F22" s="490">
        <v>106733.3</v>
      </c>
      <c r="G22" s="490">
        <v>0</v>
      </c>
      <c r="H22" s="504">
        <f t="shared" si="1"/>
        <v>106733.3</v>
      </c>
    </row>
    <row r="23" spans="1:8" ht="15.75">
      <c r="A23" s="502">
        <v>8</v>
      </c>
      <c r="B23" s="768" t="s">
        <v>539</v>
      </c>
      <c r="C23" s="491">
        <v>0</v>
      </c>
      <c r="D23" s="491">
        <v>0</v>
      </c>
      <c r="E23" s="492">
        <f t="shared" si="0"/>
        <v>0</v>
      </c>
      <c r="F23" s="490">
        <v>0</v>
      </c>
      <c r="G23" s="490">
        <v>0</v>
      </c>
      <c r="H23" s="504">
        <f t="shared" si="1"/>
        <v>0</v>
      </c>
    </row>
    <row r="24" spans="1:8" ht="15.75">
      <c r="A24" s="502">
        <v>9</v>
      </c>
      <c r="B24" s="509" t="s">
        <v>540</v>
      </c>
      <c r="C24" s="491">
        <f>SUM(C25:C26)</f>
        <v>217591914.89000005</v>
      </c>
      <c r="D24" s="491">
        <f>SUM(D25:D26)</f>
        <v>0</v>
      </c>
      <c r="E24" s="492">
        <f t="shared" si="0"/>
        <v>217591914.89000005</v>
      </c>
      <c r="F24" s="490">
        <f>SUM(F25:F26)</f>
        <v>192166162.16</v>
      </c>
      <c r="G24" s="490">
        <f>SUM(G25:G26)</f>
        <v>0</v>
      </c>
      <c r="H24" s="504">
        <f t="shared" si="1"/>
        <v>192166162.16</v>
      </c>
    </row>
    <row r="25" spans="1:8" ht="15.75">
      <c r="A25" s="502">
        <v>9.1</v>
      </c>
      <c r="B25" s="770" t="s">
        <v>541</v>
      </c>
      <c r="C25" s="491">
        <v>215146192.06000003</v>
      </c>
      <c r="D25" s="491">
        <v>0</v>
      </c>
      <c r="E25" s="492">
        <f t="shared" si="0"/>
        <v>215146192.06000003</v>
      </c>
      <c r="F25" s="490">
        <v>190121443.12</v>
      </c>
      <c r="G25" s="490">
        <v>0</v>
      </c>
      <c r="H25" s="504">
        <f t="shared" si="1"/>
        <v>190121443.12</v>
      </c>
    </row>
    <row r="26" spans="1:8" ht="15.75">
      <c r="A26" s="502">
        <v>9.1999999999999993</v>
      </c>
      <c r="B26" s="770" t="s">
        <v>542</v>
      </c>
      <c r="C26" s="491">
        <v>2445722.83</v>
      </c>
      <c r="D26" s="491">
        <v>0</v>
      </c>
      <c r="E26" s="492">
        <f t="shared" si="0"/>
        <v>2445722.83</v>
      </c>
      <c r="F26" s="490">
        <v>2044719.04</v>
      </c>
      <c r="G26" s="490">
        <v>0</v>
      </c>
      <c r="H26" s="504">
        <f t="shared" si="1"/>
        <v>2044719.04</v>
      </c>
    </row>
    <row r="27" spans="1:8" ht="15.75">
      <c r="A27" s="502">
        <v>10</v>
      </c>
      <c r="B27" s="509" t="s">
        <v>543</v>
      </c>
      <c r="C27" s="491">
        <f>SUM(C28:C29)</f>
        <v>83248775.679999977</v>
      </c>
      <c r="D27" s="491">
        <f>SUM(D28:D29)</f>
        <v>0</v>
      </c>
      <c r="E27" s="492">
        <f t="shared" si="0"/>
        <v>83248775.679999977</v>
      </c>
      <c r="F27" s="490">
        <f>SUM(F28:F29)</f>
        <v>69516858.649999991</v>
      </c>
      <c r="G27" s="490">
        <f>SUM(G28:G29)</f>
        <v>0</v>
      </c>
      <c r="H27" s="504">
        <f t="shared" si="1"/>
        <v>69516858.649999991</v>
      </c>
    </row>
    <row r="28" spans="1:8" ht="15.75">
      <c r="A28" s="502">
        <v>10.1</v>
      </c>
      <c r="B28" s="770" t="s">
        <v>544</v>
      </c>
      <c r="C28" s="491"/>
      <c r="D28" s="491"/>
      <c r="E28" s="492">
        <f t="shared" si="0"/>
        <v>0</v>
      </c>
      <c r="F28" s="490"/>
      <c r="G28" s="490"/>
      <c r="H28" s="504">
        <f t="shared" si="1"/>
        <v>0</v>
      </c>
    </row>
    <row r="29" spans="1:8" ht="15.75">
      <c r="A29" s="502">
        <v>10.199999999999999</v>
      </c>
      <c r="B29" s="770" t="s">
        <v>545</v>
      </c>
      <c r="C29" s="491">
        <v>83248775.679999977</v>
      </c>
      <c r="D29" s="491">
        <v>0</v>
      </c>
      <c r="E29" s="492">
        <f t="shared" si="0"/>
        <v>83248775.679999977</v>
      </c>
      <c r="F29" s="490">
        <v>69516858.649999991</v>
      </c>
      <c r="G29" s="490">
        <v>0</v>
      </c>
      <c r="H29" s="504">
        <f t="shared" si="1"/>
        <v>69516858.649999991</v>
      </c>
    </row>
    <row r="30" spans="1:8" ht="15.75">
      <c r="A30" s="502">
        <v>11</v>
      </c>
      <c r="B30" s="509" t="s">
        <v>546</v>
      </c>
      <c r="C30" s="491">
        <f>SUM(C31:C32)</f>
        <v>0</v>
      </c>
      <c r="D30" s="491">
        <f>SUM(D31:D32)</f>
        <v>0</v>
      </c>
      <c r="E30" s="492">
        <f t="shared" si="0"/>
        <v>0</v>
      </c>
      <c r="F30" s="497">
        <f>SUM(F31:F32)</f>
        <v>0</v>
      </c>
      <c r="G30" s="497">
        <f>SUM(G31:G32)</f>
        <v>0</v>
      </c>
      <c r="H30" s="507">
        <f t="shared" si="1"/>
        <v>0</v>
      </c>
    </row>
    <row r="31" spans="1:8" ht="15.75">
      <c r="A31" s="502">
        <v>11.1</v>
      </c>
      <c r="B31" s="770" t="s">
        <v>547</v>
      </c>
      <c r="C31" s="491">
        <v>0</v>
      </c>
      <c r="D31" s="491">
        <v>0</v>
      </c>
      <c r="E31" s="492">
        <f t="shared" si="0"/>
        <v>0</v>
      </c>
      <c r="F31" s="490">
        <v>0</v>
      </c>
      <c r="G31" s="490">
        <v>0</v>
      </c>
      <c r="H31" s="504">
        <f t="shared" si="1"/>
        <v>0</v>
      </c>
    </row>
    <row r="32" spans="1:8" ht="15.75">
      <c r="A32" s="502">
        <v>11.2</v>
      </c>
      <c r="B32" s="770" t="s">
        <v>548</v>
      </c>
      <c r="C32" s="491">
        <v>0</v>
      </c>
      <c r="D32" s="491">
        <v>0</v>
      </c>
      <c r="E32" s="492">
        <f t="shared" si="0"/>
        <v>0</v>
      </c>
      <c r="F32" s="490">
        <v>0</v>
      </c>
      <c r="G32" s="490">
        <v>0</v>
      </c>
      <c r="H32" s="504">
        <f t="shared" si="1"/>
        <v>0</v>
      </c>
    </row>
    <row r="33" spans="1:8" ht="15.75">
      <c r="A33" s="502">
        <v>13</v>
      </c>
      <c r="B33" s="509" t="s">
        <v>549</v>
      </c>
      <c r="C33" s="491">
        <v>35066684.25</v>
      </c>
      <c r="D33" s="491">
        <v>15056472.027000001</v>
      </c>
      <c r="E33" s="492">
        <f t="shared" si="0"/>
        <v>50123156.277000003</v>
      </c>
      <c r="F33" s="490">
        <v>34041179.928000003</v>
      </c>
      <c r="G33" s="490">
        <v>9114934.6979999989</v>
      </c>
      <c r="H33" s="504">
        <f t="shared" si="1"/>
        <v>43156114.626000002</v>
      </c>
    </row>
    <row r="34" spans="1:8" ht="15.75">
      <c r="A34" s="502">
        <v>13.1</v>
      </c>
      <c r="B34" s="508" t="s">
        <v>550</v>
      </c>
      <c r="C34" s="491">
        <v>6926605.790000001</v>
      </c>
      <c r="D34" s="491">
        <v>0</v>
      </c>
      <c r="E34" s="492">
        <f t="shared" si="0"/>
        <v>6926605.790000001</v>
      </c>
      <c r="F34" s="490">
        <v>3137239.54</v>
      </c>
      <c r="G34" s="490">
        <v>0</v>
      </c>
      <c r="H34" s="504">
        <f t="shared" si="1"/>
        <v>3137239.54</v>
      </c>
    </row>
    <row r="35" spans="1:8" ht="15.75">
      <c r="A35" s="502">
        <v>13.2</v>
      </c>
      <c r="B35" s="508" t="s">
        <v>551</v>
      </c>
      <c r="C35" s="491">
        <v>0</v>
      </c>
      <c r="D35" s="491">
        <v>0</v>
      </c>
      <c r="E35" s="492">
        <f t="shared" si="0"/>
        <v>0</v>
      </c>
      <c r="F35" s="490">
        <v>0</v>
      </c>
      <c r="G35" s="490">
        <v>0</v>
      </c>
      <c r="H35" s="504">
        <f t="shared" si="1"/>
        <v>0</v>
      </c>
    </row>
    <row r="36" spans="1:8" ht="15.75">
      <c r="A36" s="502">
        <v>14</v>
      </c>
      <c r="B36" s="509" t="s">
        <v>552</v>
      </c>
      <c r="C36" s="498">
        <f>SUM(C7,C11,C13,C14,C15,C19,C22,C23,C24,C27,C30,C33)</f>
        <v>4423093429.6279488</v>
      </c>
      <c r="D36" s="498">
        <f>SUM(D7,D11,D13,D14,D15,D19,D22,D23,D24,D27,D30,D33)</f>
        <v>1353548340.1746323</v>
      </c>
      <c r="E36" s="499">
        <f t="shared" si="0"/>
        <v>5776641769.8025808</v>
      </c>
      <c r="F36" s="497">
        <f>SUM(F7,F11,F13,F14,F15,F19,F22,F23,F24,F27,F30,F33)</f>
        <v>3646049785.7618613</v>
      </c>
      <c r="G36" s="497">
        <f>SUM(G7,G11,G13,G14,G15,G19,G22,G23,G24,G27,G30,G33)</f>
        <v>1168325512.1138477</v>
      </c>
      <c r="H36" s="507">
        <f t="shared" si="1"/>
        <v>4814375297.8757095</v>
      </c>
    </row>
    <row r="37" spans="1:8" ht="22.5" customHeight="1">
      <c r="A37" s="502"/>
      <c r="B37" s="510" t="s">
        <v>553</v>
      </c>
      <c r="C37" s="782"/>
      <c r="D37" s="783"/>
      <c r="E37" s="783"/>
      <c r="F37" s="783"/>
      <c r="G37" s="783"/>
      <c r="H37" s="784"/>
    </row>
    <row r="38" spans="1:8" ht="15.75">
      <c r="A38" s="502">
        <v>15</v>
      </c>
      <c r="B38" s="768" t="s">
        <v>554</v>
      </c>
      <c r="C38" s="491">
        <v>0</v>
      </c>
      <c r="D38" s="491">
        <v>0</v>
      </c>
      <c r="E38" s="492">
        <f>C38+D38</f>
        <v>0</v>
      </c>
      <c r="F38" s="490">
        <v>2548045.75</v>
      </c>
      <c r="G38" s="490">
        <v>0</v>
      </c>
      <c r="H38" s="504">
        <f>F38+G38</f>
        <v>2548045.75</v>
      </c>
    </row>
    <row r="39" spans="1:8" ht="15.75">
      <c r="A39" s="502">
        <v>15.1</v>
      </c>
      <c r="B39" s="506" t="s">
        <v>530</v>
      </c>
      <c r="C39" s="491">
        <v>0</v>
      </c>
      <c r="D39" s="491"/>
      <c r="E39" s="492">
        <f t="shared" ref="E39:E53" si="2">C39+D39</f>
        <v>0</v>
      </c>
      <c r="F39" s="490">
        <v>2548045.75</v>
      </c>
      <c r="G39" s="490"/>
      <c r="H39" s="504">
        <f t="shared" ref="H39:H53" si="3">F39+G39</f>
        <v>2548045.75</v>
      </c>
    </row>
    <row r="40" spans="1:8" ht="24" customHeight="1">
      <c r="A40" s="502">
        <v>16</v>
      </c>
      <c r="B40" s="768" t="s">
        <v>555</v>
      </c>
      <c r="C40" s="491"/>
      <c r="D40" s="491"/>
      <c r="E40" s="492">
        <f t="shared" si="2"/>
        <v>0</v>
      </c>
      <c r="F40" s="490"/>
      <c r="G40" s="490"/>
      <c r="H40" s="504">
        <f t="shared" si="3"/>
        <v>0</v>
      </c>
    </row>
    <row r="41" spans="1:8" ht="15.75">
      <c r="A41" s="502">
        <v>17</v>
      </c>
      <c r="B41" s="768" t="s">
        <v>556</v>
      </c>
      <c r="C41" s="491">
        <f>SUM(C42:C45)</f>
        <v>3679290428.1200004</v>
      </c>
      <c r="D41" s="491">
        <f>SUM(D42:D45)</f>
        <v>1202374365.2802179</v>
      </c>
      <c r="E41" s="492">
        <f t="shared" si="2"/>
        <v>4881664793.400218</v>
      </c>
      <c r="F41" s="490">
        <f>SUM(F42:F45)</f>
        <v>3066529858.8431001</v>
      </c>
      <c r="G41" s="490">
        <f>SUM(G42:G45)</f>
        <v>997831273.09516335</v>
      </c>
      <c r="H41" s="504">
        <f t="shared" si="3"/>
        <v>4064361131.9382634</v>
      </c>
    </row>
    <row r="42" spans="1:8" ht="15.75">
      <c r="A42" s="502">
        <v>17.100000000000001</v>
      </c>
      <c r="B42" s="772" t="s">
        <v>557</v>
      </c>
      <c r="C42" s="491">
        <v>2966289182.1800003</v>
      </c>
      <c r="D42" s="491">
        <v>1130105633.4450128</v>
      </c>
      <c r="E42" s="492">
        <f t="shared" si="2"/>
        <v>4096394815.6250134</v>
      </c>
      <c r="F42" s="490">
        <v>2307875563.1131001</v>
      </c>
      <c r="G42" s="490">
        <v>914077477.84516335</v>
      </c>
      <c r="H42" s="504">
        <f t="shared" si="3"/>
        <v>3221953040.9582634</v>
      </c>
    </row>
    <row r="43" spans="1:8" ht="15.75">
      <c r="A43" s="502">
        <v>17.2</v>
      </c>
      <c r="B43" s="505" t="s">
        <v>558</v>
      </c>
      <c r="C43" s="491">
        <v>710784178.08000004</v>
      </c>
      <c r="D43" s="491">
        <v>30882169.905205</v>
      </c>
      <c r="E43" s="492">
        <f t="shared" si="2"/>
        <v>741666347.98520505</v>
      </c>
      <c r="F43" s="490">
        <v>755745875.79999995</v>
      </c>
      <c r="G43" s="490">
        <v>49675229.349999994</v>
      </c>
      <c r="H43" s="504">
        <f t="shared" si="3"/>
        <v>805421105.14999998</v>
      </c>
    </row>
    <row r="44" spans="1:8" ht="15.75">
      <c r="A44" s="502">
        <v>17.3</v>
      </c>
      <c r="B44" s="772" t="s">
        <v>559</v>
      </c>
      <c r="C44" s="491">
        <v>0</v>
      </c>
      <c r="D44" s="491">
        <v>0</v>
      </c>
      <c r="E44" s="492">
        <f t="shared" si="2"/>
        <v>0</v>
      </c>
      <c r="F44" s="490">
        <v>0</v>
      </c>
      <c r="G44" s="490">
        <v>0</v>
      </c>
      <c r="H44" s="504">
        <f t="shared" si="3"/>
        <v>0</v>
      </c>
    </row>
    <row r="45" spans="1:8" ht="15.75">
      <c r="A45" s="502">
        <v>17.399999999999999</v>
      </c>
      <c r="B45" s="772" t="s">
        <v>560</v>
      </c>
      <c r="C45" s="491">
        <v>2217067.86</v>
      </c>
      <c r="D45" s="491">
        <v>41386561.93</v>
      </c>
      <c r="E45" s="492">
        <f t="shared" si="2"/>
        <v>43603629.789999999</v>
      </c>
      <c r="F45" s="490">
        <v>2908419.93</v>
      </c>
      <c r="G45" s="490">
        <v>34078565.899999999</v>
      </c>
      <c r="H45" s="504">
        <f t="shared" si="3"/>
        <v>36986985.829999998</v>
      </c>
    </row>
    <row r="46" spans="1:8" ht="15.75">
      <c r="A46" s="502">
        <v>18</v>
      </c>
      <c r="B46" s="773" t="s">
        <v>561</v>
      </c>
      <c r="C46" s="491">
        <v>1565850.7893239665</v>
      </c>
      <c r="D46" s="491">
        <v>916780.53976432874</v>
      </c>
      <c r="E46" s="492">
        <f t="shared" si="2"/>
        <v>2482631.3290882953</v>
      </c>
      <c r="F46" s="490">
        <v>1308453.7567732444</v>
      </c>
      <c r="G46" s="490">
        <v>174042.23652176355</v>
      </c>
      <c r="H46" s="504">
        <f t="shared" si="3"/>
        <v>1482495.9932950079</v>
      </c>
    </row>
    <row r="47" spans="1:8" ht="15.75">
      <c r="A47" s="502">
        <v>19</v>
      </c>
      <c r="B47" s="773" t="s">
        <v>562</v>
      </c>
      <c r="C47" s="491">
        <f>SUM(C48:C49)</f>
        <v>17891692.690000001</v>
      </c>
      <c r="D47" s="491">
        <f>SUM(D48:D49)</f>
        <v>0</v>
      </c>
      <c r="E47" s="492">
        <f t="shared" si="2"/>
        <v>17891692.690000001</v>
      </c>
      <c r="F47" s="497">
        <f>SUM(F48:F49)</f>
        <v>18101169.48</v>
      </c>
      <c r="G47" s="497">
        <f>SUM(G48:G49)</f>
        <v>0</v>
      </c>
      <c r="H47" s="507">
        <f t="shared" si="3"/>
        <v>18101169.48</v>
      </c>
    </row>
    <row r="48" spans="1:8" ht="15.75">
      <c r="A48" s="502">
        <v>19.100000000000001</v>
      </c>
      <c r="B48" s="774" t="s">
        <v>563</v>
      </c>
      <c r="C48" s="491">
        <v>626250.28</v>
      </c>
      <c r="D48" s="491">
        <v>0</v>
      </c>
      <c r="E48" s="492">
        <f t="shared" si="2"/>
        <v>626250.28</v>
      </c>
      <c r="F48" s="490">
        <v>2380852</v>
      </c>
      <c r="G48" s="490">
        <v>0</v>
      </c>
      <c r="H48" s="504">
        <f t="shared" si="3"/>
        <v>2380852</v>
      </c>
    </row>
    <row r="49" spans="1:8" ht="15.75">
      <c r="A49" s="502">
        <v>19.2</v>
      </c>
      <c r="B49" s="774" t="s">
        <v>564</v>
      </c>
      <c r="C49" s="491">
        <v>17265442.41</v>
      </c>
      <c r="D49" s="491">
        <v>0</v>
      </c>
      <c r="E49" s="492">
        <f t="shared" si="2"/>
        <v>17265442.41</v>
      </c>
      <c r="F49" s="490">
        <v>15720317.48</v>
      </c>
      <c r="G49" s="490">
        <v>0</v>
      </c>
      <c r="H49" s="504">
        <f t="shared" si="3"/>
        <v>15720317.48</v>
      </c>
    </row>
    <row r="50" spans="1:8" ht="15.75">
      <c r="A50" s="502">
        <v>20</v>
      </c>
      <c r="B50" s="421" t="s">
        <v>565</v>
      </c>
      <c r="C50" s="491">
        <v>15794838.927200001</v>
      </c>
      <c r="D50" s="491">
        <v>124875955.097001</v>
      </c>
      <c r="E50" s="492">
        <f t="shared" si="2"/>
        <v>140670794.02420101</v>
      </c>
      <c r="F50" s="490">
        <v>10121339.08</v>
      </c>
      <c r="G50" s="490">
        <v>114174348.02637999</v>
      </c>
      <c r="H50" s="504">
        <f t="shared" si="3"/>
        <v>124295687.10637999</v>
      </c>
    </row>
    <row r="51" spans="1:8" ht="15.75">
      <c r="A51" s="502">
        <v>21</v>
      </c>
      <c r="B51" s="768" t="s">
        <v>566</v>
      </c>
      <c r="C51" s="491">
        <v>29362283.190000001</v>
      </c>
      <c r="D51" s="491">
        <v>2206149.9700000002</v>
      </c>
      <c r="E51" s="492">
        <f t="shared" si="2"/>
        <v>31568433.16</v>
      </c>
      <c r="F51" s="490">
        <v>21471224.850000001</v>
      </c>
      <c r="G51" s="490">
        <v>2950122.04</v>
      </c>
      <c r="H51" s="504">
        <f t="shared" si="3"/>
        <v>24421346.890000001</v>
      </c>
    </row>
    <row r="52" spans="1:8" ht="15.75">
      <c r="A52" s="502">
        <v>21.1</v>
      </c>
      <c r="B52" s="505" t="s">
        <v>567</v>
      </c>
      <c r="C52" s="491">
        <v>90006.23</v>
      </c>
      <c r="D52" s="491">
        <v>0</v>
      </c>
      <c r="E52" s="492">
        <f t="shared" si="2"/>
        <v>90006.23</v>
      </c>
      <c r="F52" s="490">
        <v>91669.77</v>
      </c>
      <c r="G52" s="490">
        <v>0</v>
      </c>
      <c r="H52" s="504">
        <f t="shared" si="3"/>
        <v>91669.77</v>
      </c>
    </row>
    <row r="53" spans="1:8" ht="15.75">
      <c r="A53" s="502">
        <v>22</v>
      </c>
      <c r="B53" s="511" t="s">
        <v>568</v>
      </c>
      <c r="C53" s="498">
        <f>SUM(C38,C40,C41,C46,C47,C50,C51)</f>
        <v>3743905093.7165241</v>
      </c>
      <c r="D53" s="498">
        <f>SUM(D38,D40,D41,D46,D47,D50,D51)</f>
        <v>1330373250.8869834</v>
      </c>
      <c r="E53" s="499">
        <f t="shared" si="2"/>
        <v>5074278344.603508</v>
      </c>
      <c r="F53" s="497">
        <f>SUM(F38,F40,F41,F46,F47,F50,F51)</f>
        <v>3120080091.7598734</v>
      </c>
      <c r="G53" s="497">
        <f>SUM(G38,G40,G41,G46,G47,G50,G51)</f>
        <v>1115129785.3980651</v>
      </c>
      <c r="H53" s="507">
        <f t="shared" si="3"/>
        <v>4235209877.1579385</v>
      </c>
    </row>
    <row r="54" spans="1:8" ht="24" customHeight="1">
      <c r="A54" s="502"/>
      <c r="B54" s="510" t="s">
        <v>569</v>
      </c>
      <c r="C54" s="782"/>
      <c r="D54" s="783"/>
      <c r="E54" s="783"/>
      <c r="F54" s="783"/>
      <c r="G54" s="783"/>
      <c r="H54" s="784"/>
    </row>
    <row r="55" spans="1:8" ht="15.75">
      <c r="A55" s="502">
        <v>23</v>
      </c>
      <c r="B55" s="421" t="s">
        <v>710</v>
      </c>
      <c r="C55" s="491">
        <v>44490459.259999998</v>
      </c>
      <c r="D55" s="491">
        <v>0</v>
      </c>
      <c r="E55" s="492">
        <f>C55+D55</f>
        <v>44490459.259999998</v>
      </c>
      <c r="F55" s="490">
        <v>44490459.259999998</v>
      </c>
      <c r="G55" s="490">
        <v>0</v>
      </c>
      <c r="H55" s="504">
        <f>F55+G55</f>
        <v>44490459.259999998</v>
      </c>
    </row>
    <row r="56" spans="1:8" ht="15.75">
      <c r="A56" s="502">
        <v>24</v>
      </c>
      <c r="B56" s="421" t="s">
        <v>571</v>
      </c>
      <c r="C56" s="491">
        <v>45653.84</v>
      </c>
      <c r="D56" s="491">
        <v>0</v>
      </c>
      <c r="E56" s="492">
        <f t="shared" ref="E56:E69" si="4">C56+D56</f>
        <v>45653.84</v>
      </c>
      <c r="F56" s="490">
        <v>45653.84</v>
      </c>
      <c r="G56" s="490">
        <v>0</v>
      </c>
      <c r="H56" s="504">
        <f t="shared" ref="H56:H69" si="5">F56+G56</f>
        <v>45653.84</v>
      </c>
    </row>
    <row r="57" spans="1:8" ht="15.75">
      <c r="A57" s="502">
        <v>25</v>
      </c>
      <c r="B57" s="773" t="s">
        <v>572</v>
      </c>
      <c r="C57" s="491">
        <v>41370267.239999995</v>
      </c>
      <c r="D57" s="491">
        <v>0</v>
      </c>
      <c r="E57" s="492">
        <f t="shared" si="4"/>
        <v>41370267.239999995</v>
      </c>
      <c r="F57" s="490">
        <v>41370267.239999995</v>
      </c>
      <c r="G57" s="490">
        <v>0</v>
      </c>
      <c r="H57" s="504">
        <f t="shared" si="5"/>
        <v>41370267.239999995</v>
      </c>
    </row>
    <row r="58" spans="1:8" ht="15.75">
      <c r="A58" s="502">
        <v>26</v>
      </c>
      <c r="B58" s="773" t="s">
        <v>573</v>
      </c>
      <c r="C58" s="491">
        <v>0</v>
      </c>
      <c r="D58" s="491">
        <v>0</v>
      </c>
      <c r="E58" s="492">
        <f t="shared" si="4"/>
        <v>0</v>
      </c>
      <c r="F58" s="490">
        <v>0</v>
      </c>
      <c r="G58" s="490">
        <v>0</v>
      </c>
      <c r="H58" s="504">
        <f t="shared" si="5"/>
        <v>0</v>
      </c>
    </row>
    <row r="59" spans="1:8" ht="15.75">
      <c r="A59" s="502">
        <v>27</v>
      </c>
      <c r="B59" s="773" t="s">
        <v>574</v>
      </c>
      <c r="C59" s="491">
        <f>SUM(C60:C61)</f>
        <v>0</v>
      </c>
      <c r="D59" s="491">
        <f>SUM(D60:D61)</f>
        <v>0</v>
      </c>
      <c r="E59" s="492">
        <f t="shared" si="4"/>
        <v>0</v>
      </c>
      <c r="F59" s="497">
        <v>0</v>
      </c>
      <c r="G59" s="497">
        <v>0</v>
      </c>
      <c r="H59" s="507">
        <f t="shared" si="5"/>
        <v>0</v>
      </c>
    </row>
    <row r="60" spans="1:8" ht="15.75">
      <c r="A60" s="502">
        <v>27.1</v>
      </c>
      <c r="B60" s="772" t="s">
        <v>575</v>
      </c>
      <c r="C60" s="491">
        <v>0</v>
      </c>
      <c r="D60" s="491">
        <v>0</v>
      </c>
      <c r="E60" s="492">
        <f t="shared" si="4"/>
        <v>0</v>
      </c>
      <c r="F60" s="490">
        <v>0</v>
      </c>
      <c r="G60" s="490">
        <v>0</v>
      </c>
      <c r="H60" s="504">
        <f t="shared" si="5"/>
        <v>0</v>
      </c>
    </row>
    <row r="61" spans="1:8" ht="15.75">
      <c r="A61" s="502">
        <v>27.2</v>
      </c>
      <c r="B61" s="772" t="s">
        <v>576</v>
      </c>
      <c r="C61" s="491">
        <v>0</v>
      </c>
      <c r="D61" s="491"/>
      <c r="E61" s="492">
        <f t="shared" si="4"/>
        <v>0</v>
      </c>
      <c r="F61" s="490">
        <v>0</v>
      </c>
      <c r="G61" s="490"/>
      <c r="H61" s="504">
        <f t="shared" si="5"/>
        <v>0</v>
      </c>
    </row>
    <row r="62" spans="1:8" ht="15.75">
      <c r="A62" s="502">
        <v>28</v>
      </c>
      <c r="B62" s="512" t="s">
        <v>577</v>
      </c>
      <c r="C62" s="491"/>
      <c r="D62" s="491"/>
      <c r="E62" s="492">
        <f t="shared" si="4"/>
        <v>0</v>
      </c>
      <c r="F62" s="490"/>
      <c r="G62" s="490"/>
      <c r="H62" s="504">
        <f t="shared" si="5"/>
        <v>0</v>
      </c>
    </row>
    <row r="63" spans="1:8" ht="15.75">
      <c r="A63" s="502">
        <v>29</v>
      </c>
      <c r="B63" s="773" t="s">
        <v>578</v>
      </c>
      <c r="C63" s="491">
        <f>SUM(C64:C66)</f>
        <v>34059711.18</v>
      </c>
      <c r="D63" s="491">
        <f>SUM(D64:D66)</f>
        <v>0</v>
      </c>
      <c r="E63" s="492">
        <f t="shared" si="4"/>
        <v>34059711.18</v>
      </c>
      <c r="F63" s="490">
        <v>25214287.800000001</v>
      </c>
      <c r="G63" s="490">
        <v>0</v>
      </c>
      <c r="H63" s="504">
        <f t="shared" si="5"/>
        <v>25214287.800000001</v>
      </c>
    </row>
    <row r="64" spans="1:8" ht="15.75">
      <c r="A64" s="502">
        <v>29.1</v>
      </c>
      <c r="B64" s="771" t="s">
        <v>579</v>
      </c>
      <c r="C64" s="491">
        <v>31349661.18</v>
      </c>
      <c r="D64" s="491">
        <v>0</v>
      </c>
      <c r="E64" s="492">
        <f t="shared" si="4"/>
        <v>31349661.18</v>
      </c>
      <c r="F64" s="490">
        <v>21901502.800000001</v>
      </c>
      <c r="G64" s="490">
        <v>0</v>
      </c>
      <c r="H64" s="504">
        <f t="shared" si="5"/>
        <v>21901502.800000001</v>
      </c>
    </row>
    <row r="65" spans="1:8" ht="25.15" customHeight="1">
      <c r="A65" s="502">
        <v>29.2</v>
      </c>
      <c r="B65" s="775" t="s">
        <v>580</v>
      </c>
      <c r="C65" s="491"/>
      <c r="D65" s="491"/>
      <c r="E65" s="492">
        <f t="shared" si="4"/>
        <v>0</v>
      </c>
      <c r="F65" s="490"/>
      <c r="G65" s="490"/>
      <c r="H65" s="504">
        <f t="shared" si="5"/>
        <v>0</v>
      </c>
    </row>
    <row r="66" spans="1:8" ht="22.5" customHeight="1">
      <c r="A66" s="502">
        <v>29.3</v>
      </c>
      <c r="B66" s="775" t="s">
        <v>581</v>
      </c>
      <c r="C66" s="491">
        <v>2710050</v>
      </c>
      <c r="D66" s="491"/>
      <c r="E66" s="492">
        <f t="shared" si="4"/>
        <v>2710050</v>
      </c>
      <c r="F66" s="490">
        <v>3312785</v>
      </c>
      <c r="G66" s="490"/>
      <c r="H66" s="504">
        <f t="shared" si="5"/>
        <v>3312785</v>
      </c>
    </row>
    <row r="67" spans="1:8" ht="15.75">
      <c r="A67" s="502">
        <v>30</v>
      </c>
      <c r="B67" s="509" t="s">
        <v>582</v>
      </c>
      <c r="C67" s="491">
        <v>582397333.76999998</v>
      </c>
      <c r="D67" s="491"/>
      <c r="E67" s="492">
        <f t="shared" si="4"/>
        <v>582397333.76999998</v>
      </c>
      <c r="F67" s="490">
        <v>468044753.48000002</v>
      </c>
      <c r="G67" s="490"/>
      <c r="H67" s="504">
        <f t="shared" si="5"/>
        <v>468044753.48000002</v>
      </c>
    </row>
    <row r="68" spans="1:8" ht="15.75">
      <c r="A68" s="502">
        <v>31</v>
      </c>
      <c r="B68" s="776" t="s">
        <v>752</v>
      </c>
      <c r="C68" s="491">
        <f>SUM(C55,C56,C57,C58,C59,C62,C63,C67)</f>
        <v>702363425.28999996</v>
      </c>
      <c r="D68" s="491">
        <f>SUM(D55,D56,D57,D58,D59,D62,D63,D67)</f>
        <v>0</v>
      </c>
      <c r="E68" s="492">
        <f t="shared" si="4"/>
        <v>702363425.28999996</v>
      </c>
      <c r="F68" s="490">
        <f>SUM(F55,F56,F57,F58,F59,F62,F63,F67)</f>
        <v>579165421.62</v>
      </c>
      <c r="G68" s="490">
        <f>SUM(G55,G56,G57,G58,G59,G62,G63,G67)</f>
        <v>0</v>
      </c>
      <c r="H68" s="504">
        <f t="shared" si="5"/>
        <v>579165421.62</v>
      </c>
    </row>
    <row r="69" spans="1:8" ht="15.75">
      <c r="A69" s="502">
        <v>32</v>
      </c>
      <c r="B69" s="509" t="s">
        <v>584</v>
      </c>
      <c r="C69" s="498">
        <f>SUM(C53,C68)</f>
        <v>4446268519.0065241</v>
      </c>
      <c r="D69" s="498">
        <f>SUM(D53,D68)</f>
        <v>1330373250.8869834</v>
      </c>
      <c r="E69" s="499">
        <f t="shared" si="4"/>
        <v>5776641769.893507</v>
      </c>
      <c r="F69" s="498">
        <f>SUM(F53,F68)</f>
        <v>3699245513.3798733</v>
      </c>
      <c r="G69" s="498">
        <f>SUM(G53,G68)</f>
        <v>1115129785.3980651</v>
      </c>
      <c r="H69" s="499">
        <f t="shared" si="5"/>
        <v>4814375298.7779388</v>
      </c>
    </row>
    <row r="72" spans="1:8">
      <c r="B72" s="460" t="s">
        <v>753</v>
      </c>
    </row>
  </sheetData>
  <mergeCells count="7">
    <mergeCell ref="C54:H54"/>
    <mergeCell ref="A4:A6"/>
    <mergeCell ref="B4:B5"/>
    <mergeCell ref="C4:E4"/>
    <mergeCell ref="F4:H4"/>
    <mergeCell ref="C6:H6"/>
    <mergeCell ref="C37:H37"/>
  </mergeCells>
  <pageMargins left="0.7" right="0.7" top="0.75" bottom="0.75" header="0.3" footer="0.3"/>
  <pageSetup paperSize="9" scale="44"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80" zoomScaleNormal="80" workbookViewId="0">
      <selection activeCell="C20" sqref="C20"/>
    </sheetView>
  </sheetViews>
  <sheetFormatPr defaultColWidth="9.28515625" defaultRowHeight="12.75"/>
  <cols>
    <col min="1" max="1" width="11.7109375" style="324" bestFit="1" customWidth="1"/>
    <col min="2" max="2" width="60.42578125" style="324" customWidth="1"/>
    <col min="3" max="3" width="19.7109375" style="324" bestFit="1" customWidth="1"/>
    <col min="4" max="5" width="16.140625" style="324" customWidth="1"/>
    <col min="6" max="6" width="16.140625" style="369" customWidth="1"/>
    <col min="7" max="7" width="19.7109375" style="369" customWidth="1"/>
    <col min="8" max="8" width="17.85546875" style="324" bestFit="1" customWidth="1"/>
    <col min="9" max="11" width="16.140625" style="369" customWidth="1"/>
    <col min="12" max="12" width="20.28515625" style="369" customWidth="1"/>
    <col min="13" max="16384" width="9.28515625" style="324"/>
  </cols>
  <sheetData>
    <row r="1" spans="1:12" ht="13.5">
      <c r="A1" s="262" t="s">
        <v>30</v>
      </c>
      <c r="B1" s="310" t="str">
        <f>'Info '!C2</f>
        <v>JSC "Liberty Bank"</v>
      </c>
      <c r="F1" s="324"/>
      <c r="G1" s="324"/>
      <c r="I1" s="324"/>
      <c r="J1" s="324"/>
      <c r="K1" s="324"/>
      <c r="L1" s="324"/>
    </row>
    <row r="2" spans="1:12">
      <c r="A2" s="263" t="s">
        <v>31</v>
      </c>
      <c r="B2" s="466">
        <f>'1. key ratios '!B2</f>
        <v>45930</v>
      </c>
      <c r="F2" s="324"/>
      <c r="G2" s="324"/>
      <c r="I2" s="324"/>
      <c r="J2" s="324"/>
      <c r="K2" s="324"/>
      <c r="L2" s="324"/>
    </row>
    <row r="3" spans="1:12">
      <c r="A3" s="264" t="s">
        <v>466</v>
      </c>
      <c r="F3" s="324"/>
      <c r="G3" s="324"/>
      <c r="I3" s="324"/>
      <c r="J3" s="324"/>
      <c r="K3" s="324"/>
      <c r="L3" s="324"/>
    </row>
    <row r="4" spans="1:12">
      <c r="F4" s="324"/>
      <c r="G4" s="324"/>
      <c r="I4" s="324"/>
      <c r="J4" s="324"/>
      <c r="K4" s="324"/>
      <c r="L4" s="324"/>
    </row>
    <row r="5" spans="1:12" ht="37.5" customHeight="1">
      <c r="A5" s="846" t="s">
        <v>483</v>
      </c>
      <c r="B5" s="847"/>
      <c r="C5" s="895" t="s">
        <v>467</v>
      </c>
      <c r="D5" s="896"/>
      <c r="E5" s="896"/>
      <c r="F5" s="896"/>
      <c r="G5" s="896"/>
      <c r="H5" s="897" t="s">
        <v>627</v>
      </c>
      <c r="I5" s="898"/>
      <c r="J5" s="898"/>
      <c r="K5" s="898"/>
      <c r="L5" s="899"/>
    </row>
    <row r="6" spans="1:12" ht="39.4" customHeight="1">
      <c r="A6" s="850"/>
      <c r="B6" s="851"/>
      <c r="C6" s="266"/>
      <c r="D6" s="322" t="s">
        <v>648</v>
      </c>
      <c r="E6" s="322" t="s">
        <v>647</v>
      </c>
      <c r="F6" s="322" t="s">
        <v>646</v>
      </c>
      <c r="G6" s="322" t="s">
        <v>645</v>
      </c>
      <c r="H6" s="372"/>
      <c r="I6" s="322" t="s">
        <v>648</v>
      </c>
      <c r="J6" s="322" t="s">
        <v>647</v>
      </c>
      <c r="K6" s="322" t="s">
        <v>646</v>
      </c>
      <c r="L6" s="322" t="s">
        <v>645</v>
      </c>
    </row>
    <row r="7" spans="1:12" ht="15">
      <c r="A7" s="313">
        <v>1</v>
      </c>
      <c r="B7" s="330" t="s">
        <v>486</v>
      </c>
      <c r="C7" s="741">
        <v>1029863850.1465001</v>
      </c>
      <c r="D7" s="692">
        <v>1001823250.56884</v>
      </c>
      <c r="E7" s="692">
        <v>6827427.2199999997</v>
      </c>
      <c r="F7" s="692">
        <v>21120945.15766</v>
      </c>
      <c r="G7" s="742">
        <v>92227.200000000012</v>
      </c>
      <c r="H7" s="741">
        <v>36607146.930951059</v>
      </c>
      <c r="I7" s="743">
        <v>17235250.342050001</v>
      </c>
      <c r="J7" s="743">
        <v>2354235.1035599103</v>
      </c>
      <c r="K7" s="743">
        <v>16979979.10252</v>
      </c>
      <c r="L7" s="743">
        <v>37682.382821139989</v>
      </c>
    </row>
    <row r="8" spans="1:12" ht="15">
      <c r="A8" s="313">
        <v>2</v>
      </c>
      <c r="B8" s="330" t="s">
        <v>399</v>
      </c>
      <c r="C8" s="741">
        <v>151930438.93282202</v>
      </c>
      <c r="D8" s="692">
        <v>148509470.43778402</v>
      </c>
      <c r="E8" s="692">
        <v>2343055.62</v>
      </c>
      <c r="F8" s="744">
        <v>1077912.8750380001</v>
      </c>
      <c r="G8" s="744">
        <v>0</v>
      </c>
      <c r="H8" s="741">
        <v>1697603.6874580947</v>
      </c>
      <c r="I8" s="743">
        <v>655440.25002615713</v>
      </c>
      <c r="J8" s="743">
        <v>270145.83719223004</v>
      </c>
      <c r="K8" s="743">
        <v>772017.60023970739</v>
      </c>
      <c r="L8" s="743">
        <v>0</v>
      </c>
    </row>
    <row r="9" spans="1:12" ht="15">
      <c r="A9" s="313">
        <v>3</v>
      </c>
      <c r="B9" s="330" t="s">
        <v>400</v>
      </c>
      <c r="C9" s="741">
        <v>29447905.264192004</v>
      </c>
      <c r="D9" s="692">
        <v>29447122.184192002</v>
      </c>
      <c r="E9" s="692">
        <v>411.91</v>
      </c>
      <c r="F9" s="745">
        <v>371.17</v>
      </c>
      <c r="G9" s="745">
        <v>0</v>
      </c>
      <c r="H9" s="741">
        <v>314395.25943173235</v>
      </c>
      <c r="I9" s="743">
        <v>313971.64726451231</v>
      </c>
      <c r="J9" s="743">
        <v>117.55540680999999</v>
      </c>
      <c r="K9" s="743">
        <v>306.05676040999998</v>
      </c>
      <c r="L9" s="743">
        <v>0</v>
      </c>
    </row>
    <row r="10" spans="1:12" ht="15">
      <c r="A10" s="313">
        <v>4</v>
      </c>
      <c r="B10" s="330" t="s">
        <v>487</v>
      </c>
      <c r="C10" s="741">
        <v>94361903.036960021</v>
      </c>
      <c r="D10" s="692">
        <v>79398566.390688017</v>
      </c>
      <c r="E10" s="692">
        <v>6066270.2607360007</v>
      </c>
      <c r="F10" s="745">
        <v>8897066.3855360001</v>
      </c>
      <c r="G10" s="745">
        <v>0</v>
      </c>
      <c r="H10" s="741">
        <v>1342135.1769692542</v>
      </c>
      <c r="I10" s="743">
        <v>733513.15375288145</v>
      </c>
      <c r="J10" s="743">
        <v>72221.115775502709</v>
      </c>
      <c r="K10" s="743">
        <v>536400.90744086995</v>
      </c>
      <c r="L10" s="743">
        <v>0</v>
      </c>
    </row>
    <row r="11" spans="1:12" ht="15">
      <c r="A11" s="313">
        <v>5</v>
      </c>
      <c r="B11" s="330" t="s">
        <v>401</v>
      </c>
      <c r="C11" s="741">
        <v>191454643.81484097</v>
      </c>
      <c r="D11" s="692">
        <v>183184043.37770596</v>
      </c>
      <c r="E11" s="692">
        <v>2713141.3041920001</v>
      </c>
      <c r="F11" s="745">
        <v>5221346.3753430005</v>
      </c>
      <c r="G11" s="745">
        <v>336112.75760000001</v>
      </c>
      <c r="H11" s="741">
        <v>3332347.6559642302</v>
      </c>
      <c r="I11" s="743">
        <v>1837064.5012586219</v>
      </c>
      <c r="J11" s="743">
        <v>442074.33382018231</v>
      </c>
      <c r="K11" s="743">
        <v>906831.38553465798</v>
      </c>
      <c r="L11" s="743">
        <v>146377.43535076801</v>
      </c>
    </row>
    <row r="12" spans="1:12" ht="15">
      <c r="A12" s="313">
        <v>6</v>
      </c>
      <c r="B12" s="330" t="s">
        <v>402</v>
      </c>
      <c r="C12" s="741">
        <v>24666479.140720002</v>
      </c>
      <c r="D12" s="692">
        <v>24301425.960719999</v>
      </c>
      <c r="E12" s="692">
        <v>219987.17</v>
      </c>
      <c r="F12" s="745">
        <v>145066.00999999998</v>
      </c>
      <c r="G12" s="745">
        <v>0</v>
      </c>
      <c r="H12" s="741">
        <v>290118.1437843063</v>
      </c>
      <c r="I12" s="743">
        <v>160128.79616792634</v>
      </c>
      <c r="J12" s="743">
        <v>33111.434316120001</v>
      </c>
      <c r="K12" s="743">
        <v>96877.913300259985</v>
      </c>
      <c r="L12" s="743">
        <v>0</v>
      </c>
    </row>
    <row r="13" spans="1:12" ht="15">
      <c r="A13" s="313">
        <v>7</v>
      </c>
      <c r="B13" s="330" t="s">
        <v>403</v>
      </c>
      <c r="C13" s="741">
        <v>47162585.328593992</v>
      </c>
      <c r="D13" s="692">
        <v>43478193.036070995</v>
      </c>
      <c r="E13" s="692">
        <v>3623788.352523</v>
      </c>
      <c r="F13" s="745">
        <v>60603.939999999995</v>
      </c>
      <c r="G13" s="745">
        <v>0</v>
      </c>
      <c r="H13" s="741">
        <v>754676.51114935335</v>
      </c>
      <c r="I13" s="743">
        <v>383426.80735461967</v>
      </c>
      <c r="J13" s="743">
        <v>326252.82158969378</v>
      </c>
      <c r="K13" s="743">
        <v>44996.882205039998</v>
      </c>
      <c r="L13" s="743">
        <v>0</v>
      </c>
    </row>
    <row r="14" spans="1:12" ht="15">
      <c r="A14" s="313">
        <v>8</v>
      </c>
      <c r="B14" s="330" t="s">
        <v>404</v>
      </c>
      <c r="C14" s="741">
        <v>28461119.328415003</v>
      </c>
      <c r="D14" s="692">
        <v>28308903.578414999</v>
      </c>
      <c r="E14" s="692">
        <v>32592.760000000002</v>
      </c>
      <c r="F14" s="745">
        <v>35834.69</v>
      </c>
      <c r="G14" s="745">
        <v>83788.3</v>
      </c>
      <c r="H14" s="741">
        <v>144348.45055855156</v>
      </c>
      <c r="I14" s="743">
        <v>104894.95815980155</v>
      </c>
      <c r="J14" s="743">
        <v>11724.434298839999</v>
      </c>
      <c r="K14" s="743">
        <v>21311.633470269997</v>
      </c>
      <c r="L14" s="743">
        <v>6417.4246296400006</v>
      </c>
    </row>
    <row r="15" spans="1:12" ht="15">
      <c r="A15" s="313">
        <v>9</v>
      </c>
      <c r="B15" s="330" t="s">
        <v>405</v>
      </c>
      <c r="C15" s="741">
        <v>12991258.5252</v>
      </c>
      <c r="D15" s="692">
        <v>12895596.42584</v>
      </c>
      <c r="E15" s="692">
        <v>34334.679360000002</v>
      </c>
      <c r="F15" s="745">
        <v>18301.43</v>
      </c>
      <c r="G15" s="745">
        <v>43025.990000000005</v>
      </c>
      <c r="H15" s="741">
        <v>49575.58063599086</v>
      </c>
      <c r="I15" s="743">
        <v>37356.216477598544</v>
      </c>
      <c r="J15" s="743">
        <v>1537.8472994323199</v>
      </c>
      <c r="K15" s="743">
        <v>10539.46411126</v>
      </c>
      <c r="L15" s="743">
        <v>142.0527477</v>
      </c>
    </row>
    <row r="16" spans="1:12" ht="15">
      <c r="A16" s="313">
        <v>10</v>
      </c>
      <c r="B16" s="330" t="s">
        <v>406</v>
      </c>
      <c r="C16" s="741">
        <v>22116592.712624997</v>
      </c>
      <c r="D16" s="692">
        <v>22116388.462624997</v>
      </c>
      <c r="E16" s="692">
        <v>0</v>
      </c>
      <c r="F16" s="745">
        <v>0</v>
      </c>
      <c r="G16" s="745">
        <v>204.25</v>
      </c>
      <c r="H16" s="741">
        <v>118620.56049342871</v>
      </c>
      <c r="I16" s="743">
        <v>118504.09137227871</v>
      </c>
      <c r="J16" s="743">
        <v>0</v>
      </c>
      <c r="K16" s="743">
        <v>0</v>
      </c>
      <c r="L16" s="743">
        <v>116.46912115000001</v>
      </c>
    </row>
    <row r="17" spans="1:12" ht="15">
      <c r="A17" s="313">
        <v>11</v>
      </c>
      <c r="B17" s="330" t="s">
        <v>407</v>
      </c>
      <c r="C17" s="741">
        <v>4397418.9779039985</v>
      </c>
      <c r="D17" s="692">
        <v>4320843.2679039985</v>
      </c>
      <c r="E17" s="692">
        <v>29061.41</v>
      </c>
      <c r="F17" s="745">
        <v>47514.3</v>
      </c>
      <c r="G17" s="745">
        <v>0</v>
      </c>
      <c r="H17" s="741">
        <v>70688.861516389603</v>
      </c>
      <c r="I17" s="743">
        <v>25390.738257989597</v>
      </c>
      <c r="J17" s="743">
        <v>10567.808339270001</v>
      </c>
      <c r="K17" s="743">
        <v>34730.314919130004</v>
      </c>
      <c r="L17" s="743">
        <v>0</v>
      </c>
    </row>
    <row r="18" spans="1:12" ht="15">
      <c r="A18" s="313">
        <v>12</v>
      </c>
      <c r="B18" s="330" t="s">
        <v>408</v>
      </c>
      <c r="C18" s="741">
        <v>278213005.797903</v>
      </c>
      <c r="D18" s="692">
        <v>242739694.26850599</v>
      </c>
      <c r="E18" s="692">
        <v>26773458.307535999</v>
      </c>
      <c r="F18" s="745">
        <v>8698976.6418609973</v>
      </c>
      <c r="G18" s="745">
        <v>876.58</v>
      </c>
      <c r="H18" s="741">
        <v>8847977.3404126167</v>
      </c>
      <c r="I18" s="743">
        <v>1478570.677103319</v>
      </c>
      <c r="J18" s="743">
        <v>1973633.8599395982</v>
      </c>
      <c r="K18" s="743">
        <v>5395534.2146100001</v>
      </c>
      <c r="L18" s="743">
        <v>238.5887597</v>
      </c>
    </row>
    <row r="19" spans="1:12" ht="15">
      <c r="A19" s="313">
        <v>13</v>
      </c>
      <c r="B19" s="330" t="s">
        <v>409</v>
      </c>
      <c r="C19" s="741">
        <v>79280949.982510999</v>
      </c>
      <c r="D19" s="692">
        <v>73542001.924284995</v>
      </c>
      <c r="E19" s="692">
        <v>2160018.989848</v>
      </c>
      <c r="F19" s="745">
        <v>3531055.6483779992</v>
      </c>
      <c r="G19" s="745">
        <v>47873.420000000006</v>
      </c>
      <c r="H19" s="741">
        <v>2519847.8320463449</v>
      </c>
      <c r="I19" s="743">
        <v>450518.75614272116</v>
      </c>
      <c r="J19" s="743">
        <v>249290.18992372905</v>
      </c>
      <c r="K19" s="743">
        <v>1791007.5205608644</v>
      </c>
      <c r="L19" s="743">
        <v>29031.36541903</v>
      </c>
    </row>
    <row r="20" spans="1:12" ht="15">
      <c r="A20" s="313">
        <v>14</v>
      </c>
      <c r="B20" s="330" t="s">
        <v>410</v>
      </c>
      <c r="C20" s="741">
        <v>71689734.775625989</v>
      </c>
      <c r="D20" s="692">
        <v>64214791.120293997</v>
      </c>
      <c r="E20" s="692">
        <v>3017332.3196639996</v>
      </c>
      <c r="F20" s="745">
        <v>4457611.3356680004</v>
      </c>
      <c r="G20" s="745">
        <v>0</v>
      </c>
      <c r="H20" s="741">
        <v>2181650.3559411294</v>
      </c>
      <c r="I20" s="743">
        <v>347585.78690609959</v>
      </c>
      <c r="J20" s="743">
        <v>513944.51653903315</v>
      </c>
      <c r="K20" s="743">
        <v>1320120.0524959967</v>
      </c>
      <c r="L20" s="743">
        <v>0</v>
      </c>
    </row>
    <row r="21" spans="1:12" ht="15">
      <c r="A21" s="313">
        <v>15</v>
      </c>
      <c r="B21" s="330" t="s">
        <v>411</v>
      </c>
      <c r="C21" s="741">
        <v>32156225.582537007</v>
      </c>
      <c r="D21" s="692">
        <v>30429966.227709007</v>
      </c>
      <c r="E21" s="692">
        <v>1508742.0948280001</v>
      </c>
      <c r="F21" s="745">
        <v>217517.26</v>
      </c>
      <c r="G21" s="745">
        <v>0</v>
      </c>
      <c r="H21" s="741">
        <v>817149.53089035535</v>
      </c>
      <c r="I21" s="743">
        <v>219795.17261628972</v>
      </c>
      <c r="J21" s="743">
        <v>439030.81078456575</v>
      </c>
      <c r="K21" s="743">
        <v>158323.54748949996</v>
      </c>
      <c r="L21" s="743">
        <v>0</v>
      </c>
    </row>
    <row r="22" spans="1:12" ht="15">
      <c r="A22" s="313">
        <v>16</v>
      </c>
      <c r="B22" s="330" t="s">
        <v>412</v>
      </c>
      <c r="C22" s="741">
        <v>73890490.576591998</v>
      </c>
      <c r="D22" s="692">
        <v>22033642.812784001</v>
      </c>
      <c r="E22" s="692">
        <v>51823446.233808003</v>
      </c>
      <c r="F22" s="745">
        <v>33401.53</v>
      </c>
      <c r="G22" s="745">
        <v>0</v>
      </c>
      <c r="H22" s="741">
        <v>1961399.4249555275</v>
      </c>
      <c r="I22" s="743">
        <v>118666.6566947986</v>
      </c>
      <c r="J22" s="743">
        <v>1821531.996068879</v>
      </c>
      <c r="K22" s="743">
        <v>21200.772191850003</v>
      </c>
      <c r="L22" s="743">
        <v>0</v>
      </c>
    </row>
    <row r="23" spans="1:12" ht="15">
      <c r="A23" s="313">
        <v>17</v>
      </c>
      <c r="B23" s="330" t="s">
        <v>490</v>
      </c>
      <c r="C23" s="741">
        <v>14909455.404233001</v>
      </c>
      <c r="D23" s="692">
        <v>7860984.7241529999</v>
      </c>
      <c r="E23" s="692">
        <v>6988496.3800799996</v>
      </c>
      <c r="F23" s="745">
        <v>59974.3</v>
      </c>
      <c r="G23" s="745">
        <v>0</v>
      </c>
      <c r="H23" s="741">
        <v>756852.40621065069</v>
      </c>
      <c r="I23" s="743">
        <v>86228.602603021864</v>
      </c>
      <c r="J23" s="743">
        <v>634019.87164578878</v>
      </c>
      <c r="K23" s="743">
        <v>36603.931961839997</v>
      </c>
      <c r="L23" s="743">
        <v>0</v>
      </c>
    </row>
    <row r="24" spans="1:12" ht="15">
      <c r="A24" s="313">
        <v>18</v>
      </c>
      <c r="B24" s="330" t="s">
        <v>413</v>
      </c>
      <c r="C24" s="741">
        <v>77118927.756538987</v>
      </c>
      <c r="D24" s="692">
        <v>77028970.076538995</v>
      </c>
      <c r="E24" s="692">
        <v>24367.99</v>
      </c>
      <c r="F24" s="745">
        <v>65589.69</v>
      </c>
      <c r="G24" s="745">
        <v>0</v>
      </c>
      <c r="H24" s="741">
        <v>251617.01736046636</v>
      </c>
      <c r="I24" s="743">
        <v>202377.10656890634</v>
      </c>
      <c r="J24" s="743">
        <v>8687.0909630400001</v>
      </c>
      <c r="K24" s="743">
        <v>40552.819828519998</v>
      </c>
      <c r="L24" s="743">
        <v>0</v>
      </c>
    </row>
    <row r="25" spans="1:12" ht="15">
      <c r="A25" s="313">
        <v>19</v>
      </c>
      <c r="B25" s="330" t="s">
        <v>414</v>
      </c>
      <c r="C25" s="741">
        <v>1630888.316352</v>
      </c>
      <c r="D25" s="692">
        <v>1628632.786352</v>
      </c>
      <c r="E25" s="692">
        <v>0</v>
      </c>
      <c r="F25" s="745">
        <v>2255.5300000000002</v>
      </c>
      <c r="G25" s="745">
        <v>0</v>
      </c>
      <c r="H25" s="741">
        <v>4118.2264130445001</v>
      </c>
      <c r="I25" s="743">
        <v>2425.9248093444999</v>
      </c>
      <c r="J25" s="743">
        <v>0</v>
      </c>
      <c r="K25" s="743">
        <v>1692.3016037</v>
      </c>
      <c r="L25" s="743">
        <v>0</v>
      </c>
    </row>
    <row r="26" spans="1:12" ht="15">
      <c r="A26" s="313">
        <v>20</v>
      </c>
      <c r="B26" s="330" t="s">
        <v>489</v>
      </c>
      <c r="C26" s="741">
        <v>114228444.25489002</v>
      </c>
      <c r="D26" s="692">
        <v>102338419.35837302</v>
      </c>
      <c r="E26" s="692">
        <v>10248815.396517001</v>
      </c>
      <c r="F26" s="745">
        <v>1641209.5</v>
      </c>
      <c r="G26" s="745">
        <v>0</v>
      </c>
      <c r="H26" s="741">
        <v>1571910.7690672998</v>
      </c>
      <c r="I26" s="743">
        <v>877708.5718254674</v>
      </c>
      <c r="J26" s="743">
        <v>319536.65184897231</v>
      </c>
      <c r="K26" s="743">
        <v>374665.54539286002</v>
      </c>
      <c r="L26" s="743">
        <v>0</v>
      </c>
    </row>
    <row r="27" spans="1:12" ht="15">
      <c r="A27" s="313">
        <v>21</v>
      </c>
      <c r="B27" s="330" t="s">
        <v>415</v>
      </c>
      <c r="C27" s="741">
        <v>31991289.157619003</v>
      </c>
      <c r="D27" s="692">
        <v>31964224.127619002</v>
      </c>
      <c r="E27" s="692">
        <v>23938.82</v>
      </c>
      <c r="F27" s="745">
        <v>3126.21</v>
      </c>
      <c r="G27" s="745">
        <v>0</v>
      </c>
      <c r="H27" s="741">
        <v>38647.322646931061</v>
      </c>
      <c r="I27" s="743">
        <v>27778.51948202106</v>
      </c>
      <c r="J27" s="743">
        <v>8534.0935747200001</v>
      </c>
      <c r="K27" s="743">
        <v>2334.7095901900002</v>
      </c>
      <c r="L27" s="743">
        <v>0</v>
      </c>
    </row>
    <row r="28" spans="1:12" ht="15">
      <c r="A28" s="313">
        <v>22</v>
      </c>
      <c r="B28" s="330" t="s">
        <v>416</v>
      </c>
      <c r="C28" s="741">
        <v>18422123.887583997</v>
      </c>
      <c r="D28" s="692">
        <v>18158352.787583996</v>
      </c>
      <c r="E28" s="692">
        <v>90738.19</v>
      </c>
      <c r="F28" s="745">
        <v>173032.90999999997</v>
      </c>
      <c r="G28" s="745">
        <v>0</v>
      </c>
      <c r="H28" s="741">
        <v>190762.84902692516</v>
      </c>
      <c r="I28" s="743">
        <v>44674.940534685164</v>
      </c>
      <c r="J28" s="743">
        <v>32332.903925840001</v>
      </c>
      <c r="K28" s="743">
        <v>113755.00456640001</v>
      </c>
      <c r="L28" s="743">
        <v>0</v>
      </c>
    </row>
    <row r="29" spans="1:12" ht="15">
      <c r="A29" s="313">
        <v>23</v>
      </c>
      <c r="B29" s="330" t="s">
        <v>417</v>
      </c>
      <c r="C29" s="741">
        <v>372076181.61165601</v>
      </c>
      <c r="D29" s="692">
        <v>351345627.93272501</v>
      </c>
      <c r="E29" s="692">
        <v>7388311.9159689983</v>
      </c>
      <c r="F29" s="745">
        <v>13273122.881666003</v>
      </c>
      <c r="G29" s="745">
        <v>69118.881296000007</v>
      </c>
      <c r="H29" s="741">
        <v>13144370.111705408</v>
      </c>
      <c r="I29" s="743">
        <v>2377215.0178535399</v>
      </c>
      <c r="J29" s="743">
        <v>2134644.4461314795</v>
      </c>
      <c r="K29" s="743">
        <v>8631602.4454607107</v>
      </c>
      <c r="L29" s="743">
        <v>908.20225967782403</v>
      </c>
    </row>
    <row r="30" spans="1:12" ht="15">
      <c r="A30" s="313">
        <v>24</v>
      </c>
      <c r="B30" s="330" t="s">
        <v>488</v>
      </c>
      <c r="C30" s="741">
        <v>672334122.47368741</v>
      </c>
      <c r="D30" s="692">
        <v>608680274.68956745</v>
      </c>
      <c r="E30" s="692">
        <v>20752120.106090005</v>
      </c>
      <c r="F30" s="745">
        <v>42249308.268029995</v>
      </c>
      <c r="G30" s="745">
        <v>652419.41</v>
      </c>
      <c r="H30" s="741">
        <v>32481234.896369375</v>
      </c>
      <c r="I30" s="743">
        <v>4297667.4729724899</v>
      </c>
      <c r="J30" s="743">
        <v>5173354.7141177263</v>
      </c>
      <c r="K30" s="743">
        <v>22691807.703949999</v>
      </c>
      <c r="L30" s="743">
        <v>318405.00532916002</v>
      </c>
    </row>
    <row r="31" spans="1:12" ht="15">
      <c r="A31" s="313">
        <v>25</v>
      </c>
      <c r="B31" s="330" t="s">
        <v>418</v>
      </c>
      <c r="C31" s="741">
        <v>302198120.64508098</v>
      </c>
      <c r="D31" s="692">
        <v>275997771.64702302</v>
      </c>
      <c r="E31" s="692">
        <v>12624332.934672</v>
      </c>
      <c r="F31" s="745">
        <v>13557494.303386001</v>
      </c>
      <c r="G31" s="745">
        <v>18521.760000000002</v>
      </c>
      <c r="H31" s="741">
        <v>13030471.176052347</v>
      </c>
      <c r="I31" s="743">
        <v>1390066.5236259315</v>
      </c>
      <c r="J31" s="743">
        <v>3620144.3118209587</v>
      </c>
      <c r="K31" s="743">
        <v>8014206.4466345664</v>
      </c>
      <c r="L31" s="743">
        <v>6053.8939708900007</v>
      </c>
    </row>
    <row r="32" spans="1:12" ht="15">
      <c r="A32" s="313">
        <v>26</v>
      </c>
      <c r="B32" s="330" t="s">
        <v>485</v>
      </c>
      <c r="C32" s="741">
        <v>348664324.6836468</v>
      </c>
      <c r="D32" s="692">
        <v>322980854.3558768</v>
      </c>
      <c r="E32" s="692">
        <v>8115101.7605870012</v>
      </c>
      <c r="F32" s="745">
        <v>17003959.007183008</v>
      </c>
      <c r="G32" s="745">
        <v>564409.55999999982</v>
      </c>
      <c r="H32" s="741">
        <v>15746826.682693375</v>
      </c>
      <c r="I32" s="743">
        <v>1308452.667234841</v>
      </c>
      <c r="J32" s="743">
        <v>1353160.836543232</v>
      </c>
      <c r="K32" s="743">
        <v>12848011.005221514</v>
      </c>
      <c r="L32" s="743">
        <v>237202.17369378995</v>
      </c>
    </row>
    <row r="33" spans="1:12" ht="15">
      <c r="A33" s="313">
        <v>27</v>
      </c>
      <c r="B33" s="371" t="s">
        <v>64</v>
      </c>
      <c r="C33" s="746">
        <v>4125658480.1152306</v>
      </c>
      <c r="D33" s="747">
        <v>3808728012.5301752</v>
      </c>
      <c r="E33" s="747">
        <v>173429292.12641001</v>
      </c>
      <c r="F33" s="747">
        <v>141592597.349749</v>
      </c>
      <c r="G33" s="747">
        <v>1908578.1088959998</v>
      </c>
      <c r="H33" s="746">
        <v>138266492.76070419</v>
      </c>
      <c r="I33" s="747">
        <v>34834673.89911586</v>
      </c>
      <c r="J33" s="747">
        <v>21803834.585425552</v>
      </c>
      <c r="K33" s="747">
        <v>80845409.282060117</v>
      </c>
      <c r="L33" s="747">
        <v>782574.99410264578</v>
      </c>
    </row>
    <row r="34" spans="1:12">
      <c r="A34" s="343"/>
      <c r="B34" s="343"/>
      <c r="C34" s="343"/>
      <c r="D34" s="343"/>
      <c r="E34" s="343"/>
      <c r="H34" s="343"/>
    </row>
    <row r="35" spans="1:12">
      <c r="A35" s="343"/>
      <c r="B35" s="370"/>
      <c r="C35" s="370"/>
      <c r="D35" s="343"/>
      <c r="E35" s="343"/>
      <c r="H35" s="343"/>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scale="36"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80" zoomScaleNormal="80" workbookViewId="0">
      <selection activeCell="C20" sqref="C20"/>
    </sheetView>
  </sheetViews>
  <sheetFormatPr defaultColWidth="8.7109375" defaultRowHeight="12"/>
  <cols>
    <col min="1" max="1" width="11.7109375" style="373" bestFit="1" customWidth="1"/>
    <col min="2" max="2" width="64.28515625" style="373" customWidth="1"/>
    <col min="3" max="3" width="21.28515625" style="373" customWidth="1"/>
    <col min="4" max="11" width="28.28515625" style="373" customWidth="1"/>
    <col min="12" max="16384" width="8.7109375" style="373"/>
  </cols>
  <sheetData>
    <row r="1" spans="1:11" s="324" customFormat="1" ht="13.5">
      <c r="A1" s="262" t="s">
        <v>30</v>
      </c>
      <c r="B1" s="310" t="str">
        <f>'Info '!C2</f>
        <v>JSC "Liberty Bank"</v>
      </c>
    </row>
    <row r="2" spans="1:11" s="324" customFormat="1" ht="12.75">
      <c r="A2" s="263" t="s">
        <v>31</v>
      </c>
      <c r="B2" s="466">
        <f>'1. key ratios '!B2</f>
        <v>45930</v>
      </c>
    </row>
    <row r="3" spans="1:11" s="324" customFormat="1" ht="12.75">
      <c r="A3" s="264" t="s">
        <v>468</v>
      </c>
    </row>
    <row r="4" spans="1:11">
      <c r="C4" s="376" t="s">
        <v>662</v>
      </c>
      <c r="D4" s="376" t="s">
        <v>661</v>
      </c>
      <c r="E4" s="376" t="s">
        <v>660</v>
      </c>
      <c r="F4" s="376" t="s">
        <v>659</v>
      </c>
      <c r="G4" s="376" t="s">
        <v>658</v>
      </c>
      <c r="H4" s="376" t="s">
        <v>657</v>
      </c>
      <c r="I4" s="376" t="s">
        <v>656</v>
      </c>
      <c r="J4" s="376" t="s">
        <v>655</v>
      </c>
      <c r="K4" s="376" t="s">
        <v>654</v>
      </c>
    </row>
    <row r="5" spans="1:11" ht="103.9" customHeight="1">
      <c r="A5" s="900" t="s">
        <v>653</v>
      </c>
      <c r="B5" s="901"/>
      <c r="C5" s="375" t="s">
        <v>469</v>
      </c>
      <c r="D5" s="375" t="s">
        <v>470</v>
      </c>
      <c r="E5" s="375" t="s">
        <v>471</v>
      </c>
      <c r="F5" s="375" t="s">
        <v>472</v>
      </c>
      <c r="G5" s="375" t="s">
        <v>473</v>
      </c>
      <c r="H5" s="375" t="s">
        <v>474</v>
      </c>
      <c r="I5" s="375" t="s">
        <v>475</v>
      </c>
      <c r="J5" s="375" t="s">
        <v>476</v>
      </c>
      <c r="K5" s="375" t="s">
        <v>477</v>
      </c>
    </row>
    <row r="6" spans="1:11" ht="12.75">
      <c r="A6" s="312">
        <v>1</v>
      </c>
      <c r="B6" s="312" t="s">
        <v>437</v>
      </c>
      <c r="C6" s="701">
        <v>36902827.111088306</v>
      </c>
      <c r="D6" s="701">
        <v>17773118.734800007</v>
      </c>
      <c r="E6" s="701">
        <v>0</v>
      </c>
      <c r="F6" s="701">
        <v>149454860.99163684</v>
      </c>
      <c r="G6" s="701">
        <v>2140930282.6885331</v>
      </c>
      <c r="H6" s="701">
        <v>0</v>
      </c>
      <c r="I6" s="701">
        <v>738792222.58759236</v>
      </c>
      <c r="J6" s="701">
        <v>67186482.426420495</v>
      </c>
      <c r="K6" s="701">
        <v>974618685.57515955</v>
      </c>
    </row>
    <row r="7" spans="1:11" ht="12.75">
      <c r="A7" s="312">
        <v>2</v>
      </c>
      <c r="B7" s="313" t="s">
        <v>478</v>
      </c>
      <c r="C7" s="701"/>
      <c r="D7" s="701">
        <v>0</v>
      </c>
      <c r="E7" s="701"/>
      <c r="F7" s="701"/>
      <c r="G7" s="701"/>
      <c r="H7" s="701"/>
      <c r="I7" s="701"/>
      <c r="J7" s="701"/>
      <c r="K7" s="701">
        <v>64707902.089999996</v>
      </c>
    </row>
    <row r="8" spans="1:11" ht="12.75">
      <c r="A8" s="312">
        <v>3</v>
      </c>
      <c r="B8" s="313" t="s">
        <v>445</v>
      </c>
      <c r="C8" s="701">
        <v>15580318.091909999</v>
      </c>
      <c r="D8" s="701"/>
      <c r="E8" s="701"/>
      <c r="F8" s="701"/>
      <c r="G8" s="701"/>
      <c r="H8" s="701"/>
      <c r="I8" s="701"/>
      <c r="J8" s="701"/>
      <c r="K8" s="701">
        <v>408210848.23435897</v>
      </c>
    </row>
    <row r="9" spans="1:11" ht="12.75">
      <c r="A9" s="312">
        <v>4</v>
      </c>
      <c r="B9" s="344" t="s">
        <v>479</v>
      </c>
      <c r="C9" s="748">
        <v>305037.60135371279</v>
      </c>
      <c r="D9" s="748"/>
      <c r="E9" s="748"/>
      <c r="F9" s="748">
        <v>927043.3</v>
      </c>
      <c r="G9" s="748">
        <v>90707807.138093442</v>
      </c>
      <c r="H9" s="748">
        <v>0</v>
      </c>
      <c r="I9" s="748">
        <v>42467537.183242157</v>
      </c>
      <c r="J9" s="748"/>
      <c r="K9" s="748">
        <v>9093749.5459556282</v>
      </c>
    </row>
    <row r="10" spans="1:11" ht="12.75">
      <c r="A10" s="312">
        <v>5</v>
      </c>
      <c r="B10" s="334" t="s">
        <v>480</v>
      </c>
      <c r="C10" s="748"/>
      <c r="D10" s="748"/>
      <c r="E10" s="748"/>
      <c r="F10" s="748"/>
      <c r="G10" s="748"/>
      <c r="H10" s="748"/>
      <c r="I10" s="748"/>
      <c r="J10" s="748"/>
      <c r="K10" s="748"/>
    </row>
    <row r="11" spans="1:11" ht="12.75">
      <c r="A11" s="312">
        <v>6</v>
      </c>
      <c r="B11" s="334" t="s">
        <v>481</v>
      </c>
      <c r="C11" s="748"/>
      <c r="D11" s="748"/>
      <c r="E11" s="748"/>
      <c r="F11" s="748"/>
      <c r="G11" s="748"/>
      <c r="H11" s="748"/>
      <c r="I11" s="748"/>
      <c r="J11" s="748"/>
      <c r="K11" s="748"/>
    </row>
    <row r="13" spans="1:11" ht="15">
      <c r="B13" s="374"/>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scale="28"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I23" sqref="I23"/>
    </sheetView>
  </sheetViews>
  <sheetFormatPr defaultColWidth="8.7109375" defaultRowHeight="15"/>
  <cols>
    <col min="1" max="1" width="10" style="377" bestFit="1" customWidth="1"/>
    <col min="2" max="2" width="71.7109375" style="377" customWidth="1"/>
    <col min="3" max="3" width="14.42578125" style="377" customWidth="1"/>
    <col min="4" max="7" width="15.5703125" style="377" customWidth="1"/>
    <col min="8" max="8" width="13.5703125" style="377" customWidth="1"/>
    <col min="9" max="11" width="17.28515625" style="377" customWidth="1"/>
    <col min="12" max="12" width="15.140625" style="377" customWidth="1"/>
    <col min="13" max="13" width="12.85546875" style="377" customWidth="1"/>
    <col min="14" max="17" width="16.28515625" style="377" customWidth="1"/>
    <col min="18" max="18" width="14.42578125" style="377" customWidth="1"/>
    <col min="19" max="19" width="30.28515625" style="377" customWidth="1"/>
    <col min="20" max="20" width="27.28515625" style="377" customWidth="1"/>
    <col min="21" max="21" width="29.7109375" style="377" customWidth="1"/>
    <col min="22" max="22" width="27.7109375" style="377" customWidth="1"/>
    <col min="23" max="16384" width="8.7109375" style="377"/>
  </cols>
  <sheetData>
    <row r="1" spans="1:22">
      <c r="A1" s="262" t="s">
        <v>30</v>
      </c>
      <c r="B1" s="310" t="str">
        <f>'Info '!C2</f>
        <v>JSC "Liberty Bank"</v>
      </c>
    </row>
    <row r="2" spans="1:22">
      <c r="A2" s="263" t="s">
        <v>31</v>
      </c>
      <c r="B2" s="466">
        <f>'1. key ratios '!B2</f>
        <v>45930</v>
      </c>
    </row>
    <row r="3" spans="1:22">
      <c r="A3" s="264" t="s">
        <v>496</v>
      </c>
      <c r="B3" s="324"/>
    </row>
    <row r="4" spans="1:22">
      <c r="A4" s="264"/>
      <c r="B4" s="324"/>
    </row>
    <row r="5" spans="1:22" ht="24" customHeight="1">
      <c r="A5" s="902" t="s">
        <v>497</v>
      </c>
      <c r="B5" s="903"/>
      <c r="C5" s="907" t="s">
        <v>663</v>
      </c>
      <c r="D5" s="907"/>
      <c r="E5" s="907"/>
      <c r="F5" s="907"/>
      <c r="G5" s="907"/>
      <c r="H5" s="907" t="s">
        <v>515</v>
      </c>
      <c r="I5" s="907"/>
      <c r="J5" s="907"/>
      <c r="K5" s="907"/>
      <c r="L5" s="907"/>
      <c r="M5" s="907" t="s">
        <v>627</v>
      </c>
      <c r="N5" s="907"/>
      <c r="O5" s="907"/>
      <c r="P5" s="907"/>
      <c r="Q5" s="907"/>
      <c r="R5" s="906" t="s">
        <v>498</v>
      </c>
      <c r="S5" s="906" t="s">
        <v>512</v>
      </c>
      <c r="T5" s="906" t="s">
        <v>513</v>
      </c>
      <c r="U5" s="906" t="s">
        <v>672</v>
      </c>
      <c r="V5" s="906" t="s">
        <v>673</v>
      </c>
    </row>
    <row r="6" spans="1:22" ht="36" customHeight="1">
      <c r="A6" s="904"/>
      <c r="B6" s="905"/>
      <c r="C6" s="387"/>
      <c r="D6" s="322" t="s">
        <v>648</v>
      </c>
      <c r="E6" s="322" t="s">
        <v>647</v>
      </c>
      <c r="F6" s="322" t="s">
        <v>646</v>
      </c>
      <c r="G6" s="322" t="s">
        <v>645</v>
      </c>
      <c r="H6" s="387"/>
      <c r="I6" s="322" t="s">
        <v>648</v>
      </c>
      <c r="J6" s="322" t="s">
        <v>647</v>
      </c>
      <c r="K6" s="322" t="s">
        <v>646</v>
      </c>
      <c r="L6" s="322" t="s">
        <v>645</v>
      </c>
      <c r="M6" s="387"/>
      <c r="N6" s="322" t="s">
        <v>648</v>
      </c>
      <c r="O6" s="322" t="s">
        <v>647</v>
      </c>
      <c r="P6" s="322" t="s">
        <v>646</v>
      </c>
      <c r="Q6" s="322" t="s">
        <v>645</v>
      </c>
      <c r="R6" s="906"/>
      <c r="S6" s="906"/>
      <c r="T6" s="906"/>
      <c r="U6" s="906"/>
      <c r="V6" s="906"/>
    </row>
    <row r="7" spans="1:22">
      <c r="A7" s="385">
        <v>1</v>
      </c>
      <c r="B7" s="386" t="s">
        <v>506</v>
      </c>
      <c r="C7" s="748">
        <v>10122.09</v>
      </c>
      <c r="D7" s="748">
        <v>10122.09</v>
      </c>
      <c r="E7" s="748">
        <v>0</v>
      </c>
      <c r="F7" s="748">
        <v>0</v>
      </c>
      <c r="G7" s="748">
        <v>0</v>
      </c>
      <c r="H7" s="748">
        <v>10234.68</v>
      </c>
      <c r="I7" s="748">
        <v>10234.68</v>
      </c>
      <c r="J7" s="748">
        <v>0</v>
      </c>
      <c r="K7" s="748">
        <v>0</v>
      </c>
      <c r="L7" s="748">
        <v>0</v>
      </c>
      <c r="M7" s="748">
        <v>125.0677896</v>
      </c>
      <c r="N7" s="748">
        <v>125.0677896</v>
      </c>
      <c r="O7" s="748">
        <v>0</v>
      </c>
      <c r="P7" s="748">
        <v>0</v>
      </c>
      <c r="Q7" s="748">
        <v>0</v>
      </c>
      <c r="R7" s="748">
        <v>4</v>
      </c>
      <c r="S7" s="749">
        <v>0</v>
      </c>
      <c r="T7" s="749">
        <v>0</v>
      </c>
      <c r="U7" s="750">
        <v>0.14000000000000001</v>
      </c>
      <c r="V7" s="748">
        <v>16</v>
      </c>
    </row>
    <row r="8" spans="1:22">
      <c r="A8" s="385">
        <v>2</v>
      </c>
      <c r="B8" s="384" t="s">
        <v>505</v>
      </c>
      <c r="C8" s="748">
        <v>1601001340.1861463</v>
      </c>
      <c r="D8" s="748">
        <v>1516044867.3300703</v>
      </c>
      <c r="E8" s="748">
        <v>29938400.991423994</v>
      </c>
      <c r="F8" s="748">
        <v>53711116.284652993</v>
      </c>
      <c r="G8" s="748">
        <v>1306955.5800000003</v>
      </c>
      <c r="H8" s="748">
        <v>1615166093.9727254</v>
      </c>
      <c r="I8" s="748">
        <v>1523223980.8941195</v>
      </c>
      <c r="J8" s="748">
        <v>30545779.90713599</v>
      </c>
      <c r="K8" s="748">
        <v>61052912.761469997</v>
      </c>
      <c r="L8" s="748">
        <v>343420.41</v>
      </c>
      <c r="M8" s="748">
        <v>78919213.681917235</v>
      </c>
      <c r="N8" s="748">
        <v>23282714.943476465</v>
      </c>
      <c r="O8" s="748">
        <v>10393207.712007854</v>
      </c>
      <c r="P8" s="748">
        <v>45118143.404708676</v>
      </c>
      <c r="Q8" s="748">
        <v>125147.62172423</v>
      </c>
      <c r="R8" s="748">
        <v>379995</v>
      </c>
      <c r="S8" s="749">
        <v>0.22068028254765473</v>
      </c>
      <c r="T8" s="749">
        <v>0.26309360622736849</v>
      </c>
      <c r="U8" s="750">
        <v>0.21093465573913486</v>
      </c>
      <c r="V8" s="748">
        <v>40.723248849245358</v>
      </c>
    </row>
    <row r="9" spans="1:22">
      <c r="A9" s="385">
        <v>3</v>
      </c>
      <c r="B9" s="384" t="s">
        <v>504</v>
      </c>
      <c r="C9" s="748">
        <v>0</v>
      </c>
      <c r="D9" s="748">
        <v>0</v>
      </c>
      <c r="E9" s="748">
        <v>0</v>
      </c>
      <c r="F9" s="748">
        <v>0</v>
      </c>
      <c r="G9" s="748">
        <v>0</v>
      </c>
      <c r="H9" s="748">
        <v>0</v>
      </c>
      <c r="I9" s="748">
        <v>0</v>
      </c>
      <c r="J9" s="748">
        <v>0</v>
      </c>
      <c r="K9" s="748">
        <v>0</v>
      </c>
      <c r="L9" s="748">
        <v>0</v>
      </c>
      <c r="M9" s="748">
        <v>0</v>
      </c>
      <c r="N9" s="748">
        <v>0</v>
      </c>
      <c r="O9" s="748">
        <v>0</v>
      </c>
      <c r="P9" s="748">
        <v>0</v>
      </c>
      <c r="Q9" s="748">
        <v>0</v>
      </c>
      <c r="R9" s="748">
        <v>0</v>
      </c>
      <c r="S9" s="749">
        <v>0</v>
      </c>
      <c r="T9" s="749">
        <v>0</v>
      </c>
      <c r="U9" s="750">
        <v>0</v>
      </c>
      <c r="V9" s="748">
        <v>0</v>
      </c>
    </row>
    <row r="10" spans="1:22">
      <c r="A10" s="385">
        <v>4</v>
      </c>
      <c r="B10" s="384" t="s">
        <v>503</v>
      </c>
      <c r="C10" s="748">
        <v>13452386.459999999</v>
      </c>
      <c r="D10" s="748">
        <v>12700271.199999999</v>
      </c>
      <c r="E10" s="748">
        <v>148428.76</v>
      </c>
      <c r="F10" s="748">
        <v>603686.5</v>
      </c>
      <c r="G10" s="748">
        <v>0</v>
      </c>
      <c r="H10" s="748">
        <v>13677761.000000002</v>
      </c>
      <c r="I10" s="748">
        <v>12819537.750000002</v>
      </c>
      <c r="J10" s="748">
        <v>151924.84</v>
      </c>
      <c r="K10" s="748">
        <v>706298.41</v>
      </c>
      <c r="L10" s="748">
        <v>0</v>
      </c>
      <c r="M10" s="748">
        <v>834977.4909745598</v>
      </c>
      <c r="N10" s="748">
        <v>131619.35579525997</v>
      </c>
      <c r="O10" s="748">
        <v>81708.742684690005</v>
      </c>
      <c r="P10" s="748">
        <v>621649.39249460981</v>
      </c>
      <c r="Q10" s="748">
        <v>0</v>
      </c>
      <c r="R10" s="748">
        <v>17845</v>
      </c>
      <c r="S10" s="749">
        <v>0.19091653098194813</v>
      </c>
      <c r="T10" s="749">
        <v>0.21151305264847295</v>
      </c>
      <c r="U10" s="750">
        <v>0.20371484409171067</v>
      </c>
      <c r="V10" s="748">
        <v>15.636072780022433</v>
      </c>
    </row>
    <row r="11" spans="1:22">
      <c r="A11" s="385">
        <v>5</v>
      </c>
      <c r="B11" s="384" t="s">
        <v>502</v>
      </c>
      <c r="C11" s="748">
        <v>4027844.693324001</v>
      </c>
      <c r="D11" s="748">
        <v>3480362.9920040006</v>
      </c>
      <c r="E11" s="748">
        <v>121569.51000000002</v>
      </c>
      <c r="F11" s="748">
        <v>425912.19132000004</v>
      </c>
      <c r="G11" s="748">
        <v>0</v>
      </c>
      <c r="H11" s="748">
        <v>4107841.5233240002</v>
      </c>
      <c r="I11" s="748">
        <v>3537574.5020039999</v>
      </c>
      <c r="J11" s="748">
        <v>125016.56999999999</v>
      </c>
      <c r="K11" s="748">
        <v>445250.45131999999</v>
      </c>
      <c r="L11" s="748">
        <v>0</v>
      </c>
      <c r="M11" s="748">
        <v>427195.77897509013</v>
      </c>
      <c r="N11" s="748">
        <v>41809.015001519998</v>
      </c>
      <c r="O11" s="748">
        <v>41781.537826560001</v>
      </c>
      <c r="P11" s="748">
        <v>343605.22614701005</v>
      </c>
      <c r="Q11" s="748">
        <v>0</v>
      </c>
      <c r="R11" s="748">
        <v>10568</v>
      </c>
      <c r="S11" s="749">
        <v>1.7698759498482514E-2</v>
      </c>
      <c r="T11" s="749">
        <v>1.958895758262346E-2</v>
      </c>
      <c r="U11" s="750">
        <v>0.16507035736407849</v>
      </c>
      <c r="V11" s="748">
        <v>16.859227548466581</v>
      </c>
    </row>
    <row r="12" spans="1:22">
      <c r="A12" s="385">
        <v>6</v>
      </c>
      <c r="B12" s="384" t="s">
        <v>501</v>
      </c>
      <c r="C12" s="748">
        <v>53404409.864191033</v>
      </c>
      <c r="D12" s="748">
        <v>49567629.244191006</v>
      </c>
      <c r="E12" s="748">
        <v>930144.38</v>
      </c>
      <c r="F12" s="748">
        <v>1909660.01</v>
      </c>
      <c r="G12" s="748">
        <v>996976.23</v>
      </c>
      <c r="H12" s="748">
        <v>53290565.994190983</v>
      </c>
      <c r="I12" s="748">
        <v>49512630.994190998</v>
      </c>
      <c r="J12" s="748">
        <v>965138.48</v>
      </c>
      <c r="K12" s="748">
        <v>2418024.0199999996</v>
      </c>
      <c r="L12" s="748">
        <v>394772.49999999994</v>
      </c>
      <c r="M12" s="748">
        <v>3197745.1863696193</v>
      </c>
      <c r="N12" s="748">
        <v>696859.2695915699</v>
      </c>
      <c r="O12" s="748">
        <v>275441.83594568004</v>
      </c>
      <c r="P12" s="748">
        <v>2039040.4725044402</v>
      </c>
      <c r="Q12" s="748">
        <v>186403.60832792998</v>
      </c>
      <c r="R12" s="748">
        <v>43340</v>
      </c>
      <c r="S12" s="749">
        <v>0.30034394278696469</v>
      </c>
      <c r="T12" s="749">
        <v>0.31605797457075635</v>
      </c>
      <c r="U12" s="750">
        <v>0.25918903481561828</v>
      </c>
      <c r="V12" s="748">
        <v>269.17407813317647</v>
      </c>
    </row>
    <row r="13" spans="1:22">
      <c r="A13" s="385">
        <v>7</v>
      </c>
      <c r="B13" s="384" t="s">
        <v>500</v>
      </c>
      <c r="C13" s="748">
        <v>669974312.27012825</v>
      </c>
      <c r="D13" s="748">
        <v>656556493.78369629</v>
      </c>
      <c r="E13" s="748">
        <v>7952899.0744810011</v>
      </c>
      <c r="F13" s="748">
        <v>5464919.4119510017</v>
      </c>
      <c r="G13" s="748">
        <v>0</v>
      </c>
      <c r="H13" s="748">
        <v>672695781.76277471</v>
      </c>
      <c r="I13" s="748">
        <v>659077294.99981105</v>
      </c>
      <c r="J13" s="748">
        <v>8043874.5518189985</v>
      </c>
      <c r="K13" s="748">
        <v>5574612.2111449996</v>
      </c>
      <c r="L13" s="748">
        <v>0</v>
      </c>
      <c r="M13" s="748">
        <v>3700851.3308373466</v>
      </c>
      <c r="N13" s="748">
        <v>952649.69754850864</v>
      </c>
      <c r="O13" s="748">
        <v>797268.62620354025</v>
      </c>
      <c r="P13" s="748">
        <v>1950933.0070852961</v>
      </c>
      <c r="Q13" s="748">
        <v>0</v>
      </c>
      <c r="R13" s="748">
        <v>7533</v>
      </c>
      <c r="S13" s="749">
        <v>0.12086635371476699</v>
      </c>
      <c r="T13" s="749">
        <v>0.13596552202998269</v>
      </c>
      <c r="U13" s="750">
        <v>0.11512517447833923</v>
      </c>
      <c r="V13" s="748">
        <v>131.01049015357748</v>
      </c>
    </row>
    <row r="14" spans="1:22">
      <c r="A14" s="379">
        <v>7.1</v>
      </c>
      <c r="B14" s="378" t="s">
        <v>509</v>
      </c>
      <c r="C14" s="748">
        <v>576208311.91603422</v>
      </c>
      <c r="D14" s="748">
        <v>564292834.93450832</v>
      </c>
      <c r="E14" s="748">
        <v>7130465.1596960006</v>
      </c>
      <c r="F14" s="748">
        <v>4785011.8218300017</v>
      </c>
      <c r="G14" s="748">
        <v>0</v>
      </c>
      <c r="H14" s="748">
        <v>578402921.45126474</v>
      </c>
      <c r="I14" s="748">
        <v>566307822.94570112</v>
      </c>
      <c r="J14" s="748">
        <v>7213943.1332799988</v>
      </c>
      <c r="K14" s="748">
        <v>4881155.3722839998</v>
      </c>
      <c r="L14" s="748">
        <v>0</v>
      </c>
      <c r="M14" s="748">
        <v>3243690.694706561</v>
      </c>
      <c r="N14" s="748">
        <v>827696.6931538668</v>
      </c>
      <c r="O14" s="748">
        <v>715009.97365504724</v>
      </c>
      <c r="P14" s="748">
        <v>1700984.0278976453</v>
      </c>
      <c r="Q14" s="748">
        <v>0</v>
      </c>
      <c r="R14" s="748">
        <v>5445</v>
      </c>
      <c r="S14" s="749">
        <v>0.1184675088268641</v>
      </c>
      <c r="T14" s="749">
        <v>0.13216868158331663</v>
      </c>
      <c r="U14" s="750">
        <v>0.11377574367080465</v>
      </c>
      <c r="V14" s="748">
        <v>136.69057174271254</v>
      </c>
    </row>
    <row r="15" spans="1:22">
      <c r="A15" s="379">
        <v>7.2</v>
      </c>
      <c r="B15" s="378" t="s">
        <v>511</v>
      </c>
      <c r="C15" s="748">
        <v>20569657.858098004</v>
      </c>
      <c r="D15" s="748">
        <v>20547665.568098005</v>
      </c>
      <c r="E15" s="748">
        <v>21992.29</v>
      </c>
      <c r="F15" s="748">
        <v>0</v>
      </c>
      <c r="G15" s="748">
        <v>0</v>
      </c>
      <c r="H15" s="748">
        <v>20659809.439919997</v>
      </c>
      <c r="I15" s="748">
        <v>20637777.689919997</v>
      </c>
      <c r="J15" s="748">
        <v>22031.75</v>
      </c>
      <c r="K15" s="748">
        <v>0</v>
      </c>
      <c r="L15" s="748">
        <v>0</v>
      </c>
      <c r="M15" s="748">
        <v>30927.747133723271</v>
      </c>
      <c r="N15" s="748">
        <v>28744.07023247327</v>
      </c>
      <c r="O15" s="748">
        <v>2183.6769012499999</v>
      </c>
      <c r="P15" s="748">
        <v>0</v>
      </c>
      <c r="Q15" s="748">
        <v>0</v>
      </c>
      <c r="R15" s="748">
        <v>274</v>
      </c>
      <c r="S15" s="749">
        <v>0.12769817606959555</v>
      </c>
      <c r="T15" s="749">
        <v>0.14648407341124328</v>
      </c>
      <c r="U15" s="750">
        <v>0.12382342594939764</v>
      </c>
      <c r="V15" s="748">
        <v>118.97877547831447</v>
      </c>
    </row>
    <row r="16" spans="1:22">
      <c r="A16" s="379">
        <v>7.3</v>
      </c>
      <c r="B16" s="378" t="s">
        <v>508</v>
      </c>
      <c r="C16" s="748">
        <v>73196342.495995998</v>
      </c>
      <c r="D16" s="748">
        <v>71715993.281090006</v>
      </c>
      <c r="E16" s="748">
        <v>800441.62478499999</v>
      </c>
      <c r="F16" s="748">
        <v>679907.59012099996</v>
      </c>
      <c r="G16" s="748">
        <v>0</v>
      </c>
      <c r="H16" s="748">
        <v>73633050.871590018</v>
      </c>
      <c r="I16" s="748">
        <v>72131694.364189997</v>
      </c>
      <c r="J16" s="748">
        <v>807899.66853899998</v>
      </c>
      <c r="K16" s="748">
        <v>693456.83886100003</v>
      </c>
      <c r="L16" s="748">
        <v>0</v>
      </c>
      <c r="M16" s="748">
        <v>426232.88899706228</v>
      </c>
      <c r="N16" s="748">
        <v>96208.934162168473</v>
      </c>
      <c r="O16" s="748">
        <v>80074.975647243002</v>
      </c>
      <c r="P16" s="748">
        <v>249948.97918765084</v>
      </c>
      <c r="Q16" s="748">
        <v>0</v>
      </c>
      <c r="R16" s="748">
        <v>1814</v>
      </c>
      <c r="S16" s="749">
        <v>0.13545309876116798</v>
      </c>
      <c r="T16" s="749">
        <v>0.15913972822304684</v>
      </c>
      <c r="U16" s="750">
        <v>0.12330363217882301</v>
      </c>
      <c r="V16" s="748">
        <v>89.677523689167657</v>
      </c>
    </row>
    <row r="17" spans="1:22">
      <c r="A17" s="385">
        <v>8</v>
      </c>
      <c r="B17" s="384" t="s">
        <v>507</v>
      </c>
      <c r="C17" s="748">
        <v>118844732.12802401</v>
      </c>
      <c r="D17" s="748">
        <v>117579101.18348001</v>
      </c>
      <c r="E17" s="748">
        <v>743827.97454400011</v>
      </c>
      <c r="F17" s="748">
        <v>521802.97</v>
      </c>
      <c r="G17" s="748">
        <v>0</v>
      </c>
      <c r="H17" s="748">
        <v>120162018.30482402</v>
      </c>
      <c r="I17" s="748">
        <v>118794596.61103201</v>
      </c>
      <c r="J17" s="748">
        <v>785637.06379199994</v>
      </c>
      <c r="K17" s="748">
        <v>581784.63</v>
      </c>
      <c r="L17" s="748">
        <v>0</v>
      </c>
      <c r="M17" s="748">
        <v>72401.441953750007</v>
      </c>
      <c r="N17" s="748">
        <v>23802.081953750003</v>
      </c>
      <c r="O17" s="748">
        <v>0</v>
      </c>
      <c r="P17" s="748">
        <v>48599.360000000001</v>
      </c>
      <c r="Q17" s="748">
        <v>0</v>
      </c>
      <c r="R17" s="748">
        <v>56708</v>
      </c>
      <c r="S17" s="749">
        <v>0.21208684364369818</v>
      </c>
      <c r="T17" s="749">
        <v>0.26478010785581124</v>
      </c>
      <c r="U17" s="750">
        <v>0.21688770134845389</v>
      </c>
      <c r="V17" s="748">
        <v>0.68260161626674309</v>
      </c>
    </row>
    <row r="18" spans="1:22">
      <c r="A18" s="383">
        <v>9</v>
      </c>
      <c r="B18" s="382" t="s">
        <v>499</v>
      </c>
      <c r="C18" s="751">
        <v>0</v>
      </c>
      <c r="D18" s="751">
        <v>0</v>
      </c>
      <c r="E18" s="751">
        <v>0</v>
      </c>
      <c r="F18" s="751">
        <v>0</v>
      </c>
      <c r="G18" s="751">
        <v>0</v>
      </c>
      <c r="H18" s="751">
        <v>0</v>
      </c>
      <c r="I18" s="751">
        <v>0</v>
      </c>
      <c r="J18" s="751">
        <v>0</v>
      </c>
      <c r="K18" s="751">
        <v>0</v>
      </c>
      <c r="L18" s="751">
        <v>0</v>
      </c>
      <c r="M18" s="751">
        <v>0</v>
      </c>
      <c r="N18" s="751">
        <v>0</v>
      </c>
      <c r="O18" s="751">
        <v>0</v>
      </c>
      <c r="P18" s="751">
        <v>0</v>
      </c>
      <c r="Q18" s="751">
        <v>0</v>
      </c>
      <c r="R18" s="751">
        <v>0</v>
      </c>
      <c r="S18" s="752">
        <v>0</v>
      </c>
      <c r="T18" s="752">
        <v>0</v>
      </c>
      <c r="U18" s="753">
        <v>0</v>
      </c>
      <c r="V18" s="751">
        <v>0</v>
      </c>
    </row>
    <row r="19" spans="1:22">
      <c r="A19" s="381">
        <v>10</v>
      </c>
      <c r="B19" s="380" t="s">
        <v>510</v>
      </c>
      <c r="C19" s="748">
        <v>2460715147.6918135</v>
      </c>
      <c r="D19" s="748">
        <v>2355938847.823441</v>
      </c>
      <c r="E19" s="748">
        <v>39835270.690449022</v>
      </c>
      <c r="F19" s="748">
        <v>62637097.36792399</v>
      </c>
      <c r="G19" s="748">
        <v>2303931.81</v>
      </c>
      <c r="H19" s="748">
        <v>2479110297.2378368</v>
      </c>
      <c r="I19" s="748">
        <v>2366975850.4311552</v>
      </c>
      <c r="J19" s="748">
        <v>40617371.412747011</v>
      </c>
      <c r="K19" s="748">
        <v>70778882.483934969</v>
      </c>
      <c r="L19" s="748">
        <v>738192.91000000015</v>
      </c>
      <c r="M19" s="748">
        <v>87152509.97881715</v>
      </c>
      <c r="N19" s="748">
        <v>25129579.431156673</v>
      </c>
      <c r="O19" s="748">
        <v>11589408.454668323</v>
      </c>
      <c r="P19" s="748">
        <v>50121970.862940043</v>
      </c>
      <c r="Q19" s="748">
        <v>311551.23005216004</v>
      </c>
      <c r="R19" s="748">
        <v>515993</v>
      </c>
      <c r="S19" s="749">
        <v>0.20468710654540981</v>
      </c>
      <c r="T19" s="749">
        <v>0.24266955088438344</v>
      </c>
      <c r="U19" s="750">
        <v>0.18606872089106091</v>
      </c>
      <c r="V19" s="748">
        <v>68.153462229313121</v>
      </c>
    </row>
    <row r="20" spans="1:22" ht="25.5">
      <c r="A20" s="379">
        <v>10.1</v>
      </c>
      <c r="B20" s="378" t="s">
        <v>514</v>
      </c>
      <c r="C20" s="748">
        <v>464844909.62999994</v>
      </c>
      <c r="D20" s="748">
        <v>455255595.56</v>
      </c>
      <c r="E20" s="748">
        <v>832042.85</v>
      </c>
      <c r="F20" s="748">
        <v>8757271.2200000007</v>
      </c>
      <c r="G20" s="748">
        <v>0</v>
      </c>
      <c r="H20" s="748">
        <v>471990463.61999989</v>
      </c>
      <c r="I20" s="748">
        <v>461526516.04000002</v>
      </c>
      <c r="J20" s="748">
        <v>869862.67</v>
      </c>
      <c r="K20" s="748">
        <v>9594084.9100000001</v>
      </c>
      <c r="L20" s="748">
        <v>0</v>
      </c>
      <c r="M20" s="748">
        <v>22294464.991201729</v>
      </c>
      <c r="N20" s="748">
        <v>12943364.30087305</v>
      </c>
      <c r="O20" s="748">
        <v>603332.56193637999</v>
      </c>
      <c r="P20" s="748">
        <v>8747768.128392309</v>
      </c>
      <c r="Q20" s="748">
        <v>0</v>
      </c>
      <c r="R20" s="748">
        <v>276047</v>
      </c>
      <c r="S20" s="749">
        <v>0.23252996992308106</v>
      </c>
      <c r="T20" s="749">
        <v>0.25874960351065529</v>
      </c>
      <c r="U20" s="750">
        <v>0.23853314263021064</v>
      </c>
      <c r="V20" s="748">
        <v>32.709172874074689</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scale="1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topLeftCell="A6" zoomScale="80" zoomScaleNormal="80" workbookViewId="0">
      <selection activeCell="C20" sqref="C20"/>
    </sheetView>
  </sheetViews>
  <sheetFormatPr defaultRowHeight="15"/>
  <cols>
    <col min="2" max="2" width="66.7109375" customWidth="1"/>
    <col min="3" max="8" width="17.7109375" customWidth="1"/>
  </cols>
  <sheetData>
    <row r="1" spans="1:8" s="5" customFormat="1" ht="14.25">
      <c r="A1" s="2" t="s">
        <v>30</v>
      </c>
      <c r="B1" s="3" t="str">
        <f>'Info '!C2</f>
        <v>JSC "Liberty Bank"</v>
      </c>
      <c r="C1" s="3"/>
      <c r="D1" s="4"/>
      <c r="E1" s="4"/>
      <c r="F1" s="4"/>
      <c r="G1" s="4"/>
    </row>
    <row r="2" spans="1:8" s="5" customFormat="1" ht="14.25">
      <c r="A2" s="2" t="s">
        <v>31</v>
      </c>
      <c r="B2" s="465">
        <f>'1. key ratios '!B2</f>
        <v>45930</v>
      </c>
      <c r="C2" s="6"/>
      <c r="D2" s="7"/>
      <c r="E2" s="7"/>
      <c r="F2" s="7"/>
      <c r="G2" s="7"/>
      <c r="H2" s="8"/>
    </row>
    <row r="4" spans="1:8">
      <c r="A4" s="792" t="s">
        <v>6</v>
      </c>
      <c r="B4" s="794" t="s">
        <v>585</v>
      </c>
      <c r="C4" s="788" t="s">
        <v>522</v>
      </c>
      <c r="D4" s="788"/>
      <c r="E4" s="788"/>
      <c r="F4" s="788" t="s">
        <v>523</v>
      </c>
      <c r="G4" s="788"/>
      <c r="H4" s="788"/>
    </row>
    <row r="5" spans="1:8" ht="15.4" customHeight="1">
      <c r="A5" s="793"/>
      <c r="B5" s="795"/>
      <c r="C5" s="514" t="s">
        <v>32</v>
      </c>
      <c r="D5" s="514" t="s">
        <v>33</v>
      </c>
      <c r="E5" s="514" t="s">
        <v>34</v>
      </c>
      <c r="F5" s="514" t="s">
        <v>32</v>
      </c>
      <c r="G5" s="514" t="s">
        <v>33</v>
      </c>
      <c r="H5" s="514" t="s">
        <v>34</v>
      </c>
    </row>
    <row r="6" spans="1:8">
      <c r="A6" s="283">
        <v>1</v>
      </c>
      <c r="B6" s="284" t="s">
        <v>586</v>
      </c>
      <c r="C6" s="488">
        <f>SUM(C7:C12)</f>
        <v>464267071.56699997</v>
      </c>
      <c r="D6" s="488">
        <f>SUM(D7:D12)</f>
        <v>66018628.235000014</v>
      </c>
      <c r="E6" s="489">
        <f>C6+D6</f>
        <v>530285699.80199999</v>
      </c>
      <c r="F6" s="490">
        <f>SUM(F7:F12)</f>
        <v>396259309.41000003</v>
      </c>
      <c r="G6" s="490">
        <f>SUM(G7:G12)</f>
        <v>51989578.101999998</v>
      </c>
      <c r="H6" s="489">
        <f>F6+G6</f>
        <v>448248887.51200002</v>
      </c>
    </row>
    <row r="7" spans="1:8">
      <c r="A7" s="283">
        <v>1.1000000000000001</v>
      </c>
      <c r="B7" s="285" t="s">
        <v>529</v>
      </c>
      <c r="C7" s="491"/>
      <c r="D7" s="491"/>
      <c r="E7" s="492">
        <f t="shared" ref="E7:E45" si="0">C7+D7</f>
        <v>0</v>
      </c>
      <c r="F7" s="490"/>
      <c r="G7" s="490"/>
      <c r="H7" s="492">
        <f t="shared" ref="H7:H44" si="1">F7+G7</f>
        <v>0</v>
      </c>
    </row>
    <row r="8" spans="1:8">
      <c r="A8" s="283">
        <v>1.2</v>
      </c>
      <c r="B8" s="285" t="s">
        <v>531</v>
      </c>
      <c r="C8" s="491"/>
      <c r="D8" s="491"/>
      <c r="E8" s="492">
        <f t="shared" si="0"/>
        <v>0</v>
      </c>
      <c r="F8" s="490"/>
      <c r="G8" s="490"/>
      <c r="H8" s="492">
        <f t="shared" si="1"/>
        <v>0</v>
      </c>
    </row>
    <row r="9" spans="1:8" ht="21.4" customHeight="1">
      <c r="A9" s="283">
        <v>1.3</v>
      </c>
      <c r="B9" s="285" t="s">
        <v>587</v>
      </c>
      <c r="C9" s="491"/>
      <c r="D9" s="491"/>
      <c r="E9" s="492">
        <f t="shared" si="0"/>
        <v>0</v>
      </c>
      <c r="F9" s="490"/>
      <c r="G9" s="490"/>
      <c r="H9" s="492">
        <f t="shared" si="1"/>
        <v>0</v>
      </c>
    </row>
    <row r="10" spans="1:8">
      <c r="A10" s="283">
        <v>1.4</v>
      </c>
      <c r="B10" s="285" t="s">
        <v>533</v>
      </c>
      <c r="C10" s="491">
        <v>17268648</v>
      </c>
      <c r="D10" s="491">
        <v>0</v>
      </c>
      <c r="E10" s="492">
        <f t="shared" si="0"/>
        <v>17268648</v>
      </c>
      <c r="F10" s="490">
        <v>11590226</v>
      </c>
      <c r="G10" s="490"/>
      <c r="H10" s="492">
        <f t="shared" si="1"/>
        <v>11590226</v>
      </c>
    </row>
    <row r="11" spans="1:8">
      <c r="A11" s="283">
        <v>1.5</v>
      </c>
      <c r="B11" s="285" t="s">
        <v>537</v>
      </c>
      <c r="C11" s="491">
        <v>446998423.56699997</v>
      </c>
      <c r="D11" s="491">
        <v>66018628.235000014</v>
      </c>
      <c r="E11" s="492">
        <f t="shared" si="0"/>
        <v>513017051.80199999</v>
      </c>
      <c r="F11" s="490">
        <v>384669083.41000003</v>
      </c>
      <c r="G11" s="490">
        <v>51989578.101999998</v>
      </c>
      <c r="H11" s="492">
        <f t="shared" si="1"/>
        <v>436658661.51200002</v>
      </c>
    </row>
    <row r="12" spans="1:8">
      <c r="A12" s="283">
        <v>1.6</v>
      </c>
      <c r="B12" s="286" t="s">
        <v>419</v>
      </c>
      <c r="C12" s="488"/>
      <c r="D12" s="488"/>
      <c r="E12" s="489">
        <f t="shared" si="0"/>
        <v>0</v>
      </c>
      <c r="F12" s="490"/>
      <c r="G12" s="490"/>
      <c r="H12" s="489">
        <f t="shared" si="1"/>
        <v>0</v>
      </c>
    </row>
    <row r="13" spans="1:8">
      <c r="A13" s="283">
        <v>2</v>
      </c>
      <c r="B13" s="287" t="s">
        <v>588</v>
      </c>
      <c r="C13" s="488">
        <f>SUM(C14:C17)</f>
        <v>-219400835.17380041</v>
      </c>
      <c r="D13" s="488">
        <f>SUM(D14:D17)</f>
        <v>-30993788.336204026</v>
      </c>
      <c r="E13" s="489">
        <f t="shared" si="0"/>
        <v>-250394623.51000443</v>
      </c>
      <c r="F13" s="490">
        <f>SUM(F14:F17)</f>
        <v>-186130014.09290192</v>
      </c>
      <c r="G13" s="490">
        <f>SUM(G14:G17)</f>
        <v>-20385995.989473775</v>
      </c>
      <c r="H13" s="489">
        <f t="shared" si="1"/>
        <v>-206516010.08237571</v>
      </c>
    </row>
    <row r="14" spans="1:8">
      <c r="A14" s="283">
        <v>2.1</v>
      </c>
      <c r="B14" s="285" t="s">
        <v>589</v>
      </c>
      <c r="C14" s="491"/>
      <c r="D14" s="491"/>
      <c r="E14" s="492">
        <f t="shared" si="0"/>
        <v>0</v>
      </c>
      <c r="F14" s="490"/>
      <c r="G14" s="490"/>
      <c r="H14" s="492">
        <f t="shared" si="1"/>
        <v>0</v>
      </c>
    </row>
    <row r="15" spans="1:8" ht="24.4" customHeight="1">
      <c r="A15" s="283">
        <v>2.2000000000000002</v>
      </c>
      <c r="B15" s="285" t="s">
        <v>590</v>
      </c>
      <c r="C15" s="491"/>
      <c r="D15" s="491"/>
      <c r="E15" s="492">
        <f t="shared" si="0"/>
        <v>0</v>
      </c>
      <c r="F15" s="490"/>
      <c r="G15" s="490"/>
      <c r="H15" s="492">
        <f t="shared" si="1"/>
        <v>0</v>
      </c>
    </row>
    <row r="16" spans="1:8" ht="20.65" customHeight="1">
      <c r="A16" s="283">
        <v>2.2999999999999998</v>
      </c>
      <c r="B16" s="285" t="s">
        <v>591</v>
      </c>
      <c r="C16" s="491">
        <v>-219400835.17380041</v>
      </c>
      <c r="D16" s="491">
        <v>-30993788.336204026</v>
      </c>
      <c r="E16" s="492">
        <f t="shared" si="0"/>
        <v>-250394623.51000443</v>
      </c>
      <c r="F16" s="490">
        <v>-186130014.09290192</v>
      </c>
      <c r="G16" s="490">
        <v>-20385995.989473775</v>
      </c>
      <c r="H16" s="492">
        <f t="shared" si="1"/>
        <v>-206516010.08237571</v>
      </c>
    </row>
    <row r="17" spans="1:8">
      <c r="A17" s="283">
        <v>2.4</v>
      </c>
      <c r="B17" s="285" t="s">
        <v>592</v>
      </c>
      <c r="C17" s="491"/>
      <c r="D17" s="491"/>
      <c r="E17" s="492">
        <f t="shared" si="0"/>
        <v>0</v>
      </c>
      <c r="F17" s="490"/>
      <c r="G17" s="490"/>
      <c r="H17" s="492">
        <f t="shared" si="1"/>
        <v>0</v>
      </c>
    </row>
    <row r="18" spans="1:8">
      <c r="A18" s="283">
        <v>3</v>
      </c>
      <c r="B18" s="287" t="s">
        <v>593</v>
      </c>
      <c r="C18" s="491"/>
      <c r="D18" s="491"/>
      <c r="E18" s="492">
        <f t="shared" si="0"/>
        <v>0</v>
      </c>
      <c r="F18" s="490"/>
      <c r="G18" s="490"/>
      <c r="H18" s="492">
        <f t="shared" si="1"/>
        <v>0</v>
      </c>
    </row>
    <row r="19" spans="1:8">
      <c r="A19" s="283">
        <v>4</v>
      </c>
      <c r="B19" s="287" t="s">
        <v>594</v>
      </c>
      <c r="C19" s="491">
        <v>36605641.170000002</v>
      </c>
      <c r="D19" s="491">
        <v>7598778.6500000004</v>
      </c>
      <c r="E19" s="492">
        <f t="shared" si="0"/>
        <v>44204419.82</v>
      </c>
      <c r="F19" s="490">
        <v>35659041.600000001</v>
      </c>
      <c r="G19" s="490">
        <v>6868175.6300000008</v>
      </c>
      <c r="H19" s="492">
        <f t="shared" si="1"/>
        <v>42527217.230000004</v>
      </c>
    </row>
    <row r="20" spans="1:8">
      <c r="A20" s="283">
        <v>5</v>
      </c>
      <c r="B20" s="287" t="s">
        <v>595</v>
      </c>
      <c r="C20" s="491">
        <v>-6876663.8000000007</v>
      </c>
      <c r="D20" s="491">
        <v>-18262824.449999999</v>
      </c>
      <c r="E20" s="492">
        <f t="shared" si="0"/>
        <v>-25139488.25</v>
      </c>
      <c r="F20" s="490">
        <v>-5437612.7799999993</v>
      </c>
      <c r="G20" s="490">
        <v>-15381295.52</v>
      </c>
      <c r="H20" s="492">
        <f t="shared" si="1"/>
        <v>-20818908.299999997</v>
      </c>
    </row>
    <row r="21" spans="1:8" ht="24" customHeight="1">
      <c r="A21" s="283">
        <v>6</v>
      </c>
      <c r="B21" s="287" t="s">
        <v>596</v>
      </c>
      <c r="C21" s="491">
        <v>47894.000000000007</v>
      </c>
      <c r="D21" s="491">
        <v>0</v>
      </c>
      <c r="E21" s="492">
        <f t="shared" si="0"/>
        <v>47894.000000000007</v>
      </c>
      <c r="F21" s="490">
        <v>-77618.900000000023</v>
      </c>
      <c r="G21" s="490">
        <v>0</v>
      </c>
      <c r="H21" s="492">
        <f t="shared" si="1"/>
        <v>-77618.900000000023</v>
      </c>
    </row>
    <row r="22" spans="1:8" ht="18.399999999999999" customHeight="1">
      <c r="A22" s="283">
        <v>7</v>
      </c>
      <c r="B22" s="287" t="s">
        <v>597</v>
      </c>
      <c r="C22" s="491">
        <v>1394556.1400000001</v>
      </c>
      <c r="D22" s="491">
        <v>0</v>
      </c>
      <c r="E22" s="492">
        <f t="shared" si="0"/>
        <v>1394556.1400000001</v>
      </c>
      <c r="F22" s="490">
        <v>15274216.039999999</v>
      </c>
      <c r="G22" s="490">
        <v>0</v>
      </c>
      <c r="H22" s="492">
        <f t="shared" si="1"/>
        <v>15274216.039999999</v>
      </c>
    </row>
    <row r="23" spans="1:8" ht="25.5" customHeight="1">
      <c r="A23" s="283">
        <v>8</v>
      </c>
      <c r="B23" s="288" t="s">
        <v>598</v>
      </c>
      <c r="C23" s="491"/>
      <c r="D23" s="491"/>
      <c r="E23" s="492">
        <f t="shared" si="0"/>
        <v>0</v>
      </c>
      <c r="F23" s="490"/>
      <c r="G23" s="490"/>
      <c r="H23" s="492">
        <f t="shared" si="1"/>
        <v>0</v>
      </c>
    </row>
    <row r="24" spans="1:8" ht="34.5" customHeight="1">
      <c r="A24" s="283">
        <v>9</v>
      </c>
      <c r="B24" s="288" t="s">
        <v>599</v>
      </c>
      <c r="C24" s="491"/>
      <c r="D24" s="491"/>
      <c r="E24" s="492">
        <f t="shared" si="0"/>
        <v>0</v>
      </c>
      <c r="F24" s="490"/>
      <c r="G24" s="490"/>
      <c r="H24" s="492">
        <f t="shared" si="1"/>
        <v>0</v>
      </c>
    </row>
    <row r="25" spans="1:8">
      <c r="A25" s="283">
        <v>10</v>
      </c>
      <c r="B25" s="287" t="s">
        <v>600</v>
      </c>
      <c r="C25" s="491">
        <v>15135073.559999995</v>
      </c>
      <c r="D25" s="491">
        <v>0</v>
      </c>
      <c r="E25" s="492">
        <f t="shared" si="0"/>
        <v>15135073.559999995</v>
      </c>
      <c r="F25" s="490">
        <v>1079660.4600000009</v>
      </c>
      <c r="G25" s="490">
        <v>0</v>
      </c>
      <c r="H25" s="492">
        <f t="shared" si="1"/>
        <v>1079660.4600000009</v>
      </c>
    </row>
    <row r="26" spans="1:8">
      <c r="A26" s="283">
        <v>11</v>
      </c>
      <c r="B26" s="289" t="s">
        <v>601</v>
      </c>
      <c r="C26" s="491">
        <v>417785.25</v>
      </c>
      <c r="D26" s="491">
        <v>0</v>
      </c>
      <c r="E26" s="492">
        <f t="shared" si="0"/>
        <v>417785.25</v>
      </c>
      <c r="F26" s="490">
        <v>333171.91000000003</v>
      </c>
      <c r="G26" s="490">
        <v>0</v>
      </c>
      <c r="H26" s="492">
        <f t="shared" si="1"/>
        <v>333171.91000000003</v>
      </c>
    </row>
    <row r="27" spans="1:8">
      <c r="A27" s="283">
        <v>12</v>
      </c>
      <c r="B27" s="287" t="s">
        <v>602</v>
      </c>
      <c r="C27" s="491">
        <v>11609221.290000001</v>
      </c>
      <c r="D27" s="491">
        <v>2314.4</v>
      </c>
      <c r="E27" s="492">
        <f t="shared" si="0"/>
        <v>11611535.690000001</v>
      </c>
      <c r="F27" s="490">
        <v>11823365.83</v>
      </c>
      <c r="G27" s="490">
        <v>0</v>
      </c>
      <c r="H27" s="492">
        <f t="shared" si="1"/>
        <v>11823365.83</v>
      </c>
    </row>
    <row r="28" spans="1:8">
      <c r="A28" s="283">
        <v>13</v>
      </c>
      <c r="B28" s="290" t="s">
        <v>603</v>
      </c>
      <c r="C28" s="491">
        <v>-16675758</v>
      </c>
      <c r="D28" s="491">
        <v>-627922</v>
      </c>
      <c r="E28" s="492">
        <f t="shared" si="0"/>
        <v>-17303680</v>
      </c>
      <c r="F28" s="490">
        <v>-15659604</v>
      </c>
      <c r="G28" s="490">
        <v>-425339</v>
      </c>
      <c r="H28" s="492">
        <f t="shared" si="1"/>
        <v>-16084943</v>
      </c>
    </row>
    <row r="29" spans="1:8">
      <c r="A29" s="283">
        <v>14</v>
      </c>
      <c r="B29" s="291" t="s">
        <v>604</v>
      </c>
      <c r="C29" s="491">
        <f>SUM(C30:C31)</f>
        <v>-144067569.26999998</v>
      </c>
      <c r="D29" s="491">
        <f>SUM(D30:D31)</f>
        <v>-4072916.17</v>
      </c>
      <c r="E29" s="492">
        <f t="shared" si="0"/>
        <v>-148140485.43999997</v>
      </c>
      <c r="F29" s="490">
        <f>SUM(F30:F31)</f>
        <v>-126670883.38999999</v>
      </c>
      <c r="G29" s="490">
        <f>SUM(G30:G31)</f>
        <v>-3053763.29</v>
      </c>
      <c r="H29" s="492">
        <f t="shared" si="1"/>
        <v>-129724646.67999999</v>
      </c>
    </row>
    <row r="30" spans="1:8">
      <c r="A30" s="283">
        <v>14.1</v>
      </c>
      <c r="B30" s="277" t="s">
        <v>605</v>
      </c>
      <c r="C30" s="491">
        <v>-118043418.07999998</v>
      </c>
      <c r="D30" s="491"/>
      <c r="E30" s="492">
        <f t="shared" si="0"/>
        <v>-118043418.07999998</v>
      </c>
      <c r="F30" s="490">
        <v>-101398626.86999999</v>
      </c>
      <c r="G30" s="490"/>
      <c r="H30" s="492">
        <f t="shared" si="1"/>
        <v>-101398626.86999999</v>
      </c>
    </row>
    <row r="31" spans="1:8">
      <c r="A31" s="283">
        <v>14.2</v>
      </c>
      <c r="B31" s="277" t="s">
        <v>606</v>
      </c>
      <c r="C31" s="491">
        <v>-26024151.190000005</v>
      </c>
      <c r="D31" s="491">
        <v>-4072916.17</v>
      </c>
      <c r="E31" s="492">
        <f t="shared" si="0"/>
        <v>-30097067.360000007</v>
      </c>
      <c r="F31" s="490">
        <v>-25272256.520000003</v>
      </c>
      <c r="G31" s="490">
        <v>-3053763.29</v>
      </c>
      <c r="H31" s="492">
        <f t="shared" si="1"/>
        <v>-28326019.810000002</v>
      </c>
    </row>
    <row r="32" spans="1:8">
      <c r="A32" s="283">
        <v>15</v>
      </c>
      <c r="B32" s="287" t="s">
        <v>607</v>
      </c>
      <c r="C32" s="491">
        <v>-28614431.009999998</v>
      </c>
      <c r="D32" s="491"/>
      <c r="E32" s="492">
        <f t="shared" si="0"/>
        <v>-28614431.009999998</v>
      </c>
      <c r="F32" s="490">
        <v>-27776355.090000004</v>
      </c>
      <c r="G32" s="490"/>
      <c r="H32" s="492">
        <f t="shared" si="1"/>
        <v>-27776355.090000004</v>
      </c>
    </row>
    <row r="33" spans="1:8" ht="22.5" customHeight="1">
      <c r="A33" s="283">
        <v>16</v>
      </c>
      <c r="B33" s="275" t="s">
        <v>608</v>
      </c>
      <c r="C33" s="491"/>
      <c r="D33" s="491"/>
      <c r="E33" s="492">
        <f t="shared" si="0"/>
        <v>0</v>
      </c>
      <c r="F33" s="490"/>
      <c r="G33" s="490"/>
      <c r="H33" s="492">
        <f t="shared" si="1"/>
        <v>0</v>
      </c>
    </row>
    <row r="34" spans="1:8">
      <c r="A34" s="283">
        <v>17</v>
      </c>
      <c r="B34" s="287" t="s">
        <v>609</v>
      </c>
      <c r="C34" s="491">
        <f>SUM(C35:C36)</f>
        <v>-124638.76999999999</v>
      </c>
      <c r="D34" s="491">
        <f>SUM(D35:D36)</f>
        <v>-636808.72</v>
      </c>
      <c r="E34" s="492">
        <f t="shared" si="0"/>
        <v>-761447.49</v>
      </c>
      <c r="F34" s="490">
        <f>SUM(F35:F36)</f>
        <v>9826.2199999999939</v>
      </c>
      <c r="G34" s="490">
        <f>SUM(G35:G36)</f>
        <v>-32787.210000000006</v>
      </c>
      <c r="H34" s="492">
        <f t="shared" si="1"/>
        <v>-22960.990000000013</v>
      </c>
    </row>
    <row r="35" spans="1:8">
      <c r="A35" s="283">
        <v>17.100000000000001</v>
      </c>
      <c r="B35" s="277" t="s">
        <v>610</v>
      </c>
      <c r="C35" s="491">
        <v>-124638.76999999999</v>
      </c>
      <c r="D35" s="491">
        <v>-636808.72</v>
      </c>
      <c r="E35" s="492">
        <f t="shared" si="0"/>
        <v>-761447.49</v>
      </c>
      <c r="F35" s="490">
        <v>9826.2199999999939</v>
      </c>
      <c r="G35" s="490">
        <v>-32787.210000000006</v>
      </c>
      <c r="H35" s="492">
        <f t="shared" si="1"/>
        <v>-22960.990000000013</v>
      </c>
    </row>
    <row r="36" spans="1:8">
      <c r="A36" s="283">
        <v>17.2</v>
      </c>
      <c r="B36" s="277" t="s">
        <v>611</v>
      </c>
      <c r="C36" s="491">
        <v>0</v>
      </c>
      <c r="D36" s="491">
        <v>0</v>
      </c>
      <c r="E36" s="492">
        <f t="shared" si="0"/>
        <v>0</v>
      </c>
      <c r="F36" s="490"/>
      <c r="G36" s="490"/>
      <c r="H36" s="492">
        <f t="shared" si="1"/>
        <v>0</v>
      </c>
    </row>
    <row r="37" spans="1:8" ht="41.65" customHeight="1">
      <c r="A37" s="283">
        <v>18</v>
      </c>
      <c r="B37" s="292" t="s">
        <v>612</v>
      </c>
      <c r="C37" s="491">
        <f>SUM(C38:C39)</f>
        <v>-23304226.140000001</v>
      </c>
      <c r="D37" s="491">
        <f>SUM(D38:D39)</f>
        <v>-1028810.51</v>
      </c>
      <c r="E37" s="492">
        <f t="shared" si="0"/>
        <v>-24333036.650000002</v>
      </c>
      <c r="F37" s="490">
        <f>SUM(F38:F39)</f>
        <v>-19087531.809999999</v>
      </c>
      <c r="G37" s="490">
        <f>SUM(G38:G39)</f>
        <v>-843874.54</v>
      </c>
      <c r="H37" s="492">
        <f t="shared" si="1"/>
        <v>-19931406.349999998</v>
      </c>
    </row>
    <row r="38" spans="1:8">
      <c r="A38" s="283">
        <v>18.100000000000001</v>
      </c>
      <c r="B38" s="293" t="s">
        <v>613</v>
      </c>
      <c r="C38" s="491">
        <v>201956</v>
      </c>
      <c r="D38" s="491">
        <v>0</v>
      </c>
      <c r="E38" s="492">
        <f t="shared" si="0"/>
        <v>201956</v>
      </c>
      <c r="F38" s="490">
        <v>-204738</v>
      </c>
      <c r="G38" s="490">
        <v>0</v>
      </c>
      <c r="H38" s="492">
        <f t="shared" si="1"/>
        <v>-204738</v>
      </c>
    </row>
    <row r="39" spans="1:8">
      <c r="A39" s="283">
        <v>18.2</v>
      </c>
      <c r="B39" s="293" t="s">
        <v>614</v>
      </c>
      <c r="C39" s="491">
        <v>-23506182.140000001</v>
      </c>
      <c r="D39" s="491">
        <v>-1028810.51</v>
      </c>
      <c r="E39" s="492">
        <f t="shared" si="0"/>
        <v>-24534992.650000002</v>
      </c>
      <c r="F39" s="490">
        <v>-18882793.809999999</v>
      </c>
      <c r="G39" s="490">
        <v>-843874.54</v>
      </c>
      <c r="H39" s="492">
        <f t="shared" si="1"/>
        <v>-19726668.349999998</v>
      </c>
    </row>
    <row r="40" spans="1:8" ht="24.4" customHeight="1">
      <c r="A40" s="283">
        <v>19</v>
      </c>
      <c r="B40" s="292" t="s">
        <v>615</v>
      </c>
      <c r="C40" s="491"/>
      <c r="D40" s="491"/>
      <c r="E40" s="492">
        <f t="shared" si="0"/>
        <v>0</v>
      </c>
      <c r="F40" s="490"/>
      <c r="G40" s="490"/>
      <c r="H40" s="492">
        <f t="shared" si="1"/>
        <v>0</v>
      </c>
    </row>
    <row r="41" spans="1:8" ht="17.649999999999999" customHeight="1">
      <c r="A41" s="283">
        <v>20</v>
      </c>
      <c r="B41" s="292" t="s">
        <v>616</v>
      </c>
      <c r="C41" s="491">
        <v>-126853.56</v>
      </c>
      <c r="D41" s="491">
        <v>0</v>
      </c>
      <c r="E41" s="492">
        <f t="shared" si="0"/>
        <v>-126853.56</v>
      </c>
      <c r="F41" s="490">
        <v>-375026.23</v>
      </c>
      <c r="G41" s="490">
        <v>0</v>
      </c>
      <c r="H41" s="492">
        <f t="shared" si="1"/>
        <v>-375026.23</v>
      </c>
    </row>
    <row r="42" spans="1:8" ht="26.65" customHeight="1">
      <c r="A42" s="283">
        <v>21</v>
      </c>
      <c r="B42" s="292" t="s">
        <v>617</v>
      </c>
      <c r="C42" s="491"/>
      <c r="D42" s="491"/>
      <c r="E42" s="492">
        <f t="shared" si="0"/>
        <v>0</v>
      </c>
      <c r="F42" s="490"/>
      <c r="G42" s="490"/>
      <c r="H42" s="492">
        <f t="shared" si="1"/>
        <v>0</v>
      </c>
    </row>
    <row r="43" spans="1:8">
      <c r="A43" s="283">
        <v>22</v>
      </c>
      <c r="B43" s="294" t="s">
        <v>618</v>
      </c>
      <c r="C43" s="491">
        <f>SUM(C6,C13,C18,C19,C20,C21,C22,C23,C24,C25,C26,C27,C28,C29,C32,C33,C34,C37,C40,C41,C42)</f>
        <v>90286267.253199607</v>
      </c>
      <c r="D43" s="491">
        <f>SUM(D6,D13,D18,D19,D20,D21,D22,D23,D24,D25,D26,D27,D28,D29,D32,D33,D34,D37,D40,D41,D42)</f>
        <v>17996651.098795991</v>
      </c>
      <c r="E43" s="492">
        <f t="shared" si="0"/>
        <v>108282918.3519956</v>
      </c>
      <c r="F43" s="513">
        <f>SUM(F6,F13,F18,F19,F20,F21,F22,F23,F24,F25,F26,F27,F28,F29,F32,F33,F34,F37,F40,F41,F42)</f>
        <v>79223945.17709811</v>
      </c>
      <c r="G43" s="513">
        <f>SUM(G6,G13,G18,G19,G20,G21,G22,G23,G24,G25,G26,G27,G28,G29,G32,G33,G34,G37,G40,G41,G42)</f>
        <v>18734698.182526227</v>
      </c>
      <c r="H43" s="492">
        <f t="shared" si="1"/>
        <v>97958643.359624341</v>
      </c>
    </row>
    <row r="44" spans="1:8">
      <c r="A44" s="283">
        <v>23</v>
      </c>
      <c r="B44" s="294" t="s">
        <v>619</v>
      </c>
      <c r="C44" s="491">
        <v>-13738363.99</v>
      </c>
      <c r="D44" s="491"/>
      <c r="E44" s="492">
        <f t="shared" si="0"/>
        <v>-13738363.99</v>
      </c>
      <c r="F44" s="490">
        <v>-13800528.51</v>
      </c>
      <c r="G44" s="490"/>
      <c r="H44" s="492">
        <f t="shared" si="1"/>
        <v>-13800528.51</v>
      </c>
    </row>
    <row r="45" spans="1:8">
      <c r="A45" s="766">
        <v>24</v>
      </c>
      <c r="B45" s="767" t="s">
        <v>620</v>
      </c>
      <c r="C45" s="493">
        <f>C43+C44</f>
        <v>76547903.263199612</v>
      </c>
      <c r="D45" s="493">
        <f>D43+D44</f>
        <v>17996651.098795991</v>
      </c>
      <c r="E45" s="492">
        <f t="shared" si="0"/>
        <v>94544554.361995608</v>
      </c>
      <c r="F45" s="493">
        <f>F43+F44</f>
        <v>65423416.667098112</v>
      </c>
      <c r="G45" s="493">
        <f>G43+G44</f>
        <v>18734698.182526227</v>
      </c>
      <c r="H45" s="492">
        <f>F45+G45</f>
        <v>84158114.849624336</v>
      </c>
    </row>
  </sheetData>
  <mergeCells count="4">
    <mergeCell ref="A4:A5"/>
    <mergeCell ref="B4:B5"/>
    <mergeCell ref="C4:E4"/>
    <mergeCell ref="F4:H4"/>
  </mergeCells>
  <pageMargins left="0.7" right="0.7" top="0.75" bottom="0.75" header="0.3" footer="0.3"/>
  <pageSetup scale="4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zoomScale="80" zoomScaleNormal="80" workbookViewId="0">
      <selection activeCell="C20" sqref="C20"/>
    </sheetView>
  </sheetViews>
  <sheetFormatPr defaultColWidth="8.7109375" defaultRowHeight="15"/>
  <cols>
    <col min="1" max="1" width="8.7109375" style="418"/>
    <col min="2" max="2" width="80.7109375" style="415" customWidth="1"/>
    <col min="3" max="3" width="17.140625" style="415" bestFit="1" customWidth="1"/>
    <col min="4" max="5" width="18.140625" style="415" bestFit="1" customWidth="1"/>
    <col min="6" max="6" width="16.7109375" style="415" bestFit="1" customWidth="1"/>
    <col min="7" max="7" width="18.42578125" style="415" bestFit="1" customWidth="1"/>
    <col min="8" max="8" width="18.140625" style="415" bestFit="1" customWidth="1"/>
    <col min="9" max="16384" width="8.7109375" style="415"/>
  </cols>
  <sheetData>
    <row r="1" spans="1:8">
      <c r="A1" s="183" t="s">
        <v>30</v>
      </c>
      <c r="B1" s="416" t="str">
        <f>'Info '!C2</f>
        <v>JSC "Liberty Bank"</v>
      </c>
      <c r="C1" s="416"/>
      <c r="D1" s="417"/>
      <c r="E1" s="417"/>
      <c r="F1" s="417"/>
      <c r="G1" s="417"/>
      <c r="H1" s="417"/>
    </row>
    <row r="2" spans="1:8">
      <c r="A2" s="183" t="s">
        <v>31</v>
      </c>
      <c r="B2" s="765">
        <f>'1. key ratios '!B2</f>
        <v>45930</v>
      </c>
      <c r="C2" s="416"/>
      <c r="D2" s="417"/>
      <c r="E2" s="417"/>
      <c r="F2" s="417"/>
      <c r="G2" s="417"/>
      <c r="H2" s="417"/>
    </row>
    <row r="3" spans="1:8" ht="15.75" thickBot="1">
      <c r="A3" s="415"/>
      <c r="B3" s="417"/>
      <c r="C3" s="417"/>
      <c r="D3" s="417"/>
      <c r="E3" s="417"/>
      <c r="F3" s="417"/>
      <c r="G3" s="417"/>
      <c r="H3" s="417"/>
    </row>
    <row r="4" spans="1:8">
      <c r="A4" s="796" t="s">
        <v>6</v>
      </c>
      <c r="B4" s="797" t="s">
        <v>94</v>
      </c>
      <c r="C4" s="799" t="s">
        <v>522</v>
      </c>
      <c r="D4" s="799"/>
      <c r="E4" s="799"/>
      <c r="F4" s="799" t="s">
        <v>523</v>
      </c>
      <c r="G4" s="799"/>
      <c r="H4" s="800"/>
    </row>
    <row r="5" spans="1:8">
      <c r="A5" s="796"/>
      <c r="B5" s="798"/>
      <c r="C5" s="514" t="s">
        <v>32</v>
      </c>
      <c r="D5" s="514" t="s">
        <v>33</v>
      </c>
      <c r="E5" s="514" t="s">
        <v>34</v>
      </c>
      <c r="F5" s="514" t="s">
        <v>32</v>
      </c>
      <c r="G5" s="514" t="s">
        <v>33</v>
      </c>
      <c r="H5" s="755" t="s">
        <v>34</v>
      </c>
    </row>
    <row r="6" spans="1:8">
      <c r="A6" s="754">
        <v>1</v>
      </c>
      <c r="B6" s="756" t="s">
        <v>621</v>
      </c>
      <c r="C6" s="515">
        <v>0</v>
      </c>
      <c r="D6" s="515">
        <v>0</v>
      </c>
      <c r="E6" s="516">
        <f t="shared" ref="E6:E43" si="0">C6+D6</f>
        <v>0</v>
      </c>
      <c r="F6" s="515">
        <v>0</v>
      </c>
      <c r="G6" s="515">
        <v>0</v>
      </c>
      <c r="H6" s="757">
        <f t="shared" ref="H6:H43" si="1">F6+G6</f>
        <v>0</v>
      </c>
    </row>
    <row r="7" spans="1:8">
      <c r="A7" s="754">
        <v>2</v>
      </c>
      <c r="B7" s="756" t="s">
        <v>183</v>
      </c>
      <c r="C7" s="515">
        <v>0</v>
      </c>
      <c r="D7" s="515">
        <v>0</v>
      </c>
      <c r="E7" s="516">
        <f t="shared" si="0"/>
        <v>0</v>
      </c>
      <c r="F7" s="515">
        <v>0</v>
      </c>
      <c r="G7" s="515">
        <v>0</v>
      </c>
      <c r="H7" s="757">
        <f t="shared" si="1"/>
        <v>0</v>
      </c>
    </row>
    <row r="8" spans="1:8">
      <c r="A8" s="754">
        <v>3</v>
      </c>
      <c r="B8" s="756" t="s">
        <v>193</v>
      </c>
      <c r="C8" s="517">
        <f>C9+C10</f>
        <v>471305761</v>
      </c>
      <c r="D8" s="517">
        <f>D9+D10</f>
        <v>17132096096</v>
      </c>
      <c r="E8" s="518">
        <f t="shared" si="0"/>
        <v>17603401857</v>
      </c>
      <c r="F8" s="517">
        <f>F9+F10</f>
        <v>471468331</v>
      </c>
      <c r="G8" s="517">
        <f>G9+G10</f>
        <v>17254357600</v>
      </c>
      <c r="H8" s="758">
        <f t="shared" si="1"/>
        <v>17725825931</v>
      </c>
    </row>
    <row r="9" spans="1:8">
      <c r="A9" s="754">
        <v>3.1</v>
      </c>
      <c r="B9" s="759" t="s">
        <v>184</v>
      </c>
      <c r="C9" s="515">
        <v>467070359</v>
      </c>
      <c r="D9" s="515">
        <v>17131318511</v>
      </c>
      <c r="E9" s="516">
        <f t="shared" si="0"/>
        <v>17598388870</v>
      </c>
      <c r="F9" s="515">
        <v>468574549</v>
      </c>
      <c r="G9" s="515">
        <v>17253235369</v>
      </c>
      <c r="H9" s="757">
        <f t="shared" si="1"/>
        <v>17721809918</v>
      </c>
    </row>
    <row r="10" spans="1:8">
      <c r="A10" s="754">
        <v>3.2</v>
      </c>
      <c r="B10" s="759" t="s">
        <v>180</v>
      </c>
      <c r="C10" s="515">
        <v>4235402</v>
      </c>
      <c r="D10" s="515">
        <v>777585</v>
      </c>
      <c r="E10" s="516">
        <f t="shared" si="0"/>
        <v>5012987</v>
      </c>
      <c r="F10" s="515">
        <v>2893782</v>
      </c>
      <c r="G10" s="515">
        <v>1122231</v>
      </c>
      <c r="H10" s="757">
        <f t="shared" si="1"/>
        <v>4016013</v>
      </c>
    </row>
    <row r="11" spans="1:8">
      <c r="A11" s="754">
        <v>4</v>
      </c>
      <c r="B11" s="756" t="s">
        <v>182</v>
      </c>
      <c r="C11" s="517">
        <f>C12+C13</f>
        <v>1327477000</v>
      </c>
      <c r="D11" s="517">
        <f>D12+D13</f>
        <v>0</v>
      </c>
      <c r="E11" s="518">
        <f t="shared" si="0"/>
        <v>1327477000</v>
      </c>
      <c r="F11" s="517">
        <f>F12+F13</f>
        <v>1317802000</v>
      </c>
      <c r="G11" s="517">
        <f>G12+G13</f>
        <v>0</v>
      </c>
      <c r="H11" s="758">
        <f t="shared" si="1"/>
        <v>1317802000</v>
      </c>
    </row>
    <row r="12" spans="1:8">
      <c r="A12" s="754">
        <v>4.0999999999999996</v>
      </c>
      <c r="B12" s="759" t="s">
        <v>166</v>
      </c>
      <c r="C12" s="515">
        <v>1327477000</v>
      </c>
      <c r="D12" s="515">
        <v>0</v>
      </c>
      <c r="E12" s="516">
        <f t="shared" si="0"/>
        <v>1327477000</v>
      </c>
      <c r="F12" s="515">
        <v>1317802000</v>
      </c>
      <c r="G12" s="515">
        <v>0</v>
      </c>
      <c r="H12" s="757">
        <f t="shared" si="1"/>
        <v>1317802000</v>
      </c>
    </row>
    <row r="13" spans="1:8">
      <c r="A13" s="754">
        <v>4.2</v>
      </c>
      <c r="B13" s="759" t="s">
        <v>167</v>
      </c>
      <c r="C13" s="515">
        <v>0</v>
      </c>
      <c r="D13" s="515">
        <v>0</v>
      </c>
      <c r="E13" s="516">
        <f t="shared" si="0"/>
        <v>0</v>
      </c>
      <c r="F13" s="515">
        <v>0</v>
      </c>
      <c r="G13" s="515">
        <v>0</v>
      </c>
      <c r="H13" s="757">
        <f t="shared" si="1"/>
        <v>0</v>
      </c>
    </row>
    <row r="14" spans="1:8">
      <c r="A14" s="754">
        <v>5</v>
      </c>
      <c r="B14" s="756" t="s">
        <v>192</v>
      </c>
      <c r="C14" s="517">
        <f>C15+C16+C17+C23+C24+C25+C26</f>
        <v>161788976</v>
      </c>
      <c r="D14" s="517">
        <f>D15+D16+D17+D23+D24+D25+D26</f>
        <v>5347909794</v>
      </c>
      <c r="E14" s="518">
        <f t="shared" si="0"/>
        <v>5509698770</v>
      </c>
      <c r="F14" s="517">
        <f>F15+F16+F17+F23+F24+F25+F26</f>
        <v>176208334</v>
      </c>
      <c r="G14" s="517">
        <f>G15+G16+G17+G23+G24+G25+G26</f>
        <v>5355812501</v>
      </c>
      <c r="H14" s="758">
        <f t="shared" si="1"/>
        <v>5532020835</v>
      </c>
    </row>
    <row r="15" spans="1:8">
      <c r="A15" s="754">
        <v>5.0999999999999996</v>
      </c>
      <c r="B15" s="760" t="s">
        <v>170</v>
      </c>
      <c r="C15" s="515">
        <v>34923119</v>
      </c>
      <c r="D15" s="515">
        <v>8260306</v>
      </c>
      <c r="E15" s="516">
        <f t="shared" si="0"/>
        <v>43183425</v>
      </c>
      <c r="F15" s="515">
        <v>34981298</v>
      </c>
      <c r="G15" s="515">
        <v>8237969</v>
      </c>
      <c r="H15" s="757">
        <f t="shared" si="1"/>
        <v>43219267</v>
      </c>
    </row>
    <row r="16" spans="1:8">
      <c r="A16" s="754">
        <v>5.2</v>
      </c>
      <c r="B16" s="760" t="s">
        <v>169</v>
      </c>
      <c r="C16" s="515">
        <v>36786060</v>
      </c>
      <c r="D16" s="515">
        <v>125620491</v>
      </c>
      <c r="E16" s="516">
        <f t="shared" si="0"/>
        <v>162406551</v>
      </c>
      <c r="F16" s="515">
        <v>51147239</v>
      </c>
      <c r="G16" s="515">
        <v>105205097</v>
      </c>
      <c r="H16" s="757">
        <f t="shared" si="1"/>
        <v>156352336</v>
      </c>
    </row>
    <row r="17" spans="1:8">
      <c r="A17" s="754">
        <v>5.3</v>
      </c>
      <c r="B17" s="760" t="s">
        <v>168</v>
      </c>
      <c r="C17" s="515">
        <f>C18+C19+C20+C21+C22</f>
        <v>1531900</v>
      </c>
      <c r="D17" s="515">
        <f>D18+D19+D20+D21+D22</f>
        <v>3320561675</v>
      </c>
      <c r="E17" s="516">
        <f t="shared" si="0"/>
        <v>3322093575</v>
      </c>
      <c r="F17" s="515">
        <v>1531900</v>
      </c>
      <c r="G17" s="515">
        <v>3338258015</v>
      </c>
      <c r="H17" s="757">
        <f t="shared" si="1"/>
        <v>3339789915</v>
      </c>
    </row>
    <row r="18" spans="1:8">
      <c r="A18" s="754" t="s">
        <v>15</v>
      </c>
      <c r="B18" s="761" t="s">
        <v>36</v>
      </c>
      <c r="C18" s="515">
        <v>0</v>
      </c>
      <c r="D18" s="515">
        <v>308826244</v>
      </c>
      <c r="E18" s="516">
        <f t="shared" si="0"/>
        <v>308826244</v>
      </c>
      <c r="F18" s="515">
        <v>0</v>
      </c>
      <c r="G18" s="515">
        <v>221558828</v>
      </c>
      <c r="H18" s="757">
        <f t="shared" si="1"/>
        <v>221558828</v>
      </c>
    </row>
    <row r="19" spans="1:8">
      <c r="A19" s="754" t="s">
        <v>16</v>
      </c>
      <c r="B19" s="761" t="s">
        <v>37</v>
      </c>
      <c r="C19" s="515">
        <v>344000</v>
      </c>
      <c r="D19" s="515">
        <v>858525699</v>
      </c>
      <c r="E19" s="516">
        <f t="shared" si="0"/>
        <v>858869699</v>
      </c>
      <c r="F19" s="515">
        <v>344000</v>
      </c>
      <c r="G19" s="515">
        <v>891254338</v>
      </c>
      <c r="H19" s="757">
        <f t="shared" si="1"/>
        <v>891598338</v>
      </c>
    </row>
    <row r="20" spans="1:8">
      <c r="A20" s="754" t="s">
        <v>17</v>
      </c>
      <c r="B20" s="761" t="s">
        <v>38</v>
      </c>
      <c r="C20" s="515">
        <v>0</v>
      </c>
      <c r="D20" s="515">
        <v>269437854</v>
      </c>
      <c r="E20" s="516">
        <f t="shared" si="0"/>
        <v>269437854</v>
      </c>
      <c r="F20" s="515">
        <v>0</v>
      </c>
      <c r="G20" s="515">
        <v>269437854</v>
      </c>
      <c r="H20" s="757">
        <f t="shared" si="1"/>
        <v>269437854</v>
      </c>
    </row>
    <row r="21" spans="1:8">
      <c r="A21" s="754" t="s">
        <v>18</v>
      </c>
      <c r="B21" s="761" t="s">
        <v>39</v>
      </c>
      <c r="C21" s="515">
        <v>1136900</v>
      </c>
      <c r="D21" s="515">
        <v>1769141489</v>
      </c>
      <c r="E21" s="516">
        <f t="shared" si="0"/>
        <v>1770278389</v>
      </c>
      <c r="F21" s="515">
        <v>1136900</v>
      </c>
      <c r="G21" s="515">
        <v>1841376606</v>
      </c>
      <c r="H21" s="757">
        <f t="shared" si="1"/>
        <v>1842513506</v>
      </c>
    </row>
    <row r="22" spans="1:8">
      <c r="A22" s="754" t="s">
        <v>19</v>
      </c>
      <c r="B22" s="761" t="s">
        <v>40</v>
      </c>
      <c r="C22" s="515">
        <v>51000</v>
      </c>
      <c r="D22" s="515">
        <v>114630389</v>
      </c>
      <c r="E22" s="516">
        <f t="shared" si="0"/>
        <v>114681389</v>
      </c>
      <c r="F22" s="515">
        <v>51000</v>
      </c>
      <c r="G22" s="515">
        <v>114630389</v>
      </c>
      <c r="H22" s="757">
        <f t="shared" si="1"/>
        <v>114681389</v>
      </c>
    </row>
    <row r="23" spans="1:8">
      <c r="A23" s="754">
        <v>5.4</v>
      </c>
      <c r="B23" s="760" t="s">
        <v>171</v>
      </c>
      <c r="C23" s="515">
        <v>2760542</v>
      </c>
      <c r="D23" s="515">
        <v>434184195</v>
      </c>
      <c r="E23" s="516">
        <f t="shared" si="0"/>
        <v>436944737</v>
      </c>
      <c r="F23" s="515">
        <v>2760542</v>
      </c>
      <c r="G23" s="515">
        <v>437534183</v>
      </c>
      <c r="H23" s="757">
        <f t="shared" si="1"/>
        <v>440294725</v>
      </c>
    </row>
    <row r="24" spans="1:8">
      <c r="A24" s="754">
        <v>5.5</v>
      </c>
      <c r="B24" s="760" t="s">
        <v>172</v>
      </c>
      <c r="C24" s="515">
        <v>13625000</v>
      </c>
      <c r="D24" s="515">
        <v>598517540</v>
      </c>
      <c r="E24" s="516">
        <f t="shared" si="0"/>
        <v>612142540</v>
      </c>
      <c r="F24" s="515">
        <v>13625000</v>
      </c>
      <c r="G24" s="515">
        <v>603051153</v>
      </c>
      <c r="H24" s="757">
        <f t="shared" si="1"/>
        <v>616676153</v>
      </c>
    </row>
    <row r="25" spans="1:8">
      <c r="A25" s="754">
        <v>5.6</v>
      </c>
      <c r="B25" s="760" t="s">
        <v>173</v>
      </c>
      <c r="C25" s="515">
        <v>19000010</v>
      </c>
      <c r="D25" s="515">
        <v>503617105</v>
      </c>
      <c r="E25" s="516">
        <f t="shared" si="0"/>
        <v>522617115</v>
      </c>
      <c r="F25" s="515">
        <v>19000010</v>
      </c>
      <c r="G25" s="515">
        <v>504946206</v>
      </c>
      <c r="H25" s="757">
        <f t="shared" si="1"/>
        <v>523946216</v>
      </c>
    </row>
    <row r="26" spans="1:8">
      <c r="A26" s="754">
        <v>5.7</v>
      </c>
      <c r="B26" s="760" t="s">
        <v>40</v>
      </c>
      <c r="C26" s="515">
        <v>53162345</v>
      </c>
      <c r="D26" s="515">
        <v>357148482</v>
      </c>
      <c r="E26" s="516">
        <f t="shared" si="0"/>
        <v>410310827</v>
      </c>
      <c r="F26" s="515">
        <v>53162345</v>
      </c>
      <c r="G26" s="515">
        <v>358579878</v>
      </c>
      <c r="H26" s="757">
        <f t="shared" si="1"/>
        <v>411742223</v>
      </c>
    </row>
    <row r="27" spans="1:8">
      <c r="A27" s="754">
        <v>6</v>
      </c>
      <c r="B27" s="762" t="s">
        <v>622</v>
      </c>
      <c r="C27" s="515">
        <v>187801557</v>
      </c>
      <c r="D27" s="515">
        <v>111295647.0149</v>
      </c>
      <c r="E27" s="516">
        <f t="shared" si="0"/>
        <v>299097204.01489997</v>
      </c>
      <c r="F27" s="515">
        <v>159302055</v>
      </c>
      <c r="G27" s="515">
        <v>143498949</v>
      </c>
      <c r="H27" s="757">
        <f t="shared" si="1"/>
        <v>302801004</v>
      </c>
    </row>
    <row r="28" spans="1:8">
      <c r="A28" s="754">
        <v>7</v>
      </c>
      <c r="B28" s="762" t="s">
        <v>623</v>
      </c>
      <c r="C28" s="515">
        <v>66230505</v>
      </c>
      <c r="D28" s="515">
        <v>58463192</v>
      </c>
      <c r="E28" s="516">
        <f t="shared" si="0"/>
        <v>124693697</v>
      </c>
      <c r="F28" s="515">
        <v>50917758</v>
      </c>
      <c r="G28" s="515">
        <v>14396938</v>
      </c>
      <c r="H28" s="757">
        <f t="shared" si="1"/>
        <v>65314696</v>
      </c>
    </row>
    <row r="29" spans="1:8">
      <c r="A29" s="754">
        <v>8</v>
      </c>
      <c r="B29" s="762" t="s">
        <v>181</v>
      </c>
      <c r="C29" s="515">
        <v>0</v>
      </c>
      <c r="D29" s="515">
        <v>0</v>
      </c>
      <c r="E29" s="516">
        <f t="shared" si="0"/>
        <v>0</v>
      </c>
      <c r="F29" s="515">
        <v>0</v>
      </c>
      <c r="G29" s="515">
        <v>0</v>
      </c>
      <c r="H29" s="757">
        <f t="shared" si="1"/>
        <v>0</v>
      </c>
    </row>
    <row r="30" spans="1:8">
      <c r="A30" s="754">
        <v>9</v>
      </c>
      <c r="B30" s="756" t="s">
        <v>198</v>
      </c>
      <c r="C30" s="517">
        <f>C31+C32+C33+C34+C35+C36+C37</f>
        <v>33080016</v>
      </c>
      <c r="D30" s="517">
        <f>D31+D32+D33+D34+D35+D36+D37</f>
        <v>185093578</v>
      </c>
      <c r="E30" s="518">
        <f t="shared" si="0"/>
        <v>218173594</v>
      </c>
      <c r="F30" s="517">
        <f>F31+F32+F33+F34+F35+F36+F37</f>
        <v>77293790</v>
      </c>
      <c r="G30" s="517">
        <f>G31+G32+G33+G34+G35+G36+G37</f>
        <v>224889689</v>
      </c>
      <c r="H30" s="758">
        <f t="shared" si="1"/>
        <v>302183479</v>
      </c>
    </row>
    <row r="31" spans="1:8">
      <c r="A31" s="754">
        <v>9.1</v>
      </c>
      <c r="B31" s="763" t="s">
        <v>188</v>
      </c>
      <c r="C31" s="515">
        <v>29946366</v>
      </c>
      <c r="D31" s="515">
        <v>79677678</v>
      </c>
      <c r="E31" s="516">
        <f t="shared" si="0"/>
        <v>109624044</v>
      </c>
      <c r="F31" s="515">
        <v>61836790</v>
      </c>
      <c r="G31" s="515">
        <v>88342067</v>
      </c>
      <c r="H31" s="757">
        <f t="shared" si="1"/>
        <v>150178857</v>
      </c>
    </row>
    <row r="32" spans="1:8">
      <c r="A32" s="754">
        <v>9.1999999999999993</v>
      </c>
      <c r="B32" s="763" t="s">
        <v>189</v>
      </c>
      <c r="C32" s="515">
        <v>3133650</v>
      </c>
      <c r="D32" s="515">
        <v>105415900</v>
      </c>
      <c r="E32" s="516">
        <f t="shared" si="0"/>
        <v>108549550</v>
      </c>
      <c r="F32" s="515">
        <v>15457000</v>
      </c>
      <c r="G32" s="515">
        <v>136547622</v>
      </c>
      <c r="H32" s="757">
        <f t="shared" si="1"/>
        <v>152004622</v>
      </c>
    </row>
    <row r="33" spans="1:8">
      <c r="A33" s="754">
        <v>9.3000000000000007</v>
      </c>
      <c r="B33" s="763" t="s">
        <v>185</v>
      </c>
      <c r="C33" s="515">
        <v>0</v>
      </c>
      <c r="D33" s="515">
        <v>0</v>
      </c>
      <c r="E33" s="516">
        <f t="shared" si="0"/>
        <v>0</v>
      </c>
      <c r="F33" s="515">
        <v>0</v>
      </c>
      <c r="G33" s="515">
        <v>0</v>
      </c>
      <c r="H33" s="757">
        <f t="shared" si="1"/>
        <v>0</v>
      </c>
    </row>
    <row r="34" spans="1:8">
      <c r="A34" s="754">
        <v>9.4</v>
      </c>
      <c r="B34" s="763" t="s">
        <v>186</v>
      </c>
      <c r="C34" s="515">
        <v>0</v>
      </c>
      <c r="D34" s="515">
        <v>0</v>
      </c>
      <c r="E34" s="516">
        <f t="shared" si="0"/>
        <v>0</v>
      </c>
      <c r="F34" s="515">
        <v>0</v>
      </c>
      <c r="G34" s="515">
        <v>0</v>
      </c>
      <c r="H34" s="757">
        <f t="shared" si="1"/>
        <v>0</v>
      </c>
    </row>
    <row r="35" spans="1:8">
      <c r="A35" s="754">
        <v>9.5</v>
      </c>
      <c r="B35" s="763" t="s">
        <v>187</v>
      </c>
      <c r="C35" s="515">
        <v>0</v>
      </c>
      <c r="D35" s="515">
        <v>0</v>
      </c>
      <c r="E35" s="516">
        <f t="shared" si="0"/>
        <v>0</v>
      </c>
      <c r="F35" s="515">
        <v>0</v>
      </c>
      <c r="G35" s="515">
        <v>0</v>
      </c>
      <c r="H35" s="757">
        <f t="shared" si="1"/>
        <v>0</v>
      </c>
    </row>
    <row r="36" spans="1:8">
      <c r="A36" s="754">
        <v>9.6</v>
      </c>
      <c r="B36" s="763" t="s">
        <v>190</v>
      </c>
      <c r="C36" s="515">
        <v>0</v>
      </c>
      <c r="D36" s="515">
        <v>0</v>
      </c>
      <c r="E36" s="516">
        <f t="shared" si="0"/>
        <v>0</v>
      </c>
      <c r="F36" s="515">
        <v>0</v>
      </c>
      <c r="G36" s="515">
        <v>0</v>
      </c>
      <c r="H36" s="757">
        <f t="shared" si="1"/>
        <v>0</v>
      </c>
    </row>
    <row r="37" spans="1:8">
      <c r="A37" s="754">
        <v>9.6999999999999993</v>
      </c>
      <c r="B37" s="763" t="s">
        <v>191</v>
      </c>
      <c r="C37" s="515">
        <v>0</v>
      </c>
      <c r="D37" s="515">
        <v>0</v>
      </c>
      <c r="E37" s="516">
        <f t="shared" si="0"/>
        <v>0</v>
      </c>
      <c r="F37" s="515">
        <v>0</v>
      </c>
      <c r="G37" s="515">
        <v>0</v>
      </c>
      <c r="H37" s="757">
        <f t="shared" si="1"/>
        <v>0</v>
      </c>
    </row>
    <row r="38" spans="1:8">
      <c r="A38" s="754">
        <v>10</v>
      </c>
      <c r="B38" s="756" t="s">
        <v>194</v>
      </c>
      <c r="C38" s="515">
        <f>C41+C42</f>
        <v>174920079.37999988</v>
      </c>
      <c r="D38" s="515">
        <f>D41+D42</f>
        <v>2636086.9061440006</v>
      </c>
      <c r="E38" s="516">
        <f t="shared" si="0"/>
        <v>177556166.28614387</v>
      </c>
      <c r="F38" s="515">
        <f>F41+F42</f>
        <v>136477795.44999987</v>
      </c>
      <c r="G38" s="515">
        <f>G41+G42</f>
        <v>1907621.5944320005</v>
      </c>
      <c r="H38" s="757">
        <f t="shared" si="1"/>
        <v>138385417.04443187</v>
      </c>
    </row>
    <row r="39" spans="1:8">
      <c r="A39" s="754">
        <v>10.1</v>
      </c>
      <c r="B39" s="763" t="s">
        <v>195</v>
      </c>
      <c r="C39" s="515">
        <v>8891126.4299999997</v>
      </c>
      <c r="D39" s="515">
        <v>147950.84999999998</v>
      </c>
      <c r="E39" s="516">
        <f t="shared" si="0"/>
        <v>9039077.2799999993</v>
      </c>
      <c r="F39" s="515">
        <v>8051283.3400000036</v>
      </c>
      <c r="G39" s="515">
        <v>7424.1599999999744</v>
      </c>
      <c r="H39" s="757">
        <f t="shared" si="1"/>
        <v>8058707.5000000037</v>
      </c>
    </row>
    <row r="40" spans="1:8" ht="25.5">
      <c r="A40" s="754">
        <v>10.199999999999999</v>
      </c>
      <c r="B40" s="763" t="s">
        <v>196</v>
      </c>
      <c r="C40" s="515">
        <v>1636570.7000000002</v>
      </c>
      <c r="D40" s="515">
        <v>156766.59654</v>
      </c>
      <c r="E40" s="516">
        <f t="shared" si="0"/>
        <v>1793337.2965400002</v>
      </c>
      <c r="F40" s="515">
        <v>1585904.4500000002</v>
      </c>
      <c r="G40" s="515">
        <v>168.67196000000058</v>
      </c>
      <c r="H40" s="757">
        <f t="shared" si="1"/>
        <v>1586073.1219600001</v>
      </c>
    </row>
    <row r="41" spans="1:8">
      <c r="A41" s="754">
        <v>10.3</v>
      </c>
      <c r="B41" s="763" t="s">
        <v>199</v>
      </c>
      <c r="C41" s="515">
        <v>156942410.28999987</v>
      </c>
      <c r="D41" s="515">
        <v>2249945.2183040003</v>
      </c>
      <c r="E41" s="516">
        <f t="shared" si="0"/>
        <v>159192355.50830388</v>
      </c>
      <c r="F41" s="515">
        <v>125738462.28999987</v>
      </c>
      <c r="G41" s="515">
        <v>1889176.2171520006</v>
      </c>
      <c r="H41" s="757">
        <f t="shared" si="1"/>
        <v>127627638.50715187</v>
      </c>
    </row>
    <row r="42" spans="1:8" ht="25.5">
      <c r="A42" s="754">
        <v>10.4</v>
      </c>
      <c r="B42" s="763" t="s">
        <v>200</v>
      </c>
      <c r="C42" s="515">
        <v>17977669.09</v>
      </c>
      <c r="D42" s="515">
        <v>386141.68784000003</v>
      </c>
      <c r="E42" s="516">
        <f t="shared" si="0"/>
        <v>18363810.77784</v>
      </c>
      <c r="F42" s="515">
        <v>10739333.16</v>
      </c>
      <c r="G42" s="515">
        <v>18445.377280000001</v>
      </c>
      <c r="H42" s="757">
        <f t="shared" si="1"/>
        <v>10757778.537280001</v>
      </c>
    </row>
    <row r="43" spans="1:8" ht="15.75" thickBot="1">
      <c r="A43" s="754">
        <v>11</v>
      </c>
      <c r="B43" s="764" t="s">
        <v>197</v>
      </c>
      <c r="C43" s="519">
        <v>444401</v>
      </c>
      <c r="D43" s="519">
        <v>159150</v>
      </c>
      <c r="E43" s="520">
        <f t="shared" si="0"/>
        <v>603551</v>
      </c>
      <c r="F43" s="519">
        <v>1913584</v>
      </c>
      <c r="G43" s="519">
        <v>524894</v>
      </c>
      <c r="H43" s="521">
        <f t="shared" si="1"/>
        <v>2438478</v>
      </c>
    </row>
    <row r="44" spans="1:8">
      <c r="C44" s="295"/>
      <c r="D44" s="295"/>
      <c r="E44" s="295"/>
      <c r="F44" s="295"/>
      <c r="G44" s="295"/>
      <c r="H44" s="295"/>
    </row>
    <row r="45" spans="1:8">
      <c r="C45" s="295"/>
      <c r="D45" s="295"/>
      <c r="E45" s="295"/>
      <c r="F45" s="295"/>
      <c r="G45" s="295"/>
      <c r="H45" s="295"/>
    </row>
    <row r="46" spans="1:8">
      <c r="C46" s="295"/>
      <c r="D46" s="295"/>
      <c r="E46" s="295"/>
      <c r="F46" s="295"/>
      <c r="G46" s="295"/>
      <c r="H46" s="295"/>
    </row>
    <row r="47" spans="1:8">
      <c r="C47" s="295"/>
      <c r="D47" s="295"/>
      <c r="E47" s="295"/>
      <c r="F47" s="295"/>
      <c r="G47" s="295"/>
      <c r="H47" s="295"/>
    </row>
  </sheetData>
  <mergeCells count="4">
    <mergeCell ref="A4:A5"/>
    <mergeCell ref="B4:B5"/>
    <mergeCell ref="C4:E4"/>
    <mergeCell ref="F4:H4"/>
  </mergeCells>
  <pageMargins left="0.7" right="0.7" top="0.75" bottom="0.75" header="0.3" footer="0.3"/>
  <pageSetup paperSize="9" scale="4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zoomScale="80" zoomScaleNormal="80" workbookViewId="0">
      <pane xSplit="1" ySplit="4" topLeftCell="B5" activePane="bottomRight" state="frozen"/>
      <selection activeCell="C20" sqref="C20"/>
      <selection pane="topRight" activeCell="C20" sqref="C20"/>
      <selection pane="bottomLeft" activeCell="C20" sqref="C20"/>
      <selection pane="bottomRight" activeCell="C20" sqref="C20"/>
    </sheetView>
  </sheetViews>
  <sheetFormatPr defaultColWidth="9.28515625" defaultRowHeight="12.75"/>
  <cols>
    <col min="1" max="1" width="9.5703125" style="4" bestFit="1" customWidth="1"/>
    <col min="2" max="2" width="73.42578125" style="4" customWidth="1"/>
    <col min="3" max="4" width="14" style="4" bestFit="1" customWidth="1"/>
    <col min="5" max="7" width="14" style="17" bestFit="1" customWidth="1"/>
    <col min="8" max="11" width="9.7109375" style="17" customWidth="1"/>
    <col min="12" max="16384" width="9.28515625" style="17"/>
  </cols>
  <sheetData>
    <row r="1" spans="1:8">
      <c r="A1" s="2" t="s">
        <v>30</v>
      </c>
      <c r="B1" s="3" t="str">
        <f>'Info '!C2</f>
        <v>JSC "Liberty Bank"</v>
      </c>
      <c r="C1" s="3"/>
    </row>
    <row r="2" spans="1:8">
      <c r="A2" s="2" t="s">
        <v>31</v>
      </c>
      <c r="B2" s="465">
        <f>'1. key ratios '!B2</f>
        <v>45930</v>
      </c>
      <c r="C2" s="6"/>
      <c r="D2" s="7"/>
      <c r="E2" s="20"/>
      <c r="F2" s="20"/>
      <c r="G2" s="20"/>
      <c r="H2" s="20"/>
    </row>
    <row r="3" spans="1:8">
      <c r="A3" s="2"/>
      <c r="B3" s="3"/>
      <c r="C3" s="6"/>
      <c r="D3" s="7"/>
      <c r="E3" s="20"/>
      <c r="F3" s="20"/>
      <c r="G3" s="20"/>
      <c r="H3" s="20"/>
    </row>
    <row r="4" spans="1:8" ht="15" customHeight="1" thickBot="1">
      <c r="A4" s="7" t="s">
        <v>96</v>
      </c>
      <c r="B4" s="73" t="s">
        <v>174</v>
      </c>
      <c r="C4" s="21" t="s">
        <v>35</v>
      </c>
    </row>
    <row r="5" spans="1:8" ht="15" customHeight="1">
      <c r="A5" s="109" t="s">
        <v>6</v>
      </c>
      <c r="B5" s="110"/>
      <c r="C5" s="223" t="str">
        <f>INT((MONTH($B$2))/3)&amp;"Q"&amp;"-"&amp;YEAR($B$2)</f>
        <v>3Q-2025</v>
      </c>
      <c r="D5" s="223" t="str">
        <f>IF(INT(MONTH($B$2))=3, "4"&amp;"Q"&amp;"-"&amp;YEAR($B$2)-1, IF(INT(MONTH($B$2))=6, "1"&amp;"Q"&amp;"-"&amp;YEAR($B$2), IF(INT(MONTH($B$2))=9, "2"&amp;"Q"&amp;"-"&amp;YEAR($B$2),IF(INT(MONTH($B$2))=12, "3"&amp;"Q"&amp;"-"&amp;YEAR($B$2), 0))))</f>
        <v>2Q-2025</v>
      </c>
      <c r="E5" s="223" t="str">
        <f>IF(INT(MONTH($B$2))=3, "3"&amp;"Q"&amp;"-"&amp;YEAR($B$2)-1, IF(INT(MONTH($B$2))=6, "4"&amp;"Q"&amp;"-"&amp;YEAR($B$2)-1, IF(INT(MONTH($B$2))=9, "1"&amp;"Q"&amp;"-"&amp;YEAR($B$2),IF(INT(MONTH($B$2))=12, "2"&amp;"Q"&amp;"-"&amp;YEAR($B$2), 0))))</f>
        <v>1Q-2025</v>
      </c>
      <c r="F5" s="223" t="str">
        <f>IF(INT(MONTH($B$2))=3, "2"&amp;"Q"&amp;"-"&amp;YEAR($B$2)-1, IF(INT(MONTH($B$2))=6, "3"&amp;"Q"&amp;"-"&amp;YEAR($B$2)-1, IF(INT(MONTH($B$2))=9, "4"&amp;"Q"&amp;"-"&amp;YEAR($B$2)-1,IF(INT(MONTH($B$2))=12, "1"&amp;"Q"&amp;"-"&amp;YEAR($B$2), 0))))</f>
        <v>4Q-2024</v>
      </c>
      <c r="G5" s="224" t="str">
        <f>IF(INT(MONTH($B$2))=3, "1"&amp;"Q"&amp;"-"&amp;YEAR($B$2)-1, IF(INT(MONTH($B$2))=6, "2"&amp;"Q"&amp;"-"&amp;YEAR($B$2)-1, IF(INT(MONTH($B$2))=9, "3"&amp;"Q"&amp;"-"&amp;YEAR($B$2)-1,IF(INT(MONTH($B$2))=12, "4"&amp;"Q"&amp;"-"&amp;YEAR($B$2)-1, 0))))</f>
        <v>3Q-2024</v>
      </c>
    </row>
    <row r="6" spans="1:8" ht="15" customHeight="1">
      <c r="A6" s="22">
        <v>1</v>
      </c>
      <c r="B6" s="197" t="s">
        <v>178</v>
      </c>
      <c r="C6" s="522">
        <f>C7+C9+C10</f>
        <v>3336068022.7863345</v>
      </c>
      <c r="D6" s="522">
        <f>D7+D9+D10</f>
        <v>3212564005.0254979</v>
      </c>
      <c r="E6" s="522">
        <f t="shared" ref="E6:G6" si="0">E7+E9+E10</f>
        <v>3138438337.927259</v>
      </c>
      <c r="F6" s="522">
        <f t="shared" si="0"/>
        <v>2919232268.7415619</v>
      </c>
      <c r="G6" s="199">
        <f t="shared" si="0"/>
        <v>2748282288.0625391</v>
      </c>
    </row>
    <row r="7" spans="1:8" ht="15" customHeight="1">
      <c r="A7" s="22">
        <v>1.1000000000000001</v>
      </c>
      <c r="B7" s="197" t="s">
        <v>745</v>
      </c>
      <c r="C7" s="523">
        <v>3268193311.4042096</v>
      </c>
      <c r="D7" s="523">
        <v>3146087332.0486908</v>
      </c>
      <c r="E7" s="523">
        <v>3076435905.6973662</v>
      </c>
      <c r="F7" s="523">
        <v>2862298531.2414284</v>
      </c>
      <c r="G7" s="524">
        <v>2702700911.2528443</v>
      </c>
    </row>
    <row r="8" spans="1:8" ht="25.5">
      <c r="A8" s="22" t="s">
        <v>14</v>
      </c>
      <c r="B8" s="197" t="s">
        <v>95</v>
      </c>
      <c r="C8" s="523">
        <v>0</v>
      </c>
      <c r="D8" s="523">
        <v>0</v>
      </c>
      <c r="E8" s="523">
        <v>0</v>
      </c>
      <c r="F8" s="523">
        <v>0</v>
      </c>
      <c r="G8" s="524">
        <v>0</v>
      </c>
    </row>
    <row r="9" spans="1:8" ht="15" customHeight="1">
      <c r="A9" s="22">
        <v>1.2</v>
      </c>
      <c r="B9" s="198" t="s">
        <v>94</v>
      </c>
      <c r="C9" s="523">
        <v>67871156.396737486</v>
      </c>
      <c r="D9" s="523">
        <v>66474269.733249992</v>
      </c>
      <c r="E9" s="523">
        <v>61231703.485745512</v>
      </c>
      <c r="F9" s="523">
        <v>56488368.500133306</v>
      </c>
      <c r="G9" s="524">
        <v>41573407.581385866</v>
      </c>
    </row>
    <row r="10" spans="1:8" ht="15" customHeight="1">
      <c r="A10" s="22">
        <v>1.3</v>
      </c>
      <c r="B10" s="197" t="s">
        <v>28</v>
      </c>
      <c r="C10" s="523">
        <v>3554.9853871534824</v>
      </c>
      <c r="D10" s="523">
        <v>2403.2435569933423</v>
      </c>
      <c r="E10" s="523">
        <v>770728.74414739152</v>
      </c>
      <c r="F10" s="523">
        <v>445369</v>
      </c>
      <c r="G10" s="524">
        <v>4007969.2283088798</v>
      </c>
    </row>
    <row r="11" spans="1:8" ht="15" customHeight="1">
      <c r="A11" s="22">
        <v>2</v>
      </c>
      <c r="B11" s="197" t="s">
        <v>175</v>
      </c>
      <c r="C11" s="523">
        <v>3131620.5327489427</v>
      </c>
      <c r="D11" s="523">
        <v>6169268.0593831958</v>
      </c>
      <c r="E11" s="523">
        <v>7664112.1024211626</v>
      </c>
      <c r="F11" s="523">
        <v>5640931.4535068916</v>
      </c>
      <c r="G11" s="524">
        <v>11006630.337764503</v>
      </c>
    </row>
    <row r="12" spans="1:8" ht="15" customHeight="1">
      <c r="A12" s="22">
        <v>3</v>
      </c>
      <c r="B12" s="197" t="s">
        <v>176</v>
      </c>
      <c r="C12" s="523">
        <v>648013004.4674896</v>
      </c>
      <c r="D12" s="523">
        <v>648013004.4674896</v>
      </c>
      <c r="E12" s="523">
        <v>648013004.4674896</v>
      </c>
      <c r="F12" s="523">
        <v>648013004.4674896</v>
      </c>
      <c r="G12" s="524">
        <v>551599286.37110138</v>
      </c>
    </row>
    <row r="13" spans="1:8" ht="15" customHeight="1" thickBot="1">
      <c r="A13" s="24">
        <v>4</v>
      </c>
      <c r="B13" s="25" t="s">
        <v>177</v>
      </c>
      <c r="C13" s="525">
        <f>C6+C11+C12</f>
        <v>3987212647.7865734</v>
      </c>
      <c r="D13" s="525">
        <f>D6+D11+D12</f>
        <v>3866746277.552371</v>
      </c>
      <c r="E13" s="525">
        <f t="shared" ref="E13:G13" si="1">E6+E11+E12</f>
        <v>3794115454.49717</v>
      </c>
      <c r="F13" s="525">
        <f t="shared" si="1"/>
        <v>3572886204.6625586</v>
      </c>
      <c r="G13" s="526">
        <f t="shared" si="1"/>
        <v>3310888204.7714052</v>
      </c>
    </row>
    <row r="14" spans="1:8">
      <c r="B14" s="28"/>
    </row>
    <row r="15" spans="1:8">
      <c r="B15" s="29"/>
    </row>
    <row r="16" spans="1:8">
      <c r="B16" s="29"/>
    </row>
    <row r="17" s="17" customFormat="1" ht="11.25"/>
    <row r="18" s="17" customFormat="1" ht="11.25"/>
    <row r="19" s="17" customFormat="1" ht="11.25"/>
    <row r="20" s="17" customFormat="1" ht="11.25"/>
    <row r="21" s="17" customFormat="1" ht="11.25"/>
    <row r="22" s="17" customFormat="1" ht="11.25"/>
    <row r="23" s="17" customFormat="1" ht="11.25"/>
    <row r="24" s="17" customFormat="1" ht="11.25"/>
    <row r="25" s="17" customFormat="1" ht="11.25"/>
    <row r="26" s="17" customFormat="1" ht="11.25"/>
    <row r="27" s="17" customFormat="1" ht="11.25"/>
    <row r="28" s="17" customFormat="1" ht="11.25"/>
    <row r="29" s="17" customFormat="1" ht="11.25"/>
  </sheetData>
  <pageMargins left="0.7" right="0.7" top="0.75" bottom="0.75" header="0.3" footer="0.3"/>
  <pageSetup paperSize="9" scale="5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28"/>
  <sheetViews>
    <sheetView zoomScale="80" zoomScaleNormal="80" workbookViewId="0">
      <pane xSplit="1" ySplit="4" topLeftCell="B5" activePane="bottomRight" state="frozen"/>
      <selection activeCell="C20" sqref="C20"/>
      <selection pane="topRight" activeCell="C20" sqref="C20"/>
      <selection pane="bottomLeft" activeCell="C20" sqref="C20"/>
      <selection pane="bottomRight" activeCell="C20" sqref="C20"/>
    </sheetView>
  </sheetViews>
  <sheetFormatPr defaultColWidth="9.28515625" defaultRowHeight="15"/>
  <cols>
    <col min="1" max="1" width="9.5703125" style="135" bestFit="1" customWidth="1"/>
    <col min="2" max="2" width="59.5703125" style="135" customWidth="1"/>
    <col min="3" max="3" width="27.5703125" style="135" customWidth="1"/>
    <col min="4" max="16384" width="9.28515625" style="527"/>
  </cols>
  <sheetData>
    <row r="1" spans="1:3">
      <c r="A1" s="389" t="s">
        <v>30</v>
      </c>
      <c r="B1" s="390" t="str">
        <f>'Info '!C2</f>
        <v>JSC "Liberty Bank"</v>
      </c>
    </row>
    <row r="2" spans="1:3">
      <c r="A2" s="389" t="s">
        <v>31</v>
      </c>
      <c r="B2" s="528">
        <f>'1. key ratios '!B2</f>
        <v>45930</v>
      </c>
    </row>
    <row r="4" spans="1:3" ht="28.15" customHeight="1" thickBot="1">
      <c r="A4" s="529" t="s">
        <v>41</v>
      </c>
      <c r="B4" s="530" t="s">
        <v>151</v>
      </c>
      <c r="C4" s="531"/>
    </row>
    <row r="5" spans="1:3">
      <c r="A5" s="532"/>
      <c r="B5" s="533" t="s">
        <v>42</v>
      </c>
      <c r="C5" s="534" t="s">
        <v>335</v>
      </c>
    </row>
    <row r="6" spans="1:3">
      <c r="A6" s="535">
        <v>1</v>
      </c>
      <c r="B6" s="536" t="s">
        <v>755</v>
      </c>
      <c r="C6" s="537" t="s">
        <v>758</v>
      </c>
    </row>
    <row r="7" spans="1:3">
      <c r="A7" s="535">
        <v>2</v>
      </c>
      <c r="B7" s="536" t="s">
        <v>759</v>
      </c>
      <c r="C7" s="537" t="s">
        <v>760</v>
      </c>
    </row>
    <row r="8" spans="1:3" ht="12.6" customHeight="1">
      <c r="A8" s="535">
        <v>3</v>
      </c>
      <c r="B8" s="536" t="s">
        <v>761</v>
      </c>
      <c r="C8" s="537" t="s">
        <v>762</v>
      </c>
    </row>
    <row r="9" spans="1:3">
      <c r="A9" s="535">
        <v>4</v>
      </c>
      <c r="B9" s="536" t="s">
        <v>763</v>
      </c>
      <c r="C9" s="537" t="s">
        <v>762</v>
      </c>
    </row>
    <row r="10" spans="1:3">
      <c r="A10" s="535">
        <v>5</v>
      </c>
      <c r="B10" s="536" t="s">
        <v>764</v>
      </c>
      <c r="C10" s="537" t="s">
        <v>762</v>
      </c>
    </row>
    <row r="11" spans="1:3">
      <c r="A11" s="535"/>
      <c r="B11" s="536"/>
      <c r="C11" s="537"/>
    </row>
    <row r="12" spans="1:3" ht="25.5">
      <c r="A12" s="535"/>
      <c r="B12" s="538" t="s">
        <v>43</v>
      </c>
      <c r="C12" s="539" t="s">
        <v>336</v>
      </c>
    </row>
    <row r="13" spans="1:3">
      <c r="A13" s="535">
        <v>1</v>
      </c>
      <c r="B13" s="536" t="s">
        <v>756</v>
      </c>
      <c r="C13" s="540" t="s">
        <v>765</v>
      </c>
    </row>
    <row r="14" spans="1:3">
      <c r="A14" s="535">
        <v>2</v>
      </c>
      <c r="B14" s="536" t="s">
        <v>766</v>
      </c>
      <c r="C14" s="540" t="s">
        <v>767</v>
      </c>
    </row>
    <row r="15" spans="1:3">
      <c r="A15" s="535">
        <v>3</v>
      </c>
      <c r="B15" s="536" t="s">
        <v>768</v>
      </c>
      <c r="C15" s="540" t="s">
        <v>769</v>
      </c>
    </row>
    <row r="16" spans="1:3">
      <c r="A16" s="535"/>
      <c r="B16" s="541"/>
      <c r="C16" s="542"/>
    </row>
    <row r="17" spans="1:3" ht="15.75" customHeight="1">
      <c r="A17" s="535"/>
      <c r="B17" s="541"/>
      <c r="C17" s="543"/>
    </row>
    <row r="18" spans="1:3" ht="30" customHeight="1">
      <c r="A18" s="535"/>
      <c r="B18" s="801" t="s">
        <v>44</v>
      </c>
      <c r="C18" s="802"/>
    </row>
    <row r="19" spans="1:3">
      <c r="A19" s="535">
        <v>1</v>
      </c>
      <c r="B19" s="536" t="s">
        <v>770</v>
      </c>
      <c r="C19" s="544">
        <v>0.9705286012588058</v>
      </c>
    </row>
    <row r="20" spans="1:3">
      <c r="A20" s="535">
        <v>2</v>
      </c>
      <c r="B20" s="536" t="s">
        <v>771</v>
      </c>
      <c r="C20" s="545">
        <v>2.9471410204328422E-2</v>
      </c>
    </row>
    <row r="21" spans="1:3">
      <c r="A21" s="535"/>
      <c r="B21" s="546"/>
      <c r="C21" s="547"/>
    </row>
    <row r="22" spans="1:3" ht="15.75" customHeight="1">
      <c r="A22" s="535"/>
      <c r="B22" s="541"/>
      <c r="C22" s="548"/>
    </row>
    <row r="23" spans="1:3" ht="29.25" customHeight="1">
      <c r="A23" s="535"/>
      <c r="B23" s="801" t="s">
        <v>45</v>
      </c>
      <c r="C23" s="802"/>
    </row>
    <row r="24" spans="1:3">
      <c r="A24" s="535">
        <v>1</v>
      </c>
      <c r="B24" s="536" t="s">
        <v>759</v>
      </c>
      <c r="C24" s="544">
        <v>0.31309999999999999</v>
      </c>
    </row>
    <row r="25" spans="1:3">
      <c r="A25" s="549">
        <v>2</v>
      </c>
      <c r="B25" s="550" t="s">
        <v>772</v>
      </c>
      <c r="C25" s="544">
        <v>0.31309999999999999</v>
      </c>
    </row>
    <row r="26" spans="1:3">
      <c r="A26" s="549">
        <v>3</v>
      </c>
      <c r="B26" s="536" t="s">
        <v>773</v>
      </c>
      <c r="C26" s="545">
        <v>0.31309999999999999</v>
      </c>
    </row>
    <row r="27" spans="1:3">
      <c r="A27" s="549"/>
      <c r="B27" s="551"/>
      <c r="C27" s="552"/>
    </row>
    <row r="28" spans="1:3" ht="15.75" thickBot="1">
      <c r="A28" s="553"/>
      <c r="B28" s="554"/>
      <c r="C28" s="555"/>
    </row>
  </sheetData>
  <mergeCells count="2">
    <mergeCell ref="B23:C23"/>
    <mergeCell ref="B18:C18"/>
  </mergeCells>
  <dataValidations count="1">
    <dataValidation type="list" allowBlank="1" showInputMessage="1" showErrorMessage="1" sqref="C6:C11">
      <formula1>"Independent chair, Non-independent chair, Independent member, Non-independent member"</formula1>
    </dataValidation>
  </dataValidations>
  <pageMargins left="0.7" right="0.7" top="0.75" bottom="0.75" header="0.3" footer="0.3"/>
  <pageSetup scale="9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zoomScale="80" zoomScaleNormal="80" workbookViewId="0">
      <pane xSplit="1" ySplit="5" topLeftCell="B6" activePane="bottomRight" state="frozen"/>
      <selection activeCell="C20" sqref="C20"/>
      <selection pane="topRight" activeCell="C20" sqref="C20"/>
      <selection pane="bottomLeft" activeCell="C20" sqref="C20"/>
      <selection pane="bottomRight" activeCell="C20" sqref="C20"/>
    </sheetView>
  </sheetViews>
  <sheetFormatPr defaultColWidth="9.28515625" defaultRowHeight="14.25"/>
  <cols>
    <col min="1" max="1" width="9.5703125" style="4" bestFit="1" customWidth="1"/>
    <col min="2" max="2" width="54.28515625" style="4" customWidth="1"/>
    <col min="3" max="3" width="28" style="4" customWidth="1"/>
    <col min="4" max="4" width="22.42578125" style="4" customWidth="1"/>
    <col min="5" max="5" width="22.28515625" style="4" customWidth="1"/>
    <col min="6" max="6" width="12" style="5" bestFit="1" customWidth="1"/>
    <col min="7" max="7" width="12.5703125" style="5" bestFit="1" customWidth="1"/>
    <col min="8" max="16384" width="9.28515625" style="5"/>
  </cols>
  <sheetData>
    <row r="1" spans="1:7">
      <c r="A1" s="143" t="s">
        <v>30</v>
      </c>
      <c r="B1" s="3" t="str">
        <f>'Info '!C2</f>
        <v>JSC "Liberty Bank"</v>
      </c>
      <c r="C1" s="40"/>
      <c r="D1" s="40"/>
      <c r="E1" s="40"/>
      <c r="F1" s="15"/>
    </row>
    <row r="2" spans="1:7" s="30" customFormat="1" ht="15.75" customHeight="1">
      <c r="A2" s="143" t="s">
        <v>31</v>
      </c>
      <c r="B2" s="465">
        <f>'1. key ratios '!B2</f>
        <v>45930</v>
      </c>
    </row>
    <row r="3" spans="1:7" s="30" customFormat="1" ht="15.75" customHeight="1">
      <c r="A3" s="143"/>
    </row>
    <row r="4" spans="1:7" s="30" customFormat="1" ht="15.75" customHeight="1" thickBot="1">
      <c r="A4" s="144" t="s">
        <v>99</v>
      </c>
      <c r="B4" s="807" t="s">
        <v>212</v>
      </c>
      <c r="C4" s="808"/>
      <c r="D4" s="808"/>
      <c r="E4" s="808"/>
    </row>
    <row r="5" spans="1:7" s="34" customFormat="1" ht="17.649999999999999" customHeight="1">
      <c r="A5" s="99"/>
      <c r="B5" s="100"/>
      <c r="C5" s="32" t="s">
        <v>0</v>
      </c>
      <c r="D5" s="32" t="s">
        <v>1</v>
      </c>
      <c r="E5" s="33" t="s">
        <v>2</v>
      </c>
    </row>
    <row r="6" spans="1:7" s="15" customFormat="1" ht="14.65" customHeight="1">
      <c r="A6" s="145"/>
      <c r="B6" s="803" t="s">
        <v>219</v>
      </c>
      <c r="C6" s="803" t="s">
        <v>624</v>
      </c>
      <c r="D6" s="805" t="s">
        <v>98</v>
      </c>
      <c r="E6" s="806"/>
      <c r="G6" s="5"/>
    </row>
    <row r="7" spans="1:7" s="15" customFormat="1" ht="99.6" customHeight="1">
      <c r="A7" s="145"/>
      <c r="B7" s="804"/>
      <c r="C7" s="803"/>
      <c r="D7" s="181" t="s">
        <v>97</v>
      </c>
      <c r="E7" s="182" t="s">
        <v>220</v>
      </c>
      <c r="G7" s="5"/>
    </row>
    <row r="8" spans="1:7" ht="21">
      <c r="A8" s="269">
        <v>1</v>
      </c>
      <c r="B8" s="270" t="s">
        <v>525</v>
      </c>
      <c r="C8" s="556">
        <v>724785246.67498374</v>
      </c>
      <c r="D8" s="556">
        <v>0</v>
      </c>
      <c r="E8" s="557">
        <v>724785246.67498374</v>
      </c>
      <c r="F8" s="15"/>
    </row>
    <row r="9" spans="1:7" ht="15">
      <c r="A9" s="269">
        <v>1.1000000000000001</v>
      </c>
      <c r="B9" s="271" t="s">
        <v>526</v>
      </c>
      <c r="C9" s="556">
        <v>338732080.87</v>
      </c>
      <c r="D9" s="556"/>
      <c r="E9" s="557">
        <v>338732080.87</v>
      </c>
      <c r="F9" s="15"/>
    </row>
    <row r="10" spans="1:7" ht="15">
      <c r="A10" s="269">
        <v>1.2</v>
      </c>
      <c r="B10" s="271" t="s">
        <v>527</v>
      </c>
      <c r="C10" s="556">
        <v>167003174.85618231</v>
      </c>
      <c r="D10" s="556"/>
      <c r="E10" s="557">
        <v>167003174.85618231</v>
      </c>
      <c r="F10" s="15"/>
    </row>
    <row r="11" spans="1:7" ht="15">
      <c r="A11" s="269">
        <v>1.3</v>
      </c>
      <c r="B11" s="271" t="s">
        <v>528</v>
      </c>
      <c r="C11" s="556">
        <v>219049990.94880146</v>
      </c>
      <c r="D11" s="556"/>
      <c r="E11" s="557">
        <v>219049990.94880146</v>
      </c>
      <c r="F11" s="15"/>
    </row>
    <row r="12" spans="1:7" ht="15">
      <c r="A12" s="269">
        <v>2</v>
      </c>
      <c r="B12" s="272" t="s">
        <v>529</v>
      </c>
      <c r="C12" s="556">
        <v>1289440.29</v>
      </c>
      <c r="D12" s="556"/>
      <c r="E12" s="557">
        <v>1289440.29</v>
      </c>
      <c r="F12" s="15"/>
    </row>
    <row r="13" spans="1:7" ht="15">
      <c r="A13" s="269">
        <v>2.1</v>
      </c>
      <c r="B13" s="273" t="s">
        <v>530</v>
      </c>
      <c r="C13" s="556">
        <v>966158.55</v>
      </c>
      <c r="D13" s="556"/>
      <c r="E13" s="557">
        <v>966158.55</v>
      </c>
      <c r="F13" s="15"/>
    </row>
    <row r="14" spans="1:7" ht="21">
      <c r="A14" s="269">
        <v>3</v>
      </c>
      <c r="B14" s="274" t="s">
        <v>531</v>
      </c>
      <c r="C14" s="556"/>
      <c r="D14" s="556"/>
      <c r="E14" s="557">
        <v>0</v>
      </c>
      <c r="F14" s="15"/>
    </row>
    <row r="15" spans="1:7" ht="21">
      <c r="A15" s="269">
        <v>4</v>
      </c>
      <c r="B15" s="275" t="s">
        <v>532</v>
      </c>
      <c r="C15" s="556"/>
      <c r="D15" s="556"/>
      <c r="E15" s="557">
        <v>0</v>
      </c>
      <c r="F15" s="15"/>
    </row>
    <row r="16" spans="1:7" ht="21">
      <c r="A16" s="269">
        <v>5</v>
      </c>
      <c r="B16" s="276" t="s">
        <v>533</v>
      </c>
      <c r="C16" s="556">
        <v>259869571.78298306</v>
      </c>
      <c r="D16" s="556">
        <v>0</v>
      </c>
      <c r="E16" s="557">
        <v>259869571.78298306</v>
      </c>
      <c r="F16" s="15"/>
    </row>
    <row r="17" spans="1:6" ht="15">
      <c r="A17" s="269">
        <v>5.0999999999999996</v>
      </c>
      <c r="B17" s="277" t="s">
        <v>534</v>
      </c>
      <c r="C17" s="556">
        <v>0</v>
      </c>
      <c r="D17" s="556"/>
      <c r="E17" s="557">
        <v>0</v>
      </c>
      <c r="F17" s="15"/>
    </row>
    <row r="18" spans="1:6" ht="15">
      <c r="A18" s="269">
        <v>5.2</v>
      </c>
      <c r="B18" s="277" t="s">
        <v>535</v>
      </c>
      <c r="C18" s="556">
        <v>259869571.78298306</v>
      </c>
      <c r="D18" s="556"/>
      <c r="E18" s="557">
        <v>259869571.78298306</v>
      </c>
      <c r="F18" s="15"/>
    </row>
    <row r="19" spans="1:6" ht="15">
      <c r="A19" s="269">
        <v>5.3</v>
      </c>
      <c r="B19" s="278" t="s">
        <v>536</v>
      </c>
      <c r="C19" s="556"/>
      <c r="D19" s="556"/>
      <c r="E19" s="557">
        <v>0</v>
      </c>
      <c r="F19" s="15"/>
    </row>
    <row r="20" spans="1:6" ht="15">
      <c r="A20" s="269">
        <v>6</v>
      </c>
      <c r="B20" s="274" t="s">
        <v>537</v>
      </c>
      <c r="C20" s="556">
        <v>4439733664.2076139</v>
      </c>
      <c r="D20" s="556">
        <v>0</v>
      </c>
      <c r="E20" s="557">
        <v>4439733664.2076139</v>
      </c>
      <c r="F20" s="15"/>
    </row>
    <row r="21" spans="1:6" ht="15">
      <c r="A21" s="269">
        <v>6.1</v>
      </c>
      <c r="B21" s="277" t="s">
        <v>535</v>
      </c>
      <c r="C21" s="558">
        <v>452341677.54308712</v>
      </c>
      <c r="D21" s="558"/>
      <c r="E21" s="559">
        <v>452341677.54308712</v>
      </c>
      <c r="F21" s="15"/>
    </row>
    <row r="22" spans="1:6" ht="15">
      <c r="A22" s="269">
        <v>6.2</v>
      </c>
      <c r="B22" s="278" t="s">
        <v>536</v>
      </c>
      <c r="C22" s="558">
        <v>3987391986.6645265</v>
      </c>
      <c r="D22" s="558"/>
      <c r="E22" s="559">
        <v>3987391986.6645265</v>
      </c>
      <c r="F22" s="15"/>
    </row>
    <row r="23" spans="1:6" ht="21">
      <c r="A23" s="269">
        <v>7</v>
      </c>
      <c r="B23" s="272" t="s">
        <v>538</v>
      </c>
      <c r="C23" s="558">
        <v>0</v>
      </c>
      <c r="D23" s="558"/>
      <c r="E23" s="559">
        <v>0</v>
      </c>
      <c r="F23" s="15"/>
    </row>
    <row r="24" spans="1:6" ht="21">
      <c r="A24" s="269">
        <v>8</v>
      </c>
      <c r="B24" s="279" t="s">
        <v>539</v>
      </c>
      <c r="C24" s="558"/>
      <c r="D24" s="558"/>
      <c r="E24" s="559">
        <v>0</v>
      </c>
      <c r="F24" s="15"/>
    </row>
    <row r="25" spans="1:6" ht="15">
      <c r="A25" s="269">
        <v>9</v>
      </c>
      <c r="B25" s="275" t="s">
        <v>540</v>
      </c>
      <c r="C25" s="558">
        <v>217591914.89000005</v>
      </c>
      <c r="D25" s="558">
        <v>31349660.77</v>
      </c>
      <c r="E25" s="559">
        <v>186242254.12000003</v>
      </c>
      <c r="F25" s="15"/>
    </row>
    <row r="26" spans="1:6" ht="15">
      <c r="A26" s="269">
        <v>9.1</v>
      </c>
      <c r="B26" s="277" t="s">
        <v>541</v>
      </c>
      <c r="C26" s="558">
        <v>215146192.06000003</v>
      </c>
      <c r="D26" s="558">
        <v>31349660.77</v>
      </c>
      <c r="E26" s="559">
        <v>183796531.29000002</v>
      </c>
      <c r="F26" s="15"/>
    </row>
    <row r="27" spans="1:6" ht="15">
      <c r="A27" s="269">
        <v>9.1999999999999993</v>
      </c>
      <c r="B27" s="277" t="s">
        <v>542</v>
      </c>
      <c r="C27" s="558">
        <v>2445722.83</v>
      </c>
      <c r="D27" s="558"/>
      <c r="E27" s="559">
        <v>2445722.83</v>
      </c>
      <c r="F27" s="15"/>
    </row>
    <row r="28" spans="1:6" ht="15">
      <c r="A28" s="269">
        <v>10</v>
      </c>
      <c r="B28" s="275" t="s">
        <v>543</v>
      </c>
      <c r="C28" s="558">
        <v>83248775.679999977</v>
      </c>
      <c r="D28" s="558">
        <v>83248775.680000007</v>
      </c>
      <c r="E28" s="559">
        <v>0</v>
      </c>
      <c r="F28" s="15"/>
    </row>
    <row r="29" spans="1:6" ht="15">
      <c r="A29" s="269">
        <v>10.1</v>
      </c>
      <c r="B29" s="277" t="s">
        <v>544</v>
      </c>
      <c r="C29" s="558"/>
      <c r="D29" s="558"/>
      <c r="E29" s="559">
        <v>0</v>
      </c>
      <c r="F29" s="15"/>
    </row>
    <row r="30" spans="1:6" ht="15">
      <c r="A30" s="269">
        <v>10.199999999999999</v>
      </c>
      <c r="B30" s="277" t="s">
        <v>545</v>
      </c>
      <c r="C30" s="558">
        <v>83248775.679999977</v>
      </c>
      <c r="D30" s="558">
        <v>83248775.680000007</v>
      </c>
      <c r="E30" s="559">
        <v>0</v>
      </c>
      <c r="F30" s="15"/>
    </row>
    <row r="31" spans="1:6" ht="15">
      <c r="A31" s="269">
        <v>11</v>
      </c>
      <c r="B31" s="275" t="s">
        <v>546</v>
      </c>
      <c r="C31" s="558">
        <v>0</v>
      </c>
      <c r="D31" s="558">
        <v>0</v>
      </c>
      <c r="E31" s="559">
        <v>0</v>
      </c>
      <c r="F31" s="15"/>
    </row>
    <row r="32" spans="1:6" ht="15">
      <c r="A32" s="269">
        <v>11.1</v>
      </c>
      <c r="B32" s="277" t="s">
        <v>547</v>
      </c>
      <c r="C32" s="558">
        <v>0</v>
      </c>
      <c r="D32" s="558"/>
      <c r="E32" s="559">
        <v>0</v>
      </c>
      <c r="F32" s="15"/>
    </row>
    <row r="33" spans="1:7" ht="15">
      <c r="A33" s="269">
        <v>11.2</v>
      </c>
      <c r="B33" s="277" t="s">
        <v>548</v>
      </c>
      <c r="C33" s="558">
        <v>0</v>
      </c>
      <c r="D33" s="558"/>
      <c r="E33" s="559">
        <v>0</v>
      </c>
      <c r="F33" s="15"/>
    </row>
    <row r="34" spans="1:7" ht="15">
      <c r="A34" s="269">
        <v>13</v>
      </c>
      <c r="B34" s="275" t="s">
        <v>549</v>
      </c>
      <c r="C34" s="558">
        <v>50123156.277000003</v>
      </c>
      <c r="D34" s="558"/>
      <c r="E34" s="559">
        <v>50123156.277000003</v>
      </c>
      <c r="F34" s="15"/>
    </row>
    <row r="35" spans="1:7" ht="15">
      <c r="A35" s="269">
        <v>13.1</v>
      </c>
      <c r="B35" s="280" t="s">
        <v>550</v>
      </c>
      <c r="C35" s="558"/>
      <c r="D35" s="558"/>
      <c r="E35" s="559"/>
      <c r="F35" s="15"/>
    </row>
    <row r="36" spans="1:7" ht="15">
      <c r="A36" s="269">
        <v>13.2</v>
      </c>
      <c r="B36" s="280" t="s">
        <v>551</v>
      </c>
      <c r="C36" s="558"/>
      <c r="D36" s="558"/>
      <c r="E36" s="559"/>
      <c r="F36" s="15"/>
    </row>
    <row r="37" spans="1:7" ht="26.25" thickBot="1">
      <c r="A37" s="88"/>
      <c r="B37" s="146" t="s">
        <v>221</v>
      </c>
      <c r="C37" s="560">
        <f>SUM(C8,C12,C14,C15,C16,C20,C23,C24,C25,C28,C31,C34)</f>
        <v>5776641769.8025818</v>
      </c>
      <c r="D37" s="560">
        <f t="shared" ref="D37:E37" si="0">SUM(D8,D12,D14,D15,D16,D20,D23,D24,D25,D28,D31,D34)</f>
        <v>114598436.45</v>
      </c>
      <c r="E37" s="561">
        <f t="shared" si="0"/>
        <v>5662043333.352581</v>
      </c>
    </row>
    <row r="38" spans="1:7">
      <c r="A38" s="5"/>
      <c r="B38" s="5"/>
      <c r="C38" s="5"/>
      <c r="D38" s="5"/>
      <c r="E38" s="5"/>
    </row>
    <row r="39" spans="1:7">
      <c r="A39" s="5"/>
      <c r="B39" s="5"/>
      <c r="C39" s="5"/>
      <c r="D39" s="5"/>
      <c r="E39" s="5"/>
    </row>
    <row r="41" spans="1:7" s="4" customFormat="1">
      <c r="B41" s="35"/>
      <c r="F41" s="5"/>
      <c r="G41" s="5"/>
    </row>
    <row r="42" spans="1:7" s="4" customFormat="1">
      <c r="B42" s="35"/>
      <c r="F42" s="5"/>
      <c r="G42" s="5"/>
    </row>
    <row r="43" spans="1:7" s="4" customFormat="1">
      <c r="B43" s="35"/>
      <c r="F43" s="5"/>
      <c r="G43" s="5"/>
    </row>
    <row r="44" spans="1:7" s="4" customFormat="1">
      <c r="B44" s="35"/>
      <c r="F44" s="5"/>
      <c r="G44" s="5"/>
    </row>
    <row r="45" spans="1:7" s="4" customFormat="1">
      <c r="B45" s="35"/>
      <c r="F45" s="5"/>
      <c r="G45" s="5"/>
    </row>
    <row r="46" spans="1:7" s="4" customFormat="1">
      <c r="B46" s="35"/>
      <c r="F46" s="5"/>
      <c r="G46" s="5"/>
    </row>
    <row r="47" spans="1:7" s="4" customFormat="1">
      <c r="B47" s="35"/>
      <c r="F47" s="5"/>
      <c r="G47" s="5"/>
    </row>
    <row r="48" spans="1:7" s="4" customFormat="1">
      <c r="B48" s="35"/>
      <c r="F48" s="5"/>
      <c r="G48" s="5"/>
    </row>
    <row r="49" spans="2:7" s="4" customFormat="1">
      <c r="B49" s="35"/>
      <c r="F49" s="5"/>
      <c r="G49" s="5"/>
    </row>
    <row r="50" spans="2:7" s="4" customFormat="1">
      <c r="B50" s="35"/>
      <c r="F50" s="5"/>
      <c r="G50" s="5"/>
    </row>
    <row r="51" spans="2:7" s="4" customFormat="1">
      <c r="B51" s="35"/>
      <c r="F51" s="5"/>
      <c r="G51" s="5"/>
    </row>
    <row r="52" spans="2:7" s="4" customFormat="1">
      <c r="B52" s="35"/>
      <c r="F52" s="5"/>
      <c r="G52" s="5"/>
    </row>
    <row r="53" spans="2:7" s="4" customFormat="1">
      <c r="B53" s="35"/>
      <c r="F53" s="5"/>
      <c r="G53" s="5"/>
    </row>
  </sheetData>
  <mergeCells count="4">
    <mergeCell ref="B6:B7"/>
    <mergeCell ref="C6:C7"/>
    <mergeCell ref="D6:E6"/>
    <mergeCell ref="B4:E4"/>
  </mergeCells>
  <pageMargins left="0.7" right="0.7" top="0.75" bottom="0.75" header="0.3" footer="0.3"/>
  <pageSetup paperSize="9" scale="6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zoomScale="80" zoomScaleNormal="80" workbookViewId="0">
      <pane xSplit="1" ySplit="4" topLeftCell="B5" activePane="bottomRight" state="frozen"/>
      <selection activeCell="C20" sqref="C20"/>
      <selection pane="topRight" activeCell="C20" sqref="C20"/>
      <selection pane="bottomLeft" activeCell="C20" sqref="C20"/>
      <selection pane="bottomRight" activeCell="C20" sqref="C20"/>
    </sheetView>
  </sheetViews>
  <sheetFormatPr defaultColWidth="9.28515625" defaultRowHeight="12.75" outlineLevelRow="1"/>
  <cols>
    <col min="1" max="1" width="9.5703125" style="4" bestFit="1" customWidth="1"/>
    <col min="2" max="2" width="114.28515625" style="4" customWidth="1"/>
    <col min="3" max="3" width="18.7109375" style="4" customWidth="1"/>
    <col min="4" max="4" width="25.42578125" style="4" customWidth="1"/>
    <col min="5" max="5" width="24.28515625" style="4" customWidth="1"/>
    <col min="6" max="6" width="24" style="4" customWidth="1"/>
    <col min="7" max="7" width="10" style="4" bestFit="1" customWidth="1"/>
    <col min="8" max="8" width="12" style="4" bestFit="1" customWidth="1"/>
    <col min="9" max="9" width="12.5703125" style="4" bestFit="1" customWidth="1"/>
    <col min="10" max="16384" width="9.28515625" style="4"/>
  </cols>
  <sheetData>
    <row r="1" spans="1:6">
      <c r="A1" s="2" t="s">
        <v>30</v>
      </c>
      <c r="B1" s="3" t="str">
        <f>'Info '!C2</f>
        <v>JSC "Liberty Bank"</v>
      </c>
    </row>
    <row r="2" spans="1:6" s="30" customFormat="1" ht="15.75" customHeight="1">
      <c r="A2" s="2" t="s">
        <v>31</v>
      </c>
      <c r="B2" s="465">
        <f>'1. key ratios '!B2</f>
        <v>45930</v>
      </c>
      <c r="C2" s="4"/>
      <c r="D2" s="4"/>
      <c r="E2" s="4"/>
      <c r="F2" s="4"/>
    </row>
    <row r="3" spans="1:6" s="30" customFormat="1" ht="15.75" customHeight="1">
      <c r="C3" s="4"/>
      <c r="D3" s="4"/>
      <c r="E3" s="4"/>
      <c r="F3" s="4"/>
    </row>
    <row r="4" spans="1:6" s="30" customFormat="1" ht="13.5" thickBot="1">
      <c r="A4" s="30" t="s">
        <v>46</v>
      </c>
      <c r="B4" s="147" t="s">
        <v>518</v>
      </c>
      <c r="C4" s="31" t="s">
        <v>35</v>
      </c>
      <c r="D4" s="4"/>
      <c r="E4" s="4"/>
      <c r="F4" s="4"/>
    </row>
    <row r="5" spans="1:6" ht="15">
      <c r="A5" s="105">
        <v>1</v>
      </c>
      <c r="B5" s="148" t="s">
        <v>520</v>
      </c>
      <c r="C5" s="562">
        <f>'[4]7. LI1'!E37</f>
        <v>5662043333.352581</v>
      </c>
    </row>
    <row r="6" spans="1:6" s="106" customFormat="1" ht="15">
      <c r="A6" s="36">
        <v>2.1</v>
      </c>
      <c r="B6" s="102" t="s">
        <v>201</v>
      </c>
      <c r="C6" s="563">
        <v>421308544.7062</v>
      </c>
    </row>
    <row r="7" spans="1:6" s="28" customFormat="1" ht="15" outlineLevel="1">
      <c r="A7" s="22">
        <v>2.2000000000000002</v>
      </c>
      <c r="B7" s="23" t="s">
        <v>202</v>
      </c>
      <c r="C7" s="564"/>
    </row>
    <row r="8" spans="1:6" s="28" customFormat="1" ht="15">
      <c r="A8" s="22">
        <v>3</v>
      </c>
      <c r="B8" s="103" t="s">
        <v>519</v>
      </c>
      <c r="C8" s="565">
        <f>SUM(C5:C7)</f>
        <v>6083351878.0587807</v>
      </c>
    </row>
    <row r="9" spans="1:6" s="106" customFormat="1" ht="15">
      <c r="A9" s="36">
        <v>4</v>
      </c>
      <c r="B9" s="38" t="s">
        <v>48</v>
      </c>
      <c r="C9" s="563"/>
    </row>
    <row r="10" spans="1:6" s="28" customFormat="1" ht="15" outlineLevel="1">
      <c r="A10" s="22">
        <v>5.0999999999999996</v>
      </c>
      <c r="B10" s="23" t="s">
        <v>203</v>
      </c>
      <c r="C10" s="564">
        <v>-348090342.85965002</v>
      </c>
    </row>
    <row r="11" spans="1:6" s="28" customFormat="1" ht="15" outlineLevel="1">
      <c r="A11" s="22">
        <v>5.2</v>
      </c>
      <c r="B11" s="23" t="s">
        <v>204</v>
      </c>
      <c r="C11" s="564"/>
    </row>
    <row r="12" spans="1:6" s="28" customFormat="1" ht="15">
      <c r="A12" s="22">
        <v>6</v>
      </c>
      <c r="B12" s="101" t="s">
        <v>746</v>
      </c>
      <c r="C12" s="564"/>
    </row>
    <row r="13" spans="1:6" s="28" customFormat="1" ht="15.75" thickBot="1">
      <c r="A13" s="24">
        <v>7</v>
      </c>
      <c r="B13" s="104" t="s">
        <v>164</v>
      </c>
      <c r="C13" s="566">
        <f>SUM(C8:C12)</f>
        <v>5735261535.199131</v>
      </c>
    </row>
    <row r="15" spans="1:6">
      <c r="A15" s="116"/>
      <c r="B15" s="29"/>
    </row>
    <row r="16" spans="1:6">
      <c r="A16" s="116"/>
      <c r="B16" s="116"/>
    </row>
    <row r="17" spans="1:5" ht="15">
      <c r="A17" s="111"/>
      <c r="B17" s="112"/>
      <c r="C17" s="116"/>
      <c r="D17" s="116"/>
      <c r="E17" s="116"/>
    </row>
    <row r="18" spans="1:5" ht="15">
      <c r="A18" s="117"/>
      <c r="B18" s="118"/>
      <c r="C18" s="116"/>
      <c r="D18" s="116"/>
      <c r="E18" s="116"/>
    </row>
    <row r="19" spans="1:5">
      <c r="A19" s="119"/>
      <c r="B19" s="113"/>
      <c r="C19" s="116"/>
      <c r="D19" s="116"/>
      <c r="E19" s="116"/>
    </row>
    <row r="20" spans="1:5">
      <c r="A20" s="120"/>
      <c r="B20" s="114"/>
      <c r="C20" s="116"/>
      <c r="D20" s="116"/>
      <c r="E20" s="116"/>
    </row>
    <row r="21" spans="1:5">
      <c r="A21" s="120"/>
      <c r="B21" s="118"/>
      <c r="C21" s="116"/>
      <c r="D21" s="116"/>
      <c r="E21" s="116"/>
    </row>
    <row r="22" spans="1:5">
      <c r="A22" s="119"/>
      <c r="B22" s="115"/>
      <c r="C22" s="116"/>
      <c r="D22" s="116"/>
      <c r="E22" s="116"/>
    </row>
    <row r="23" spans="1:5">
      <c r="A23" s="120"/>
      <c r="B23" s="114"/>
      <c r="C23" s="116"/>
      <c r="D23" s="116"/>
      <c r="E23" s="116"/>
    </row>
    <row r="24" spans="1:5">
      <c r="A24" s="120"/>
      <c r="B24" s="114"/>
      <c r="C24" s="116"/>
      <c r="D24" s="116"/>
      <c r="E24" s="116"/>
    </row>
    <row r="25" spans="1:5">
      <c r="A25" s="120"/>
      <c r="B25" s="121"/>
      <c r="C25" s="116"/>
      <c r="D25" s="116"/>
      <c r="E25" s="116"/>
    </row>
    <row r="26" spans="1:5">
      <c r="A26" s="120"/>
      <c r="B26" s="118"/>
      <c r="C26" s="116"/>
      <c r="D26" s="116"/>
      <c r="E26" s="116"/>
    </row>
    <row r="27" spans="1:5">
      <c r="A27" s="116"/>
      <c r="B27" s="122"/>
      <c r="C27" s="116"/>
      <c r="D27" s="116"/>
      <c r="E27" s="116"/>
    </row>
    <row r="28" spans="1:5">
      <c r="A28" s="116"/>
      <c r="B28" s="122"/>
      <c r="C28" s="116"/>
      <c r="D28" s="116"/>
      <c r="E28" s="116"/>
    </row>
    <row r="29" spans="1:5">
      <c r="A29" s="116"/>
      <c r="B29" s="122"/>
      <c r="C29" s="116"/>
      <c r="D29" s="116"/>
      <c r="E29" s="116"/>
    </row>
    <row r="30" spans="1:5">
      <c r="A30" s="116"/>
      <c r="B30" s="122"/>
      <c r="C30" s="116"/>
      <c r="D30" s="116"/>
      <c r="E30" s="116"/>
    </row>
    <row r="31" spans="1:5">
      <c r="A31" s="116"/>
      <c r="B31" s="122"/>
      <c r="C31" s="116"/>
      <c r="D31" s="116"/>
      <c r="E31" s="116"/>
    </row>
    <row r="32" spans="1:5">
      <c r="A32" s="116"/>
      <c r="B32" s="122"/>
      <c r="C32" s="116"/>
      <c r="D32" s="116"/>
      <c r="E32" s="116"/>
    </row>
    <row r="33" spans="1:5">
      <c r="A33" s="116"/>
      <c r="B33" s="122"/>
      <c r="C33" s="116"/>
      <c r="D33" s="116"/>
      <c r="E33" s="116"/>
    </row>
  </sheetData>
  <pageMargins left="0.7" right="0.7" top="0.75" bottom="0.75" header="0.3" footer="0.3"/>
  <pageSetup paperSize="9" scale="61"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7D69C96B-BA87-4377-8495-B7B446B461C3}">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2</vt:i4>
      </vt:variant>
    </vt:vector>
  </HeadingPairs>
  <TitlesOfParts>
    <vt:vector size="34"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'2. SOFP'!Print_Area</vt:lpstr>
      <vt:lpstr>'9.Capital'!Print_Area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2026-01-23T06:30:57Z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