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832"/>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97" l="1"/>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G21" i="97" s="1"/>
  <c r="F8" i="97"/>
  <c r="E8" i="97"/>
  <c r="D8" i="97"/>
  <c r="C8" i="97"/>
  <c r="G39" i="97" l="1"/>
  <c r="C18" i="115" l="1"/>
  <c r="D15" i="114"/>
  <c r="C15" i="114"/>
  <c r="H34" i="113"/>
  <c r="H33" i="113"/>
  <c r="H32" i="113"/>
  <c r="H31" i="113"/>
  <c r="H30" i="113"/>
  <c r="H29" i="113"/>
  <c r="H28" i="113"/>
  <c r="H27" i="113"/>
  <c r="H26" i="113"/>
  <c r="H25" i="113"/>
  <c r="H24" i="113"/>
  <c r="H23" i="113"/>
  <c r="H22" i="113"/>
  <c r="H21" i="113"/>
  <c r="H20" i="113"/>
  <c r="H19" i="113"/>
  <c r="H18" i="113"/>
  <c r="H17" i="113"/>
  <c r="H16" i="113"/>
  <c r="H15" i="113"/>
  <c r="H14" i="113"/>
  <c r="H13" i="113"/>
  <c r="H12" i="113"/>
  <c r="H11" i="113"/>
  <c r="H10" i="113"/>
  <c r="H9" i="113"/>
  <c r="H8" i="113"/>
  <c r="H7" i="113"/>
  <c r="H23" i="112"/>
  <c r="H22" i="112"/>
  <c r="H20" i="112"/>
  <c r="H19" i="112"/>
  <c r="H18" i="112"/>
  <c r="H17" i="112"/>
  <c r="H16" i="112"/>
  <c r="H15" i="112"/>
  <c r="H14" i="112"/>
  <c r="H13" i="112"/>
  <c r="H12" i="112"/>
  <c r="H11" i="112"/>
  <c r="H10" i="112"/>
  <c r="H9" i="112"/>
  <c r="H8" i="112"/>
  <c r="H7" i="112"/>
  <c r="H21" i="112" s="1"/>
  <c r="C35" i="95"/>
  <c r="C30" i="95"/>
  <c r="C26" i="95"/>
  <c r="C12" i="95"/>
  <c r="C18" i="95" s="1"/>
  <c r="C36" i="95" s="1"/>
  <c r="C8" i="95"/>
  <c r="J21" i="92"/>
  <c r="N20" i="92"/>
  <c r="N19" i="92"/>
  <c r="E19" i="92"/>
  <c r="N18" i="92"/>
  <c r="E18" i="92"/>
  <c r="E14" i="92" s="1"/>
  <c r="N17" i="92"/>
  <c r="E17" i="92"/>
  <c r="N16" i="92"/>
  <c r="E16" i="92"/>
  <c r="N15" i="92"/>
  <c r="N14" i="92" s="1"/>
  <c r="N21" i="92" s="1"/>
  <c r="E15" i="92"/>
  <c r="M14" i="92"/>
  <c r="L14" i="92"/>
  <c r="K14" i="92"/>
  <c r="J14" i="92"/>
  <c r="I14" i="92"/>
  <c r="H14" i="92"/>
  <c r="G14" i="92"/>
  <c r="F14" i="92"/>
  <c r="C14" i="92"/>
  <c r="N13" i="92"/>
  <c r="N12" i="92"/>
  <c r="E12" i="92"/>
  <c r="N11" i="92"/>
  <c r="E11" i="92"/>
  <c r="N10" i="92"/>
  <c r="E10" i="92"/>
  <c r="N9" i="92"/>
  <c r="E9" i="92"/>
  <c r="N8" i="92"/>
  <c r="E8" i="92"/>
  <c r="E7" i="92" s="1"/>
  <c r="N7" i="92"/>
  <c r="M7" i="92"/>
  <c r="M21" i="92" s="1"/>
  <c r="L7" i="92"/>
  <c r="L21" i="92" s="1"/>
  <c r="K7" i="92"/>
  <c r="K21" i="92" s="1"/>
  <c r="J7" i="92"/>
  <c r="I7" i="92"/>
  <c r="I21" i="92" s="1"/>
  <c r="H7" i="92"/>
  <c r="H21" i="92" s="1"/>
  <c r="G7" i="92"/>
  <c r="G21" i="92" s="1"/>
  <c r="F7" i="92"/>
  <c r="F21" i="92" s="1"/>
  <c r="C7" i="92"/>
  <c r="C21" i="92" s="1"/>
  <c r="S21" i="90"/>
  <c r="S20" i="90"/>
  <c r="S19" i="90"/>
  <c r="S18" i="90"/>
  <c r="S17" i="90"/>
  <c r="S16" i="90"/>
  <c r="S15" i="90"/>
  <c r="S14" i="90"/>
  <c r="S13" i="90"/>
  <c r="S12" i="90"/>
  <c r="S11" i="90"/>
  <c r="S10" i="90"/>
  <c r="S9" i="90"/>
  <c r="S8" i="90"/>
  <c r="C67" i="69"/>
  <c r="C62" i="69"/>
  <c r="C40" i="69"/>
  <c r="C52" i="69" s="1"/>
  <c r="C68" i="69" s="1"/>
  <c r="C29" i="69"/>
  <c r="C26" i="69"/>
  <c r="C23" i="69"/>
  <c r="C18" i="69"/>
  <c r="C14" i="69"/>
  <c r="C6" i="69"/>
  <c r="C35" i="69" s="1"/>
  <c r="C21" i="94"/>
  <c r="C20" i="94"/>
  <c r="C19" i="94"/>
  <c r="C44" i="89"/>
  <c r="C53" i="89" s="1"/>
  <c r="C36" i="89"/>
  <c r="C32" i="89"/>
  <c r="C31" i="89" s="1"/>
  <c r="C42" i="89" s="1"/>
  <c r="C12" i="89"/>
  <c r="C6" i="89"/>
  <c r="C29" i="89" s="1"/>
  <c r="C5" i="73"/>
  <c r="C8" i="73" s="1"/>
  <c r="C13" i="73" s="1"/>
  <c r="E34" i="88"/>
  <c r="E33" i="88"/>
  <c r="E32" i="88"/>
  <c r="E31" i="88"/>
  <c r="D31" i="88"/>
  <c r="C31" i="88"/>
  <c r="E30" i="88"/>
  <c r="E29" i="88"/>
  <c r="D28" i="88"/>
  <c r="C28" i="88"/>
  <c r="E28" i="88" s="1"/>
  <c r="E27" i="88"/>
  <c r="E26" i="88"/>
  <c r="D25" i="88"/>
  <c r="C25" i="88"/>
  <c r="E25" i="88" s="1"/>
  <c r="E24" i="88"/>
  <c r="E23" i="88"/>
  <c r="E22" i="88"/>
  <c r="E21" i="88"/>
  <c r="D20" i="88"/>
  <c r="C20" i="88"/>
  <c r="E20" i="88" s="1"/>
  <c r="E19" i="88"/>
  <c r="E18" i="88"/>
  <c r="E17" i="88"/>
  <c r="D16" i="88"/>
  <c r="D37" i="88" s="1"/>
  <c r="C16" i="88"/>
  <c r="E16" i="88" s="1"/>
  <c r="E15" i="88"/>
  <c r="E14" i="88"/>
  <c r="E13" i="88"/>
  <c r="E12" i="88"/>
  <c r="E11" i="88"/>
  <c r="E10" i="88"/>
  <c r="E9" i="88"/>
  <c r="D8" i="88"/>
  <c r="C8" i="88"/>
  <c r="C37" i="88" s="1"/>
  <c r="H44" i="109"/>
  <c r="E44" i="109"/>
  <c r="G43" i="109"/>
  <c r="G45" i="109" s="1"/>
  <c r="F43" i="109"/>
  <c r="F45" i="109" s="1"/>
  <c r="H45" i="109" s="1"/>
  <c r="H42" i="109"/>
  <c r="E42" i="109"/>
  <c r="H41" i="109"/>
  <c r="E41" i="109"/>
  <c r="H40" i="109"/>
  <c r="E40" i="109"/>
  <c r="H39" i="109"/>
  <c r="E39" i="109"/>
  <c r="H38" i="109"/>
  <c r="E38" i="109"/>
  <c r="H37" i="109"/>
  <c r="D37" i="109"/>
  <c r="C37" i="109"/>
  <c r="E37" i="109" s="1"/>
  <c r="H36" i="109"/>
  <c r="E36" i="109"/>
  <c r="H35" i="109"/>
  <c r="E35" i="109"/>
  <c r="H34" i="109"/>
  <c r="D34" i="109"/>
  <c r="C34" i="109"/>
  <c r="E34" i="109" s="1"/>
  <c r="H33" i="109"/>
  <c r="E33" i="109"/>
  <c r="H32" i="109"/>
  <c r="E32" i="109"/>
  <c r="H31" i="109"/>
  <c r="E31" i="109"/>
  <c r="H30" i="109"/>
  <c r="E30" i="109"/>
  <c r="H29" i="109"/>
  <c r="E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H13" i="109"/>
  <c r="D13" i="109"/>
  <c r="C13" i="109"/>
  <c r="E13" i="109" s="1"/>
  <c r="H12" i="109"/>
  <c r="E12" i="109"/>
  <c r="H11" i="109"/>
  <c r="E11" i="109"/>
  <c r="H10" i="109"/>
  <c r="E10" i="109"/>
  <c r="H9" i="109"/>
  <c r="E9" i="109"/>
  <c r="H8" i="109"/>
  <c r="E8" i="109"/>
  <c r="H7" i="109"/>
  <c r="E7" i="109"/>
  <c r="H6" i="109"/>
  <c r="D6" i="109"/>
  <c r="D43" i="109" s="1"/>
  <c r="D45" i="109" s="1"/>
  <c r="C6" i="109"/>
  <c r="E6" i="109" s="1"/>
  <c r="H67" i="108"/>
  <c r="E67" i="108"/>
  <c r="H66" i="108"/>
  <c r="E66" i="108"/>
  <c r="H65" i="108"/>
  <c r="E65" i="108"/>
  <c r="H64" i="108"/>
  <c r="E64" i="108"/>
  <c r="H63" i="108"/>
  <c r="G63" i="108"/>
  <c r="F63" i="108"/>
  <c r="D63" i="108"/>
  <c r="D68" i="108" s="1"/>
  <c r="C63" i="108"/>
  <c r="E63" i="108" s="1"/>
  <c r="H62" i="108"/>
  <c r="E62" i="108"/>
  <c r="H61" i="108"/>
  <c r="E61" i="108"/>
  <c r="H60" i="108"/>
  <c r="E60" i="108"/>
  <c r="G59" i="108"/>
  <c r="G68" i="108" s="1"/>
  <c r="F59" i="108"/>
  <c r="F68" i="108" s="1"/>
  <c r="E59" i="108"/>
  <c r="H58" i="108"/>
  <c r="E58" i="108"/>
  <c r="H57" i="108"/>
  <c r="E57" i="108"/>
  <c r="H56" i="108"/>
  <c r="E56" i="108"/>
  <c r="H55" i="108"/>
  <c r="E55" i="108"/>
  <c r="H52" i="108"/>
  <c r="E52" i="108"/>
  <c r="H51" i="108"/>
  <c r="E51" i="108"/>
  <c r="H50" i="108"/>
  <c r="E50" i="108"/>
  <c r="H49" i="108"/>
  <c r="E49" i="108"/>
  <c r="H48" i="108"/>
  <c r="E48" i="108"/>
  <c r="H47" i="108"/>
  <c r="G47" i="108"/>
  <c r="F47" i="108"/>
  <c r="D47" i="108"/>
  <c r="C47" i="108"/>
  <c r="E47" i="108" s="1"/>
  <c r="H46" i="108"/>
  <c r="E46" i="108"/>
  <c r="H45" i="108"/>
  <c r="E45" i="108"/>
  <c r="H44" i="108"/>
  <c r="E44" i="108"/>
  <c r="H43" i="108"/>
  <c r="E43" i="108"/>
  <c r="H42" i="108"/>
  <c r="E42" i="108"/>
  <c r="H41" i="108"/>
  <c r="G41" i="108"/>
  <c r="G53" i="108" s="1"/>
  <c r="G69" i="108" s="1"/>
  <c r="F41" i="108"/>
  <c r="F53" i="108" s="1"/>
  <c r="D41" i="108"/>
  <c r="D53" i="108" s="1"/>
  <c r="D69" i="108" s="1"/>
  <c r="C41" i="108"/>
  <c r="E41" i="108" s="1"/>
  <c r="H40" i="108"/>
  <c r="E40" i="108"/>
  <c r="H39" i="108"/>
  <c r="E39" i="108"/>
  <c r="H38" i="108"/>
  <c r="E38" i="108"/>
  <c r="G36" i="108"/>
  <c r="H35" i="108"/>
  <c r="E35" i="108"/>
  <c r="H34" i="108"/>
  <c r="E34" i="108"/>
  <c r="H33" i="108"/>
  <c r="E33" i="108"/>
  <c r="H32" i="108"/>
  <c r="E32" i="108"/>
  <c r="H31" i="108"/>
  <c r="E31" i="108"/>
  <c r="H30" i="108"/>
  <c r="E30" i="108"/>
  <c r="D30" i="108"/>
  <c r="C30" i="108"/>
  <c r="H29" i="108"/>
  <c r="E29" i="108"/>
  <c r="H28" i="108"/>
  <c r="E28" i="108"/>
  <c r="H27" i="108"/>
  <c r="E27" i="108"/>
  <c r="C27" i="108"/>
  <c r="H26" i="108"/>
  <c r="E26" i="108"/>
  <c r="H25" i="108"/>
  <c r="E25" i="108"/>
  <c r="G24" i="108"/>
  <c r="F24" i="108"/>
  <c r="H24" i="108" s="1"/>
  <c r="D24" i="108"/>
  <c r="C24" i="108"/>
  <c r="E24" i="108" s="1"/>
  <c r="H23" i="108"/>
  <c r="E23" i="108"/>
  <c r="H22" i="108"/>
  <c r="E22" i="108"/>
  <c r="H21" i="108"/>
  <c r="E21" i="108"/>
  <c r="H20" i="108"/>
  <c r="E20" i="108"/>
  <c r="G19" i="108"/>
  <c r="F19" i="108"/>
  <c r="H19" i="108" s="1"/>
  <c r="D19" i="108"/>
  <c r="E19" i="108" s="1"/>
  <c r="C19" i="108"/>
  <c r="H18" i="108"/>
  <c r="E18" i="108"/>
  <c r="H17" i="108"/>
  <c r="E17" i="108"/>
  <c r="H16" i="108"/>
  <c r="E16" i="108"/>
  <c r="H15" i="108"/>
  <c r="E15" i="108"/>
  <c r="D15" i="108"/>
  <c r="C15" i="108"/>
  <c r="H14" i="108"/>
  <c r="E14" i="108"/>
  <c r="H13" i="108"/>
  <c r="E13" i="108"/>
  <c r="H12" i="108"/>
  <c r="E12" i="108"/>
  <c r="H11" i="108"/>
  <c r="E11" i="108"/>
  <c r="H10" i="108"/>
  <c r="E10" i="108"/>
  <c r="H9" i="108"/>
  <c r="E9" i="108"/>
  <c r="H8" i="108"/>
  <c r="E8" i="108"/>
  <c r="H7" i="108"/>
  <c r="G7" i="108"/>
  <c r="F7" i="108"/>
  <c r="F36" i="108" s="1"/>
  <c r="H36" i="108" s="1"/>
  <c r="D7" i="108"/>
  <c r="D36" i="108" s="1"/>
  <c r="C7" i="108"/>
  <c r="E7" i="108" s="1"/>
  <c r="C38" i="95" l="1"/>
  <c r="E21" i="92"/>
  <c r="E8" i="88"/>
  <c r="E37" i="88" s="1"/>
  <c r="C43" i="109"/>
  <c r="H43" i="109"/>
  <c r="F69" i="108"/>
  <c r="H69" i="108" s="1"/>
  <c r="H53" i="108"/>
  <c r="H68" i="108"/>
  <c r="C53" i="108"/>
  <c r="H59" i="108"/>
  <c r="C36" i="108"/>
  <c r="E36" i="108" s="1"/>
  <c r="C68" i="108"/>
  <c r="E68" i="108" s="1"/>
  <c r="H43" i="110"/>
  <c r="E43" i="110"/>
  <c r="H42" i="110"/>
  <c r="E42" i="110"/>
  <c r="H41" i="110"/>
  <c r="E41" i="110"/>
  <c r="H40" i="110"/>
  <c r="E40" i="110"/>
  <c r="H39" i="110"/>
  <c r="E39" i="110"/>
  <c r="G38" i="110"/>
  <c r="F38" i="110"/>
  <c r="H38" i="110" s="1"/>
  <c r="D38" i="110"/>
  <c r="C38" i="110"/>
  <c r="E38" i="110" s="1"/>
  <c r="H37" i="110"/>
  <c r="E37" i="110"/>
  <c r="H36" i="110"/>
  <c r="E36" i="110"/>
  <c r="H35" i="110"/>
  <c r="E35" i="110"/>
  <c r="H34" i="110"/>
  <c r="E34" i="110"/>
  <c r="H33" i="110"/>
  <c r="E33" i="110"/>
  <c r="H32" i="110"/>
  <c r="E32" i="110"/>
  <c r="H31" i="110"/>
  <c r="E31" i="110"/>
  <c r="G30" i="110"/>
  <c r="F30" i="110"/>
  <c r="H30" i="110" s="1"/>
  <c r="D30" i="110"/>
  <c r="C30" i="110"/>
  <c r="E30" i="110" s="1"/>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G17" i="110"/>
  <c r="F17" i="110"/>
  <c r="H17" i="110" s="1"/>
  <c r="E17" i="110"/>
  <c r="D17" i="110"/>
  <c r="C17" i="110"/>
  <c r="H16" i="110"/>
  <c r="E16" i="110"/>
  <c r="H15" i="110"/>
  <c r="E15" i="110"/>
  <c r="G14" i="110"/>
  <c r="F14" i="110"/>
  <c r="H14" i="110" s="1"/>
  <c r="D14" i="110"/>
  <c r="C14" i="110"/>
  <c r="E14" i="110" s="1"/>
  <c r="H13" i="110"/>
  <c r="E13" i="110"/>
  <c r="H12" i="110"/>
  <c r="E12" i="110"/>
  <c r="G11" i="110"/>
  <c r="H11" i="110" s="1"/>
  <c r="F11" i="110"/>
  <c r="E11" i="110"/>
  <c r="D11" i="110"/>
  <c r="C11" i="110"/>
  <c r="H10" i="110"/>
  <c r="E10" i="110"/>
  <c r="H9" i="110"/>
  <c r="E9" i="110"/>
  <c r="G8" i="110"/>
  <c r="F8" i="110"/>
  <c r="H8" i="110" s="1"/>
  <c r="D8" i="110"/>
  <c r="C8" i="110"/>
  <c r="E8" i="110" s="1"/>
  <c r="H7" i="110"/>
  <c r="E7" i="110"/>
  <c r="H6" i="110"/>
  <c r="E6" i="110"/>
  <c r="C45" i="109" l="1"/>
  <c r="E45" i="109" s="1"/>
  <c r="E43" i="109"/>
  <c r="C69" i="108"/>
  <c r="E69" i="108" s="1"/>
  <c r="E53" i="108"/>
  <c r="H21" i="91" l="1"/>
  <c r="H18" i="91"/>
  <c r="H17" i="91"/>
  <c r="H16" i="91"/>
  <c r="H15" i="91"/>
  <c r="H14" i="91"/>
  <c r="H13" i="91"/>
  <c r="H12" i="91"/>
  <c r="H8" i="91"/>
  <c r="H33" i="118" l="1"/>
  <c r="V12" i="64"/>
  <c r="G6" i="86"/>
  <c r="G13" i="86" s="1"/>
  <c r="F6" i="86"/>
  <c r="F13" i="86" s="1"/>
  <c r="E6" i="86"/>
  <c r="E13" i="86" s="1"/>
  <c r="D6" i="86"/>
  <c r="D13" i="86" s="1"/>
  <c r="C6" i="86"/>
  <c r="C13" i="86" s="1"/>
  <c r="L33" i="118" l="1"/>
  <c r="K33" i="118"/>
  <c r="J33" i="118"/>
  <c r="I33" i="118"/>
  <c r="G33" i="118"/>
  <c r="F33" i="118"/>
  <c r="E33" i="118"/>
  <c r="D33" i="118"/>
  <c r="C33" i="118"/>
  <c r="G22" i="111" l="1"/>
  <c r="F22" i="111"/>
  <c r="E22" i="111"/>
  <c r="D22" i="111"/>
  <c r="C22" i="111"/>
  <c r="H21" i="111"/>
  <c r="H20" i="111"/>
  <c r="H19" i="111"/>
  <c r="H18" i="111"/>
  <c r="H17" i="111"/>
  <c r="H16" i="111"/>
  <c r="H15" i="111"/>
  <c r="H14" i="111"/>
  <c r="H13" i="111"/>
  <c r="H12" i="111"/>
  <c r="H11" i="111"/>
  <c r="H10" i="111"/>
  <c r="H9" i="111"/>
  <c r="H8" i="111"/>
  <c r="H22" i="111" l="1"/>
  <c r="S22" i="90"/>
  <c r="G22" i="91" l="1"/>
  <c r="F22" i="91"/>
  <c r="E22" i="91"/>
  <c r="D22" i="91"/>
  <c r="C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1" i="64"/>
  <c r="V10" i="64"/>
  <c r="V9" i="64"/>
  <c r="V8" i="64"/>
  <c r="V7" i="64"/>
  <c r="R22" i="90"/>
  <c r="Q22" i="90"/>
  <c r="P22" i="90"/>
  <c r="O22" i="90"/>
  <c r="N22" i="90"/>
  <c r="M22" i="90"/>
  <c r="L22" i="90"/>
  <c r="K22" i="90"/>
  <c r="J22" i="90"/>
  <c r="I22" i="90"/>
  <c r="H22" i="90"/>
  <c r="G22" i="90"/>
  <c r="F22" i="90"/>
  <c r="E22" i="90"/>
  <c r="D22" i="90"/>
  <c r="C22" i="90"/>
  <c r="V21" i="64" l="1"/>
  <c r="H22" i="9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B1" i="91" l="1"/>
  <c r="B1" i="84"/>
</calcChain>
</file>

<file path=xl/sharedStrings.xml><?xml version="1.0" encoding="utf-8"?>
<sst xmlns="http://schemas.openxmlformats.org/spreadsheetml/2006/main" count="1189" uniqueCount="736">
  <si>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</si>
  <si>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</si>
  <si>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</si>
  <si>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</si>
  <si>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</si>
  <si>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</si>
  <si>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</si>
  <si>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</si>
  <si>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</si>
  <si>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</si>
  <si>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</si>
  <si>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</si>
  <si>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</si>
  <si>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</si>
  <si>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</si>
  <si>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</si>
  <si>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</si>
  <si>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</si>
  <si>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</si>
  <si>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</si>
  <si>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</si>
  <si>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</si>
  <si>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</si>
  <si>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</si>
  <si>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</si>
  <si>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</si>
  <si>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</si>
  <si>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</si>
  <si>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</si>
  <si>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</si>
  <si>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</si>
  <si>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</si>
  <si>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</si>
  <si>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</si>
  <si>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</si>
  <si>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</si>
  <si>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</si>
  <si>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</si>
  <si>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</si>
  <si>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</si>
  <si>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</si>
  <si>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</si>
  <si>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</si>
  <si>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</si>
  <si>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</si>
  <si>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</si>
  <si>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</si>
  <si>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</si>
  <si>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</si>
  <si>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</si>
  <si>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</si>
  <si>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</si>
  <si>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</si>
  <si>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</si>
  <si>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</si>
  <si>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</si>
  <si>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</si>
  <si>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</si>
  <si>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</si>
  <si>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</si>
  <si>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</si>
  <si>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</si>
  <si>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</si>
  <si>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</si>
  <si>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</si>
  <si>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</si>
  <si>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</si>
  <si>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</si>
  <si>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</si>
  <si>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</si>
  <si>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</si>
  <si>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</si>
  <si>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</si>
  <si>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</si>
  <si>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</si>
  <si>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</si>
  <si>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</si>
  <si>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</si>
  <si>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</si>
  <si>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</si>
  <si>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</si>
  <si>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</si>
  <si>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</si>
  <si>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</si>
  <si>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</si>
  <si>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</si>
  <si>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</si>
  <si>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</si>
  <si>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</si>
  <si>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</si>
  <si>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</si>
  <si>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</si>
  <si>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</si>
  <si>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</si>
  <si>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</si>
  <si>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</si>
  <si>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</si>
  <si>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</si>
  <si>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</si>
  <si>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</si>
  <si>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</si>
  <si>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</si>
  <si>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</si>
  <si>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</si>
  <si>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</si>
  <si>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</si>
  <si>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</si>
  <si>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</si>
  <si>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</si>
  <si>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</si>
  <si>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</si>
  <si>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</si>
  <si>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</si>
  <si>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</si>
  <si>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</si>
  <si>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</si>
  <si>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</si>
  <si>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</si>
  <si>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</si>
  <si>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</si>
  <si>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</si>
  <si>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</si>
  <si>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</si>
  <si>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</si>
  <si>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</si>
  <si>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</si>
  <si>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</si>
  <si>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</si>
  <si>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</si>
  <si>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</si>
  <si>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</si>
  <si>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</si>
  <si>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</si>
  <si>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</si>
  <si>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</si>
  <si>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</si>
  <si>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</si>
  <si>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</si>
  <si>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</si>
  <si>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</si>
  <si>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</si>
  <si>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</si>
  <si>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</si>
  <si>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</si>
  <si>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</si>
  <si>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</si>
  <si>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</si>
  <si>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</si>
  <si>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</si>
  <si>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</si>
  <si>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</si>
  <si>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</si>
  <si>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</si>
  <si>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</si>
  <si>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</si>
  <si>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</si>
  <si>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</si>
  <si>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</si>
  <si>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</si>
  <si>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</si>
  <si>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</si>
  <si>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</si>
  <si>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</si>
  <si>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</si>
  <si>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</si>
  <si>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</si>
  <si>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</si>
  <si>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</si>
  <si>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</si>
  <si>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</si>
  <si>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</si>
  <si>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</si>
  <si>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</si>
  <si>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</si>
  <si>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</si>
  <si>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</si>
  <si>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</si>
  <si>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</si>
  <si>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</si>
  <si>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</si>
  <si>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</si>
  <si>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</si>
  <si>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</si>
  <si>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</si>
  <si>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</si>
  <si>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</si>
  <si>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</si>
  <si>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</si>
  <si>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</si>
  <si>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</si>
  <si>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</si>
  <si>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</si>
  <si>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</si>
  <si>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</si>
  <si>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</si>
  <si>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</si>
  <si>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</si>
  <si>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</si>
  <si>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</si>
  <si>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</si>
  <si>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</si>
  <si>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</si>
  <si>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</si>
  <si>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</si>
  <si>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</si>
  <si>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</si>
  <si>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</si>
  <si>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</si>
  <si>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</si>
  <si>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</si>
  <si>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</si>
  <si>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</si>
  <si>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</si>
  <si>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</si>
  <si>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</si>
  <si>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</si>
  <si>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</si>
  <si>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</si>
  <si>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</si>
  <si>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</si>
  <si>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</si>
  <si>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</si>
  <si>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</si>
  <si>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</si>
  <si>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</si>
  <si>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</si>
  <si>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</si>
  <si>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</si>
  <si>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</si>
  <si>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</si>
  <si>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</si>
  <si>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</si>
  <si>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</si>
  <si>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</si>
  <si>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</si>
  <si>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</si>
  <si>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</si>
  <si>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</si>
  <si>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</si>
  <si>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</si>
  <si>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</si>
  <si>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</si>
  <si>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</si>
  <si>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</si>
  <si>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</si>
  <si>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</si>
  <si>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</si>
  <si>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</si>
  <si>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</si>
  <si>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</si>
  <si>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</si>
  <si>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</si>
  <si>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</si>
  <si>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</si>
  <si>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</si>
  <si>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</si>
  <si>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</si>
  <si>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</si>
  <si>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</si>
  <si>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</si>
  <si>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</si>
  <si>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</si>
  <si>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</si>
  <si>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</si>
  <si>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</si>
  <si>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</si>
  <si>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</si>
  <si>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</si>
  <si>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</si>
  <si>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</si>
  <si>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</si>
  <si>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</si>
  <si>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</si>
  <si>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</si>
  <si>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</si>
  <si>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</si>
  <si>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</si>
  <si>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</si>
  <si>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</si>
  <si>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</si>
  <si>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</si>
  <si>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</si>
  <si>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</si>
  <si>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</si>
  <si>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</si>
  <si>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</si>
  <si>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</si>
  <si>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</si>
  <si>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</si>
  <si>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</si>
  <si>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</si>
  <si>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</si>
  <si>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</si>
  <si>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</si>
  <si>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</si>
  <si>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</si>
  <si>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</si>
  <si>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</si>
  <si>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</si>
  <si>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</si>
  <si>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</si>
  <si>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</si>
  <si>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</si>
  <si>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</si>
  <si>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</si>
  <si>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</si>
  <si>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</si>
  <si>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</si>
  <si>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</si>
  <si>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</si>
  <si>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</si>
  <si>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</si>
  <si>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</si>
  <si>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</si>
  <si>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</si>
  <si>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</si>
  <si>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</si>
  <si>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</si>
  <si>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</si>
  <si>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</si>
  <si>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</si>
  <si>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</si>
  <si>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</si>
  <si>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</si>
  <si>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</si>
  <si>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</si>
  <si>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</si>
  <si>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</si>
  <si>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</si>
  <si>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</si>
  <si>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</si>
  <si>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</si>
  <si>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</si>
  <si>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</si>
  <si>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</si>
  <si>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</si>
  <si>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</si>
  <si>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</si>
  <si>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</si>
  <si>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</si>
  <si>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</si>
  <si>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</si>
  <si>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</si>
  <si>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</si>
  <si>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</si>
  <si>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</si>
  <si>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</si>
  <si>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</si>
  <si>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</si>
  <si>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</si>
  <si>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</si>
  <si>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</si>
  <si>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</si>
  <si>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</si>
  <si>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</si>
  <si>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</si>
  <si>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</si>
  <si>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</si>
  <si>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</si>
  <si>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</si>
  <si>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</si>
  <si>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</si>
  <si>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</si>
  <si>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</si>
  <si>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</si>
  <si>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</si>
  <si>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</si>
  <si>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</si>
  <si>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</si>
  <si>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</si>
  <si>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</si>
  <si>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</si>
  <si>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</si>
  <si>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</si>
  <si>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</si>
  <si>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</si>
  <si>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</si>
  <si>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</si>
  <si>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</si>
  <si>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</si>
  <si>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</si>
  <si>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</si>
  <si>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</si>
  <si>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</si>
  <si>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</si>
  <si>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</si>
  <si>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</si>
  <si>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</si>
  <si>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</si>
  <si>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</si>
  <si>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</si>
  <si>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</si>
  <si>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</si>
  <si>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</si>
  <si>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</si>
  <si>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</si>
  <si>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</si>
  <si>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</si>
  <si>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</si>
  <si>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</si>
  <si>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</si>
  <si>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</si>
  <si>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</si>
  <si>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</si>
  <si>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</si>
  <si>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</si>
  <si>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</si>
  <si>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</si>
  <si>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</si>
  <si>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</si>
  <si>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</si>
  <si>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</si>
  <si>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</si>
  <si>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</si>
  <si>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</si>
  <si>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</si>
  <si>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</si>
  <si>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</si>
  <si>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</si>
  <si>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</si>
  <si>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</si>
  <si>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</si>
  <si>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</si>
  <si>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</si>
  <si>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</si>
  <si>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</si>
  <si>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</si>
  <si>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</si>
  <si>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</si>
  <si>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</si>
  <si>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</si>
  <si>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</si>
  <si>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</si>
  <si>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</si>
  <si>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</si>
  <si>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</si>
  <si>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</si>
  <si>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</si>
  <si>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</si>
  <si>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</si>
  <si>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</si>
  <si>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</si>
  <si>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</si>
  <si>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</si>
  <si>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</si>
  <si>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</si>
  <si>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</si>
  <si>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</si>
  <si>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</si>
  <si>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</si>
  <si>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</si>
  <si>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</si>
  <si>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</si>
  <si>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</si>
  <si>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</si>
  <si>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</si>
  <si>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</si>
  <si>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</si>
  <si>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</si>
  <si>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</si>
  <si>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</si>
  <si>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</si>
  <si>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</si>
  <si>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</si>
  <si>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</si>
  <si>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</si>
  <si>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</si>
  <si>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</si>
  <si>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</si>
  <si>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</si>
  <si>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</si>
  <si>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</si>
  <si>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</si>
  <si>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</si>
  <si>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</si>
  <si>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</si>
  <si>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</si>
  <si>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</si>
  <si>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</si>
  <si>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</si>
  <si>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</si>
  <si>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</si>
  <si>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</si>
  <si>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</si>
  <si>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</si>
  <si>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</si>
  <si>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</si>
  <si>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</si>
  <si>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</si>
  <si>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</si>
  <si>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</si>
  <si>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</si>
  <si>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</si>
  <si>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</si>
  <si>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</si>
  <si>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</si>
  <si>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</si>
  <si>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</si>
  <si>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</si>
  <si>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</si>
  <si>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</si>
  <si>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</si>
  <si>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</si>
  <si>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</si>
  <si>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</si>
  <si>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</si>
  <si>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</si>
  <si>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</si>
  <si>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</si>
  <si>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</si>
  <si>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</si>
  <si>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</si>
  <si>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</si>
  <si>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</si>
  <si>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</si>
  <si>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</si>
  <si>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</si>
  <si>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</si>
  <si>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</si>
  <si>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</si>
  <si>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</si>
  <si>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</si>
  <si>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</si>
  <si>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</si>
  <si>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</si>
  <si>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</si>
  <si>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</si>
  <si>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</si>
  <si>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</si>
  <si>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</si>
  <si>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</si>
  <si>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</si>
  <si>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</si>
  <si>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</si>
  <si>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</si>
  <si>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</si>
  <si>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</si>
  <si>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</si>
  <si>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</si>
  <si>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</si>
  <si>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</si>
  <si>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</si>
  <si>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</si>
  <si>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</si>
  <si>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</si>
  <si>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</si>
  <si>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</si>
  <si>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</si>
  <si>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</si>
  <si>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</si>
  <si>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</si>
  <si>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</si>
  <si>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</si>
  <si>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</si>
  <si>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</si>
  <si>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</si>
  <si>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</si>
  <si>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</si>
  <si>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</si>
  <si>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</si>
  <si>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</si>
  <si>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</si>
  <si>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</si>
  <si>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</si>
  <si>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</si>
  <si>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</si>
  <si>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</si>
  <si>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</si>
  <si>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</si>
  <si>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</si>
  <si>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</si>
  <si>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</si>
  <si>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</si>
  <si>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</si>
  <si>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</si>
  <si>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</si>
  <si>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</si>
  <si>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</si>
  <si>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</si>
  <si>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</si>
  <si>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</si>
  <si>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</si>
  <si>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</si>
  <si>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</si>
  <si>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</si>
  <si>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</si>
  <si>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</si>
  <si>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</si>
  <si>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</si>
  <si>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</si>
  <si>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</si>
  <si>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</si>
  <si>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</si>
  <si>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</si>
  <si>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</si>
  <si>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</si>
  <si>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</si>
  <si>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</si>
  <si>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</si>
  <si>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</si>
  <si>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</si>
  <si>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</si>
  <si>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</si>
  <si>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</si>
  <si>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</si>
  <si>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</si>
  <si>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</si>
  <si>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</si>
  <si>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</si>
  <si>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</si>
  <si>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</si>
  <si>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</si>
  <si>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</si>
  <si>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</si>
  <si>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</si>
  <si>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</si>
  <si>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</si>
  <si>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</si>
  <si>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</si>
  <si>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</si>
  <si>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</si>
  <si>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</si>
  <si>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</si>
  <si>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</si>
  <si>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</si>
  <si>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</si>
  <si>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</si>
  <si>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</si>
  <si>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</si>
  <si>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</si>
  <si>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</si>
  <si>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</si>
  <si>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</si>
  <si>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</si>
  <si>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</si>
  <si>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</si>
  <si>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</si>
  <si>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</si>
  <si>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</si>
  <si>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</si>
  <si>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</si>
  <si>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</si>
  <si>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</si>
  <si>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</si>
  <si>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</si>
  <si>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</si>
  <si>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</si>
  <si>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</si>
  <si>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</si>
  <si>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</si>
  <si>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</si>
  <si>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</si>
  <si>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</si>
  <si>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</si>
  <si>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</si>
  <si>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</si>
  <si>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</si>
  <si>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</si>
  <si>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</si>
  <si>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</si>
  <si>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</si>
  <si>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</si>
  <si>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</si>
  <si>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</si>
  <si>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</si>
  <si>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</si>
  <si>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</si>
  <si>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</si>
  <si>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</si>
  <si>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</si>
  <si>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</si>
  <si>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</si>
  <si>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</si>
  <si>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</si>
  <si>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</si>
  <si>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</si>
  <si>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</si>
  <si>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</si>
  <si>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</si>
  <si>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</si>
  <si>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</si>
  <si>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</si>
  <si>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</si>
  <si>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</si>
  <si>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</si>
  <si>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</si>
  <si>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</si>
  <si>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</si>
  <si>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</si>
  <si>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</si>
  <si>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</si>
  <si>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</si>
  <si>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</si>
  <si>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</si>
  <si>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</si>
  <si>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</si>
  <si>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</si>
  <si>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</si>
  <si>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</si>
  <si>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</si>
  <si>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</si>
  <si>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</si>
  <si>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</si>
  <si>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</si>
  <si>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</si>
  <si>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</si>
  <si>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</si>
  <si>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</si>
  <si>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</si>
  <si>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</si>
  <si>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</si>
  <si>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</si>
  <si>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</si>
  <si>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"Liberty Bank"</t>
  </si>
  <si>
    <t>Murtaz Kikoria</t>
  </si>
  <si>
    <t>Beka Gogichaishvili</t>
  </si>
  <si>
    <t>www.libertybank.ge</t>
  </si>
  <si>
    <t>Chairman</t>
  </si>
  <si>
    <t>Irakli Otar Rukhadze</t>
  </si>
  <si>
    <t>Non-independent member</t>
  </si>
  <si>
    <t>Mamuka Tsereteli</t>
  </si>
  <si>
    <t>Independent member</t>
  </si>
  <si>
    <t>Magda Magradze</t>
  </si>
  <si>
    <t>Bruno Juan Balvanera</t>
  </si>
  <si>
    <t>CEO</t>
  </si>
  <si>
    <t>Vakhtang Babunashvili</t>
  </si>
  <si>
    <t>Giorgi Gvazava</t>
  </si>
  <si>
    <t>JSC "GALT &amp; TAGGART" (Nominal owner)</t>
  </si>
  <si>
    <t>Other shareholders</t>
  </si>
  <si>
    <t xml:space="preserve">Benjamin Albert Marson </t>
  </si>
  <si>
    <t>Igor Alexeev</t>
  </si>
  <si>
    <t>Chief Financial Officer</t>
  </si>
  <si>
    <t>Risk Director</t>
  </si>
  <si>
    <t>Table 14</t>
  </si>
  <si>
    <t>კოეფიციენტი</t>
  </si>
  <si>
    <t>თანხა (ლარი)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</si>
</sst>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5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
      <sz val="10"/>
      <color theme="1"/>
      <name val="Sylfaen"/>
      <family val="1"/>
      <charset val="204"/>
    </font>
    <font>
      <u/>
      <sz val="10"/>
      <color indexed="12"/>
      <name val="Sylfaen"/>
      <family val="1"/>
      <charset val="204"/>
    </font>
    <font>
      <sz val="9"/>
      <color theme="1"/>
      <name val="Arial"/>
      <family val="2"/>
    </font>
    <font>
      <b/>
      <i/>
      <sz val="10"/>
      <color theme="1"/>
      <name val="Calibri"/>
      <family val="2"/>
      <scheme val="minor"/>
    </font>
    <font>
      <b/>
      <i/>
      <sz val="11"/>
      <color theme="1"/>
      <name val="Calibri"/>
      <family val="2"/>
      <scheme val="minor"/>
    </font>
    <font>
      <sz val="10"/>
      <color rgb="FF333333"/>
      <name val="Calibri"/>
      <family val="2"/>
      <scheme val="minor"/>
    </font>
    <font>
      <b/>
      <sz val="10"/>
      <color theme="1"/>
      <name val="Sylfaen"/>
      <family val="1"/>
    </font>
    <font>
      <sz val="10"/>
      <color theme="1"/>
      <name val="Sylfaen"/>
      <family val="1"/>
    </font>
    <font>
      <b/>
      <i/>
      <sz val="10"/>
      <color theme="1"/>
      <name val="Sylfaen"/>
      <family val="1"/>
    </font>
    <font>
      <sz val="9"/>
      <color theme="1"/>
      <name val="Calibri"/>
      <family val="1"/>
      <scheme val="minor"/>
    </font>
    <font>
      <sz val="9"/>
      <color rgb="FFFF0000"/>
      <name val="Sylfaen"/>
      <family val="1"/>
    </font>
    <font>
      <b/>
      <sz val="9"/>
      <name val="Verdana"/>
      <family val="2"/>
    </font>
    <font>
      <sz val="9"/>
      <name val="Verdana"/>
      <family val="2"/>
    </font>
    <font>
      <b/>
      <sz val="9"/>
      <color indexed="8"/>
      <name val="Verdana"/>
      <family val="2"/>
    </font>
    <font>
      <sz val="9"/>
      <color indexed="8"/>
      <name val="Verdana"/>
      <family val="2"/>
    </font>
    <font>
      <b/>
      <sz val="10"/>
      <color rgb="FFFF0000"/>
      <name val="Sylfaen"/>
      <family val="1"/>
    </font>
    <font>
      <i/>
      <sz val="10"/>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2" fillId="0" borderId="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9"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2" fillId="69" borderId="115" applyNumberFormat="0" applyFont="0" applyBorder="0" applyProtection="0">
      <alignment horizontal="center" vertical="center"/>
    </xf>
    <xf numFmtId="0" fontId="37" fillId="0" borderId="117">
      <alignment horizontal="left" vertical="center"/>
    </xf>
    <xf numFmtId="0" fontId="37" fillId="0" borderId="117">
      <alignment horizontal="left" vertical="center"/>
    </xf>
    <xf numFmtId="168" fontId="37" fillId="0" borderId="117">
      <alignment horizontal="left" vertical="center"/>
    </xf>
    <xf numFmtId="0" fontId="45" fillId="70" borderId="116" applyFont="0" applyBorder="0">
      <alignment horizontal="center" wrapText="1"/>
    </xf>
    <xf numFmtId="3"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9"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0" fontId="49" fillId="43" borderId="125" applyNumberFormat="0" applyAlignment="0" applyProtection="0"/>
    <xf numFmtId="3" fontId="2" fillId="72" borderId="115" applyFont="0">
      <alignment horizontal="right" vertical="center"/>
      <protection locked="0"/>
    </xf>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3" fontId="2" fillId="75" borderId="115" applyFont="0">
      <alignment horizontal="right" vertical="center"/>
      <protection locked="0"/>
    </xf>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9"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0" fontId="66" fillId="64" borderId="127" applyNumberFormat="0" applyAlignment="0" applyProtection="0"/>
    <xf numFmtId="3" fontId="2" fillId="70" borderId="115" applyFont="0">
      <alignment horizontal="right" vertical="center"/>
    </xf>
    <xf numFmtId="188" fontId="2" fillId="70" borderId="115" applyFont="0">
      <alignment horizontal="right" vertical="center"/>
    </xf>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9"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cellStyleXfs>
  <cellXfs count="94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2" fillId="0" borderId="19" xfId="0" applyFont="1" applyBorder="1" applyAlignment="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7"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7"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58" xfId="0" applyNumberFormat="1" applyFont="1" applyBorder="1" applyAlignment="1">
      <alignment horizontal="center"/>
    </xf>
    <xf numFmtId="167" fontId="85" fillId="0" borderId="0" xfId="0" applyNumberFormat="1" applyFont="1" applyBorder="1" applyAlignment="1">
      <alignment horizontal="center"/>
    </xf>
    <xf numFmtId="167" fontId="84" fillId="0" borderId="56" xfId="0" applyNumberFormat="1" applyFont="1" applyBorder="1" applyAlignment="1">
      <alignment horizontal="center"/>
    </xf>
    <xf numFmtId="167" fontId="91" fillId="0" borderId="0" xfId="0" applyNumberFormat="1" applyFont="1" applyBorder="1" applyAlignment="1">
      <alignment horizontal="center"/>
    </xf>
    <xf numFmtId="167" fontId="84" fillId="0" borderId="59"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0" xfId="0" applyNumberFormat="1" applyFont="1" applyBorder="1" applyAlignment="1">
      <alignment horizontal="center"/>
    </xf>
    <xf numFmtId="0" fontId="84" fillId="0" borderId="17" xfId="0" applyFont="1" applyBorder="1" applyAlignment="1">
      <alignment vertical="center"/>
    </xf>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0" fontId="45" fillId="3" borderId="22" xfId="16" applyFont="1" applyFill="1" applyBorder="1" applyAlignment="1" applyProtection="1">
      <protection locked="0"/>
    </xf>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1" xfId="0" applyFont="1" applyBorder="1" applyAlignment="1">
      <alignment wrapText="1"/>
    </xf>
    <xf numFmtId="0" fontId="84" fillId="0" borderId="20" xfId="0" applyFont="1" applyBorder="1"/>
    <xf numFmtId="0" fontId="86" fillId="0" borderId="21" xfId="0" applyFont="1" applyBorder="1"/>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0" borderId="3" xfId="13" applyFont="1" applyFill="1" applyBorder="1" applyAlignment="1" applyProtection="1">
      <alignment horizontal="center" vertical="center" wrapText="1"/>
      <protection locked="0"/>
    </xf>
    <xf numFmtId="193" fontId="84" fillId="0" borderId="0" xfId="0" applyNumberFormat="1" applyFont="1"/>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1" xfId="0" applyFont="1" applyBorder="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36" borderId="22"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66"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6" xfId="0" applyFont="1" applyFill="1" applyBorder="1" applyAlignment="1">
      <alignment horizontal="left"/>
    </xf>
    <xf numFmtId="0" fontId="3" fillId="3" borderId="80" xfId="0"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3" borderId="61"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169" fontId="9" fillId="37" borderId="54" xfId="20" applyBorder="1"/>
    <xf numFmtId="0" fontId="3" fillId="0" borderId="82" xfId="0" applyFont="1" applyFill="1" applyBorder="1" applyAlignment="1">
      <alignment horizontal="center" vertical="center"/>
    </xf>
    <xf numFmtId="169" fontId="9" fillId="37" borderId="23" xfId="20" applyBorder="1"/>
    <xf numFmtId="169" fontId="9" fillId="37" borderId="83" xfId="20" applyBorder="1"/>
    <xf numFmtId="169" fontId="9" fillId="37" borderId="24" xfId="20" applyBorder="1"/>
    <xf numFmtId="0" fontId="3" fillId="0" borderId="84" xfId="0" applyFont="1" applyFill="1" applyBorder="1" applyAlignment="1">
      <alignment horizontal="center" vertical="center"/>
    </xf>
    <xf numFmtId="0" fontId="3" fillId="0" borderId="85" xfId="0" applyFont="1" applyFill="1" applyBorder="1" applyAlignment="1">
      <alignment vertical="center"/>
    </xf>
    <xf numFmtId="169" fontId="9" fillId="37" borderId="29" xfId="20" applyBorder="1"/>
    <xf numFmtId="0" fontId="4" fillId="0" borderId="0" xfId="0" applyFont="1" applyFill="1" applyAlignment="1">
      <alignment horizontal="center"/>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78"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6" fillId="0" borderId="77" xfId="17" applyFill="1" applyBorder="1" applyAlignment="1" applyProtection="1"/>
    <xf numFmtId="49" fontId="84" fillId="0" borderId="7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2" xfId="20964" applyFont="1" applyFill="1" applyBorder="1" applyAlignment="1">
      <alignment vertical="center"/>
    </xf>
    <xf numFmtId="0" fontId="45" fillId="76" borderId="93" xfId="20964" applyFont="1" applyFill="1" applyBorder="1" applyAlignment="1">
      <alignment vertical="center"/>
    </xf>
    <xf numFmtId="0" fontId="45" fillId="76" borderId="90" xfId="20964" applyFont="1" applyFill="1" applyBorder="1" applyAlignment="1">
      <alignment vertical="center"/>
    </xf>
    <xf numFmtId="0" fontId="104" fillId="70" borderId="89" xfId="20964" applyFont="1" applyFill="1" applyBorder="1" applyAlignment="1">
      <alignment horizontal="center" vertical="center"/>
    </xf>
    <xf numFmtId="0" fontId="104" fillId="70" borderId="90" xfId="20964" applyFont="1" applyFill="1" applyBorder="1" applyAlignment="1">
      <alignment horizontal="left" vertical="center" wrapText="1"/>
    </xf>
    <xf numFmtId="0" fontId="103" fillId="77" borderId="91" xfId="20964" applyFont="1" applyFill="1" applyBorder="1" applyAlignment="1">
      <alignment horizontal="center" vertical="center"/>
    </xf>
    <xf numFmtId="0" fontId="103" fillId="77" borderId="93" xfId="20964" applyFont="1" applyFill="1" applyBorder="1" applyAlignment="1">
      <alignment vertical="top" wrapText="1"/>
    </xf>
    <xf numFmtId="0" fontId="105" fillId="70" borderId="89" xfId="20964" applyFont="1" applyFill="1" applyBorder="1" applyAlignment="1">
      <alignment horizontal="center" vertical="center"/>
    </xf>
    <xf numFmtId="0" fontId="104" fillId="70" borderId="93" xfId="20964" applyFont="1" applyFill="1" applyBorder="1" applyAlignment="1">
      <alignment vertical="center" wrapText="1"/>
    </xf>
    <xf numFmtId="0" fontId="104" fillId="70" borderId="90" xfId="20964" applyFont="1" applyFill="1" applyBorder="1" applyAlignment="1">
      <alignment horizontal="left" vertical="center"/>
    </xf>
    <xf numFmtId="0" fontId="105" fillId="3" borderId="89" xfId="20964" applyFont="1" applyFill="1" applyBorder="1" applyAlignment="1">
      <alignment horizontal="center" vertical="center"/>
    </xf>
    <xf numFmtId="0" fontId="104" fillId="3" borderId="90" xfId="20964" applyFont="1" applyFill="1" applyBorder="1" applyAlignment="1">
      <alignment horizontal="left" vertical="center"/>
    </xf>
    <xf numFmtId="0" fontId="105" fillId="0" borderId="89" xfId="20964" applyFont="1" applyFill="1" applyBorder="1" applyAlignment="1">
      <alignment horizontal="center" vertical="center"/>
    </xf>
    <xf numFmtId="0" fontId="104" fillId="0" borderId="90" xfId="20964" applyFont="1" applyFill="1" applyBorder="1" applyAlignment="1">
      <alignment horizontal="left" vertical="center"/>
    </xf>
    <xf numFmtId="0" fontId="106" fillId="77" borderId="91" xfId="20964" applyFont="1" applyFill="1" applyBorder="1" applyAlignment="1">
      <alignment horizontal="center" vertical="center"/>
    </xf>
    <xf numFmtId="0" fontId="103" fillId="77" borderId="93" xfId="20964" applyFont="1" applyFill="1" applyBorder="1" applyAlignment="1">
      <alignment vertical="center"/>
    </xf>
    <xf numFmtId="0" fontId="103" fillId="76" borderId="92" xfId="20964" applyFont="1" applyFill="1" applyBorder="1" applyAlignment="1">
      <alignment vertical="center"/>
    </xf>
    <xf numFmtId="0" fontId="103" fillId="76" borderId="93" xfId="20964" applyFont="1" applyFill="1" applyBorder="1" applyAlignment="1">
      <alignment vertical="center"/>
    </xf>
    <xf numFmtId="0" fontId="108" fillId="3" borderId="89" xfId="20964" applyFont="1" applyFill="1" applyBorder="1" applyAlignment="1">
      <alignment horizontal="center" vertical="center"/>
    </xf>
    <xf numFmtId="0" fontId="109" fillId="77" borderId="91" xfId="20964" applyFont="1" applyFill="1" applyBorder="1" applyAlignment="1">
      <alignment horizontal="center" vertical="center"/>
    </xf>
    <xf numFmtId="0" fontId="45" fillId="77" borderId="93" xfId="20964" applyFont="1" applyFill="1" applyBorder="1" applyAlignment="1">
      <alignment vertical="center"/>
    </xf>
    <xf numFmtId="0" fontId="108" fillId="70" borderId="89" xfId="20964" applyFont="1" applyFill="1" applyBorder="1" applyAlignment="1">
      <alignment horizontal="center" vertical="center"/>
    </xf>
    <xf numFmtId="0" fontId="109" fillId="3" borderId="91" xfId="20964" applyFont="1" applyFill="1" applyBorder="1" applyAlignment="1">
      <alignment horizontal="center" vertical="center"/>
    </xf>
    <xf numFmtId="0" fontId="45" fillId="3" borderId="93" xfId="20964" applyFont="1" applyFill="1" applyBorder="1" applyAlignment="1">
      <alignment vertical="center"/>
    </xf>
    <xf numFmtId="0" fontId="105"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Fill="1" applyBorder="1" applyAlignment="1">
      <alignment horizontal="left" vertical="center" wrapText="1"/>
    </xf>
    <xf numFmtId="10" fontId="102" fillId="0" borderId="21" xfId="20962" applyNumberFormat="1" applyFont="1" applyFill="1" applyBorder="1" applyAlignment="1" applyProtection="1">
      <alignment horizontal="left" vertical="center"/>
    </xf>
    <xf numFmtId="0" fontId="4" fillId="36" borderId="91" xfId="0" applyFont="1" applyFill="1" applyBorder="1" applyAlignment="1">
      <alignment horizontal="left" vertical="center" wrapText="1"/>
    </xf>
    <xf numFmtId="0" fontId="3" fillId="0" borderId="91" xfId="0" applyFont="1" applyFill="1" applyBorder="1" applyAlignment="1">
      <alignment horizontal="left" vertical="center" wrapText="1"/>
    </xf>
    <xf numFmtId="0" fontId="4" fillId="36" borderId="79" xfId="0" applyFont="1" applyFill="1" applyBorder="1" applyAlignment="1">
      <alignment vertical="center" wrapText="1"/>
    </xf>
    <xf numFmtId="0" fontId="4" fillId="36" borderId="90" xfId="0" applyFont="1" applyFill="1" applyBorder="1" applyAlignment="1">
      <alignment vertical="center" wrapText="1"/>
    </xf>
    <xf numFmtId="0" fontId="4" fillId="36" borderId="67" xfId="0" applyFont="1" applyFill="1" applyBorder="1" applyAlignment="1">
      <alignment vertical="center" wrapText="1"/>
    </xf>
    <xf numFmtId="0" fontId="4" fillId="36" borderId="28"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84" fillId="0" borderId="91" xfId="0" applyFont="1" applyFill="1" applyBorder="1"/>
    <xf numFmtId="0" fontId="6" fillId="0" borderId="91" xfId="17" applyFill="1" applyBorder="1" applyAlignment="1" applyProtection="1">
      <alignment horizontal="left" vertical="center" wrapText="1"/>
    </xf>
    <xf numFmtId="0" fontId="6" fillId="0" borderId="91"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3" xfId="0" applyFont="1" applyBorder="1" applyAlignment="1">
      <alignment wrapText="1"/>
    </xf>
    <xf numFmtId="0" fontId="84" fillId="0" borderId="18" xfId="0" applyFont="1" applyBorder="1" applyAlignment="1"/>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14" fontId="2" fillId="0" borderId="0" xfId="0" applyNumberFormat="1" applyFont="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3"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3" xfId="0" applyFont="1" applyFill="1" applyBorder="1" applyAlignment="1">
      <alignment horizontal="center" wrapText="1"/>
    </xf>
    <xf numFmtId="0" fontId="3" fillId="0" borderId="91" xfId="0" applyFont="1" applyFill="1" applyBorder="1" applyAlignment="1">
      <alignment horizontal="center"/>
    </xf>
    <xf numFmtId="0" fontId="3" fillId="0" borderId="91" xfId="0" applyFont="1" applyBorder="1" applyAlignment="1">
      <alignment horizontal="center"/>
    </xf>
    <xf numFmtId="0" fontId="3" fillId="3" borderId="61"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88" xfId="0" applyFont="1" applyFill="1" applyBorder="1" applyAlignment="1">
      <alignment horizontal="center" vertical="center" wrapText="1"/>
    </xf>
    <xf numFmtId="0" fontId="3" fillId="0" borderId="17" xfId="0" applyFont="1" applyBorder="1"/>
    <xf numFmtId="0" fontId="3" fillId="0" borderId="91" xfId="0" applyFont="1" applyBorder="1" applyAlignment="1">
      <alignment wrapText="1"/>
    </xf>
    <xf numFmtId="0" fontId="99" fillId="0" borderId="91" xfId="0" applyFont="1" applyBorder="1" applyAlignment="1">
      <alignment horizontal="left" wrapText="1" indent="2"/>
    </xf>
    <xf numFmtId="0" fontId="4" fillId="0" borderId="17" xfId="0" applyFont="1" applyBorder="1"/>
    <xf numFmtId="0" fontId="4" fillId="0" borderId="91" xfId="0" applyFont="1" applyBorder="1" applyAlignment="1">
      <alignment wrapText="1"/>
    </xf>
    <xf numFmtId="0" fontId="110" fillId="3" borderId="61" xfId="0" applyFont="1" applyFill="1" applyBorder="1" applyAlignment="1">
      <alignment horizontal="left"/>
    </xf>
    <xf numFmtId="0" fontId="110"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8" xfId="7" applyNumberFormat="1" applyFont="1" applyFill="1" applyBorder="1"/>
    <xf numFmtId="0" fontId="99" fillId="0" borderId="91" xfId="0" applyFont="1" applyBorder="1" applyAlignment="1">
      <alignment horizontal="left" wrapText="1" indent="4"/>
    </xf>
    <xf numFmtId="0" fontId="3" fillId="3" borderId="0" xfId="0" applyFont="1" applyFill="1" applyBorder="1" applyAlignment="1">
      <alignment wrapText="1"/>
    </xf>
    <xf numFmtId="0" fontId="3" fillId="3" borderId="88" xfId="0" applyFont="1" applyFill="1" applyBorder="1"/>
    <xf numFmtId="0" fontId="4" fillId="0" borderId="20" xfId="0" applyFont="1" applyBorder="1"/>
    <xf numFmtId="0" fontId="4" fillId="0" borderId="21" xfId="0" applyFont="1" applyBorder="1" applyAlignment="1">
      <alignment wrapText="1"/>
    </xf>
    <xf numFmtId="0" fontId="111" fillId="0" borderId="0" xfId="11" applyFont="1" applyFill="1" applyBorder="1" applyProtection="1"/>
    <xf numFmtId="0" fontId="111" fillId="0" borderId="0" xfId="11" applyFont="1" applyFill="1" applyBorder="1" applyAlignment="1" applyProtection="1"/>
    <xf numFmtId="0" fontId="113" fillId="0" borderId="0" xfId="11" applyFont="1" applyFill="1" applyBorder="1" applyAlignment="1" applyProtection="1"/>
    <xf numFmtId="0" fontId="112" fillId="0" borderId="0" xfId="0" applyFont="1" applyFill="1"/>
    <xf numFmtId="0" fontId="114" fillId="0" borderId="66" xfId="0" applyNumberFormat="1" applyFont="1" applyFill="1" applyBorder="1" applyAlignment="1">
      <alignment horizontal="left" vertical="center" wrapText="1"/>
    </xf>
    <xf numFmtId="0" fontId="6" fillId="0" borderId="106" xfId="17" applyBorder="1" applyAlignment="1" applyProtection="1"/>
    <xf numFmtId="0" fontId="112" fillId="0" borderId="0" xfId="0" applyFont="1" applyFill="1" applyAlignment="1">
      <alignment horizontal="left" vertical="top" wrapText="1"/>
    </xf>
    <xf numFmtId="0" fontId="125" fillId="3" borderId="112" xfId="0" applyFont="1" applyFill="1" applyBorder="1" applyAlignment="1">
      <alignment horizontal="left" vertical="center" wrapText="1"/>
    </xf>
    <xf numFmtId="0" fontId="123" fillId="0" borderId="112" xfId="0" applyFont="1" applyFill="1" applyBorder="1" applyAlignment="1">
      <alignment horizontal="left" vertical="center" wrapText="1"/>
    </xf>
    <xf numFmtId="0" fontId="125" fillId="0" borderId="112" xfId="0" applyFont="1" applyFill="1" applyBorder="1" applyAlignment="1">
      <alignment horizontal="left" vertical="center" wrapText="1"/>
    </xf>
    <xf numFmtId="0" fontId="125" fillId="0" borderId="112" xfId="0" applyFont="1" applyFill="1" applyBorder="1" applyAlignment="1">
      <alignment vertical="center" wrapText="1"/>
    </xf>
    <xf numFmtId="0" fontId="126" fillId="0" borderId="112" xfId="0" applyFont="1" applyFill="1" applyBorder="1" applyAlignment="1">
      <alignment horizontal="left" vertical="center" wrapText="1" indent="1"/>
    </xf>
    <xf numFmtId="0" fontId="126" fillId="3" borderId="112" xfId="0" applyFont="1" applyFill="1" applyBorder="1" applyAlignment="1">
      <alignment horizontal="left" vertical="center" wrapText="1" indent="1"/>
    </xf>
    <xf numFmtId="0" fontId="125" fillId="3" borderId="113" xfId="0" applyFont="1" applyFill="1" applyBorder="1" applyAlignment="1">
      <alignment horizontal="left" vertical="center" wrapText="1"/>
    </xf>
    <xf numFmtId="0" fontId="125" fillId="3" borderId="114" xfId="0" applyFont="1" applyFill="1" applyBorder="1" applyAlignment="1">
      <alignment horizontal="left" vertical="center" wrapText="1"/>
    </xf>
    <xf numFmtId="0" fontId="124" fillId="3" borderId="112" xfId="0" applyFont="1" applyFill="1" applyBorder="1" applyAlignment="1">
      <alignment horizontal="left" vertical="center" wrapText="1" indent="1"/>
    </xf>
    <xf numFmtId="0" fontId="125" fillId="0" borderId="112" xfId="0" applyFont="1" applyBorder="1" applyAlignment="1">
      <alignment horizontal="left" vertical="center" wrapText="1"/>
    </xf>
    <xf numFmtId="0" fontId="124" fillId="0" borderId="112" xfId="0" applyFont="1" applyBorder="1" applyAlignment="1">
      <alignment horizontal="left" vertical="center" wrapText="1" indent="1"/>
    </xf>
    <xf numFmtId="0" fontId="124" fillId="0" borderId="113" xfId="0" applyFont="1" applyBorder="1" applyAlignment="1">
      <alignment horizontal="left" vertical="center" wrapText="1" indent="1"/>
    </xf>
    <xf numFmtId="0" fontId="0" fillId="0" borderId="0" xfId="0" applyAlignment="1">
      <alignment horizontal="center"/>
    </xf>
    <xf numFmtId="0" fontId="0" fillId="0" borderId="0" xfId="0" applyAlignment="1">
      <alignment horizontal="left" vertical="center"/>
    </xf>
    <xf numFmtId="0" fontId="125" fillId="0" borderId="120" xfId="0" applyFont="1" applyFill="1" applyBorder="1" applyAlignment="1">
      <alignment horizontal="justify" vertical="center" wrapText="1"/>
    </xf>
    <xf numFmtId="0" fontId="124" fillId="0" borderId="112" xfId="0" applyFont="1" applyFill="1" applyBorder="1" applyAlignment="1">
      <alignment horizontal="left" vertical="center" wrapText="1" indent="1"/>
    </xf>
    <xf numFmtId="0" fontId="124" fillId="0" borderId="113" xfId="0" applyFont="1" applyFill="1" applyBorder="1" applyAlignment="1">
      <alignment horizontal="left" vertical="center" wrapText="1" indent="1"/>
    </xf>
    <xf numFmtId="0" fontId="125" fillId="0" borderId="112" xfId="0" applyFont="1" applyFill="1" applyBorder="1" applyAlignment="1">
      <alignment horizontal="justify" vertical="center" wrapText="1"/>
    </xf>
    <xf numFmtId="0" fontId="123" fillId="0" borderId="112" xfId="0" applyFont="1" applyFill="1" applyBorder="1" applyAlignment="1">
      <alignment horizontal="justify" vertical="center" wrapText="1"/>
    </xf>
    <xf numFmtId="0" fontId="125" fillId="3" borderId="112" xfId="0" applyFont="1" applyFill="1" applyBorder="1" applyAlignment="1">
      <alignment horizontal="justify" vertical="center" wrapText="1"/>
    </xf>
    <xf numFmtId="0" fontId="125" fillId="0" borderId="113" xfId="0" applyFont="1" applyFill="1" applyBorder="1" applyAlignment="1">
      <alignment horizontal="justify" vertical="center" wrapText="1"/>
    </xf>
    <xf numFmtId="0" fontId="125" fillId="0" borderId="114" xfId="0" applyFont="1" applyFill="1" applyBorder="1" applyAlignment="1">
      <alignment horizontal="justify" vertical="center" wrapText="1"/>
    </xf>
    <xf numFmtId="0" fontId="123" fillId="0" borderId="112" xfId="0" applyFont="1" applyFill="1" applyBorder="1" applyAlignment="1">
      <alignment vertical="center" wrapText="1"/>
    </xf>
    <xf numFmtId="0" fontId="124" fillId="0" borderId="112" xfId="0" applyFont="1" applyFill="1" applyBorder="1" applyAlignment="1">
      <alignment horizontal="left" vertical="center" wrapText="1"/>
    </xf>
    <xf numFmtId="0" fontId="125" fillId="0" borderId="121" xfId="0" applyFont="1" applyFill="1" applyBorder="1" applyAlignment="1">
      <alignment vertical="center" wrapText="1"/>
    </xf>
    <xf numFmtId="193" fontId="94" fillId="0" borderId="0" xfId="0" applyNumberFormat="1" applyFont="1" applyFill="1" applyBorder="1" applyAlignment="1" applyProtection="1">
      <alignment horizontal="right"/>
    </xf>
    <xf numFmtId="167" fontId="84" fillId="0" borderId="56" xfId="0" applyNumberFormat="1" applyFont="1" applyFill="1" applyBorder="1" applyAlignment="1">
      <alignment horizontal="center"/>
    </xf>
    <xf numFmtId="167" fontId="87" fillId="0" borderId="56" xfId="0" applyNumberFormat="1" applyFont="1" applyFill="1" applyBorder="1" applyAlignment="1">
      <alignment horizontal="center"/>
    </xf>
    <xf numFmtId="167" fontId="46" fillId="0" borderId="56" xfId="0" applyNumberFormat="1" applyFont="1" applyFill="1" applyBorder="1" applyAlignment="1">
      <alignment horizontal="center"/>
    </xf>
    <xf numFmtId="167" fontId="84" fillId="0" borderId="59" xfId="0" applyNumberFormat="1" applyFont="1" applyFill="1" applyBorder="1" applyAlignment="1">
      <alignment horizontal="center"/>
    </xf>
    <xf numFmtId="0" fontId="112" fillId="0" borderId="0" xfId="0" applyFont="1"/>
    <xf numFmtId="0" fontId="115" fillId="0" borderId="115" xfId="0" applyFont="1" applyBorder="1"/>
    <xf numFmtId="49" fontId="117" fillId="0" borderId="115" xfId="5" applyNumberFormat="1" applyFont="1" applyFill="1" applyBorder="1" applyAlignment="1" applyProtection="1">
      <alignment horizontal="right" vertical="center"/>
      <protection locked="0"/>
    </xf>
    <xf numFmtId="0" fontId="116" fillId="3" borderId="115" xfId="13" applyFont="1" applyFill="1" applyBorder="1" applyAlignment="1" applyProtection="1">
      <alignment horizontal="left" vertical="center" wrapText="1"/>
      <protection locked="0"/>
    </xf>
    <xf numFmtId="49" fontId="116" fillId="3" borderId="115" xfId="5" applyNumberFormat="1" applyFont="1" applyFill="1" applyBorder="1" applyAlignment="1" applyProtection="1">
      <alignment horizontal="right" vertical="center"/>
      <protection locked="0"/>
    </xf>
    <xf numFmtId="0" fontId="116" fillId="0" borderId="115" xfId="13" applyFont="1" applyFill="1" applyBorder="1" applyAlignment="1" applyProtection="1">
      <alignment horizontal="left" vertical="center" wrapText="1"/>
      <protection locked="0"/>
    </xf>
    <xf numFmtId="49" fontId="116" fillId="0" borderId="115" xfId="5" applyNumberFormat="1" applyFont="1" applyFill="1" applyBorder="1" applyAlignment="1" applyProtection="1">
      <alignment horizontal="right" vertical="center"/>
      <protection locked="0"/>
    </xf>
    <xf numFmtId="0" fontId="118" fillId="0" borderId="115" xfId="13" applyFont="1" applyFill="1" applyBorder="1" applyAlignment="1" applyProtection="1">
      <alignment horizontal="left" vertical="center" wrapText="1"/>
      <protection locked="0"/>
    </xf>
    <xf numFmtId="0" fontId="115" fillId="0" borderId="115" xfId="0" applyFont="1" applyFill="1" applyBorder="1" applyAlignment="1">
      <alignment horizontal="center" vertical="center" wrapText="1"/>
    </xf>
    <xf numFmtId="43" fontId="96" fillId="0" borderId="0" xfId="7" applyFont="1"/>
    <xf numFmtId="0" fontId="112" fillId="0" borderId="0" xfId="0" applyFont="1" applyAlignment="1">
      <alignment wrapText="1"/>
    </xf>
    <xf numFmtId="0" fontId="111" fillId="0" borderId="115" xfId="0" applyFont="1" applyBorder="1"/>
    <xf numFmtId="0" fontId="111" fillId="0" borderId="115" xfId="0" applyFont="1" applyFill="1" applyBorder="1"/>
    <xf numFmtId="0" fontId="111" fillId="0" borderId="115" xfId="0" applyFont="1" applyBorder="1" applyAlignment="1">
      <alignment horizontal="left" indent="8"/>
    </xf>
    <xf numFmtId="0" fontId="111" fillId="0" borderId="115" xfId="0" applyFont="1" applyBorder="1" applyAlignment="1">
      <alignment wrapText="1"/>
    </xf>
    <xf numFmtId="0" fontId="115" fillId="0" borderId="0" xfId="0" applyFont="1"/>
    <xf numFmtId="0" fontId="114" fillId="0" borderId="115" xfId="0" applyFont="1" applyBorder="1"/>
    <xf numFmtId="49" fontId="117" fillId="0" borderId="115" xfId="5" applyNumberFormat="1" applyFont="1" applyFill="1" applyBorder="1" applyAlignment="1" applyProtection="1">
      <alignment horizontal="right" vertical="center" wrapText="1"/>
      <protection locked="0"/>
    </xf>
    <xf numFmtId="49" fontId="116" fillId="3" borderId="115" xfId="5" applyNumberFormat="1" applyFont="1" applyFill="1" applyBorder="1" applyAlignment="1" applyProtection="1">
      <alignment horizontal="right" vertical="center" wrapText="1"/>
      <protection locked="0"/>
    </xf>
    <xf numFmtId="49" fontId="116" fillId="0" borderId="115" xfId="5" applyNumberFormat="1" applyFont="1" applyFill="1" applyBorder="1" applyAlignment="1" applyProtection="1">
      <alignment horizontal="right" vertical="center" wrapText="1"/>
      <protection locked="0"/>
    </xf>
    <xf numFmtId="0" fontId="111" fillId="0" borderId="115" xfId="0" applyFont="1" applyBorder="1" applyAlignment="1">
      <alignment horizontal="center" vertical="center" wrapText="1"/>
    </xf>
    <xf numFmtId="0" fontId="111" fillId="0" borderId="119" xfId="0" applyFont="1" applyFill="1" applyBorder="1" applyAlignment="1">
      <alignment horizontal="center" vertical="center" wrapText="1"/>
    </xf>
    <xf numFmtId="0" fontId="111" fillId="0" borderId="115" xfId="0" applyFont="1" applyBorder="1" applyAlignment="1">
      <alignment horizontal="center" vertical="center"/>
    </xf>
    <xf numFmtId="0" fontId="111" fillId="0" borderId="0" xfId="0" applyFont="1"/>
    <xf numFmtId="0" fontId="111" fillId="0" borderId="0" xfId="0" applyFont="1" applyAlignment="1">
      <alignment wrapText="1"/>
    </xf>
    <xf numFmtId="14" fontId="111" fillId="0" borderId="0" xfId="0" applyNumberFormat="1" applyFont="1"/>
    <xf numFmtId="0" fontId="112" fillId="0" borderId="0" xfId="0" applyFont="1" applyBorder="1"/>
    <xf numFmtId="0" fontId="112" fillId="0" borderId="0" xfId="0" applyFont="1" applyBorder="1" applyAlignment="1">
      <alignment horizontal="left"/>
    </xf>
    <xf numFmtId="0" fontId="114" fillId="0" borderId="115" xfId="0" applyFont="1" applyFill="1" applyBorder="1"/>
    <xf numFmtId="0" fontId="111" fillId="0" borderId="115" xfId="0" applyNumberFormat="1" applyFont="1" applyFill="1" applyBorder="1" applyAlignment="1">
      <alignment horizontal="left" vertical="center" wrapText="1"/>
    </xf>
    <xf numFmtId="0" fontId="114" fillId="0" borderId="115" xfId="0" applyFont="1" applyFill="1" applyBorder="1" applyAlignment="1">
      <alignment horizontal="left" wrapText="1" indent="1"/>
    </xf>
    <xf numFmtId="0" fontId="114" fillId="0" borderId="115" xfId="0" applyFont="1" applyFill="1" applyBorder="1" applyAlignment="1">
      <alignment horizontal="left" vertical="center" indent="1"/>
    </xf>
    <xf numFmtId="0" fontId="111" fillId="0" borderId="115" xfId="0" applyFont="1" applyFill="1" applyBorder="1" applyAlignment="1">
      <alignment horizontal="left" wrapText="1" indent="1"/>
    </xf>
    <xf numFmtId="0" fontId="111" fillId="0" borderId="115" xfId="0" applyFont="1" applyFill="1" applyBorder="1" applyAlignment="1">
      <alignment horizontal="left" indent="1"/>
    </xf>
    <xf numFmtId="0" fontId="111" fillId="0" borderId="115" xfId="0" applyFont="1" applyFill="1" applyBorder="1" applyAlignment="1">
      <alignment horizontal="left" wrapText="1" indent="4"/>
    </xf>
    <xf numFmtId="0" fontId="111" fillId="0" borderId="115" xfId="0" applyNumberFormat="1" applyFont="1" applyFill="1" applyBorder="1" applyAlignment="1">
      <alignment horizontal="left" indent="3"/>
    </xf>
    <xf numFmtId="0" fontId="114" fillId="0" borderId="115" xfId="0" applyFont="1" applyFill="1" applyBorder="1" applyAlignment="1">
      <alignment horizontal="left" indent="1"/>
    </xf>
    <xf numFmtId="0" fontId="115" fillId="0" borderId="7" xfId="0" applyFont="1" applyBorder="1"/>
    <xf numFmtId="0" fontId="115" fillId="0" borderId="115" xfId="0" applyFont="1" applyFill="1" applyBorder="1"/>
    <xf numFmtId="0" fontId="112" fillId="0" borderId="115" xfId="0" applyFont="1" applyFill="1" applyBorder="1" applyAlignment="1">
      <alignment horizontal="left" wrapText="1" indent="2"/>
    </xf>
    <xf numFmtId="0" fontId="112" fillId="0" borderId="115" xfId="0" applyFont="1" applyFill="1" applyBorder="1"/>
    <xf numFmtId="0" fontId="112" fillId="0" borderId="115" xfId="0" applyFont="1" applyFill="1" applyBorder="1" applyAlignment="1">
      <alignment horizontal="left" wrapText="1"/>
    </xf>
    <xf numFmtId="0" fontId="111" fillId="0" borderId="0" xfId="0" applyFont="1" applyBorder="1"/>
    <xf numFmtId="0" fontId="111" fillId="0" borderId="115" xfId="0" applyFont="1" applyBorder="1" applyAlignment="1">
      <alignment horizontal="left" indent="1"/>
    </xf>
    <xf numFmtId="0" fontId="111" fillId="0" borderId="115" xfId="0" applyFont="1" applyBorder="1" applyAlignment="1">
      <alignment horizontal="center"/>
    </xf>
    <xf numFmtId="0" fontId="111" fillId="0" borderId="0" xfId="0" applyFont="1" applyBorder="1" applyAlignment="1">
      <alignment horizontal="center" vertical="center"/>
    </xf>
    <xf numFmtId="0" fontId="111" fillId="0" borderId="115" xfId="0" applyFont="1" applyFill="1" applyBorder="1" applyAlignment="1">
      <alignment horizontal="center" vertical="center" wrapText="1"/>
    </xf>
    <xf numFmtId="0" fontId="111" fillId="0" borderId="7" xfId="0" applyFont="1" applyBorder="1" applyAlignment="1">
      <alignment horizontal="center" vertical="center" wrapText="1"/>
    </xf>
    <xf numFmtId="0" fontId="111" fillId="0" borderId="7" xfId="0" applyFont="1" applyBorder="1" applyAlignment="1">
      <alignment wrapText="1"/>
    </xf>
    <xf numFmtId="0" fontId="111" fillId="0" borderId="0" xfId="0" applyFont="1" applyBorder="1" applyAlignment="1">
      <alignment horizontal="center" vertical="center" wrapText="1"/>
    </xf>
    <xf numFmtId="0" fontId="111" fillId="0" borderId="98"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118" xfId="0" applyFont="1" applyFill="1" applyBorder="1" applyAlignment="1">
      <alignment horizontal="center" vertical="center" wrapText="1"/>
    </xf>
    <xf numFmtId="0" fontId="111" fillId="0" borderId="99" xfId="0" applyFont="1" applyFill="1" applyBorder="1" applyAlignment="1">
      <alignment horizontal="center" vertical="center" wrapText="1"/>
    </xf>
    <xf numFmtId="0" fontId="111" fillId="0" borderId="0" xfId="0" applyFont="1" applyFill="1"/>
    <xf numFmtId="49" fontId="111" fillId="0" borderId="22" xfId="0" applyNumberFormat="1" applyFont="1" applyFill="1" applyBorder="1" applyAlignment="1">
      <alignment horizontal="left" wrapText="1" indent="1"/>
    </xf>
    <xf numFmtId="0" fontId="111" fillId="0" borderId="20" xfId="0" applyNumberFormat="1" applyFont="1" applyFill="1" applyBorder="1" applyAlignment="1">
      <alignment horizontal="left" wrapText="1" indent="1"/>
    </xf>
    <xf numFmtId="49" fontId="111" fillId="0" borderId="78" xfId="0" applyNumberFormat="1" applyFont="1" applyFill="1" applyBorder="1" applyAlignment="1">
      <alignment horizontal="left" wrapText="1" indent="1"/>
    </xf>
    <xf numFmtId="0" fontId="111" fillId="0" borderId="17" xfId="0" applyNumberFormat="1" applyFont="1" applyFill="1" applyBorder="1" applyAlignment="1">
      <alignment horizontal="left" wrapText="1" indent="1"/>
    </xf>
    <xf numFmtId="49" fontId="111" fillId="0" borderId="17" xfId="0" applyNumberFormat="1" applyFont="1" applyFill="1" applyBorder="1" applyAlignment="1">
      <alignment horizontal="left" wrapText="1" indent="3"/>
    </xf>
    <xf numFmtId="49" fontId="111" fillId="0" borderId="78" xfId="0" applyNumberFormat="1" applyFont="1" applyFill="1" applyBorder="1" applyAlignment="1">
      <alignment horizontal="left" wrapText="1" indent="3"/>
    </xf>
    <xf numFmtId="49" fontId="111" fillId="0" borderId="78" xfId="0" applyNumberFormat="1" applyFont="1" applyFill="1" applyBorder="1" applyAlignment="1">
      <alignment horizontal="left" wrapText="1" indent="2"/>
    </xf>
    <xf numFmtId="49" fontId="111" fillId="0" borderId="17" xfId="0" applyNumberFormat="1" applyFont="1" applyBorder="1" applyAlignment="1">
      <alignment horizontal="left" wrapText="1" indent="2"/>
    </xf>
    <xf numFmtId="49" fontId="111" fillId="0" borderId="78" xfId="0" applyNumberFormat="1" applyFont="1" applyFill="1" applyBorder="1" applyAlignment="1">
      <alignment horizontal="left" vertical="top" wrapText="1" indent="2"/>
    </xf>
    <xf numFmtId="49" fontId="111" fillId="0" borderId="78" xfId="0" applyNumberFormat="1" applyFont="1" applyFill="1" applyBorder="1" applyAlignment="1">
      <alignment horizontal="left" indent="1"/>
    </xf>
    <xf numFmtId="0" fontId="111" fillId="0" borderId="17" xfId="0" applyNumberFormat="1" applyFont="1" applyBorder="1" applyAlignment="1">
      <alignment horizontal="left" indent="1"/>
    </xf>
    <xf numFmtId="49" fontId="111" fillId="0" borderId="17" xfId="0" applyNumberFormat="1" applyFont="1" applyBorder="1" applyAlignment="1">
      <alignment horizontal="left" indent="1"/>
    </xf>
    <xf numFmtId="49" fontId="111" fillId="0" borderId="78" xfId="0" applyNumberFormat="1" applyFont="1" applyFill="1" applyBorder="1" applyAlignment="1">
      <alignment horizontal="left" indent="3"/>
    </xf>
    <xf numFmtId="49" fontId="111" fillId="0" borderId="17" xfId="0" applyNumberFormat="1" applyFont="1" applyBorder="1" applyAlignment="1">
      <alignment horizontal="left" indent="3"/>
    </xf>
    <xf numFmtId="0" fontId="111" fillId="0" borderId="17" xfId="0" applyFont="1" applyBorder="1" applyAlignment="1">
      <alignment horizontal="left" indent="2"/>
    </xf>
    <xf numFmtId="0" fontId="111" fillId="0" borderId="78" xfId="0" applyFont="1" applyBorder="1" applyAlignment="1">
      <alignment horizontal="left" indent="2"/>
    </xf>
    <xf numFmtId="0" fontId="111" fillId="0" borderId="17" xfId="0" applyFont="1" applyBorder="1" applyAlignment="1">
      <alignment horizontal="left" indent="1"/>
    </xf>
    <xf numFmtId="0" fontId="111" fillId="0" borderId="78" xfId="0" applyFont="1" applyBorder="1" applyAlignment="1">
      <alignment horizontal="left" indent="1"/>
    </xf>
    <xf numFmtId="0" fontId="114" fillId="0" borderId="62" xfId="0" applyFont="1" applyBorder="1"/>
    <xf numFmtId="0" fontId="111" fillId="0" borderId="65" xfId="0" applyFont="1" applyBorder="1"/>
    <xf numFmtId="0" fontId="111" fillId="0" borderId="78" xfId="0" applyFont="1" applyFill="1" applyBorder="1" applyAlignment="1">
      <alignment horizontal="center" vertical="center" wrapText="1"/>
    </xf>
    <xf numFmtId="14" fontId="111" fillId="0" borderId="0" xfId="0" applyNumberFormat="1" applyFont="1" applyBorder="1"/>
    <xf numFmtId="0" fontId="111" fillId="0" borderId="0" xfId="0" applyFont="1" applyAlignment="1">
      <alignment horizontal="center" vertical="center"/>
    </xf>
    <xf numFmtId="0" fontId="111" fillId="0" borderId="0" xfId="0" applyFont="1" applyBorder="1" applyAlignment="1">
      <alignment horizontal="left"/>
    </xf>
    <xf numFmtId="0" fontId="114" fillId="0" borderId="115" xfId="0" applyNumberFormat="1" applyFont="1" applyFill="1" applyBorder="1" applyAlignment="1">
      <alignment horizontal="left" vertical="center" wrapText="1"/>
    </xf>
    <xf numFmtId="0" fontId="111" fillId="0" borderId="7" xfId="0" applyFont="1" applyFill="1" applyBorder="1" applyAlignment="1">
      <alignment horizontal="center" vertical="center" wrapText="1"/>
    </xf>
    <xf numFmtId="0" fontId="116" fillId="0" borderId="0" xfId="0" applyFont="1"/>
    <xf numFmtId="0" fontId="94" fillId="0" borderId="0" xfId="0" applyFont="1" applyFill="1" applyBorder="1" applyAlignment="1">
      <alignment wrapText="1"/>
    </xf>
    <xf numFmtId="0" fontId="114" fillId="0" borderId="115" xfId="0" applyFont="1" applyBorder="1" applyAlignment="1">
      <alignment horizontal="center" vertical="center" wrapText="1"/>
    </xf>
    <xf numFmtId="0" fontId="116" fillId="0" borderId="0" xfId="0" applyFont="1" applyAlignment="1">
      <alignment horizontal="center" vertical="center"/>
    </xf>
    <xf numFmtId="0" fontId="132" fillId="0" borderId="0" xfId="0" applyFont="1"/>
    <xf numFmtId="0" fontId="111" fillId="0" borderId="110" xfId="0" applyNumberFormat="1" applyFont="1" applyFill="1" applyBorder="1" applyAlignment="1">
      <alignment horizontal="left" vertical="center" wrapText="1" indent="1" readingOrder="1"/>
    </xf>
    <xf numFmtId="0" fontId="132" fillId="0" borderId="115" xfId="0" applyFont="1" applyBorder="1" applyAlignment="1">
      <alignment horizontal="left" indent="3"/>
    </xf>
    <xf numFmtId="0" fontId="114" fillId="0" borderId="115" xfId="0" applyNumberFormat="1" applyFont="1" applyFill="1" applyBorder="1" applyAlignment="1">
      <alignment vertical="center" wrapText="1" readingOrder="1"/>
    </xf>
    <xf numFmtId="0" fontId="132" fillId="0" borderId="115" xfId="0" applyFont="1" applyFill="1" applyBorder="1" applyAlignment="1">
      <alignment horizontal="left" indent="2"/>
    </xf>
    <xf numFmtId="0" fontId="111" fillId="0" borderId="111" xfId="0" applyNumberFormat="1" applyFont="1" applyFill="1" applyBorder="1" applyAlignment="1">
      <alignment vertical="center" wrapText="1" readingOrder="1"/>
    </xf>
    <xf numFmtId="0" fontId="132" fillId="0" borderId="119" xfId="0" applyFont="1" applyBorder="1" applyAlignment="1">
      <alignment horizontal="left" indent="2"/>
    </xf>
    <xf numFmtId="0" fontId="111" fillId="0" borderId="110" xfId="0" applyNumberFormat="1" applyFont="1" applyFill="1" applyBorder="1" applyAlignment="1">
      <alignment vertical="center" wrapText="1" readingOrder="1"/>
    </xf>
    <xf numFmtId="0" fontId="132" fillId="0" borderId="115" xfId="0" applyFont="1" applyBorder="1" applyAlignment="1">
      <alignment horizontal="left" indent="2"/>
    </xf>
    <xf numFmtId="0" fontId="111" fillId="0" borderId="109" xfId="0" applyNumberFormat="1" applyFont="1" applyFill="1" applyBorder="1" applyAlignment="1">
      <alignment vertical="center" wrapText="1" readingOrder="1"/>
    </xf>
    <xf numFmtId="0" fontId="132" fillId="0" borderId="7" xfId="0" applyFont="1" applyBorder="1"/>
    <xf numFmtId="167" fontId="133" fillId="80" borderId="55" xfId="0" applyNumberFormat="1" applyFont="1" applyFill="1" applyBorder="1" applyAlignment="1">
      <alignment horizontal="center"/>
    </xf>
    <xf numFmtId="0" fontId="2" fillId="81" borderId="0" xfId="13" applyFont="1" applyFill="1" applyBorder="1" applyAlignment="1" applyProtection="1">
      <alignment wrapText="1"/>
      <protection locked="0"/>
    </xf>
    <xf numFmtId="10" fontId="96" fillId="2" borderId="135" xfId="20962" applyNumberFormat="1" applyFont="1" applyFill="1" applyBorder="1" applyAlignment="1" applyProtection="1">
      <alignment vertical="center"/>
      <protection locked="0"/>
    </xf>
    <xf numFmtId="0" fontId="96" fillId="0" borderId="28" xfId="0" applyNumberFormat="1" applyFont="1" applyFill="1" applyBorder="1" applyAlignment="1">
      <alignment horizontal="left" vertical="center" wrapText="1" indent="1"/>
    </xf>
    <xf numFmtId="0" fontId="2" fillId="0" borderId="134" xfId="0" applyFont="1" applyBorder="1" applyAlignment="1">
      <alignment vertical="center" wrapText="1"/>
    </xf>
    <xf numFmtId="0" fontId="2" fillId="2" borderId="132" xfId="0" applyFont="1" applyFill="1" applyBorder="1" applyAlignment="1">
      <alignment horizontal="right" vertical="center"/>
    </xf>
    <xf numFmtId="0" fontId="2" fillId="0" borderId="129" xfId="0" applyFont="1" applyBorder="1" applyAlignment="1">
      <alignment vertical="center" wrapText="1"/>
    </xf>
    <xf numFmtId="0" fontId="65" fillId="0" borderId="129" xfId="0" applyFont="1" applyFill="1" applyBorder="1" applyAlignment="1">
      <alignment horizontal="left" vertical="center" wrapText="1"/>
    </xf>
    <xf numFmtId="0" fontId="45" fillId="0" borderId="129" xfId="0" applyFont="1" applyFill="1" applyBorder="1" applyAlignment="1">
      <alignment horizontal="center" vertical="center" wrapText="1"/>
    </xf>
    <xf numFmtId="0" fontId="2" fillId="0" borderId="61" xfId="0" applyFont="1" applyBorder="1"/>
    <xf numFmtId="0" fontId="2" fillId="0" borderId="14" xfId="0" applyFont="1" applyBorder="1" applyAlignment="1">
      <alignment horizontal="right" vertical="center" wrapText="1"/>
    </xf>
    <xf numFmtId="10" fontId="139" fillId="2" borderId="22" xfId="20962" applyNumberFormat="1" applyFont="1" applyFill="1" applyBorder="1" applyAlignment="1" applyProtection="1">
      <alignment vertical="center"/>
      <protection locked="0"/>
    </xf>
    <xf numFmtId="10" fontId="96" fillId="0" borderId="21" xfId="20962" applyNumberFormat="1" applyFont="1" applyFill="1" applyBorder="1" applyAlignment="1" applyProtection="1">
      <alignment vertical="center"/>
      <protection locked="0"/>
    </xf>
    <xf numFmtId="193" fontId="96" fillId="0" borderId="134" xfId="0" applyNumberFormat="1" applyFont="1" applyFill="1" applyBorder="1" applyAlignment="1" applyProtection="1">
      <alignment vertical="center"/>
      <protection locked="0"/>
    </xf>
    <xf numFmtId="193" fontId="139" fillId="2" borderId="133" xfId="0" applyNumberFormat="1" applyFont="1" applyFill="1" applyBorder="1" applyAlignment="1" applyProtection="1">
      <alignment vertical="center"/>
      <protection locked="0"/>
    </xf>
    <xf numFmtId="193" fontId="139" fillId="2" borderId="134" xfId="0" applyNumberFormat="1" applyFont="1" applyFill="1" applyBorder="1" applyAlignment="1" applyProtection="1">
      <alignment vertical="center"/>
      <protection locked="0"/>
    </xf>
    <xf numFmtId="10" fontId="96" fillId="2" borderId="130" xfId="20962" applyNumberFormat="1" applyFont="1" applyFill="1" applyBorder="1" applyAlignment="1" applyProtection="1">
      <alignment vertical="center"/>
      <protection locked="0"/>
    </xf>
    <xf numFmtId="193" fontId="96" fillId="2" borderId="130" xfId="0" applyNumberFormat="1" applyFont="1" applyFill="1" applyBorder="1" applyAlignment="1" applyProtection="1">
      <alignment vertical="center"/>
      <protection locked="0"/>
    </xf>
    <xf numFmtId="193" fontId="96" fillId="2" borderId="129" xfId="0" applyNumberFormat="1" applyFont="1" applyFill="1" applyBorder="1" applyAlignment="1" applyProtection="1">
      <alignment vertical="center"/>
      <protection locked="0"/>
    </xf>
    <xf numFmtId="10" fontId="96" fillId="37" borderId="88" xfId="20962" applyNumberFormat="1" applyFont="1" applyFill="1" applyBorder="1"/>
    <xf numFmtId="10" fontId="96" fillId="37" borderId="0" xfId="20962" applyNumberFormat="1" applyFont="1" applyFill="1" applyBorder="1"/>
    <xf numFmtId="10" fontId="139" fillId="2" borderId="130" xfId="20962" applyNumberFormat="1" applyFont="1" applyFill="1" applyBorder="1" applyAlignment="1" applyProtection="1">
      <alignment vertical="center"/>
      <protection locked="0"/>
    </xf>
    <xf numFmtId="10" fontId="96" fillId="2" borderId="129" xfId="20962" applyNumberFormat="1" applyFont="1" applyFill="1" applyBorder="1" applyAlignment="1" applyProtection="1">
      <alignment vertical="center"/>
      <protection locked="0"/>
    </xf>
    <xf numFmtId="193" fontId="139" fillId="2" borderId="130" xfId="0" applyNumberFormat="1" applyFont="1" applyFill="1" applyBorder="1" applyAlignment="1" applyProtection="1">
      <alignment vertical="center"/>
      <protection locked="0"/>
    </xf>
    <xf numFmtId="10" fontId="3" fillId="0" borderId="129" xfId="20962" applyNumberFormat="1" applyFont="1" applyFill="1" applyBorder="1" applyAlignment="1" applyProtection="1">
      <alignment horizontal="right" vertical="center" wrapText="1"/>
      <protection locked="0"/>
    </xf>
    <xf numFmtId="193" fontId="96" fillId="0" borderId="129" xfId="0" applyNumberFormat="1" applyFont="1" applyFill="1" applyBorder="1" applyAlignment="1" applyProtection="1">
      <alignment horizontal="right" vertical="center" wrapText="1"/>
      <protection locked="0"/>
    </xf>
    <xf numFmtId="193" fontId="96" fillId="0" borderId="129" xfId="0" applyNumberFormat="1" applyFont="1" applyFill="1" applyBorder="1" applyAlignment="1" applyProtection="1">
      <alignment vertical="center" wrapText="1"/>
      <protection locked="0"/>
    </xf>
    <xf numFmtId="169" fontId="96" fillId="37" borderId="61" xfId="20" applyFont="1" applyBorder="1"/>
    <xf numFmtId="169" fontId="96" fillId="37" borderId="88" xfId="20" applyFont="1" applyBorder="1"/>
    <xf numFmtId="169" fontId="96" fillId="37" borderId="0" xfId="20" applyFont="1" applyBorder="1"/>
    <xf numFmtId="0" fontId="96" fillId="0" borderId="14" xfId="0" applyNumberFormat="1" applyFont="1" applyFill="1" applyBorder="1" applyAlignment="1">
      <alignment horizontal="left" vertical="center" wrapText="1" indent="1"/>
    </xf>
    <xf numFmtId="0" fontId="96" fillId="0" borderId="16" xfId="0" applyNumberFormat="1" applyFont="1" applyFill="1" applyBorder="1" applyAlignment="1">
      <alignment horizontal="left" vertical="center" wrapText="1" indent="1"/>
    </xf>
    <xf numFmtId="0" fontId="96" fillId="0" borderId="15" xfId="0" applyNumberFormat="1" applyFont="1" applyFill="1" applyBorder="1" applyAlignment="1">
      <alignment horizontal="left" vertical="center" wrapText="1" indent="1"/>
    </xf>
    <xf numFmtId="0" fontId="4" fillId="0" borderId="1" xfId="0" applyFont="1" applyBorder="1" applyAlignment="1">
      <alignment horizontal="center" vertical="center"/>
    </xf>
    <xf numFmtId="0" fontId="0" fillId="0" borderId="0" xfId="0" applyFont="1" applyBorder="1"/>
    <xf numFmtId="0" fontId="3" fillId="0" borderId="0" xfId="0" applyFont="1" applyBorder="1"/>
    <xf numFmtId="0" fontId="96" fillId="0" borderId="0" xfId="0" applyFont="1" applyBorder="1"/>
    <xf numFmtId="0" fontId="96" fillId="0" borderId="0" xfId="0" applyFont="1"/>
    <xf numFmtId="0" fontId="0" fillId="0" borderId="0" xfId="0" applyFont="1" applyFill="1"/>
    <xf numFmtId="0" fontId="0" fillId="0" borderId="0" xfId="0" applyFont="1"/>
    <xf numFmtId="10" fontId="3" fillId="0" borderId="130" xfId="20962" applyNumberFormat="1" applyFont="1" applyBorder="1" applyAlignment="1" applyProtection="1">
      <alignment vertical="center" wrapText="1"/>
      <protection locked="0"/>
    </xf>
    <xf numFmtId="10" fontId="3" fillId="0" borderId="129" xfId="20962" applyNumberFormat="1" applyFont="1" applyBorder="1" applyAlignment="1" applyProtection="1">
      <alignment vertical="center" wrapText="1"/>
      <protection locked="0"/>
    </xf>
    <xf numFmtId="193" fontId="3" fillId="0" borderId="130" xfId="0" applyNumberFormat="1" applyFont="1" applyFill="1" applyBorder="1" applyAlignment="1" applyProtection="1">
      <alignment vertical="center" wrapText="1"/>
      <protection locked="0"/>
    </xf>
    <xf numFmtId="193" fontId="3" fillId="0" borderId="129" xfId="0" applyNumberFormat="1" applyFont="1" applyFill="1" applyBorder="1" applyAlignment="1" applyProtection="1">
      <alignment vertical="center" wrapText="1"/>
      <protection locked="0"/>
    </xf>
    <xf numFmtId="10" fontId="3" fillId="0" borderId="87" xfId="20641" applyNumberFormat="1" applyFont="1" applyFill="1" applyBorder="1" applyAlignment="1">
      <alignment vertical="center"/>
    </xf>
    <xf numFmtId="10" fontId="3" fillId="0" borderId="86" xfId="20641" applyNumberFormat="1" applyFont="1" applyFill="1" applyBorder="1" applyAlignment="1">
      <alignment vertical="center"/>
    </xf>
    <xf numFmtId="3" fontId="3" fillId="0" borderId="16" xfId="0" applyNumberFormat="1" applyFont="1" applyFill="1" applyBorder="1" applyAlignment="1">
      <alignment vertical="center"/>
    </xf>
    <xf numFmtId="3" fontId="3" fillId="0" borderId="25" xfId="0" applyNumberFormat="1" applyFont="1" applyFill="1" applyBorder="1" applyAlignment="1">
      <alignment vertical="center"/>
    </xf>
    <xf numFmtId="3" fontId="3" fillId="0" borderId="22" xfId="0" applyNumberFormat="1" applyFont="1" applyFill="1" applyBorder="1" applyAlignment="1">
      <alignment vertical="center"/>
    </xf>
    <xf numFmtId="3" fontId="3" fillId="0" borderId="23" xfId="0" applyNumberFormat="1" applyFont="1" applyFill="1" applyBorder="1" applyAlignment="1">
      <alignment vertical="center"/>
    </xf>
    <xf numFmtId="3" fontId="3" fillId="0" borderId="21" xfId="0" applyNumberFormat="1" applyFont="1" applyFill="1" applyBorder="1" applyAlignment="1">
      <alignment vertical="center"/>
    </xf>
    <xf numFmtId="3" fontId="3" fillId="0" borderId="62" xfId="0" applyNumberFormat="1" applyFont="1" applyFill="1" applyBorder="1" applyAlignment="1">
      <alignment vertical="center"/>
    </xf>
    <xf numFmtId="3" fontId="3" fillId="0" borderId="81" xfId="0" applyNumberFormat="1" applyFont="1" applyFill="1" applyBorder="1" applyAlignment="1">
      <alignment vertical="center"/>
    </xf>
    <xf numFmtId="3" fontId="9" fillId="37" borderId="0" xfId="20" applyNumberFormat="1" applyBorder="1"/>
    <xf numFmtId="0" fontId="45" fillId="0" borderId="131" xfId="0" applyFont="1" applyBorder="1" applyAlignment="1">
      <alignment horizontal="center" vertical="center" wrapText="1"/>
    </xf>
    <xf numFmtId="0" fontId="45" fillId="0" borderId="136" xfId="0" applyFont="1" applyBorder="1" applyAlignment="1">
      <alignment horizontal="center" vertical="center" wrapText="1"/>
    </xf>
    <xf numFmtId="14" fontId="112" fillId="0" borderId="0" xfId="0" applyNumberFormat="1" applyFont="1" applyAlignment="1">
      <alignment horizontal="left"/>
    </xf>
    <xf numFmtId="0" fontId="85" fillId="0" borderId="0" xfId="0" applyFont="1"/>
    <xf numFmtId="0" fontId="2" fillId="0" borderId="17" xfId="0" applyFont="1" applyBorder="1" applyAlignment="1">
      <alignment vertical="center"/>
    </xf>
    <xf numFmtId="0" fontId="3" fillId="0" borderId="0" xfId="0" applyFont="1"/>
    <xf numFmtId="0" fontId="134" fillId="0" borderId="129" xfId="0" applyFont="1" applyBorder="1"/>
    <xf numFmtId="0" fontId="134" fillId="0" borderId="129" xfId="0" applyFont="1" applyFill="1" applyBorder="1"/>
    <xf numFmtId="0" fontId="135" fillId="0" borderId="129" xfId="17" applyFont="1" applyBorder="1" applyAlignment="1" applyProtection="1"/>
    <xf numFmtId="14" fontId="2" fillId="0" borderId="0" xfId="0" applyNumberFormat="1" applyFont="1" applyAlignment="1">
      <alignment horizontal="left"/>
    </xf>
    <xf numFmtId="0" fontId="5" fillId="0" borderId="129" xfId="0" applyFont="1" applyFill="1" applyBorder="1" applyAlignment="1">
      <alignment wrapText="1"/>
    </xf>
    <xf numFmtId="0" fontId="2" fillId="0" borderId="129" xfId="0" applyFont="1" applyBorder="1" applyAlignment="1">
      <alignment wrapText="1"/>
    </xf>
    <xf numFmtId="0" fontId="2" fillId="0" borderId="132" xfId="0" applyFont="1" applyBorder="1" applyAlignment="1">
      <alignment vertical="center"/>
    </xf>
    <xf numFmtId="0" fontId="5" fillId="0" borderId="129" xfId="0" applyFont="1" applyBorder="1" applyAlignment="1">
      <alignment wrapText="1"/>
    </xf>
    <xf numFmtId="0" fontId="5" fillId="0" borderId="134" xfId="0" applyFont="1" applyBorder="1" applyAlignment="1">
      <alignment wrapText="1"/>
    </xf>
    <xf numFmtId="0" fontId="104" fillId="0" borderId="131" xfId="0" applyFont="1" applyBorder="1" applyAlignment="1"/>
    <xf numFmtId="0" fontId="136" fillId="0" borderId="131" xfId="0" applyFont="1" applyFill="1" applyBorder="1" applyAlignment="1"/>
    <xf numFmtId="0" fontId="104" fillId="0" borderId="131" xfId="0" applyFont="1" applyFill="1" applyBorder="1" applyAlignment="1"/>
    <xf numFmtId="0" fontId="2" fillId="0" borderId="129" xfId="0" applyFont="1" applyFill="1" applyBorder="1" applyAlignment="1">
      <alignment wrapText="1"/>
    </xf>
    <xf numFmtId="194" fontId="136" fillId="0" borderId="131" xfId="20962" applyNumberFormat="1" applyFont="1" applyFill="1" applyBorder="1" applyAlignment="1"/>
    <xf numFmtId="10" fontId="96" fillId="0" borderId="24" xfId="20962" applyNumberFormat="1" applyFont="1" applyFill="1" applyBorder="1" applyAlignment="1" applyProtection="1">
      <alignment vertical="center"/>
      <protection locked="0"/>
    </xf>
    <xf numFmtId="10" fontId="96" fillId="0" borderId="135" xfId="20962" applyNumberFormat="1" applyFont="1" applyFill="1" applyBorder="1" applyAlignment="1" applyProtection="1">
      <alignment vertical="center"/>
      <protection locked="0"/>
    </xf>
    <xf numFmtId="10" fontId="96" fillId="2" borderId="131" xfId="20962" applyNumberFormat="1" applyFont="1" applyFill="1" applyBorder="1" applyAlignment="1" applyProtection="1">
      <alignment vertical="center"/>
      <protection locked="0"/>
    </xf>
    <xf numFmtId="10" fontId="96" fillId="0" borderId="131" xfId="20962" applyNumberFormat="1" applyFont="1" applyFill="1" applyBorder="1" applyAlignment="1" applyProtection="1">
      <alignment vertical="center"/>
      <protection locked="0"/>
    </xf>
    <xf numFmtId="10" fontId="96" fillId="0" borderId="37" xfId="20962" applyNumberFormat="1" applyFont="1" applyFill="1" applyBorder="1" applyAlignment="1" applyProtection="1">
      <alignment vertical="center"/>
      <protection locked="0"/>
    </xf>
    <xf numFmtId="0" fontId="0" fillId="0" borderId="17" xfId="0" applyBorder="1" applyAlignment="1">
      <alignment horizontal="center"/>
    </xf>
    <xf numFmtId="0" fontId="0" fillId="0" borderId="20" xfId="0" applyBorder="1" applyAlignment="1">
      <alignment horizontal="center"/>
    </xf>
    <xf numFmtId="0" fontId="45" fillId="0" borderId="21" xfId="0" applyNumberFormat="1" applyFont="1" applyFill="1" applyBorder="1" applyAlignment="1">
      <alignment vertical="center" wrapText="1"/>
    </xf>
    <xf numFmtId="193" fontId="96" fillId="36" borderId="22" xfId="2" applyNumberFormat="1" applyFont="1" applyFill="1" applyBorder="1" applyAlignment="1" applyProtection="1">
      <alignment vertical="top" wrapText="1"/>
    </xf>
    <xf numFmtId="193" fontId="140" fillId="0" borderId="30"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40" fillId="0" borderId="11" xfId="0" applyNumberFormat="1" applyFont="1" applyBorder="1" applyAlignment="1">
      <alignment horizontal="center" vertical="center"/>
    </xf>
    <xf numFmtId="193" fontId="133" fillId="0" borderId="11" xfId="0" applyNumberFormat="1" applyFont="1" applyBorder="1" applyAlignment="1">
      <alignment horizontal="center" vertical="center"/>
    </xf>
    <xf numFmtId="193" fontId="142" fillId="0" borderId="11" xfId="0" applyNumberFormat="1" applyFont="1" applyBorder="1" applyAlignment="1">
      <alignment horizontal="center" vertical="center"/>
    </xf>
    <xf numFmtId="193" fontId="141" fillId="0" borderId="11" xfId="0" applyNumberFormat="1" applyFont="1" applyFill="1" applyBorder="1" applyAlignment="1">
      <alignment horizontal="center" vertical="center"/>
    </xf>
    <xf numFmtId="193" fontId="141" fillId="0" borderId="12" xfId="0" applyNumberFormat="1" applyFont="1" applyBorder="1" applyAlignment="1">
      <alignment horizontal="center" vertical="center"/>
    </xf>
    <xf numFmtId="193" fontId="140" fillId="0" borderId="13" xfId="0" applyNumberFormat="1" applyFont="1" applyBorder="1" applyAlignment="1">
      <alignment horizontal="center" vertical="center"/>
    </xf>
    <xf numFmtId="193" fontId="140" fillId="0" borderId="12" xfId="0" applyNumberFormat="1" applyFont="1" applyBorder="1" applyAlignment="1">
      <alignment horizontal="center" vertical="center"/>
    </xf>
    <xf numFmtId="193" fontId="133" fillId="0" borderId="12" xfId="0" applyNumberFormat="1" applyFont="1" applyBorder="1" applyAlignment="1">
      <alignment vertical="center"/>
    </xf>
    <xf numFmtId="167" fontId="86" fillId="0" borderId="138" xfId="0" applyNumberFormat="1" applyFont="1" applyFill="1" applyBorder="1" applyAlignment="1">
      <alignment horizontal="center"/>
    </xf>
    <xf numFmtId="0" fontId="125" fillId="0" borderId="129" xfId="0" applyFont="1" applyFill="1" applyBorder="1" applyAlignment="1">
      <alignment horizontal="left" vertical="center" wrapText="1"/>
    </xf>
    <xf numFmtId="0" fontId="127" fillId="0" borderId="129" xfId="20966" applyFont="1" applyFill="1" applyBorder="1" applyAlignment="1">
      <alignment horizontal="center" vertical="center" wrapText="1"/>
    </xf>
    <xf numFmtId="167" fontId="84" fillId="0" borderId="130" xfId="0" applyNumberFormat="1" applyFont="1" applyBorder="1" applyAlignment="1">
      <alignment horizontal="center"/>
    </xf>
    <xf numFmtId="167" fontId="86" fillId="0" borderId="130" xfId="0" applyNumberFormat="1" applyFont="1" applyFill="1" applyBorder="1" applyAlignment="1">
      <alignment horizontal="center"/>
    </xf>
    <xf numFmtId="0" fontId="84" fillId="0" borderId="130" xfId="0" applyFont="1" applyBorder="1"/>
    <xf numFmtId="0" fontId="128" fillId="0" borderId="129" xfId="0" applyFont="1" applyBorder="1" applyAlignment="1">
      <alignment horizontal="justify"/>
    </xf>
    <xf numFmtId="0" fontId="125" fillId="0" borderId="21" xfId="0" applyFont="1" applyFill="1" applyBorder="1" applyAlignment="1">
      <alignment horizontal="left" vertical="center" wrapText="1"/>
    </xf>
    <xf numFmtId="193" fontId="140" fillId="0" borderId="21" xfId="0" applyNumberFormat="1" applyFont="1" applyFill="1" applyBorder="1" applyAlignment="1">
      <alignment horizontal="center" vertical="center"/>
    </xf>
    <xf numFmtId="0" fontId="84" fillId="0" borderId="22" xfId="0" applyFont="1" applyBorder="1"/>
    <xf numFmtId="193" fontId="3" fillId="0" borderId="17" xfId="0" applyNumberFormat="1" applyFont="1" applyBorder="1" applyAlignment="1"/>
    <xf numFmtId="193" fontId="3" fillId="36" borderId="51" xfId="0" applyNumberFormat="1" applyFont="1" applyFill="1" applyBorder="1" applyAlignment="1"/>
    <xf numFmtId="193" fontId="3" fillId="36" borderId="20" xfId="0" applyNumberFormat="1" applyFont="1" applyFill="1" applyBorder="1"/>
    <xf numFmtId="193" fontId="3" fillId="36" borderId="22" xfId="0" applyNumberFormat="1" applyFont="1" applyFill="1" applyBorder="1"/>
    <xf numFmtId="193" fontId="3" fillId="36" borderId="52" xfId="0" applyNumberFormat="1" applyFont="1" applyFill="1" applyBorder="1"/>
    <xf numFmtId="193" fontId="121" fillId="36" borderId="21" xfId="16" applyNumberFormat="1" applyFont="1" applyFill="1" applyBorder="1" applyAlignment="1" applyProtection="1">
      <protection locked="0"/>
    </xf>
    <xf numFmtId="3" fontId="121" fillId="36" borderId="21" xfId="16" applyNumberFormat="1" applyFont="1" applyFill="1" applyBorder="1" applyAlignment="1" applyProtection="1">
      <protection locked="0"/>
    </xf>
    <xf numFmtId="193" fontId="121" fillId="36" borderId="21" xfId="1" applyNumberFormat="1" applyFont="1" applyFill="1" applyBorder="1" applyAlignment="1" applyProtection="1">
      <protection locked="0"/>
    </xf>
    <xf numFmtId="193" fontId="94" fillId="3" borderId="21" xfId="5" applyNumberFormat="1" applyFont="1" applyFill="1" applyBorder="1" applyProtection="1">
      <protection locked="0"/>
    </xf>
    <xf numFmtId="164" fontId="121" fillId="36" borderId="22" xfId="1" applyNumberFormat="1" applyFont="1" applyFill="1" applyBorder="1" applyAlignment="1" applyProtection="1">
      <protection locked="0"/>
    </xf>
    <xf numFmtId="0" fontId="111" fillId="78" borderId="129" xfId="0" applyFont="1" applyFill="1" applyBorder="1"/>
    <xf numFmtId="0" fontId="111" fillId="0" borderId="129" xfId="0" applyFont="1" applyFill="1" applyBorder="1"/>
    <xf numFmtId="193" fontId="96" fillId="2" borderId="135" xfId="0" applyNumberFormat="1" applyFont="1" applyFill="1" applyBorder="1" applyAlignment="1" applyProtection="1">
      <alignment horizontal="center" vertical="center"/>
      <protection locked="0"/>
    </xf>
    <xf numFmtId="193" fontId="96" fillId="2" borderId="131" xfId="0" applyNumberFormat="1" applyFont="1" applyFill="1" applyBorder="1" applyAlignment="1" applyProtection="1">
      <alignment horizontal="center" vertical="center"/>
      <protection locked="0"/>
    </xf>
    <xf numFmtId="0" fontId="144" fillId="0" borderId="0" xfId="0" applyFont="1"/>
    <xf numFmtId="164" fontId="3" fillId="0" borderId="0" xfId="7" applyNumberFormat="1" applyFont="1"/>
    <xf numFmtId="0" fontId="111" fillId="0" borderId="7" xfId="0" applyFont="1" applyBorder="1" applyAlignment="1">
      <alignment horizontal="center" vertical="center" wrapText="1"/>
    </xf>
    <xf numFmtId="0" fontId="111" fillId="0" borderId="115" xfId="0" applyFont="1" applyBorder="1" applyAlignment="1">
      <alignment horizontal="center" vertical="center" wrapText="1"/>
    </xf>
    <xf numFmtId="0" fontId="111" fillId="0" borderId="73" xfId="0" applyFont="1" applyBorder="1" applyAlignment="1">
      <alignment horizontal="center" vertical="center" wrapText="1"/>
    </xf>
    <xf numFmtId="0" fontId="111" fillId="0" borderId="27" xfId="0" applyFont="1" applyFill="1" applyBorder="1" applyAlignment="1">
      <alignment horizontal="center" vertical="center" wrapText="1"/>
    </xf>
    <xf numFmtId="10" fontId="96" fillId="2" borderId="135" xfId="20962" applyNumberFormat="1" applyFont="1" applyFill="1" applyBorder="1" applyAlignment="1" applyProtection="1">
      <alignment horizontal="right" vertical="center"/>
      <protection locked="0"/>
    </xf>
    <xf numFmtId="10" fontId="96" fillId="2" borderId="131" xfId="20962" applyNumberFormat="1" applyFont="1" applyFill="1" applyBorder="1" applyAlignment="1" applyProtection="1">
      <alignment horizontal="right" vertical="center"/>
      <protection locked="0"/>
    </xf>
    <xf numFmtId="0" fontId="2" fillId="0" borderId="17" xfId="0" applyFont="1" applyFill="1" applyBorder="1" applyAlignment="1">
      <alignment vertical="center"/>
    </xf>
    <xf numFmtId="193" fontId="140" fillId="0" borderId="139" xfId="0" applyNumberFormat="1" applyFont="1" applyFill="1" applyBorder="1" applyAlignment="1">
      <alignment horizontal="center" vertical="center"/>
    </xf>
    <xf numFmtId="0" fontId="145" fillId="3" borderId="129" xfId="20966" applyFont="1" applyFill="1" applyBorder="1" applyAlignment="1">
      <alignment horizontal="left" vertical="center" wrapText="1"/>
    </xf>
    <xf numFmtId="0" fontId="146" fillId="0" borderId="129" xfId="20966" applyFont="1" applyFill="1" applyBorder="1" applyAlignment="1">
      <alignment horizontal="left" vertical="center" wrapText="1" indent="1"/>
    </xf>
    <xf numFmtId="0" fontId="147" fillId="3" borderId="112" xfId="0" applyFont="1" applyFill="1" applyBorder="1" applyAlignment="1">
      <alignment horizontal="left" vertical="center" wrapText="1"/>
    </xf>
    <xf numFmtId="0" fontId="146" fillId="3" borderId="129" xfId="20966" applyFont="1" applyFill="1" applyBorder="1" applyAlignment="1">
      <alignment horizontal="left" vertical="center" wrapText="1" indent="1"/>
    </xf>
    <xf numFmtId="0" fontId="145" fillId="0" borderId="112" xfId="0" applyFont="1" applyFill="1" applyBorder="1" applyAlignment="1">
      <alignment horizontal="left" vertical="center" wrapText="1"/>
    </xf>
    <xf numFmtId="0" fontId="147" fillId="0" borderId="112" xfId="0" applyFont="1" applyFill="1" applyBorder="1" applyAlignment="1">
      <alignment horizontal="left" vertical="center" wrapText="1"/>
    </xf>
    <xf numFmtId="0" fontId="147" fillId="0" borderId="112" xfId="0" applyFont="1" applyFill="1" applyBorder="1" applyAlignment="1">
      <alignment vertical="center" wrapText="1"/>
    </xf>
    <xf numFmtId="0" fontId="148" fillId="0" borderId="112" xfId="0" applyFont="1" applyFill="1" applyBorder="1" applyAlignment="1">
      <alignment horizontal="left" vertical="center" wrapText="1" indent="1"/>
    </xf>
    <xf numFmtId="0" fontId="148" fillId="3" borderId="112" xfId="0" applyFont="1" applyFill="1" applyBorder="1" applyAlignment="1">
      <alignment horizontal="left" vertical="center" wrapText="1" indent="1"/>
    </xf>
    <xf numFmtId="0" fontId="147" fillId="3" borderId="113" xfId="0" applyFont="1" applyFill="1" applyBorder="1" applyAlignment="1">
      <alignment horizontal="left" vertical="center" wrapText="1"/>
    </xf>
    <xf numFmtId="0" fontId="148" fillId="0" borderId="129" xfId="20966" applyFont="1" applyFill="1" applyBorder="1" applyAlignment="1">
      <alignment horizontal="left" vertical="center" wrapText="1" indent="1"/>
    </xf>
    <xf numFmtId="0" fontId="147" fillId="3" borderId="114" xfId="0" applyFont="1" applyFill="1" applyBorder="1" applyAlignment="1">
      <alignment horizontal="left" vertical="center" wrapText="1"/>
    </xf>
    <xf numFmtId="0" fontId="146" fillId="3" borderId="112" xfId="0" applyFont="1" applyFill="1" applyBorder="1" applyAlignment="1">
      <alignment horizontal="left" vertical="center" wrapText="1" indent="1"/>
    </xf>
    <xf numFmtId="0" fontId="146" fillId="3" borderId="113" xfId="0" applyFont="1" applyFill="1" applyBorder="1" applyAlignment="1">
      <alignment horizontal="left" vertical="center" wrapText="1" indent="1"/>
    </xf>
    <xf numFmtId="0" fontId="146" fillId="3" borderId="129" xfId="0" applyFont="1" applyFill="1" applyBorder="1" applyAlignment="1">
      <alignment horizontal="left" vertical="center" wrapText="1" indent="1"/>
    </xf>
    <xf numFmtId="0" fontId="147" fillId="0" borderId="129" xfId="0" applyFont="1" applyBorder="1" applyAlignment="1">
      <alignment horizontal="left" vertical="center" wrapText="1"/>
    </xf>
    <xf numFmtId="0" fontId="146" fillId="0" borderId="129" xfId="0" applyFont="1" applyBorder="1" applyAlignment="1">
      <alignment horizontal="left" vertical="center" wrapText="1" indent="1"/>
    </xf>
    <xf numFmtId="0" fontId="147" fillId="0" borderId="129" xfId="20966" applyFont="1" applyFill="1" applyBorder="1" applyAlignment="1">
      <alignment horizontal="left" vertical="center" wrapText="1"/>
    </xf>
    <xf numFmtId="0" fontId="147" fillId="3" borderId="129" xfId="0" applyFont="1" applyFill="1" applyBorder="1" applyAlignment="1">
      <alignment horizontal="left" vertical="center" wrapText="1"/>
    </xf>
    <xf numFmtId="0" fontId="147" fillId="0" borderId="129" xfId="0" applyFont="1" applyFill="1" applyBorder="1" applyAlignment="1">
      <alignment vertical="center" wrapText="1"/>
    </xf>
    <xf numFmtId="0" fontId="147" fillId="3" borderId="129" xfId="20966" applyFont="1" applyFill="1" applyBorder="1" applyAlignment="1">
      <alignment horizontal="left" vertical="center" wrapText="1"/>
    </xf>
    <xf numFmtId="0" fontId="148" fillId="3" borderId="129" xfId="0" applyFont="1" applyFill="1" applyBorder="1" applyAlignment="1">
      <alignment horizontal="left" vertical="center" wrapText="1" indent="1"/>
    </xf>
    <xf numFmtId="0" fontId="146" fillId="0" borderId="129" xfId="0" applyFont="1" applyFill="1" applyBorder="1" applyAlignment="1">
      <alignment horizontal="left" vertical="center" wrapText="1" indent="1"/>
    </xf>
    <xf numFmtId="0" fontId="147" fillId="0" borderId="129" xfId="0" applyFont="1" applyFill="1" applyBorder="1" applyAlignment="1">
      <alignment horizontal="left" vertical="center" wrapText="1"/>
    </xf>
    <xf numFmtId="164" fontId="3" fillId="36" borderId="22" xfId="7" applyNumberFormat="1" applyFont="1" applyFill="1" applyBorder="1"/>
    <xf numFmtId="3" fontId="115" fillId="0" borderId="115" xfId="0" applyNumberFormat="1" applyFont="1" applyBorder="1"/>
    <xf numFmtId="0" fontId="86" fillId="0" borderId="1" xfId="0" applyFont="1" applyBorder="1" applyAlignment="1">
      <alignment horizontal="center" vertical="center" wrapText="1"/>
    </xf>
    <xf numFmtId="0" fontId="99" fillId="3" borderId="99" xfId="0" applyFont="1" applyFill="1" applyBorder="1" applyAlignment="1">
      <alignment horizontal="left"/>
    </xf>
    <xf numFmtId="0" fontId="2" fillId="0" borderId="115"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4" fillId="3" borderId="140" xfId="0" applyFont="1" applyFill="1" applyBorder="1" applyAlignment="1">
      <alignment vertical="center"/>
    </xf>
    <xf numFmtId="0" fontId="3" fillId="3" borderId="117" xfId="0" applyFont="1" applyFill="1" applyBorder="1" applyAlignment="1">
      <alignment vertical="center"/>
    </xf>
    <xf numFmtId="3" fontId="3" fillId="3" borderId="117" xfId="0" applyNumberFormat="1" applyFont="1" applyFill="1" applyBorder="1" applyAlignment="1">
      <alignment vertical="center"/>
    </xf>
    <xf numFmtId="3" fontId="3" fillId="3" borderId="80" xfId="0" applyNumberFormat="1" applyFont="1" applyFill="1" applyBorder="1" applyAlignment="1">
      <alignment vertical="center"/>
    </xf>
    <xf numFmtId="0" fontId="3" fillId="0" borderId="115" xfId="0" applyFont="1" applyFill="1" applyBorder="1" applyAlignment="1">
      <alignment vertical="center"/>
    </xf>
    <xf numFmtId="3" fontId="3" fillId="0" borderId="115" xfId="0" applyNumberFormat="1" applyFont="1" applyFill="1" applyBorder="1" applyAlignment="1">
      <alignment vertical="center"/>
    </xf>
    <xf numFmtId="3" fontId="3" fillId="0" borderId="116" xfId="0" applyNumberFormat="1" applyFont="1" applyFill="1" applyBorder="1" applyAlignment="1">
      <alignment vertical="center"/>
    </xf>
    <xf numFmtId="3" fontId="3" fillId="0" borderId="78" xfId="0" applyNumberFormat="1" applyFont="1" applyFill="1" applyBorder="1" applyAlignment="1">
      <alignment vertical="center"/>
    </xf>
    <xf numFmtId="0" fontId="4" fillId="0" borderId="115" xfId="0" applyFont="1" applyFill="1" applyBorder="1" applyAlignment="1">
      <alignment vertical="center"/>
    </xf>
    <xf numFmtId="0" fontId="3" fillId="0" borderId="119" xfId="0" applyFont="1" applyFill="1" applyBorder="1" applyAlignment="1">
      <alignment vertical="center"/>
    </xf>
    <xf numFmtId="3" fontId="3" fillId="0" borderId="98" xfId="0" applyNumberFormat="1" applyFont="1" applyFill="1" applyBorder="1" applyAlignment="1">
      <alignment vertical="center"/>
    </xf>
    <xf numFmtId="3" fontId="3" fillId="0" borderId="69" xfId="0" applyNumberFormat="1" applyFont="1" applyFill="1" applyBorder="1" applyAlignment="1">
      <alignment vertical="center"/>
    </xf>
    <xf numFmtId="0" fontId="2" fillId="3" borderId="115" xfId="5" applyFont="1" applyFill="1" applyBorder="1" applyProtection="1">
      <protection locked="0"/>
    </xf>
    <xf numFmtId="0" fontId="2" fillId="0" borderId="115" xfId="13" applyFont="1" applyFill="1" applyBorder="1" applyAlignment="1" applyProtection="1">
      <alignment horizontal="center" vertical="center" wrapText="1"/>
      <protection locked="0"/>
    </xf>
    <xf numFmtId="0" fontId="2" fillId="3" borderId="115" xfId="13" applyFont="1" applyFill="1" applyBorder="1" applyAlignment="1" applyProtection="1">
      <alignment horizontal="center" vertical="center" wrapText="1"/>
      <protection locked="0"/>
    </xf>
    <xf numFmtId="3" fontId="2" fillId="3" borderId="115" xfId="1" applyNumberFormat="1" applyFont="1" applyFill="1" applyBorder="1" applyAlignment="1" applyProtection="1">
      <alignment horizontal="center" vertical="center" wrapText="1"/>
      <protection locked="0"/>
    </xf>
    <xf numFmtId="9" fontId="2" fillId="3" borderId="115" xfId="15" applyNumberFormat="1" applyFont="1" applyFill="1" applyBorder="1" applyAlignment="1" applyProtection="1">
      <alignment horizontal="center" vertical="center"/>
      <protection locked="0"/>
    </xf>
    <xf numFmtId="0" fontId="2" fillId="3" borderId="78" xfId="11" applyFont="1" applyFill="1" applyBorder="1" applyAlignment="1">
      <alignment horizontal="center" vertical="center" wrapText="1"/>
    </xf>
    <xf numFmtId="0" fontId="92" fillId="3" borderId="17" xfId="11" applyFont="1" applyFill="1" applyBorder="1" applyAlignment="1">
      <alignment horizontal="left" vertical="center"/>
    </xf>
    <xf numFmtId="0" fontId="90" fillId="3" borderId="115" xfId="11" applyFont="1" applyFill="1" applyBorder="1" applyAlignment="1">
      <alignment wrapText="1"/>
    </xf>
    <xf numFmtId="0" fontId="92" fillId="3" borderId="115" xfId="11" applyFont="1" applyFill="1" applyBorder="1" applyAlignment="1">
      <alignment horizontal="left" vertical="center" wrapText="1"/>
    </xf>
    <xf numFmtId="0" fontId="92" fillId="0" borderId="115" xfId="11" applyFont="1" applyFill="1" applyBorder="1" applyAlignment="1">
      <alignment horizontal="left" vertical="center" wrapText="1"/>
    </xf>
    <xf numFmtId="0" fontId="90" fillId="0" borderId="115" xfId="11" applyFont="1" applyFill="1" applyBorder="1" applyAlignment="1">
      <alignment wrapText="1"/>
    </xf>
    <xf numFmtId="0" fontId="92" fillId="3" borderId="20" xfId="9" applyFont="1" applyFill="1" applyBorder="1" applyAlignment="1" applyProtection="1">
      <alignment horizontal="left" vertical="center"/>
      <protection locked="0"/>
    </xf>
    <xf numFmtId="0" fontId="90" fillId="3" borderId="21" xfId="20961" applyFont="1" applyFill="1" applyBorder="1" applyAlignment="1" applyProtection="1"/>
    <xf numFmtId="0" fontId="111" fillId="0" borderId="103" xfId="0" applyFont="1" applyBorder="1" applyAlignment="1">
      <alignment wrapText="1"/>
    </xf>
    <xf numFmtId="0" fontId="111" fillId="0" borderId="54" xfId="0" applyFont="1" applyFill="1" applyBorder="1" applyAlignment="1">
      <alignment horizontal="center" vertical="center" wrapText="1"/>
    </xf>
    <xf numFmtId="193" fontId="96" fillId="0" borderId="17" xfId="0" applyNumberFormat="1" applyFont="1" applyFill="1" applyBorder="1" applyAlignment="1" applyProtection="1">
      <alignment vertical="center" wrapText="1"/>
      <protection locked="0"/>
    </xf>
    <xf numFmtId="193" fontId="96" fillId="0" borderId="17" xfId="0" applyNumberFormat="1" applyFont="1" applyFill="1" applyBorder="1" applyAlignment="1" applyProtection="1">
      <alignment horizontal="right" vertical="center" wrapText="1"/>
      <protection locked="0"/>
    </xf>
    <xf numFmtId="10" fontId="3" fillId="0" borderId="17" xfId="20962" applyNumberFormat="1" applyFont="1" applyFill="1" applyBorder="1" applyAlignment="1" applyProtection="1">
      <alignment horizontal="right" vertical="center" wrapText="1"/>
      <protection locked="0"/>
    </xf>
    <xf numFmtId="10" fontId="96" fillId="2" borderId="17" xfId="20962" applyNumberFormat="1" applyFont="1" applyFill="1" applyBorder="1" applyAlignment="1" applyProtection="1">
      <alignment vertical="center"/>
      <protection locked="0"/>
    </xf>
    <xf numFmtId="10" fontId="96" fillId="37" borderId="61" xfId="20962" applyNumberFormat="1" applyFont="1" applyFill="1" applyBorder="1"/>
    <xf numFmtId="193" fontId="96" fillId="2" borderId="17" xfId="0" applyNumberFormat="1" applyFont="1" applyFill="1" applyBorder="1" applyAlignment="1" applyProtection="1">
      <alignment vertical="center"/>
      <protection locked="0"/>
    </xf>
    <xf numFmtId="193" fontId="96" fillId="0" borderId="132" xfId="0" applyNumberFormat="1" applyFont="1" applyFill="1" applyBorder="1" applyAlignment="1" applyProtection="1">
      <alignment vertical="center"/>
      <protection locked="0"/>
    </xf>
    <xf numFmtId="10" fontId="96" fillId="0" borderId="20" xfId="20962" applyNumberFormat="1" applyFont="1" applyFill="1" applyBorder="1" applyAlignment="1" applyProtection="1">
      <alignment vertical="center"/>
      <protection locked="0"/>
    </xf>
    <xf numFmtId="0" fontId="2" fillId="0" borderId="141" xfId="0" applyFont="1" applyFill="1" applyBorder="1" applyAlignment="1" applyProtection="1">
      <alignment horizontal="center" vertical="center" wrapText="1"/>
    </xf>
    <xf numFmtId="0" fontId="2" fillId="0" borderId="142" xfId="0" applyFont="1" applyFill="1" applyBorder="1" applyAlignment="1" applyProtection="1">
      <alignment horizontal="center" vertical="center" wrapText="1"/>
    </xf>
    <xf numFmtId="0" fontId="103" fillId="0" borderId="143" xfId="0" applyNumberFormat="1" applyFont="1" applyFill="1" applyBorder="1" applyAlignment="1">
      <alignment vertical="center" wrapText="1"/>
    </xf>
    <xf numFmtId="0" fontId="2" fillId="0" borderId="143" xfId="0" applyNumberFormat="1" applyFont="1" applyFill="1" applyBorder="1" applyAlignment="1">
      <alignment horizontal="left" vertical="center" wrapText="1" indent="4"/>
    </xf>
    <xf numFmtId="0" fontId="45" fillId="0" borderId="143" xfId="0" applyNumberFormat="1" applyFont="1" applyFill="1" applyBorder="1" applyAlignment="1">
      <alignment vertical="center" wrapText="1"/>
    </xf>
    <xf numFmtId="0" fontId="2" fillId="0" borderId="141" xfId="0" applyFont="1" applyFill="1" applyBorder="1" applyAlignment="1" applyProtection="1">
      <alignment horizontal="left" vertical="center" indent="11"/>
      <protection locked="0"/>
    </xf>
    <xf numFmtId="0" fontId="46" fillId="0" borderId="141" xfId="0" applyFont="1" applyFill="1" applyBorder="1" applyAlignment="1" applyProtection="1">
      <alignment horizontal="left" vertical="center" indent="17"/>
      <protection locked="0"/>
    </xf>
    <xf numFmtId="0" fontId="110" fillId="0" borderId="141" xfId="0" applyFont="1" applyBorder="1" applyAlignment="1">
      <alignment vertical="center"/>
    </xf>
    <xf numFmtId="0" fontId="95" fillId="0" borderId="141" xfId="0" applyNumberFormat="1" applyFont="1" applyFill="1" applyBorder="1" applyAlignment="1">
      <alignment vertical="center" wrapText="1"/>
    </xf>
    <xf numFmtId="0" fontId="96" fillId="0" borderId="143" xfId="0" applyNumberFormat="1" applyFont="1" applyFill="1" applyBorder="1" applyAlignment="1">
      <alignment horizontal="left" vertical="center" wrapText="1"/>
    </xf>
    <xf numFmtId="0" fontId="2" fillId="0" borderId="143" xfId="0" applyNumberFormat="1" applyFont="1" applyFill="1" applyBorder="1" applyAlignment="1">
      <alignment horizontal="left" vertical="center" wrapText="1"/>
    </xf>
    <xf numFmtId="3" fontId="111" fillId="0" borderId="141" xfId="0" applyNumberFormat="1" applyFont="1" applyBorder="1"/>
    <xf numFmtId="3" fontId="114" fillId="0" borderId="141" xfId="0" applyNumberFormat="1" applyFont="1" applyBorder="1"/>
    <xf numFmtId="3" fontId="111" fillId="0" borderId="141" xfId="0" applyNumberFormat="1" applyFont="1" applyBorder="1" applyAlignment="1">
      <alignment horizontal="left" indent="1"/>
    </xf>
    <xf numFmtId="3" fontId="111" fillId="0" borderId="141" xfId="0" applyNumberFormat="1" applyFont="1" applyFill="1" applyBorder="1" applyAlignment="1">
      <alignment horizontal="left" indent="1"/>
    </xf>
    <xf numFmtId="3" fontId="111" fillId="0" borderId="141" xfId="0" applyNumberFormat="1" applyFont="1" applyFill="1" applyBorder="1"/>
    <xf numFmtId="3" fontId="114" fillId="82" borderId="141" xfId="0" applyNumberFormat="1" applyFont="1" applyFill="1" applyBorder="1"/>
    <xf numFmtId="3" fontId="111" fillId="0" borderId="141" xfId="0" applyNumberFormat="1" applyFont="1" applyBorder="1" applyAlignment="1">
      <alignment horizontal="center"/>
    </xf>
    <xf numFmtId="3" fontId="111" fillId="0" borderId="141" xfId="0" applyNumberFormat="1" applyFont="1" applyBorder="1" applyAlignment="1">
      <alignment horizontal="center" vertical="center" wrapText="1"/>
    </xf>
    <xf numFmtId="3" fontId="111" fillId="0" borderId="141" xfId="0" applyNumberFormat="1" applyFont="1" applyBorder="1" applyAlignment="1">
      <alignment horizontal="center" vertical="center"/>
    </xf>
    <xf numFmtId="3" fontId="114" fillId="0" borderId="141" xfId="0" applyNumberFormat="1" applyFont="1" applyFill="1" applyBorder="1" applyAlignment="1">
      <alignment horizontal="left" vertical="center" wrapText="1"/>
    </xf>
    <xf numFmtId="3" fontId="121" fillId="0" borderId="141" xfId="0" applyNumberFormat="1" applyFont="1" applyFill="1" applyBorder="1" applyAlignment="1">
      <alignment horizontal="left" vertical="center" wrapText="1"/>
    </xf>
    <xf numFmtId="3" fontId="110" fillId="0" borderId="141" xfId="0" applyNumberFormat="1" applyFont="1" applyBorder="1"/>
    <xf numFmtId="3" fontId="110" fillId="36" borderId="141" xfId="0" applyNumberFormat="1" applyFont="1" applyFill="1" applyBorder="1"/>
    <xf numFmtId="3" fontId="0" fillId="0" borderId="141" xfId="0" applyNumberFormat="1" applyBorder="1"/>
    <xf numFmtId="3" fontId="0" fillId="36" borderId="141" xfId="0" applyNumberFormat="1" applyFill="1" applyBorder="1"/>
    <xf numFmtId="164" fontId="0" fillId="0" borderId="141" xfId="7" applyNumberFormat="1" applyFont="1" applyBorder="1"/>
    <xf numFmtId="3" fontId="0" fillId="0" borderId="141" xfId="0" applyNumberFormat="1" applyFill="1" applyBorder="1"/>
    <xf numFmtId="193" fontId="141" fillId="0" borderId="141" xfId="0" applyNumberFormat="1" applyFont="1" applyBorder="1" applyAlignment="1">
      <alignment horizontal="center" vertical="center"/>
    </xf>
    <xf numFmtId="193" fontId="140" fillId="0" borderId="141" xfId="0" applyNumberFormat="1" applyFont="1" applyFill="1" applyBorder="1" applyAlignment="1">
      <alignment horizontal="center" vertical="center"/>
    </xf>
    <xf numFmtId="193" fontId="141" fillId="0" borderId="141" xfId="0" applyNumberFormat="1" applyFont="1" applyFill="1" applyBorder="1" applyAlignment="1">
      <alignment horizontal="center" vertical="center"/>
    </xf>
    <xf numFmtId="0" fontId="141" fillId="0" borderId="141" xfId="0" applyFont="1" applyBorder="1"/>
    <xf numFmtId="0" fontId="140" fillId="0" borderId="141" xfId="0" applyFont="1" applyBorder="1" applyAlignment="1">
      <alignment horizontal="center" vertical="center"/>
    </xf>
    <xf numFmtId="0" fontId="141" fillId="0" borderId="141" xfId="0" applyFont="1" applyBorder="1" applyAlignment="1">
      <alignment horizontal="center" vertical="center"/>
    </xf>
    <xf numFmtId="164" fontId="3" fillId="0" borderId="141" xfId="7" applyNumberFormat="1" applyFont="1" applyBorder="1"/>
    <xf numFmtId="164" fontId="3" fillId="0" borderId="142" xfId="7" applyNumberFormat="1" applyFont="1" applyBorder="1"/>
    <xf numFmtId="169" fontId="9" fillId="37" borderId="141" xfId="20" applyBorder="1"/>
    <xf numFmtId="164" fontId="3" fillId="0" borderId="141" xfId="7" applyNumberFormat="1" applyFont="1" applyBorder="1" applyAlignment="1">
      <alignment vertical="center"/>
    </xf>
    <xf numFmtId="164" fontId="4" fillId="0" borderId="142" xfId="7" applyNumberFormat="1" applyFont="1" applyBorder="1"/>
    <xf numFmtId="164" fontId="3" fillId="0" borderId="141" xfId="7" applyNumberFormat="1" applyFont="1" applyFill="1" applyBorder="1"/>
    <xf numFmtId="164" fontId="3" fillId="0" borderId="141" xfId="7" applyNumberFormat="1" applyFont="1" applyFill="1" applyBorder="1" applyAlignment="1">
      <alignment vertical="center"/>
    </xf>
    <xf numFmtId="0" fontId="3" fillId="3" borderId="0" xfId="0" applyFont="1" applyFill="1" applyBorder="1"/>
    <xf numFmtId="0" fontId="96" fillId="0" borderId="0" xfId="11" applyFont="1" applyFill="1" applyBorder="1" applyProtection="1"/>
    <xf numFmtId="14" fontId="96" fillId="0" borderId="0" xfId="0" applyNumberFormat="1" applyFont="1" applyAlignment="1">
      <alignment horizontal="left"/>
    </xf>
    <xf numFmtId="0" fontId="97" fillId="0" borderId="0" xfId="0" applyFont="1" applyBorder="1"/>
    <xf numFmtId="0" fontId="4" fillId="0" borderId="0" xfId="0" applyFont="1" applyAlignment="1">
      <alignment horizontal="center"/>
    </xf>
    <xf numFmtId="0" fontId="150" fillId="0" borderId="0" xfId="0" applyFont="1" applyFill="1" applyAlignment="1">
      <alignment horizontal="center"/>
    </xf>
    <xf numFmtId="0" fontId="3" fillId="0" borderId="14" xfId="0" applyFont="1" applyBorder="1" applyAlignment="1">
      <alignment horizontal="center" vertical="center" wrapText="1"/>
    </xf>
    <xf numFmtId="0" fontId="3" fillId="0" borderId="15" xfId="0" applyFont="1" applyFill="1" applyBorder="1" applyAlignment="1">
      <alignment horizontal="left" vertical="center" wrapText="1" indent="2"/>
    </xf>
    <xf numFmtId="0" fontId="3" fillId="0" borderId="17" xfId="0" applyFont="1" applyBorder="1" applyAlignment="1">
      <alignment horizontal="center" vertical="center" wrapText="1"/>
    </xf>
    <xf numFmtId="0" fontId="3" fillId="0" borderId="77" xfId="0" applyFont="1" applyBorder="1" applyAlignment="1">
      <alignment vertical="center" wrapText="1"/>
    </xf>
    <xf numFmtId="3" fontId="3" fillId="36" borderId="141" xfId="0" applyNumberFormat="1" applyFont="1" applyFill="1" applyBorder="1" applyAlignment="1">
      <alignment vertical="center" wrapText="1"/>
    </xf>
    <xf numFmtId="3" fontId="3" fillId="36" borderId="145" xfId="0" applyNumberFormat="1" applyFont="1" applyFill="1" applyBorder="1" applyAlignment="1">
      <alignment vertical="center" wrapText="1"/>
    </xf>
    <xf numFmtId="3" fontId="3" fillId="0" borderId="141" xfId="0" applyNumberFormat="1" applyFont="1" applyFill="1" applyBorder="1" applyAlignment="1">
      <alignment vertical="center" wrapText="1"/>
    </xf>
    <xf numFmtId="3" fontId="3" fillId="0" borderId="145" xfId="0" applyNumberFormat="1" applyFont="1" applyBorder="1" applyAlignment="1">
      <alignment vertical="center" wrapText="1"/>
    </xf>
    <xf numFmtId="3" fontId="3" fillId="0" borderId="141" xfId="0" applyNumberFormat="1" applyFont="1" applyBorder="1" applyAlignment="1">
      <alignment vertical="center" wrapText="1"/>
    </xf>
    <xf numFmtId="14" fontId="96" fillId="3" borderId="77" xfId="8" quotePrefix="1" applyNumberFormat="1" applyFont="1" applyFill="1" applyBorder="1" applyAlignment="1" applyProtection="1">
      <alignment horizontal="left"/>
      <protection locked="0"/>
    </xf>
    <xf numFmtId="3" fontId="3" fillId="0" borderId="145" xfId="0" applyNumberFormat="1" applyFont="1" applyFill="1" applyBorder="1" applyAlignment="1">
      <alignment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3" fontId="3" fillId="36" borderId="21" xfId="0" applyNumberFormat="1" applyFont="1" applyFill="1" applyBorder="1" applyAlignment="1">
      <alignment vertical="center" wrapText="1"/>
    </xf>
    <xf numFmtId="3" fontId="3" fillId="36" borderId="37" xfId="0" applyNumberFormat="1" applyFont="1" applyFill="1" applyBorder="1" applyAlignment="1">
      <alignment vertical="center" wrapText="1"/>
    </xf>
    <xf numFmtId="164" fontId="3" fillId="0" borderId="141" xfId="7" applyNumberFormat="1" applyFont="1" applyFill="1" applyBorder="1" applyAlignment="1">
      <alignment vertical="center" wrapText="1"/>
    </xf>
    <xf numFmtId="164" fontId="3" fillId="0" borderId="142" xfId="7" applyNumberFormat="1" applyFont="1" applyFill="1" applyBorder="1" applyAlignment="1">
      <alignment vertical="center" wrapText="1"/>
    </xf>
    <xf numFmtId="164" fontId="3" fillId="0" borderId="142" xfId="7" applyNumberFormat="1" applyFont="1" applyBorder="1" applyAlignment="1">
      <alignment vertical="center"/>
    </xf>
    <xf numFmtId="0" fontId="86" fillId="0" borderId="141" xfId="0" applyFont="1" applyFill="1" applyBorder="1" applyAlignment="1">
      <alignment horizontal="center" vertical="center" wrapText="1"/>
    </xf>
    <xf numFmtId="0" fontId="86" fillId="0" borderId="142" xfId="0" applyFont="1" applyFill="1" applyBorder="1" applyAlignment="1">
      <alignment horizontal="center" vertical="center" wrapText="1"/>
    </xf>
    <xf numFmtId="0" fontId="123" fillId="3" borderId="141" xfId="20966" applyFont="1" applyFill="1" applyBorder="1" applyAlignment="1">
      <alignment horizontal="left" vertical="center" wrapText="1"/>
    </xf>
    <xf numFmtId="0" fontId="124" fillId="0" borderId="141" xfId="20966" applyFont="1" applyFill="1" applyBorder="1" applyAlignment="1">
      <alignment horizontal="left" vertical="center" wrapText="1" indent="1"/>
    </xf>
    <xf numFmtId="0" fontId="124" fillId="3" borderId="141" xfId="20966" applyFont="1" applyFill="1" applyBorder="1" applyAlignment="1">
      <alignment horizontal="left" vertical="center" wrapText="1" indent="1"/>
    </xf>
    <xf numFmtId="0" fontId="126" fillId="0" borderId="141" xfId="20966" applyFont="1" applyFill="1" applyBorder="1" applyAlignment="1">
      <alignment horizontal="left" vertical="center" wrapText="1" indent="1"/>
    </xf>
    <xf numFmtId="167" fontId="115" fillId="36" borderId="21" xfId="0" applyNumberFormat="1" applyFont="1" applyFill="1" applyBorder="1" applyAlignment="1">
      <alignment horizontal="center" vertical="center"/>
    </xf>
    <xf numFmtId="167" fontId="115" fillId="36" borderId="22" xfId="0" applyNumberFormat="1" applyFont="1" applyFill="1" applyBorder="1" applyAlignment="1">
      <alignment horizontal="center" vertical="center"/>
    </xf>
    <xf numFmtId="193" fontId="96" fillId="36" borderId="142" xfId="2" applyNumberFormat="1" applyFont="1" applyFill="1" applyBorder="1" applyAlignment="1" applyProtection="1">
      <alignment vertical="top"/>
    </xf>
    <xf numFmtId="193" fontId="96" fillId="3" borderId="142" xfId="2" applyNumberFormat="1" applyFont="1" applyFill="1" applyBorder="1" applyAlignment="1" applyProtection="1">
      <alignment vertical="top"/>
      <protection locked="0"/>
    </xf>
    <xf numFmtId="193" fontId="96" fillId="36" borderId="142" xfId="2" applyNumberFormat="1" applyFont="1" applyFill="1" applyBorder="1" applyAlignment="1" applyProtection="1">
      <alignment vertical="top" wrapText="1"/>
    </xf>
    <xf numFmtId="193" fontId="96" fillId="3" borderId="142" xfId="2" applyNumberFormat="1" applyFont="1" applyFill="1" applyBorder="1" applyAlignment="1" applyProtection="1">
      <alignment vertical="top" wrapText="1"/>
      <protection locked="0"/>
    </xf>
    <xf numFmtId="193" fontId="96" fillId="36" borderId="142" xfId="2" applyNumberFormat="1" applyFont="1" applyFill="1" applyBorder="1" applyAlignment="1" applyProtection="1">
      <alignment vertical="top" wrapText="1"/>
      <protection locked="0"/>
    </xf>
    <xf numFmtId="193" fontId="94" fillId="36" borderId="141" xfId="5" applyNumberFormat="1" applyFont="1" applyFill="1" applyBorder="1" applyProtection="1">
      <protection locked="0"/>
    </xf>
    <xf numFmtId="0" fontId="94" fillId="3" borderId="141" xfId="5" applyFont="1" applyFill="1" applyBorder="1" applyProtection="1">
      <protection locked="0"/>
    </xf>
    <xf numFmtId="193" fontId="94" fillId="36" borderId="141" xfId="1" applyNumberFormat="1" applyFont="1" applyFill="1" applyBorder="1" applyProtection="1">
      <protection locked="0"/>
    </xf>
    <xf numFmtId="193" fontId="94" fillId="3" borderId="141" xfId="5" applyNumberFormat="1" applyFont="1" applyFill="1" applyBorder="1" applyProtection="1">
      <protection locked="0"/>
    </xf>
    <xf numFmtId="165" fontId="94" fillId="3" borderId="141" xfId="8" applyNumberFormat="1" applyFont="1" applyFill="1" applyBorder="1" applyAlignment="1" applyProtection="1">
      <alignment horizontal="right" wrapText="1"/>
      <protection locked="0"/>
    </xf>
    <xf numFmtId="165" fontId="94" fillId="4" borderId="141" xfId="8" applyNumberFormat="1" applyFont="1" applyFill="1" applyBorder="1" applyAlignment="1" applyProtection="1">
      <alignment horizontal="right" wrapText="1"/>
      <protection locked="0"/>
    </xf>
    <xf numFmtId="193" fontId="94" fillId="0" borderId="141" xfId="1" applyNumberFormat="1" applyFont="1" applyFill="1" applyBorder="1" applyProtection="1">
      <protection locked="0"/>
    </xf>
    <xf numFmtId="164" fontId="111" fillId="0" borderId="141" xfId="7" applyNumberFormat="1" applyFont="1" applyBorder="1"/>
    <xf numFmtId="164" fontId="111" fillId="0" borderId="141" xfId="7" applyNumberFormat="1" applyFont="1" applyFill="1" applyBorder="1"/>
    <xf numFmtId="164" fontId="114" fillId="0" borderId="141" xfId="7" applyNumberFormat="1" applyFont="1" applyBorder="1"/>
    <xf numFmtId="0" fontId="0" fillId="0" borderId="17" xfId="0" applyBorder="1" applyAlignment="1">
      <alignment horizontal="center" vertical="center"/>
    </xf>
    <xf numFmtId="0" fontId="149" fillId="0" borderId="0" xfId="0" applyFont="1" applyFill="1" applyAlignment="1">
      <alignment horizontal="right"/>
    </xf>
    <xf numFmtId="0" fontId="111" fillId="0" borderId="0" xfId="0" applyFont="1" applyFill="1" applyAlignment="1">
      <alignment horizontal="center" vertical="center"/>
    </xf>
    <xf numFmtId="3" fontId="0" fillId="36" borderId="142" xfId="0" applyNumberFormat="1" applyFill="1" applyBorder="1"/>
    <xf numFmtId="0" fontId="0" fillId="0" borderId="20" xfId="0" applyBorder="1" applyAlignment="1">
      <alignment horizontal="center" vertical="center"/>
    </xf>
    <xf numFmtId="0" fontId="125" fillId="3" borderId="21" xfId="0" applyFont="1" applyFill="1" applyBorder="1" applyAlignment="1">
      <alignment vertical="center" wrapText="1"/>
    </xf>
    <xf numFmtId="3" fontId="0" fillId="0" borderId="21" xfId="0" applyNumberFormat="1" applyBorder="1"/>
    <xf numFmtId="3" fontId="0" fillId="36" borderId="21" xfId="0" applyNumberFormat="1" applyFill="1" applyBorder="1"/>
    <xf numFmtId="3" fontId="0" fillId="36" borderId="22" xfId="0" applyNumberFormat="1" applyFill="1" applyBorder="1"/>
    <xf numFmtId="0" fontId="110" fillId="0" borderId="141" xfId="0" applyFont="1" applyBorder="1" applyAlignment="1">
      <alignment horizontal="center" vertical="center"/>
    </xf>
    <xf numFmtId="3" fontId="110" fillId="36" borderId="142" xfId="0" applyNumberFormat="1" applyFont="1" applyFill="1" applyBorder="1"/>
    <xf numFmtId="3" fontId="110" fillId="36" borderId="142" xfId="0" applyNumberFormat="1" applyFont="1" applyFill="1" applyBorder="1" applyAlignment="1">
      <alignment vertical="center"/>
    </xf>
    <xf numFmtId="0" fontId="125" fillId="0" borderId="141" xfId="0" applyFont="1" applyFill="1" applyBorder="1" applyAlignment="1">
      <alignment horizontal="left" vertical="center" wrapText="1"/>
    </xf>
    <xf numFmtId="0" fontId="127" fillId="0" borderId="141" xfId="20966" applyFont="1" applyFill="1" applyBorder="1" applyAlignment="1">
      <alignment horizontal="center" vertical="center" wrapText="1"/>
    </xf>
    <xf numFmtId="0" fontId="125" fillId="0" borderId="141" xfId="20966" applyFont="1" applyFill="1" applyBorder="1" applyAlignment="1">
      <alignment horizontal="left" vertical="center" wrapText="1"/>
    </xf>
    <xf numFmtId="0" fontId="125" fillId="0" borderId="141" xfId="0" applyFont="1" applyFill="1" applyBorder="1" applyAlignment="1">
      <alignment vertical="center" wrapText="1"/>
    </xf>
    <xf numFmtId="0" fontId="125" fillId="3" borderId="141" xfId="20966" applyFont="1" applyFill="1" applyBorder="1" applyAlignment="1">
      <alignment horizontal="left" vertical="center" wrapText="1"/>
    </xf>
    <xf numFmtId="0" fontId="128" fillId="0" borderId="0" xfId="0" applyFont="1" applyBorder="1" applyAlignment="1">
      <alignment horizontal="justify"/>
    </xf>
    <xf numFmtId="3" fontId="110" fillId="0" borderId="21" xfId="0" applyNumberFormat="1" applyFont="1" applyBorder="1"/>
    <xf numFmtId="3" fontId="110" fillId="36" borderId="21" xfId="0" applyNumberFormat="1" applyFont="1" applyFill="1" applyBorder="1"/>
    <xf numFmtId="3" fontId="110" fillId="36" borderId="22" xfId="0" applyNumberFormat="1" applyFont="1" applyFill="1" applyBorder="1"/>
    <xf numFmtId="193" fontId="0" fillId="0" borderId="142" xfId="0" applyNumberFormat="1" applyBorder="1" applyAlignment="1"/>
    <xf numFmtId="193" fontId="0" fillId="0" borderId="142" xfId="0" applyNumberFormat="1" applyBorder="1" applyAlignment="1">
      <alignment wrapText="1"/>
    </xf>
    <xf numFmtId="193" fontId="0" fillId="36" borderId="142" xfId="0" applyNumberFormat="1" applyFill="1" applyBorder="1" applyAlignment="1">
      <alignment horizontal="center" vertical="center" wrapText="1"/>
    </xf>
    <xf numFmtId="193" fontId="0" fillId="0" borderId="142" xfId="0" applyNumberFormat="1" applyFill="1" applyBorder="1" applyAlignment="1">
      <alignment wrapText="1"/>
    </xf>
    <xf numFmtId="193" fontId="141" fillId="0" borderId="139" xfId="0" applyNumberFormat="1" applyFont="1" applyFill="1" applyBorder="1" applyAlignment="1">
      <alignment horizontal="center" vertical="center"/>
    </xf>
    <xf numFmtId="9" fontId="3" fillId="0" borderId="142" xfId="20962" applyFont="1" applyBorder="1"/>
    <xf numFmtId="164" fontId="3" fillId="0" borderId="141" xfId="7" applyNumberFormat="1" applyFont="1" applyBorder="1" applyAlignment="1"/>
    <xf numFmtId="10" fontId="4" fillId="0" borderId="22" xfId="20962" applyNumberFormat="1" applyFont="1" applyBorder="1"/>
    <xf numFmtId="3" fontId="3" fillId="36" borderId="143" xfId="0" applyNumberFormat="1" applyFont="1" applyFill="1" applyBorder="1" applyAlignment="1">
      <alignment vertical="center" wrapText="1"/>
    </xf>
    <xf numFmtId="3" fontId="3" fillId="0" borderId="143" xfId="0" applyNumberFormat="1" applyFont="1" applyBorder="1" applyAlignment="1">
      <alignment vertical="center" wrapText="1"/>
    </xf>
    <xf numFmtId="3" fontId="3" fillId="36" borderId="24" xfId="0" applyNumberFormat="1" applyFont="1" applyFill="1" applyBorder="1" applyAlignment="1">
      <alignment vertical="center" wrapText="1"/>
    </xf>
    <xf numFmtId="193" fontId="96" fillId="0" borderId="141" xfId="0" applyNumberFormat="1" applyFont="1" applyFill="1" applyBorder="1" applyAlignment="1" applyProtection="1">
      <alignment horizontal="right"/>
    </xf>
    <xf numFmtId="193" fontId="96" fillId="36" borderId="141" xfId="0" applyNumberFormat="1" applyFont="1" applyFill="1" applyBorder="1" applyAlignment="1" applyProtection="1">
      <alignment horizontal="right"/>
    </xf>
    <xf numFmtId="193" fontId="96" fillId="36" borderId="142" xfId="0" applyNumberFormat="1" applyFont="1" applyFill="1" applyBorder="1" applyAlignment="1" applyProtection="1">
      <alignment horizontal="right"/>
    </xf>
    <xf numFmtId="193" fontId="96" fillId="0" borderId="21" xfId="0" applyNumberFormat="1" applyFont="1" applyFill="1" applyBorder="1" applyAlignment="1" applyProtection="1">
      <alignment horizontal="right"/>
    </xf>
    <xf numFmtId="193" fontId="96" fillId="36" borderId="21" xfId="0" applyNumberFormat="1" applyFont="1" applyFill="1" applyBorder="1" applyAlignment="1" applyProtection="1">
      <alignment horizontal="right"/>
    </xf>
    <xf numFmtId="193" fontId="96" fillId="36" borderId="22" xfId="0" applyNumberFormat="1" applyFont="1" applyFill="1" applyBorder="1" applyAlignment="1" applyProtection="1">
      <alignment horizontal="right"/>
    </xf>
    <xf numFmtId="10" fontId="136" fillId="0" borderId="131" xfId="20962" applyNumberFormat="1" applyFont="1" applyFill="1" applyBorder="1"/>
    <xf numFmtId="10" fontId="136" fillId="0" borderId="122" xfId="20962" applyNumberFormat="1" applyFont="1" applyFill="1" applyBorder="1"/>
    <xf numFmtId="3" fontId="110" fillId="0" borderId="141" xfId="0" applyNumberFormat="1" applyFont="1" applyFill="1" applyBorder="1"/>
    <xf numFmtId="164" fontId="110" fillId="0" borderId="141" xfId="7" applyNumberFormat="1" applyFont="1" applyFill="1" applyBorder="1"/>
    <xf numFmtId="164" fontId="0" fillId="0" borderId="141" xfId="7" applyNumberFormat="1" applyFont="1" applyFill="1" applyBorder="1"/>
    <xf numFmtId="3" fontId="3" fillId="0" borderId="0" xfId="0" applyNumberFormat="1" applyFont="1"/>
    <xf numFmtId="3" fontId="110" fillId="0" borderId="141" xfId="0" applyNumberFormat="1" applyFont="1" applyFill="1" applyBorder="1" applyAlignment="1"/>
    <xf numFmtId="193" fontId="0" fillId="36" borderId="16"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0" fontId="96" fillId="0" borderId="141" xfId="20962" applyNumberFormat="1" applyFont="1" applyFill="1" applyBorder="1" applyAlignment="1">
      <alignment horizontal="left" vertical="center" wrapText="1"/>
    </xf>
    <xf numFmtId="3" fontId="3" fillId="0" borderId="142" xfId="0" applyNumberFormat="1" applyFont="1" applyFill="1" applyBorder="1" applyAlignment="1">
      <alignment horizontal="right" vertical="center" wrapText="1"/>
    </xf>
    <xf numFmtId="10" fontId="3" fillId="0" borderId="141" xfId="20962" applyNumberFormat="1" applyFont="1" applyFill="1" applyBorder="1" applyAlignment="1">
      <alignment horizontal="left" vertical="center" wrapText="1"/>
    </xf>
    <xf numFmtId="10" fontId="4" fillId="36" borderId="141" xfId="0" applyNumberFormat="1" applyFont="1" applyFill="1" applyBorder="1" applyAlignment="1">
      <alignment horizontal="left" vertical="center" wrapText="1"/>
    </xf>
    <xf numFmtId="3" fontId="4" fillId="36" borderId="142" xfId="0" applyNumberFormat="1" applyFont="1" applyFill="1" applyBorder="1" applyAlignment="1">
      <alignment horizontal="right" vertical="center" wrapText="1"/>
    </xf>
    <xf numFmtId="10" fontId="100" fillId="0" borderId="141" xfId="20962" applyNumberFormat="1" applyFont="1" applyFill="1" applyBorder="1" applyAlignment="1">
      <alignment horizontal="left" vertical="center" wrapText="1"/>
    </xf>
    <xf numFmtId="3" fontId="100" fillId="0" borderId="142" xfId="0" applyNumberFormat="1" applyFont="1" applyFill="1" applyBorder="1" applyAlignment="1">
      <alignment horizontal="right" vertical="center" wrapText="1"/>
    </xf>
    <xf numFmtId="10" fontId="4" fillId="36" borderId="141" xfId="20962" applyNumberFormat="1" applyFont="1" applyFill="1" applyBorder="1" applyAlignment="1">
      <alignment horizontal="left" vertical="center" wrapText="1"/>
    </xf>
    <xf numFmtId="10" fontId="4" fillId="36" borderId="141" xfId="0" applyNumberFormat="1" applyFont="1" applyFill="1" applyBorder="1" applyAlignment="1">
      <alignment horizontal="center" vertical="center" wrapText="1"/>
    </xf>
    <xf numFmtId="3" fontId="4" fillId="36" borderId="142" xfId="0" applyNumberFormat="1" applyFont="1" applyFill="1" applyBorder="1" applyAlignment="1">
      <alignment horizontal="center" vertical="center" wrapText="1"/>
    </xf>
    <xf numFmtId="3" fontId="96" fillId="0" borderId="22" xfId="1" applyNumberFormat="1" applyFont="1" applyFill="1" applyBorder="1" applyAlignment="1" applyProtection="1">
      <alignment horizontal="right" vertical="center"/>
    </xf>
    <xf numFmtId="193" fontId="3" fillId="0" borderId="141" xfId="0" applyNumberFormat="1" applyFont="1" applyBorder="1" applyAlignment="1"/>
    <xf numFmtId="193" fontId="3" fillId="0" borderId="144" xfId="0" applyNumberFormat="1" applyFont="1" applyBorder="1" applyAlignment="1"/>
    <xf numFmtId="164" fontId="3" fillId="0" borderId="142" xfId="7" applyNumberFormat="1" applyFont="1" applyBorder="1" applyAlignment="1"/>
    <xf numFmtId="193" fontId="3" fillId="0" borderId="142" xfId="0" applyNumberFormat="1" applyFont="1" applyBorder="1" applyAlignment="1"/>
    <xf numFmtId="193" fontId="3" fillId="0" borderId="145" xfId="0" applyNumberFormat="1" applyFont="1" applyBorder="1" applyAlignment="1">
      <alignment wrapText="1"/>
    </xf>
    <xf numFmtId="193" fontId="3" fillId="0" borderId="145" xfId="0" applyNumberFormat="1" applyFont="1" applyBorder="1" applyAlignment="1"/>
    <xf numFmtId="193" fontId="3" fillId="0" borderId="141" xfId="0" applyNumberFormat="1" applyFont="1" applyBorder="1"/>
    <xf numFmtId="193" fontId="3" fillId="0" borderId="141" xfId="0" applyNumberFormat="1" applyFont="1" applyFill="1" applyBorder="1"/>
    <xf numFmtId="193" fontId="3" fillId="0" borderId="144" xfId="0" applyNumberFormat="1" applyFont="1" applyFill="1" applyBorder="1"/>
    <xf numFmtId="3" fontId="94" fillId="36" borderId="142" xfId="5" applyNumberFormat="1" applyFont="1" applyFill="1" applyBorder="1" applyProtection="1">
      <protection locked="0"/>
    </xf>
    <xf numFmtId="164" fontId="104" fillId="0" borderId="142" xfId="948" applyNumberFormat="1" applyFont="1" applyFill="1" applyBorder="1" applyAlignment="1" applyProtection="1">
      <alignment horizontal="right" vertical="center"/>
      <protection locked="0"/>
    </xf>
    <xf numFmtId="164" fontId="104" fillId="77" borderId="142" xfId="948" applyNumberFormat="1" applyFont="1" applyFill="1" applyBorder="1" applyAlignment="1" applyProtection="1">
      <alignment horizontal="right" vertical="center"/>
    </xf>
    <xf numFmtId="164" fontId="45" fillId="76" borderId="145" xfId="948" applyNumberFormat="1" applyFont="1" applyFill="1" applyBorder="1" applyAlignment="1" applyProtection="1">
      <alignment horizontal="right" vertical="center"/>
      <protection locked="0"/>
    </xf>
    <xf numFmtId="164" fontId="103" fillId="76" borderId="145" xfId="948" applyNumberFormat="1" applyFont="1" applyFill="1" applyBorder="1" applyAlignment="1" applyProtection="1">
      <alignment horizontal="right" vertical="center"/>
      <protection locked="0"/>
    </xf>
    <xf numFmtId="164" fontId="104" fillId="3" borderId="142" xfId="948" applyNumberFormat="1" applyFont="1" applyFill="1" applyBorder="1" applyAlignment="1" applyProtection="1">
      <alignment horizontal="right" vertical="center"/>
      <protection locked="0"/>
    </xf>
    <xf numFmtId="10" fontId="104" fillId="77" borderId="142" xfId="20962" applyNumberFormat="1" applyFont="1" applyFill="1" applyBorder="1" applyAlignment="1" applyProtection="1">
      <alignment horizontal="right" vertical="center"/>
    </xf>
    <xf numFmtId="164" fontId="104" fillId="3" borderId="22" xfId="948" applyNumberFormat="1" applyFont="1" applyFill="1" applyBorder="1" applyAlignment="1" applyProtection="1">
      <alignment horizontal="right" vertical="center"/>
      <protection locked="0"/>
    </xf>
    <xf numFmtId="164" fontId="112" fillId="0" borderId="141" xfId="7" applyNumberFormat="1" applyFont="1" applyBorder="1"/>
    <xf numFmtId="166" fontId="111" fillId="36" borderId="141" xfId="20965" applyFont="1" applyFill="1" applyBorder="1"/>
    <xf numFmtId="164" fontId="114" fillId="36" borderId="141" xfId="7" applyNumberFormat="1" applyFont="1" applyFill="1" applyBorder="1"/>
    <xf numFmtId="164" fontId="111" fillId="36" borderId="141" xfId="7" applyNumberFormat="1" applyFont="1" applyFill="1" applyBorder="1"/>
    <xf numFmtId="3" fontId="111" fillId="36" borderId="141" xfId="20965" applyNumberFormat="1" applyFont="1" applyFill="1" applyBorder="1"/>
    <xf numFmtId="3" fontId="114" fillId="0" borderId="141" xfId="0" applyNumberFormat="1" applyFont="1" applyFill="1" applyBorder="1"/>
    <xf numFmtId="3" fontId="114" fillId="36" borderId="141" xfId="20965" applyNumberFormat="1" applyFont="1" applyFill="1" applyBorder="1"/>
    <xf numFmtId="3" fontId="112" fillId="0" borderId="141" xfId="0" applyNumberFormat="1" applyFont="1" applyFill="1" applyBorder="1" applyAlignment="1">
      <alignment horizontal="center"/>
    </xf>
    <xf numFmtId="0" fontId="112" fillId="0" borderId="141" xfId="0" applyFont="1" applyBorder="1" applyAlignment="1">
      <alignment horizontal="center"/>
    </xf>
    <xf numFmtId="3" fontId="115" fillId="0" borderId="141" xfId="0" applyNumberFormat="1" applyFont="1" applyFill="1" applyBorder="1" applyAlignment="1">
      <alignment horizontal="center"/>
    </xf>
    <xf numFmtId="0" fontId="115" fillId="0" borderId="141" xfId="0" applyFont="1" applyBorder="1" applyAlignment="1">
      <alignment horizontal="center"/>
    </xf>
    <xf numFmtId="3" fontId="114" fillId="0" borderId="65" xfId="0" applyNumberFormat="1" applyFont="1" applyBorder="1" applyAlignment="1">
      <alignment horizontal="center"/>
    </xf>
    <xf numFmtId="3" fontId="111" fillId="0" borderId="142" xfId="0" applyNumberFormat="1" applyFont="1" applyBorder="1" applyAlignment="1">
      <alignment horizontal="center"/>
    </xf>
    <xf numFmtId="3" fontId="111" fillId="0" borderId="17" xfId="0" applyNumberFormat="1" applyFont="1" applyBorder="1" applyAlignment="1">
      <alignment horizontal="center"/>
    </xf>
    <xf numFmtId="3" fontId="111" fillId="0" borderId="17" xfId="0" applyNumberFormat="1" applyFont="1" applyFill="1" applyBorder="1" applyAlignment="1">
      <alignment horizontal="center"/>
    </xf>
    <xf numFmtId="3" fontId="111" fillId="79" borderId="17" xfId="0" applyNumberFormat="1" applyFont="1" applyFill="1" applyBorder="1" applyAlignment="1">
      <alignment horizontal="center"/>
    </xf>
    <xf numFmtId="3" fontId="111" fillId="79" borderId="141" xfId="0" applyNumberFormat="1" applyFont="1" applyFill="1" applyBorder="1" applyAlignment="1">
      <alignment horizontal="center"/>
    </xf>
    <xf numFmtId="3" fontId="111" fillId="79" borderId="142" xfId="0" applyNumberFormat="1" applyFont="1" applyFill="1" applyBorder="1" applyAlignment="1">
      <alignment horizontal="center"/>
    </xf>
    <xf numFmtId="3" fontId="111" fillId="0" borderId="17" xfId="0" applyNumberFormat="1" applyFont="1" applyFill="1" applyBorder="1" applyAlignment="1">
      <alignment horizontal="center" vertical="top" wrapText="1"/>
    </xf>
    <xf numFmtId="3" fontId="111" fillId="0" borderId="141" xfId="0" applyNumberFormat="1" applyFont="1" applyFill="1" applyBorder="1" applyAlignment="1">
      <alignment horizontal="center"/>
    </xf>
    <xf numFmtId="3" fontId="111" fillId="0" borderId="142" xfId="0" applyNumberFormat="1" applyFont="1" applyFill="1" applyBorder="1" applyAlignment="1">
      <alignment horizontal="center"/>
    </xf>
    <xf numFmtId="3" fontId="111" fillId="0" borderId="17" xfId="0" applyNumberFormat="1" applyFont="1" applyFill="1" applyBorder="1" applyAlignment="1">
      <alignment horizontal="center" wrapText="1"/>
    </xf>
    <xf numFmtId="3" fontId="111" fillId="0" borderId="20" xfId="0" applyNumberFormat="1" applyFont="1" applyFill="1" applyBorder="1" applyAlignment="1">
      <alignment horizontal="center" wrapText="1"/>
    </xf>
    <xf numFmtId="3" fontId="111" fillId="0" borderId="21" xfId="0" applyNumberFormat="1" applyFont="1" applyFill="1" applyBorder="1" applyAlignment="1">
      <alignment horizontal="center"/>
    </xf>
    <xf numFmtId="3" fontId="111" fillId="0" borderId="22" xfId="0" applyNumberFormat="1" applyFont="1" applyFill="1" applyBorder="1" applyAlignment="1">
      <alignment horizontal="center"/>
    </xf>
    <xf numFmtId="3" fontId="111" fillId="0" borderId="141" xfId="0" applyNumberFormat="1" applyFont="1" applyFill="1" applyBorder="1" applyAlignment="1">
      <alignment horizontal="center" wrapText="1"/>
    </xf>
    <xf numFmtId="3" fontId="111" fillId="0" borderId="141" xfId="0" applyNumberFormat="1" applyFont="1" applyFill="1" applyBorder="1" applyAlignment="1">
      <alignment horizontal="center" vertical="center" wrapText="1"/>
    </xf>
    <xf numFmtId="3" fontId="116" fillId="0" borderId="141" xfId="0" applyNumberFormat="1" applyFont="1" applyBorder="1" applyAlignment="1">
      <alignment horizontal="center"/>
    </xf>
    <xf numFmtId="165" fontId="143" fillId="0" borderId="141" xfId="20962" applyNumberFormat="1" applyFont="1" applyBorder="1" applyAlignment="1">
      <alignment horizontal="center"/>
    </xf>
    <xf numFmtId="195" fontId="143" fillId="0" borderId="141" xfId="7" applyNumberFormat="1" applyFont="1" applyBorder="1" applyAlignment="1">
      <alignment horizontal="center"/>
    </xf>
    <xf numFmtId="43" fontId="143" fillId="0" borderId="141" xfId="7" applyNumberFormat="1" applyFont="1" applyBorder="1" applyAlignment="1">
      <alignment horizontal="center"/>
    </xf>
    <xf numFmtId="3" fontId="116" fillId="0" borderId="134" xfId="0" applyNumberFormat="1" applyFont="1" applyBorder="1" applyAlignment="1">
      <alignment horizontal="center"/>
    </xf>
    <xf numFmtId="43" fontId="143" fillId="0" borderId="141" xfId="7" applyFont="1" applyBorder="1" applyAlignment="1">
      <alignment horizontal="center"/>
    </xf>
    <xf numFmtId="193" fontId="94" fillId="0" borderId="143" xfId="0" applyNumberFormat="1" applyFont="1" applyFill="1" applyBorder="1" applyAlignment="1" applyProtection="1">
      <alignment vertical="center" wrapText="1"/>
      <protection locked="0"/>
    </xf>
    <xf numFmtId="169" fontId="94" fillId="37" borderId="0" xfId="20" applyFont="1" applyBorder="1"/>
    <xf numFmtId="193" fontId="94" fillId="0" borderId="143" xfId="0" applyNumberFormat="1" applyFont="1" applyFill="1" applyBorder="1" applyAlignment="1" applyProtection="1">
      <alignment horizontal="right" vertical="center" wrapText="1"/>
      <protection locked="0"/>
    </xf>
    <xf numFmtId="10" fontId="141" fillId="0" borderId="143" xfId="20962" applyNumberFormat="1" applyFont="1" applyFill="1" applyBorder="1" applyAlignment="1" applyProtection="1">
      <alignment horizontal="right" vertical="center" wrapText="1"/>
      <protection locked="0"/>
    </xf>
    <xf numFmtId="10" fontId="94" fillId="2" borderId="143" xfId="20962" applyNumberFormat="1" applyFont="1" applyFill="1" applyBorder="1" applyAlignment="1" applyProtection="1">
      <alignment vertical="center"/>
      <protection locked="0"/>
    </xf>
    <xf numFmtId="10" fontId="94" fillId="37" borderId="0" xfId="20962" applyNumberFormat="1" applyFont="1" applyFill="1" applyBorder="1"/>
    <xf numFmtId="10" fontId="94" fillId="0" borderId="143" xfId="20962" applyNumberFormat="1" applyFont="1" applyFill="1" applyBorder="1" applyAlignment="1" applyProtection="1">
      <alignment vertical="center"/>
      <protection locked="0"/>
    </xf>
    <xf numFmtId="193" fontId="94" fillId="0" borderId="143" xfId="0" applyNumberFormat="1" applyFont="1" applyFill="1" applyBorder="1" applyAlignment="1" applyProtection="1">
      <alignment vertical="center"/>
      <protection locked="0"/>
    </xf>
    <xf numFmtId="193" fontId="94" fillId="0" borderId="137" xfId="0" applyNumberFormat="1" applyFont="1" applyFill="1" applyBorder="1" applyAlignment="1" applyProtection="1">
      <alignment vertical="center"/>
      <protection locked="0"/>
    </xf>
    <xf numFmtId="10" fontId="94" fillId="0" borderId="24" xfId="20962" applyNumberFormat="1" applyFont="1" applyFill="1" applyBorder="1" applyAlignment="1" applyProtection="1">
      <alignment vertical="center"/>
      <protection locked="0"/>
    </xf>
    <xf numFmtId="164" fontId="3" fillId="0" borderId="142" xfId="7" applyNumberFormat="1" applyFont="1" applyFill="1" applyBorder="1"/>
    <xf numFmtId="10" fontId="94" fillId="2" borderId="141" xfId="20962" applyNumberFormat="1" applyFont="1" applyFill="1" applyBorder="1" applyAlignment="1" applyProtection="1">
      <alignment vertical="center"/>
      <protection locked="0"/>
    </xf>
    <xf numFmtId="2" fontId="3" fillId="0" borderId="141" xfId="7" applyNumberFormat="1" applyFont="1" applyFill="1" applyBorder="1"/>
    <xf numFmtId="0" fontId="3" fillId="0" borderId="141" xfId="7" applyNumberFormat="1" applyFont="1" applyFill="1" applyBorder="1"/>
    <xf numFmtId="0" fontId="93" fillId="0" borderId="64" xfId="0" applyFont="1" applyBorder="1" applyAlignment="1">
      <alignment horizontal="left" wrapText="1"/>
    </xf>
    <xf numFmtId="0" fontId="93" fillId="0" borderId="63" xfId="0" applyFont="1" applyBorder="1" applyAlignment="1">
      <alignment horizontal="left" wrapText="1"/>
    </xf>
    <xf numFmtId="0" fontId="137" fillId="0" borderId="123" xfId="0" applyFont="1" applyBorder="1" applyAlignment="1">
      <alignment horizontal="center" vertical="center"/>
    </xf>
    <xf numFmtId="0" fontId="137" fillId="0" borderId="29" xfId="0" applyFont="1" applyBorder="1" applyAlignment="1">
      <alignment horizontal="center" vertical="center"/>
    </xf>
    <xf numFmtId="0" fontId="137" fillId="0" borderId="124" xfId="0" applyFont="1" applyBorder="1" applyAlignment="1">
      <alignment horizontal="center" vertical="center"/>
    </xf>
    <xf numFmtId="0" fontId="138" fillId="0" borderId="123" xfId="0" applyFont="1" applyBorder="1" applyAlignment="1">
      <alignment horizontal="center"/>
    </xf>
    <xf numFmtId="0" fontId="138" fillId="0" borderId="29" xfId="0" applyFont="1" applyBorder="1" applyAlignment="1">
      <alignment horizontal="center"/>
    </xf>
    <xf numFmtId="0" fontId="138" fillId="0" borderId="124" xfId="0" applyFont="1" applyBorder="1" applyAlignment="1">
      <alignment horizontal="center"/>
    </xf>
    <xf numFmtId="3" fontId="0" fillId="0" borderId="144" xfId="0" applyNumberFormat="1" applyBorder="1" applyAlignment="1">
      <alignment horizontal="center"/>
    </xf>
    <xf numFmtId="3" fontId="0" fillId="0" borderId="117" xfId="0" applyNumberFormat="1" applyBorder="1" applyAlignment="1">
      <alignment horizontal="center"/>
    </xf>
    <xf numFmtId="3" fontId="0" fillId="0" borderId="145" xfId="0" applyNumberFormat="1" applyBorder="1" applyAlignment="1">
      <alignment horizontal="center"/>
    </xf>
    <xf numFmtId="0" fontId="0" fillId="0" borderId="14" xfId="0" applyBorder="1" applyAlignment="1">
      <alignment horizontal="center" vertical="center"/>
    </xf>
    <xf numFmtId="0" fontId="0" fillId="0" borderId="17" xfId="0" applyBorder="1" applyAlignment="1">
      <alignment horizontal="center" vertical="center"/>
    </xf>
    <xf numFmtId="0" fontId="120" fillId="0" borderId="5" xfId="0" applyFont="1" applyBorder="1" applyAlignment="1">
      <alignment horizontal="center" vertical="center"/>
    </xf>
    <xf numFmtId="0" fontId="120" fillId="0" borderId="7" xfId="0" applyFont="1" applyBorder="1" applyAlignment="1">
      <alignment horizontal="center" vertical="center"/>
    </xf>
    <xf numFmtId="0" fontId="121" fillId="0" borderId="15" xfId="0" applyFont="1" applyFill="1" applyBorder="1" applyAlignment="1" applyProtection="1">
      <alignment horizontal="center" vertical="center"/>
    </xf>
    <xf numFmtId="0" fontId="121" fillId="0" borderId="16" xfId="0" applyFont="1" applyFill="1" applyBorder="1" applyAlignment="1" applyProtection="1">
      <alignment horizontal="center" vertical="center"/>
    </xf>
    <xf numFmtId="0" fontId="0" fillId="0" borderId="144" xfId="0" applyBorder="1" applyAlignment="1">
      <alignment horizontal="center"/>
    </xf>
    <xf numFmtId="0" fontId="0" fillId="0" borderId="117" xfId="0" applyBorder="1" applyAlignment="1">
      <alignment horizontal="center"/>
    </xf>
    <xf numFmtId="0" fontId="0" fillId="0" borderId="145" xfId="0" applyBorder="1" applyAlignment="1">
      <alignment horizontal="center"/>
    </xf>
    <xf numFmtId="0" fontId="0" fillId="0" borderId="4" xfId="0" applyBorder="1" applyAlignment="1">
      <alignment horizontal="center" vertical="center"/>
    </xf>
    <xf numFmtId="0" fontId="0" fillId="0" borderId="65" xfId="0" applyBorder="1" applyAlignment="1">
      <alignment horizontal="center" vertical="center"/>
    </xf>
    <xf numFmtId="0" fontId="120" fillId="0" borderId="5" xfId="0" applyFont="1" applyBorder="1" applyAlignment="1">
      <alignment horizontal="center" vertical="center" wrapText="1"/>
    </xf>
    <xf numFmtId="0" fontId="120" fillId="0" borderId="7" xfId="0" applyFont="1" applyBorder="1" applyAlignment="1">
      <alignment horizontal="center" vertical="center" wrapText="1"/>
    </xf>
    <xf numFmtId="0" fontId="0" fillId="0" borderId="15" xfId="0" applyBorder="1" applyAlignment="1">
      <alignment horizontal="center" vertical="center" wrapText="1"/>
    </xf>
    <xf numFmtId="0" fontId="0" fillId="0" borderId="141"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141" xfId="0" applyFont="1" applyFill="1" applyBorder="1" applyAlignment="1">
      <alignment horizontal="center" vertical="center" wrapText="1"/>
    </xf>
    <xf numFmtId="0" fontId="84" fillId="0" borderId="141" xfId="0" applyFont="1" applyFill="1" applyBorder="1" applyAlignment="1">
      <alignment horizontal="center" vertical="center" wrapText="1"/>
    </xf>
    <xf numFmtId="0" fontId="45" fillId="0" borderId="141" xfId="11" applyFont="1" applyFill="1" applyBorder="1" applyAlignment="1" applyProtection="1">
      <alignment horizontal="center" vertical="center" wrapText="1"/>
    </xf>
    <xf numFmtId="0" fontId="45" fillId="0" borderId="142" xfId="11" applyFont="1" applyFill="1" applyBorder="1" applyAlignment="1" applyProtection="1">
      <alignment horizontal="center" vertical="center" wrapText="1"/>
    </xf>
    <xf numFmtId="0" fontId="45" fillId="0" borderId="6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7"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0" xfId="1" applyNumberFormat="1" applyFont="1" applyFill="1" applyBorder="1" applyAlignment="1" applyProtection="1">
      <alignment horizontal="center" vertical="center" wrapText="1"/>
      <protection locked="0"/>
    </xf>
    <xf numFmtId="164" fontId="45" fillId="0" borderId="71" xfId="1" applyNumberFormat="1"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3" xfId="0" applyFont="1" applyFill="1" applyBorder="1" applyAlignment="1">
      <alignment horizontal="left" vertical="center"/>
    </xf>
    <xf numFmtId="0" fontId="99"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78" xfId="0" applyFont="1" applyBorder="1" applyAlignment="1">
      <alignment horizontal="center" vertical="center" wrapText="1"/>
    </xf>
    <xf numFmtId="0" fontId="114" fillId="0" borderId="96" xfId="0" applyNumberFormat="1" applyFont="1" applyFill="1" applyBorder="1" applyAlignment="1">
      <alignment horizontal="left" vertical="center" wrapText="1"/>
    </xf>
    <xf numFmtId="0" fontId="114" fillId="0" borderId="97" xfId="0" applyNumberFormat="1" applyFont="1" applyFill="1" applyBorder="1" applyAlignment="1">
      <alignment horizontal="left" vertical="center" wrapText="1"/>
    </xf>
    <xf numFmtId="0" fontId="114" fillId="0" borderId="101" xfId="0" applyNumberFormat="1" applyFont="1" applyFill="1" applyBorder="1" applyAlignment="1">
      <alignment horizontal="left" vertical="center" wrapText="1"/>
    </xf>
    <xf numFmtId="0" fontId="114" fillId="0" borderId="102" xfId="0" applyNumberFormat="1" applyFont="1" applyFill="1" applyBorder="1" applyAlignment="1">
      <alignment horizontal="left" vertical="center" wrapText="1"/>
    </xf>
    <xf numFmtId="0" fontId="114" fillId="0" borderId="104" xfId="0" applyNumberFormat="1" applyFont="1" applyFill="1" applyBorder="1" applyAlignment="1">
      <alignment horizontal="left" vertical="center" wrapText="1"/>
    </xf>
    <xf numFmtId="0" fontId="114" fillId="0" borderId="105" xfId="0" applyNumberFormat="1" applyFont="1" applyFill="1" applyBorder="1" applyAlignment="1">
      <alignment horizontal="left" vertical="center" wrapText="1"/>
    </xf>
    <xf numFmtId="0" fontId="115" fillId="0" borderId="98" xfId="0" applyFont="1" applyFill="1" applyBorder="1" applyAlignment="1">
      <alignment horizontal="center" vertical="center" wrapText="1"/>
    </xf>
    <xf numFmtId="0" fontId="115" fillId="0" borderId="99" xfId="0" applyFont="1" applyFill="1" applyBorder="1" applyAlignment="1">
      <alignment horizontal="center" vertical="center" wrapText="1"/>
    </xf>
    <xf numFmtId="0" fontId="115" fillId="0" borderId="100" xfId="0" applyFont="1" applyFill="1" applyBorder="1" applyAlignment="1">
      <alignment horizontal="center" vertical="center" wrapText="1"/>
    </xf>
    <xf numFmtId="0" fontId="115" fillId="0" borderId="81" xfId="0" applyFont="1" applyFill="1" applyBorder="1" applyAlignment="1">
      <alignment horizontal="center" vertical="center" wrapText="1"/>
    </xf>
    <xf numFmtId="0" fontId="115" fillId="0" borderId="103" xfId="0" applyFont="1" applyFill="1" applyBorder="1" applyAlignment="1">
      <alignment horizontal="center" vertical="center" wrapText="1"/>
    </xf>
    <xf numFmtId="0" fontId="115" fillId="0" borderId="73" xfId="0" applyFont="1" applyFill="1" applyBorder="1" applyAlignment="1">
      <alignment horizontal="center" vertical="center" wrapText="1"/>
    </xf>
    <xf numFmtId="0" fontId="111" fillId="0" borderId="119" xfId="0" applyFont="1" applyBorder="1" applyAlignment="1">
      <alignment horizontal="center" vertical="center" wrapText="1"/>
    </xf>
    <xf numFmtId="0" fontId="111" fillId="0" borderId="7" xfId="0" applyFont="1" applyBorder="1" applyAlignment="1">
      <alignment horizontal="center" vertical="center" wrapText="1"/>
    </xf>
    <xf numFmtId="0" fontId="111" fillId="0" borderId="115" xfId="0" applyFont="1" applyBorder="1" applyAlignment="1">
      <alignment horizontal="center" vertical="center" wrapText="1"/>
    </xf>
    <xf numFmtId="0" fontId="119" fillId="0" borderId="115" xfId="0" applyFont="1" applyFill="1" applyBorder="1" applyAlignment="1">
      <alignment horizontal="center" vertical="center"/>
    </xf>
    <xf numFmtId="0" fontId="119" fillId="0" borderId="98" xfId="0" applyFont="1" applyFill="1" applyBorder="1" applyAlignment="1">
      <alignment horizontal="center" vertical="center"/>
    </xf>
    <xf numFmtId="0" fontId="119" fillId="0" borderId="100" xfId="0" applyFont="1" applyFill="1" applyBorder="1" applyAlignment="1">
      <alignment horizontal="center" vertical="center"/>
    </xf>
    <xf numFmtId="0" fontId="119" fillId="0" borderId="81" xfId="0" applyFont="1" applyFill="1" applyBorder="1" applyAlignment="1">
      <alignment horizontal="center" vertical="center"/>
    </xf>
    <xf numFmtId="0" fontId="119" fillId="0" borderId="73" xfId="0" applyFont="1" applyFill="1" applyBorder="1" applyAlignment="1">
      <alignment horizontal="center" vertical="center"/>
    </xf>
    <xf numFmtId="0" fontId="115" fillId="0" borderId="115" xfId="0" applyFont="1" applyFill="1" applyBorder="1" applyAlignment="1">
      <alignment horizontal="center" vertical="center" wrapText="1"/>
    </xf>
    <xf numFmtId="0" fontId="111" fillId="0" borderId="118" xfId="0" applyFont="1" applyBorder="1" applyAlignment="1">
      <alignment horizontal="center" vertical="center" wrapText="1"/>
    </xf>
    <xf numFmtId="0" fontId="114" fillId="0" borderId="98" xfId="0" applyFont="1" applyFill="1" applyBorder="1" applyAlignment="1">
      <alignment horizontal="center" vertical="center" wrapText="1"/>
    </xf>
    <xf numFmtId="0" fontId="114" fillId="0" borderId="100" xfId="0" applyFont="1" applyFill="1" applyBorder="1" applyAlignment="1">
      <alignment horizontal="center" vertical="center" wrapText="1"/>
    </xf>
    <xf numFmtId="0" fontId="114" fillId="0" borderId="68" xfId="0" applyFont="1" applyFill="1" applyBorder="1" applyAlignment="1">
      <alignment horizontal="center" vertical="center" wrapText="1"/>
    </xf>
    <xf numFmtId="0" fontId="114" fillId="0" borderId="66" xfId="0" applyFont="1" applyFill="1" applyBorder="1" applyAlignment="1">
      <alignment horizontal="center" vertical="center" wrapText="1"/>
    </xf>
    <xf numFmtId="0" fontId="114" fillId="0" borderId="81" xfId="0" applyFont="1" applyFill="1" applyBorder="1" applyAlignment="1">
      <alignment horizontal="center" vertical="center" wrapText="1"/>
    </xf>
    <xf numFmtId="0" fontId="114" fillId="0" borderId="73" xfId="0" applyFont="1" applyFill="1" applyBorder="1" applyAlignment="1">
      <alignment horizontal="center" vertical="center" wrapText="1"/>
    </xf>
    <xf numFmtId="0" fontId="111" fillId="0" borderId="116" xfId="0" applyFont="1" applyFill="1" applyBorder="1" applyAlignment="1">
      <alignment horizontal="center" vertical="center" wrapText="1"/>
    </xf>
    <xf numFmtId="0" fontId="111" fillId="0" borderId="117" xfId="0" applyFont="1" applyFill="1" applyBorder="1" applyAlignment="1">
      <alignment horizontal="center" vertical="center" wrapText="1"/>
    </xf>
    <xf numFmtId="0" fontId="114" fillId="0" borderId="74"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1" fillId="0" borderId="74" xfId="0" applyFont="1" applyFill="1" applyBorder="1" applyAlignment="1">
      <alignment horizontal="center" vertical="center" wrapText="1"/>
    </xf>
    <xf numFmtId="0" fontId="111" fillId="0" borderId="73" xfId="0" applyFont="1" applyBorder="1" applyAlignment="1">
      <alignment horizontal="center" vertical="center" wrapText="1"/>
    </xf>
    <xf numFmtId="0" fontId="111" fillId="0" borderId="78" xfId="0" applyFont="1" applyBorder="1" applyAlignment="1">
      <alignment horizontal="center" vertical="center" wrapText="1"/>
    </xf>
    <xf numFmtId="0" fontId="114" fillId="0" borderId="53" xfId="0" applyNumberFormat="1" applyFont="1" applyFill="1" applyBorder="1" applyAlignment="1">
      <alignment horizontal="left" vertical="top" wrapText="1"/>
    </xf>
    <xf numFmtId="0" fontId="114" fillId="0" borderId="75" xfId="0" applyNumberFormat="1" applyFont="1" applyFill="1" applyBorder="1" applyAlignment="1">
      <alignment horizontal="left" vertical="top" wrapText="1"/>
    </xf>
    <xf numFmtId="0" fontId="114" fillId="0" borderId="61" xfId="0" applyNumberFormat="1" applyFont="1" applyFill="1" applyBorder="1" applyAlignment="1">
      <alignment horizontal="left" vertical="top" wrapText="1"/>
    </xf>
    <xf numFmtId="0" fontId="114" fillId="0" borderId="88" xfId="0" applyNumberFormat="1" applyFont="1" applyFill="1" applyBorder="1" applyAlignment="1">
      <alignment horizontal="left" vertical="top" wrapText="1"/>
    </xf>
    <xf numFmtId="0" fontId="114" fillId="0" borderId="95" xfId="0" applyNumberFormat="1" applyFont="1" applyFill="1" applyBorder="1" applyAlignment="1">
      <alignment horizontal="left" vertical="top" wrapText="1"/>
    </xf>
    <xf numFmtId="0" fontId="114" fillId="0" borderId="122" xfId="0" applyNumberFormat="1" applyFont="1" applyFill="1" applyBorder="1" applyAlignment="1">
      <alignment horizontal="left" vertical="top" wrapText="1"/>
    </xf>
    <xf numFmtId="0" fontId="114" fillId="0" borderId="82" xfId="0" applyFont="1" applyFill="1" applyBorder="1" applyAlignment="1">
      <alignment horizontal="center" vertical="center" wrapText="1"/>
    </xf>
    <xf numFmtId="0" fontId="114" fillId="0" borderId="65" xfId="0" applyFont="1" applyFill="1" applyBorder="1" applyAlignment="1">
      <alignment horizontal="center" vertical="center" wrapText="1"/>
    </xf>
    <xf numFmtId="0" fontId="111" fillId="0" borderId="67" xfId="0" applyFont="1" applyFill="1" applyBorder="1" applyAlignment="1">
      <alignment horizontal="center" vertical="center" wrapText="1"/>
    </xf>
    <xf numFmtId="0" fontId="111" fillId="0" borderId="26" xfId="0" applyFont="1" applyFill="1" applyBorder="1" applyAlignment="1">
      <alignment horizontal="center" vertical="center" wrapText="1"/>
    </xf>
    <xf numFmtId="0" fontId="111" fillId="0" borderId="28" xfId="0" applyFont="1" applyFill="1" applyBorder="1" applyAlignment="1">
      <alignment horizontal="center" vertical="center" wrapText="1"/>
    </xf>
    <xf numFmtId="0" fontId="111" fillId="0" borderId="98" xfId="0" applyFont="1" applyBorder="1" applyAlignment="1">
      <alignment horizontal="center" vertical="top" wrapText="1"/>
    </xf>
    <xf numFmtId="0" fontId="111" fillId="0" borderId="99" xfId="0" applyFont="1" applyBorder="1" applyAlignment="1">
      <alignment horizontal="center" vertical="top" wrapText="1"/>
    </xf>
    <xf numFmtId="0" fontId="111" fillId="0" borderId="98" xfId="0" applyFont="1" applyFill="1" applyBorder="1" applyAlignment="1">
      <alignment horizontal="center" vertical="top" wrapText="1"/>
    </xf>
    <xf numFmtId="0" fontId="111" fillId="0" borderId="117" xfId="0" applyFont="1" applyFill="1" applyBorder="1" applyAlignment="1">
      <alignment horizontal="center" vertical="top" wrapText="1"/>
    </xf>
    <xf numFmtId="0" fontId="111" fillId="0" borderId="118" xfId="0" applyFont="1" applyFill="1" applyBorder="1" applyAlignment="1">
      <alignment horizontal="center" vertical="top" wrapText="1"/>
    </xf>
    <xf numFmtId="0" fontId="131" fillId="0" borderId="107" xfId="0" applyNumberFormat="1" applyFont="1" applyFill="1" applyBorder="1" applyAlignment="1">
      <alignment horizontal="left" vertical="top" wrapText="1"/>
    </xf>
    <xf numFmtId="0" fontId="131" fillId="0" borderId="108" xfId="0" applyNumberFormat="1" applyFont="1" applyFill="1" applyBorder="1" applyAlignment="1">
      <alignment horizontal="left" vertical="top" wrapText="1"/>
    </xf>
    <xf numFmtId="0" fontId="117" fillId="0" borderId="98" xfId="0" applyFont="1" applyBorder="1" applyAlignment="1">
      <alignment horizontal="center" vertical="center"/>
    </xf>
    <xf numFmtId="0" fontId="117" fillId="0" borderId="100" xfId="0" applyFont="1" applyBorder="1" applyAlignment="1">
      <alignment horizontal="center" vertical="center"/>
    </xf>
    <xf numFmtId="0" fontId="117" fillId="0" borderId="81" xfId="0" applyFont="1" applyBorder="1" applyAlignment="1">
      <alignment horizontal="center" vertical="center"/>
    </xf>
    <xf numFmtId="0" fontId="117" fillId="0" borderId="73" xfId="0" applyFont="1" applyBorder="1" applyAlignment="1">
      <alignment horizontal="center" vertical="center"/>
    </xf>
    <xf numFmtId="0" fontId="116" fillId="0" borderId="115" xfId="0" applyFont="1" applyBorder="1" applyAlignment="1">
      <alignment horizontal="center" vertical="center" wrapText="1"/>
    </xf>
    <xf numFmtId="0" fontId="116" fillId="0" borderId="119" xfId="0" applyFont="1" applyBorder="1" applyAlignment="1">
      <alignment horizontal="center" vertical="center" wrapText="1"/>
    </xf>
  </cellXfs>
  <cellStyles count="21415">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68"/>
    <cellStyle name="Calculation 2 10 3" xfId="724"/>
    <cellStyle name="Calculation 2 10 3 2" xfId="20969"/>
    <cellStyle name="Calculation 2 10 4" xfId="725"/>
    <cellStyle name="Calculation 2 10 4 2" xfId="20970"/>
    <cellStyle name="Calculation 2 10 5" xfId="726"/>
    <cellStyle name="Calculation 2 10 5 2" xfId="20971"/>
    <cellStyle name="Calculation 2 11" xfId="727"/>
    <cellStyle name="Calculation 2 11 2" xfId="728"/>
    <cellStyle name="Calculation 2 11 2 2" xfId="20973"/>
    <cellStyle name="Calculation 2 11 3" xfId="729"/>
    <cellStyle name="Calculation 2 11 3 2" xfId="20974"/>
    <cellStyle name="Calculation 2 11 4" xfId="730"/>
    <cellStyle name="Calculation 2 11 4 2" xfId="20975"/>
    <cellStyle name="Calculation 2 11 5" xfId="731"/>
    <cellStyle name="Calculation 2 11 5 2" xfId="20976"/>
    <cellStyle name="Calculation 2 11 6" xfId="20972"/>
    <cellStyle name="Calculation 2 12" xfId="732"/>
    <cellStyle name="Calculation 2 12 2" xfId="733"/>
    <cellStyle name="Calculation 2 12 2 2" xfId="20978"/>
    <cellStyle name="Calculation 2 12 3" xfId="734"/>
    <cellStyle name="Calculation 2 12 3 2" xfId="20979"/>
    <cellStyle name="Calculation 2 12 4" xfId="735"/>
    <cellStyle name="Calculation 2 12 4 2" xfId="20980"/>
    <cellStyle name="Calculation 2 12 5" xfId="736"/>
    <cellStyle name="Calculation 2 12 5 2" xfId="20981"/>
    <cellStyle name="Calculation 2 12 6" xfId="20977"/>
    <cellStyle name="Calculation 2 13" xfId="737"/>
    <cellStyle name="Calculation 2 13 2" xfId="738"/>
    <cellStyle name="Calculation 2 13 2 2" xfId="20983"/>
    <cellStyle name="Calculation 2 13 3" xfId="739"/>
    <cellStyle name="Calculation 2 13 3 2" xfId="20984"/>
    <cellStyle name="Calculation 2 13 4" xfId="740"/>
    <cellStyle name="Calculation 2 13 4 2" xfId="20985"/>
    <cellStyle name="Calculation 2 13 5" xfId="20982"/>
    <cellStyle name="Calculation 2 14" xfId="741"/>
    <cellStyle name="Calculation 2 14 2" xfId="20986"/>
    <cellStyle name="Calculation 2 15" xfId="742"/>
    <cellStyle name="Calculation 2 15 2" xfId="20987"/>
    <cellStyle name="Calculation 2 16" xfId="743"/>
    <cellStyle name="Calculation 2 16 2" xfId="20988"/>
    <cellStyle name="Calculation 2 17" xfId="20967"/>
    <cellStyle name="Calculation 2 2" xfId="744"/>
    <cellStyle name="Calculation 2 2 10" xfId="20989"/>
    <cellStyle name="Calculation 2 2 2" xfId="745"/>
    <cellStyle name="Calculation 2 2 2 2" xfId="746"/>
    <cellStyle name="Calculation 2 2 2 2 2" xfId="20991"/>
    <cellStyle name="Calculation 2 2 2 3" xfId="747"/>
    <cellStyle name="Calculation 2 2 2 3 2" xfId="20992"/>
    <cellStyle name="Calculation 2 2 2 4" xfId="748"/>
    <cellStyle name="Calculation 2 2 2 4 2" xfId="20993"/>
    <cellStyle name="Calculation 2 2 2 5" xfId="20990"/>
    <cellStyle name="Calculation 2 2 3" xfId="749"/>
    <cellStyle name="Calculation 2 2 3 2" xfId="750"/>
    <cellStyle name="Calculation 2 2 3 2 2" xfId="20995"/>
    <cellStyle name="Calculation 2 2 3 3" xfId="751"/>
    <cellStyle name="Calculation 2 2 3 3 2" xfId="20996"/>
    <cellStyle name="Calculation 2 2 3 4" xfId="752"/>
    <cellStyle name="Calculation 2 2 3 4 2" xfId="20997"/>
    <cellStyle name="Calculation 2 2 3 5" xfId="20994"/>
    <cellStyle name="Calculation 2 2 4" xfId="753"/>
    <cellStyle name="Calculation 2 2 4 2" xfId="754"/>
    <cellStyle name="Calculation 2 2 4 2 2" xfId="20999"/>
    <cellStyle name="Calculation 2 2 4 3" xfId="755"/>
    <cellStyle name="Calculation 2 2 4 3 2" xfId="21000"/>
    <cellStyle name="Calculation 2 2 4 4" xfId="756"/>
    <cellStyle name="Calculation 2 2 4 4 2" xfId="21001"/>
    <cellStyle name="Calculation 2 2 4 5" xfId="20998"/>
    <cellStyle name="Calculation 2 2 5" xfId="757"/>
    <cellStyle name="Calculation 2 2 5 2" xfId="758"/>
    <cellStyle name="Calculation 2 2 5 2 2" xfId="21003"/>
    <cellStyle name="Calculation 2 2 5 3" xfId="759"/>
    <cellStyle name="Calculation 2 2 5 3 2" xfId="21004"/>
    <cellStyle name="Calculation 2 2 5 4" xfId="760"/>
    <cellStyle name="Calculation 2 2 5 4 2" xfId="21005"/>
    <cellStyle name="Calculation 2 2 5 5" xfId="21002"/>
    <cellStyle name="Calculation 2 2 6" xfId="761"/>
    <cellStyle name="Calculation 2 2 6 2" xfId="21006"/>
    <cellStyle name="Calculation 2 2 7" xfId="762"/>
    <cellStyle name="Calculation 2 2 7 2" xfId="21007"/>
    <cellStyle name="Calculation 2 2 8" xfId="763"/>
    <cellStyle name="Calculation 2 2 8 2" xfId="21008"/>
    <cellStyle name="Calculation 2 2 9" xfId="764"/>
    <cellStyle name="Calculation 2 2 9 2" xfId="21009"/>
    <cellStyle name="Calculation 2 3" xfId="765"/>
    <cellStyle name="Calculation 2 3 2" xfId="766"/>
    <cellStyle name="Calculation 2 3 2 2" xfId="21010"/>
    <cellStyle name="Calculation 2 3 3" xfId="767"/>
    <cellStyle name="Calculation 2 3 3 2" xfId="21011"/>
    <cellStyle name="Calculation 2 3 4" xfId="768"/>
    <cellStyle name="Calculation 2 3 4 2" xfId="21012"/>
    <cellStyle name="Calculation 2 3 5" xfId="769"/>
    <cellStyle name="Calculation 2 3 5 2" xfId="21013"/>
    <cellStyle name="Calculation 2 4" xfId="770"/>
    <cellStyle name="Calculation 2 4 2" xfId="771"/>
    <cellStyle name="Calculation 2 4 2 2" xfId="21014"/>
    <cellStyle name="Calculation 2 4 3" xfId="772"/>
    <cellStyle name="Calculation 2 4 3 2" xfId="21015"/>
    <cellStyle name="Calculation 2 4 4" xfId="773"/>
    <cellStyle name="Calculation 2 4 4 2" xfId="21016"/>
    <cellStyle name="Calculation 2 4 5" xfId="774"/>
    <cellStyle name="Calculation 2 4 5 2" xfId="21017"/>
    <cellStyle name="Calculation 2 5" xfId="775"/>
    <cellStyle name="Calculation 2 5 2" xfId="776"/>
    <cellStyle name="Calculation 2 5 2 2" xfId="21018"/>
    <cellStyle name="Calculation 2 5 3" xfId="777"/>
    <cellStyle name="Calculation 2 5 3 2" xfId="21019"/>
    <cellStyle name="Calculation 2 5 4" xfId="778"/>
    <cellStyle name="Calculation 2 5 4 2" xfId="21020"/>
    <cellStyle name="Calculation 2 5 5" xfId="779"/>
    <cellStyle name="Calculation 2 5 5 2" xfId="21021"/>
    <cellStyle name="Calculation 2 6" xfId="780"/>
    <cellStyle name="Calculation 2 6 2" xfId="781"/>
    <cellStyle name="Calculation 2 6 2 2" xfId="21022"/>
    <cellStyle name="Calculation 2 6 3" xfId="782"/>
    <cellStyle name="Calculation 2 6 3 2" xfId="21023"/>
    <cellStyle name="Calculation 2 6 4" xfId="783"/>
    <cellStyle name="Calculation 2 6 4 2" xfId="21024"/>
    <cellStyle name="Calculation 2 6 5" xfId="784"/>
    <cellStyle name="Calculation 2 6 5 2" xfId="21025"/>
    <cellStyle name="Calculation 2 7" xfId="785"/>
    <cellStyle name="Calculation 2 7 2" xfId="786"/>
    <cellStyle name="Calculation 2 7 2 2" xfId="21026"/>
    <cellStyle name="Calculation 2 7 3" xfId="787"/>
    <cellStyle name="Calculation 2 7 3 2" xfId="21027"/>
    <cellStyle name="Calculation 2 7 4" xfId="788"/>
    <cellStyle name="Calculation 2 7 4 2" xfId="21028"/>
    <cellStyle name="Calculation 2 7 5" xfId="789"/>
    <cellStyle name="Calculation 2 7 5 2" xfId="21029"/>
    <cellStyle name="Calculation 2 8" xfId="790"/>
    <cellStyle name="Calculation 2 8 2" xfId="791"/>
    <cellStyle name="Calculation 2 8 2 2" xfId="21030"/>
    <cellStyle name="Calculation 2 8 3" xfId="792"/>
    <cellStyle name="Calculation 2 8 3 2" xfId="21031"/>
    <cellStyle name="Calculation 2 8 4" xfId="793"/>
    <cellStyle name="Calculation 2 8 4 2" xfId="21032"/>
    <cellStyle name="Calculation 2 8 5" xfId="794"/>
    <cellStyle name="Calculation 2 8 5 2" xfId="21033"/>
    <cellStyle name="Calculation 2 9" xfId="795"/>
    <cellStyle name="Calculation 2 9 2" xfId="796"/>
    <cellStyle name="Calculation 2 9 2 2" xfId="21034"/>
    <cellStyle name="Calculation 2 9 3" xfId="797"/>
    <cellStyle name="Calculation 2 9 3 2" xfId="21035"/>
    <cellStyle name="Calculation 2 9 4" xfId="798"/>
    <cellStyle name="Calculation 2 9 4 2" xfId="21036"/>
    <cellStyle name="Calculation 2 9 5" xfId="799"/>
    <cellStyle name="Calculation 2 9 5 2" xfId="21037"/>
    <cellStyle name="Calculation 3" xfId="800"/>
    <cellStyle name="Calculation 3 2" xfId="801"/>
    <cellStyle name="Calculation 3 2 2" xfId="21039"/>
    <cellStyle name="Calculation 3 3" xfId="802"/>
    <cellStyle name="Calculation 3 3 2" xfId="21040"/>
    <cellStyle name="Calculation 3 4" xfId="21038"/>
    <cellStyle name="Calculation 4" xfId="803"/>
    <cellStyle name="Calculation 4 2" xfId="804"/>
    <cellStyle name="Calculation 4 2 2" xfId="21042"/>
    <cellStyle name="Calculation 4 3" xfId="805"/>
    <cellStyle name="Calculation 4 3 2" xfId="21043"/>
    <cellStyle name="Calculation 4 4" xfId="21041"/>
    <cellStyle name="Calculation 5" xfId="806"/>
    <cellStyle name="Calculation 5 2" xfId="807"/>
    <cellStyle name="Calculation 5 2 2" xfId="21045"/>
    <cellStyle name="Calculation 5 3" xfId="808"/>
    <cellStyle name="Calculation 5 3 2" xfId="21046"/>
    <cellStyle name="Calculation 5 4" xfId="21044"/>
    <cellStyle name="Calculation 6" xfId="809"/>
    <cellStyle name="Calculation 6 2" xfId="810"/>
    <cellStyle name="Calculation 6 2 2" xfId="21048"/>
    <cellStyle name="Calculation 6 3" xfId="811"/>
    <cellStyle name="Calculation 6 3 2" xfId="21049"/>
    <cellStyle name="Calculation 6 4" xfId="21047"/>
    <cellStyle name="Calculation 7" xfId="812"/>
    <cellStyle name="Calculation 7 2" xfId="2105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052"/>
    <cellStyle name="Gia's 11" xfId="21051"/>
    <cellStyle name="Gia's 2" xfId="9187"/>
    <cellStyle name="Gia's 2 2" xfId="21053"/>
    <cellStyle name="Gia's 3" xfId="9188"/>
    <cellStyle name="Gia's 3 2" xfId="21054"/>
    <cellStyle name="Gia's 4" xfId="9189"/>
    <cellStyle name="Gia's 4 2" xfId="21055"/>
    <cellStyle name="Gia's 5" xfId="9190"/>
    <cellStyle name="Gia's 5 2" xfId="21056"/>
    <cellStyle name="Gia's 6" xfId="9191"/>
    <cellStyle name="Gia's 6 2" xfId="21057"/>
    <cellStyle name="Gia's 7" xfId="9192"/>
    <cellStyle name="Gia's 7 2" xfId="21058"/>
    <cellStyle name="Gia's 8" xfId="9193"/>
    <cellStyle name="Gia's 8 2" xfId="21059"/>
    <cellStyle name="Gia's 9" xfId="9194"/>
    <cellStyle name="Gia's 9 2" xfId="21060"/>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061"/>
    <cellStyle name="Header1" xfId="9222"/>
    <cellStyle name="Header1 2" xfId="9223"/>
    <cellStyle name="Header1 3" xfId="9224"/>
    <cellStyle name="Header2" xfId="9225"/>
    <cellStyle name="Header2 2" xfId="9226"/>
    <cellStyle name="Header2 2 2" xfId="21063"/>
    <cellStyle name="Header2 3" xfId="9227"/>
    <cellStyle name="Header2 3 2" xfId="21064"/>
    <cellStyle name="Header2 4" xfId="21062"/>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065"/>
    <cellStyle name="highlightExposure" xfId="9323"/>
    <cellStyle name="highlightExposure 2" xfId="21066"/>
    <cellStyle name="highlightPercentage" xfId="9324"/>
    <cellStyle name="highlightPercentage 2" xfId="21067"/>
    <cellStyle name="highlightText" xfId="9325"/>
    <cellStyle name="highlightText 2" xfId="2106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070"/>
    <cellStyle name="Input 2 10 3" xfId="9336"/>
    <cellStyle name="Input 2 10 3 2" xfId="21071"/>
    <cellStyle name="Input 2 10 4" xfId="9337"/>
    <cellStyle name="Input 2 10 4 2" xfId="21072"/>
    <cellStyle name="Input 2 10 5" xfId="9338"/>
    <cellStyle name="Input 2 10 5 2" xfId="21073"/>
    <cellStyle name="Input 2 11" xfId="9339"/>
    <cellStyle name="Input 2 11 2" xfId="9340"/>
    <cellStyle name="Input 2 11 2 2" xfId="21075"/>
    <cellStyle name="Input 2 11 3" xfId="9341"/>
    <cellStyle name="Input 2 11 3 2" xfId="21076"/>
    <cellStyle name="Input 2 11 4" xfId="9342"/>
    <cellStyle name="Input 2 11 4 2" xfId="21077"/>
    <cellStyle name="Input 2 11 5" xfId="9343"/>
    <cellStyle name="Input 2 11 5 2" xfId="21078"/>
    <cellStyle name="Input 2 11 6" xfId="21074"/>
    <cellStyle name="Input 2 12" xfId="9344"/>
    <cellStyle name="Input 2 12 2" xfId="9345"/>
    <cellStyle name="Input 2 12 2 2" xfId="21080"/>
    <cellStyle name="Input 2 12 3" xfId="9346"/>
    <cellStyle name="Input 2 12 3 2" xfId="21081"/>
    <cellStyle name="Input 2 12 4" xfId="9347"/>
    <cellStyle name="Input 2 12 4 2" xfId="21082"/>
    <cellStyle name="Input 2 12 5" xfId="9348"/>
    <cellStyle name="Input 2 12 5 2" xfId="21083"/>
    <cellStyle name="Input 2 12 6" xfId="21079"/>
    <cellStyle name="Input 2 13" xfId="9349"/>
    <cellStyle name="Input 2 13 2" xfId="9350"/>
    <cellStyle name="Input 2 13 2 2" xfId="21085"/>
    <cellStyle name="Input 2 13 3" xfId="9351"/>
    <cellStyle name="Input 2 13 3 2" xfId="21086"/>
    <cellStyle name="Input 2 13 4" xfId="9352"/>
    <cellStyle name="Input 2 13 4 2" xfId="21087"/>
    <cellStyle name="Input 2 13 5" xfId="21084"/>
    <cellStyle name="Input 2 14" xfId="9353"/>
    <cellStyle name="Input 2 14 2" xfId="21088"/>
    <cellStyle name="Input 2 15" xfId="9354"/>
    <cellStyle name="Input 2 15 2" xfId="21089"/>
    <cellStyle name="Input 2 16" xfId="9355"/>
    <cellStyle name="Input 2 16 2" xfId="21090"/>
    <cellStyle name="Input 2 17" xfId="21069"/>
    <cellStyle name="Input 2 2" xfId="9356"/>
    <cellStyle name="Input 2 2 10" xfId="21091"/>
    <cellStyle name="Input 2 2 2" xfId="9357"/>
    <cellStyle name="Input 2 2 2 2" xfId="9358"/>
    <cellStyle name="Input 2 2 2 2 2" xfId="21093"/>
    <cellStyle name="Input 2 2 2 3" xfId="9359"/>
    <cellStyle name="Input 2 2 2 3 2" xfId="21094"/>
    <cellStyle name="Input 2 2 2 4" xfId="9360"/>
    <cellStyle name="Input 2 2 2 4 2" xfId="21095"/>
    <cellStyle name="Input 2 2 2 5" xfId="21092"/>
    <cellStyle name="Input 2 2 3" xfId="9361"/>
    <cellStyle name="Input 2 2 3 2" xfId="9362"/>
    <cellStyle name="Input 2 2 3 2 2" xfId="21097"/>
    <cellStyle name="Input 2 2 3 3" xfId="9363"/>
    <cellStyle name="Input 2 2 3 3 2" xfId="21098"/>
    <cellStyle name="Input 2 2 3 4" xfId="9364"/>
    <cellStyle name="Input 2 2 3 4 2" xfId="21099"/>
    <cellStyle name="Input 2 2 3 5" xfId="21096"/>
    <cellStyle name="Input 2 2 4" xfId="9365"/>
    <cellStyle name="Input 2 2 4 2" xfId="9366"/>
    <cellStyle name="Input 2 2 4 2 2" xfId="21101"/>
    <cellStyle name="Input 2 2 4 3" xfId="9367"/>
    <cellStyle name="Input 2 2 4 3 2" xfId="21102"/>
    <cellStyle name="Input 2 2 4 4" xfId="9368"/>
    <cellStyle name="Input 2 2 4 4 2" xfId="21103"/>
    <cellStyle name="Input 2 2 4 5" xfId="21100"/>
    <cellStyle name="Input 2 2 5" xfId="9369"/>
    <cellStyle name="Input 2 2 5 2" xfId="9370"/>
    <cellStyle name="Input 2 2 5 2 2" xfId="21105"/>
    <cellStyle name="Input 2 2 5 3" xfId="9371"/>
    <cellStyle name="Input 2 2 5 3 2" xfId="21106"/>
    <cellStyle name="Input 2 2 5 4" xfId="9372"/>
    <cellStyle name="Input 2 2 5 4 2" xfId="21107"/>
    <cellStyle name="Input 2 2 5 5" xfId="21104"/>
    <cellStyle name="Input 2 2 6" xfId="9373"/>
    <cellStyle name="Input 2 2 6 2" xfId="21108"/>
    <cellStyle name="Input 2 2 7" xfId="9374"/>
    <cellStyle name="Input 2 2 7 2" xfId="21109"/>
    <cellStyle name="Input 2 2 8" xfId="9375"/>
    <cellStyle name="Input 2 2 8 2" xfId="21110"/>
    <cellStyle name="Input 2 2 9" xfId="9376"/>
    <cellStyle name="Input 2 2 9 2" xfId="21111"/>
    <cellStyle name="Input 2 3" xfId="9377"/>
    <cellStyle name="Input 2 3 2" xfId="9378"/>
    <cellStyle name="Input 2 3 2 2" xfId="21112"/>
    <cellStyle name="Input 2 3 3" xfId="9379"/>
    <cellStyle name="Input 2 3 3 2" xfId="21113"/>
    <cellStyle name="Input 2 3 4" xfId="9380"/>
    <cellStyle name="Input 2 3 4 2" xfId="21114"/>
    <cellStyle name="Input 2 3 5" xfId="9381"/>
    <cellStyle name="Input 2 3 5 2" xfId="21115"/>
    <cellStyle name="Input 2 4" xfId="9382"/>
    <cellStyle name="Input 2 4 2" xfId="9383"/>
    <cellStyle name="Input 2 4 2 2" xfId="21116"/>
    <cellStyle name="Input 2 4 3" xfId="9384"/>
    <cellStyle name="Input 2 4 3 2" xfId="21117"/>
    <cellStyle name="Input 2 4 4" xfId="9385"/>
    <cellStyle name="Input 2 4 4 2" xfId="21118"/>
    <cellStyle name="Input 2 4 5" xfId="9386"/>
    <cellStyle name="Input 2 4 5 2" xfId="21119"/>
    <cellStyle name="Input 2 5" xfId="9387"/>
    <cellStyle name="Input 2 5 2" xfId="9388"/>
    <cellStyle name="Input 2 5 2 2" xfId="21120"/>
    <cellStyle name="Input 2 5 3" xfId="9389"/>
    <cellStyle name="Input 2 5 3 2" xfId="21121"/>
    <cellStyle name="Input 2 5 4" xfId="9390"/>
    <cellStyle name="Input 2 5 4 2" xfId="21122"/>
    <cellStyle name="Input 2 5 5" xfId="9391"/>
    <cellStyle name="Input 2 5 5 2" xfId="21123"/>
    <cellStyle name="Input 2 6" xfId="9392"/>
    <cellStyle name="Input 2 6 2" xfId="9393"/>
    <cellStyle name="Input 2 6 2 2" xfId="21124"/>
    <cellStyle name="Input 2 6 3" xfId="9394"/>
    <cellStyle name="Input 2 6 3 2" xfId="21125"/>
    <cellStyle name="Input 2 6 4" xfId="9395"/>
    <cellStyle name="Input 2 6 4 2" xfId="21126"/>
    <cellStyle name="Input 2 6 5" xfId="9396"/>
    <cellStyle name="Input 2 6 5 2" xfId="21127"/>
    <cellStyle name="Input 2 7" xfId="9397"/>
    <cellStyle name="Input 2 7 2" xfId="9398"/>
    <cellStyle name="Input 2 7 2 2" xfId="21128"/>
    <cellStyle name="Input 2 7 3" xfId="9399"/>
    <cellStyle name="Input 2 7 3 2" xfId="21129"/>
    <cellStyle name="Input 2 7 4" xfId="9400"/>
    <cellStyle name="Input 2 7 4 2" xfId="21130"/>
    <cellStyle name="Input 2 7 5" xfId="9401"/>
    <cellStyle name="Input 2 7 5 2" xfId="21131"/>
    <cellStyle name="Input 2 8" xfId="9402"/>
    <cellStyle name="Input 2 8 2" xfId="9403"/>
    <cellStyle name="Input 2 8 2 2" xfId="21132"/>
    <cellStyle name="Input 2 8 3" xfId="9404"/>
    <cellStyle name="Input 2 8 3 2" xfId="21133"/>
    <cellStyle name="Input 2 8 4" xfId="9405"/>
    <cellStyle name="Input 2 8 4 2" xfId="21134"/>
    <cellStyle name="Input 2 8 5" xfId="9406"/>
    <cellStyle name="Input 2 8 5 2" xfId="21135"/>
    <cellStyle name="Input 2 9" xfId="9407"/>
    <cellStyle name="Input 2 9 2" xfId="9408"/>
    <cellStyle name="Input 2 9 2 2" xfId="21136"/>
    <cellStyle name="Input 2 9 3" xfId="9409"/>
    <cellStyle name="Input 2 9 3 2" xfId="21137"/>
    <cellStyle name="Input 2 9 4" xfId="9410"/>
    <cellStyle name="Input 2 9 4 2" xfId="21138"/>
    <cellStyle name="Input 2 9 5" xfId="9411"/>
    <cellStyle name="Input 2 9 5 2" xfId="21139"/>
    <cellStyle name="Input 3" xfId="9412"/>
    <cellStyle name="Input 3 2" xfId="9413"/>
    <cellStyle name="Input 3 2 2" xfId="21141"/>
    <cellStyle name="Input 3 3" xfId="9414"/>
    <cellStyle name="Input 3 3 2" xfId="21142"/>
    <cellStyle name="Input 3 4" xfId="21140"/>
    <cellStyle name="Input 4" xfId="9415"/>
    <cellStyle name="Input 4 2" xfId="9416"/>
    <cellStyle name="Input 4 2 2" xfId="21144"/>
    <cellStyle name="Input 4 3" xfId="9417"/>
    <cellStyle name="Input 4 3 2" xfId="21145"/>
    <cellStyle name="Input 4 4" xfId="21143"/>
    <cellStyle name="Input 5" xfId="9418"/>
    <cellStyle name="Input 5 2" xfId="9419"/>
    <cellStyle name="Input 5 2 2" xfId="21147"/>
    <cellStyle name="Input 5 3" xfId="9420"/>
    <cellStyle name="Input 5 3 2" xfId="21148"/>
    <cellStyle name="Input 5 4" xfId="21146"/>
    <cellStyle name="Input 6" xfId="9421"/>
    <cellStyle name="Input 6 2" xfId="9422"/>
    <cellStyle name="Input 6 2 2" xfId="21150"/>
    <cellStyle name="Input 6 3" xfId="9423"/>
    <cellStyle name="Input 6 3 2" xfId="21151"/>
    <cellStyle name="Input 6 4" xfId="21149"/>
    <cellStyle name="Input 7" xfId="9424"/>
    <cellStyle name="Input 7 2" xfId="21152"/>
    <cellStyle name="inputExposure" xfId="9425"/>
    <cellStyle name="inputExposure 2" xfId="2115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155"/>
    <cellStyle name="Note 2 10 3" xfId="20386"/>
    <cellStyle name="Note 2 10 3 2" xfId="21156"/>
    <cellStyle name="Note 2 10 4" xfId="20387"/>
    <cellStyle name="Note 2 10 4 2" xfId="21157"/>
    <cellStyle name="Note 2 10 5" xfId="20388"/>
    <cellStyle name="Note 2 10 5 2" xfId="21158"/>
    <cellStyle name="Note 2 11" xfId="20389"/>
    <cellStyle name="Note 2 11 2" xfId="20390"/>
    <cellStyle name="Note 2 11 2 2" xfId="21159"/>
    <cellStyle name="Note 2 11 3" xfId="20391"/>
    <cellStyle name="Note 2 11 3 2" xfId="21160"/>
    <cellStyle name="Note 2 11 4" xfId="20392"/>
    <cellStyle name="Note 2 11 4 2" xfId="21161"/>
    <cellStyle name="Note 2 11 5" xfId="20393"/>
    <cellStyle name="Note 2 11 5 2" xfId="21162"/>
    <cellStyle name="Note 2 12" xfId="20394"/>
    <cellStyle name="Note 2 12 2" xfId="20395"/>
    <cellStyle name="Note 2 12 2 2" xfId="21163"/>
    <cellStyle name="Note 2 12 3" xfId="20396"/>
    <cellStyle name="Note 2 12 3 2" xfId="21164"/>
    <cellStyle name="Note 2 12 4" xfId="20397"/>
    <cellStyle name="Note 2 12 4 2" xfId="21165"/>
    <cellStyle name="Note 2 12 5" xfId="20398"/>
    <cellStyle name="Note 2 12 5 2" xfId="21166"/>
    <cellStyle name="Note 2 13" xfId="20399"/>
    <cellStyle name="Note 2 13 2" xfId="20400"/>
    <cellStyle name="Note 2 13 2 2" xfId="21167"/>
    <cellStyle name="Note 2 13 3" xfId="20401"/>
    <cellStyle name="Note 2 13 3 2" xfId="21168"/>
    <cellStyle name="Note 2 13 4" xfId="20402"/>
    <cellStyle name="Note 2 13 4 2" xfId="21169"/>
    <cellStyle name="Note 2 13 5" xfId="20403"/>
    <cellStyle name="Note 2 13 5 2" xfId="21170"/>
    <cellStyle name="Note 2 14" xfId="20404"/>
    <cellStyle name="Note 2 14 2" xfId="20405"/>
    <cellStyle name="Note 2 14 2 2" xfId="21172"/>
    <cellStyle name="Note 2 14 3" xfId="21171"/>
    <cellStyle name="Note 2 15" xfId="20406"/>
    <cellStyle name="Note 2 15 2" xfId="20407"/>
    <cellStyle name="Note 2 15 2 2" xfId="21173"/>
    <cellStyle name="Note 2 16" xfId="20408"/>
    <cellStyle name="Note 2 16 2" xfId="21174"/>
    <cellStyle name="Note 2 17" xfId="20409"/>
    <cellStyle name="Note 2 17 2" xfId="21175"/>
    <cellStyle name="Note 2 18" xfId="21154"/>
    <cellStyle name="Note 2 2" xfId="20410"/>
    <cellStyle name="Note 2 2 10" xfId="20411"/>
    <cellStyle name="Note 2 2 10 2" xfId="21177"/>
    <cellStyle name="Note 2 2 11" xfId="21176"/>
    <cellStyle name="Note 2 2 2" xfId="20412"/>
    <cellStyle name="Note 2 2 2 2" xfId="20413"/>
    <cellStyle name="Note 2 2 2 2 2" xfId="21179"/>
    <cellStyle name="Note 2 2 2 3" xfId="20414"/>
    <cellStyle name="Note 2 2 2 3 2" xfId="21180"/>
    <cellStyle name="Note 2 2 2 4" xfId="20415"/>
    <cellStyle name="Note 2 2 2 4 2" xfId="21181"/>
    <cellStyle name="Note 2 2 2 5" xfId="20416"/>
    <cellStyle name="Note 2 2 2 5 2" xfId="21182"/>
    <cellStyle name="Note 2 2 2 6" xfId="21178"/>
    <cellStyle name="Note 2 2 3" xfId="20417"/>
    <cellStyle name="Note 2 2 3 2" xfId="20418"/>
    <cellStyle name="Note 2 2 3 2 2" xfId="21183"/>
    <cellStyle name="Note 2 2 3 3" xfId="20419"/>
    <cellStyle name="Note 2 2 3 3 2" xfId="21184"/>
    <cellStyle name="Note 2 2 3 4" xfId="20420"/>
    <cellStyle name="Note 2 2 3 4 2" xfId="21185"/>
    <cellStyle name="Note 2 2 3 5" xfId="20421"/>
    <cellStyle name="Note 2 2 3 5 2" xfId="21186"/>
    <cellStyle name="Note 2 2 4" xfId="20422"/>
    <cellStyle name="Note 2 2 4 2" xfId="20423"/>
    <cellStyle name="Note 2 2 4 2 2" xfId="21188"/>
    <cellStyle name="Note 2 2 4 3" xfId="20424"/>
    <cellStyle name="Note 2 2 4 3 2" xfId="21189"/>
    <cellStyle name="Note 2 2 4 4" xfId="20425"/>
    <cellStyle name="Note 2 2 4 4 2" xfId="21190"/>
    <cellStyle name="Note 2 2 4 5" xfId="21187"/>
    <cellStyle name="Note 2 2 5" xfId="20426"/>
    <cellStyle name="Note 2 2 5 2" xfId="20427"/>
    <cellStyle name="Note 2 2 5 2 2" xfId="21192"/>
    <cellStyle name="Note 2 2 5 3" xfId="20428"/>
    <cellStyle name="Note 2 2 5 3 2" xfId="21193"/>
    <cellStyle name="Note 2 2 5 4" xfId="20429"/>
    <cellStyle name="Note 2 2 5 4 2" xfId="21194"/>
    <cellStyle name="Note 2 2 5 5" xfId="21191"/>
    <cellStyle name="Note 2 2 6" xfId="20430"/>
    <cellStyle name="Note 2 2 6 2" xfId="21195"/>
    <cellStyle name="Note 2 2 7" xfId="20431"/>
    <cellStyle name="Note 2 2 7 2" xfId="21196"/>
    <cellStyle name="Note 2 2 8" xfId="20432"/>
    <cellStyle name="Note 2 2 8 2" xfId="21197"/>
    <cellStyle name="Note 2 2 9" xfId="20433"/>
    <cellStyle name="Note 2 2 9 2" xfId="21198"/>
    <cellStyle name="Note 2 3" xfId="20434"/>
    <cellStyle name="Note 2 3 2" xfId="20435"/>
    <cellStyle name="Note 2 3 2 2" xfId="21199"/>
    <cellStyle name="Note 2 3 3" xfId="20436"/>
    <cellStyle name="Note 2 3 3 2" xfId="21200"/>
    <cellStyle name="Note 2 3 4" xfId="20437"/>
    <cellStyle name="Note 2 3 4 2" xfId="21201"/>
    <cellStyle name="Note 2 3 5" xfId="20438"/>
    <cellStyle name="Note 2 3 5 2" xfId="21202"/>
    <cellStyle name="Note 2 4" xfId="20439"/>
    <cellStyle name="Note 2 4 2" xfId="20440"/>
    <cellStyle name="Note 2 4 2 2" xfId="20441"/>
    <cellStyle name="Note 2 4 2 2 2" xfId="21203"/>
    <cellStyle name="Note 2 4 3" xfId="20442"/>
    <cellStyle name="Note 2 4 3 2" xfId="20443"/>
    <cellStyle name="Note 2 4 3 2 2" xfId="21204"/>
    <cellStyle name="Note 2 4 4" xfId="20444"/>
    <cellStyle name="Note 2 4 4 2" xfId="20445"/>
    <cellStyle name="Note 2 4 4 2 2" xfId="21205"/>
    <cellStyle name="Note 2 4 5" xfId="20446"/>
    <cellStyle name="Note 2 4 6" xfId="20447"/>
    <cellStyle name="Note 2 4 7" xfId="20448"/>
    <cellStyle name="Note 2 4 7 2" xfId="21206"/>
    <cellStyle name="Note 2 5" xfId="20449"/>
    <cellStyle name="Note 2 5 2" xfId="20450"/>
    <cellStyle name="Note 2 5 2 2" xfId="20451"/>
    <cellStyle name="Note 2 5 2 2 2" xfId="21207"/>
    <cellStyle name="Note 2 5 3" xfId="20452"/>
    <cellStyle name="Note 2 5 3 2" xfId="20453"/>
    <cellStyle name="Note 2 5 3 2 2" xfId="21208"/>
    <cellStyle name="Note 2 5 4" xfId="20454"/>
    <cellStyle name="Note 2 5 4 2" xfId="20455"/>
    <cellStyle name="Note 2 5 4 2 2" xfId="21209"/>
    <cellStyle name="Note 2 5 5" xfId="20456"/>
    <cellStyle name="Note 2 5 6" xfId="20457"/>
    <cellStyle name="Note 2 5 7" xfId="20458"/>
    <cellStyle name="Note 2 5 7 2" xfId="21210"/>
    <cellStyle name="Note 2 6" xfId="20459"/>
    <cellStyle name="Note 2 6 2" xfId="20460"/>
    <cellStyle name="Note 2 6 2 2" xfId="20461"/>
    <cellStyle name="Note 2 6 2 2 2" xfId="21211"/>
    <cellStyle name="Note 2 6 3" xfId="20462"/>
    <cellStyle name="Note 2 6 3 2" xfId="20463"/>
    <cellStyle name="Note 2 6 3 2 2" xfId="21212"/>
    <cellStyle name="Note 2 6 4" xfId="20464"/>
    <cellStyle name="Note 2 6 4 2" xfId="20465"/>
    <cellStyle name="Note 2 6 4 2 2" xfId="21213"/>
    <cellStyle name="Note 2 6 5" xfId="20466"/>
    <cellStyle name="Note 2 6 6" xfId="20467"/>
    <cellStyle name="Note 2 6 7" xfId="20468"/>
    <cellStyle name="Note 2 6 7 2" xfId="21214"/>
    <cellStyle name="Note 2 7" xfId="20469"/>
    <cellStyle name="Note 2 7 2" xfId="20470"/>
    <cellStyle name="Note 2 7 2 2" xfId="20471"/>
    <cellStyle name="Note 2 7 2 2 2" xfId="21215"/>
    <cellStyle name="Note 2 7 3" xfId="20472"/>
    <cellStyle name="Note 2 7 3 2" xfId="20473"/>
    <cellStyle name="Note 2 7 3 2 2" xfId="21216"/>
    <cellStyle name="Note 2 7 4" xfId="20474"/>
    <cellStyle name="Note 2 7 4 2" xfId="20475"/>
    <cellStyle name="Note 2 7 4 2 2" xfId="21217"/>
    <cellStyle name="Note 2 7 5" xfId="20476"/>
    <cellStyle name="Note 2 7 6" xfId="20477"/>
    <cellStyle name="Note 2 7 7" xfId="20478"/>
    <cellStyle name="Note 2 7 7 2" xfId="21218"/>
    <cellStyle name="Note 2 8" xfId="20479"/>
    <cellStyle name="Note 2 8 2" xfId="20480"/>
    <cellStyle name="Note 2 8 2 2" xfId="21219"/>
    <cellStyle name="Note 2 8 3" xfId="20481"/>
    <cellStyle name="Note 2 8 3 2" xfId="21220"/>
    <cellStyle name="Note 2 8 4" xfId="20482"/>
    <cellStyle name="Note 2 8 4 2" xfId="21221"/>
    <cellStyle name="Note 2 8 5" xfId="20483"/>
    <cellStyle name="Note 2 8 5 2" xfId="21222"/>
    <cellStyle name="Note 2 9" xfId="20484"/>
    <cellStyle name="Note 2 9 2" xfId="20485"/>
    <cellStyle name="Note 2 9 2 2" xfId="21223"/>
    <cellStyle name="Note 2 9 3" xfId="20486"/>
    <cellStyle name="Note 2 9 3 2" xfId="21224"/>
    <cellStyle name="Note 2 9 4" xfId="20487"/>
    <cellStyle name="Note 2 9 4 2" xfId="21225"/>
    <cellStyle name="Note 2 9 5" xfId="20488"/>
    <cellStyle name="Note 2 9 5 2" xfId="21226"/>
    <cellStyle name="Note 3 2" xfId="20489"/>
    <cellStyle name="Note 3 2 2" xfId="20490"/>
    <cellStyle name="Note 3 2 2 2" xfId="21228"/>
    <cellStyle name="Note 3 2 3" xfId="20491"/>
    <cellStyle name="Note 3 2 4" xfId="21227"/>
    <cellStyle name="Note 3 3" xfId="20492"/>
    <cellStyle name="Note 3 3 2" xfId="20493"/>
    <cellStyle name="Note 3 3 3" xfId="21229"/>
    <cellStyle name="Note 3 4" xfId="20494"/>
    <cellStyle name="Note 3 4 2" xfId="21230"/>
    <cellStyle name="Note 3 5" xfId="20495"/>
    <cellStyle name="Note 4 2" xfId="20496"/>
    <cellStyle name="Note 4 2 2" xfId="20497"/>
    <cellStyle name="Note 4 2 2 2" xfId="21232"/>
    <cellStyle name="Note 4 2 3" xfId="20498"/>
    <cellStyle name="Note 4 2 4" xfId="21231"/>
    <cellStyle name="Note 4 3" xfId="20499"/>
    <cellStyle name="Note 4 4" xfId="20500"/>
    <cellStyle name="Note 4 4 2" xfId="21233"/>
    <cellStyle name="Note 4 5" xfId="20501"/>
    <cellStyle name="Note 5" xfId="20502"/>
    <cellStyle name="Note 5 2" xfId="20503"/>
    <cellStyle name="Note 5 2 2" xfId="20504"/>
    <cellStyle name="Note 5 2 3" xfId="21235"/>
    <cellStyle name="Note 5 3" xfId="20505"/>
    <cellStyle name="Note 5 3 2" xfId="20506"/>
    <cellStyle name="Note 5 3 3" xfId="21236"/>
    <cellStyle name="Note 5 4" xfId="20507"/>
    <cellStyle name="Note 5 4 2" xfId="21237"/>
    <cellStyle name="Note 5 5" xfId="20508"/>
    <cellStyle name="Note 5 6" xfId="21234"/>
    <cellStyle name="Note 6" xfId="20509"/>
    <cellStyle name="Note 6 2" xfId="20510"/>
    <cellStyle name="Note 6 2 2" xfId="20511"/>
    <cellStyle name="Note 6 2 3" xfId="21239"/>
    <cellStyle name="Note 6 3" xfId="20512"/>
    <cellStyle name="Note 6 4" xfId="20513"/>
    <cellStyle name="Note 6 5" xfId="21238"/>
    <cellStyle name="Note 7" xfId="20514"/>
    <cellStyle name="Note 7 2" xfId="21240"/>
    <cellStyle name="Note 8" xfId="20515"/>
    <cellStyle name="Note 8 2" xfId="20516"/>
    <cellStyle name="Note 8 2 2" xfId="21242"/>
    <cellStyle name="Note 8 3" xfId="21241"/>
    <cellStyle name="Note 9" xfId="20517"/>
    <cellStyle name="Note 9 2" xfId="2124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44"/>
    <cellStyle name="OptionHeading" xfId="20525"/>
    <cellStyle name="OptionHeading 2" xfId="20526"/>
    <cellStyle name="OptionHeading 3" xfId="20527"/>
    <cellStyle name="Output 2" xfId="20528"/>
    <cellStyle name="Output 2 10" xfId="20529"/>
    <cellStyle name="Output 2 10 2" xfId="20530"/>
    <cellStyle name="Output 2 10 2 2" xfId="21246"/>
    <cellStyle name="Output 2 10 3" xfId="20531"/>
    <cellStyle name="Output 2 10 3 2" xfId="21247"/>
    <cellStyle name="Output 2 10 4" xfId="20532"/>
    <cellStyle name="Output 2 10 4 2" xfId="21248"/>
    <cellStyle name="Output 2 10 5" xfId="20533"/>
    <cellStyle name="Output 2 10 5 2" xfId="21249"/>
    <cellStyle name="Output 2 11" xfId="20534"/>
    <cellStyle name="Output 2 11 2" xfId="20535"/>
    <cellStyle name="Output 2 11 2 2" xfId="21251"/>
    <cellStyle name="Output 2 11 3" xfId="20536"/>
    <cellStyle name="Output 2 11 3 2" xfId="21252"/>
    <cellStyle name="Output 2 11 4" xfId="20537"/>
    <cellStyle name="Output 2 11 4 2" xfId="21253"/>
    <cellStyle name="Output 2 11 5" xfId="20538"/>
    <cellStyle name="Output 2 11 5 2" xfId="21254"/>
    <cellStyle name="Output 2 11 6" xfId="21250"/>
    <cellStyle name="Output 2 12" xfId="20539"/>
    <cellStyle name="Output 2 12 2" xfId="20540"/>
    <cellStyle name="Output 2 12 2 2" xfId="21256"/>
    <cellStyle name="Output 2 12 3" xfId="20541"/>
    <cellStyle name="Output 2 12 3 2" xfId="21257"/>
    <cellStyle name="Output 2 12 4" xfId="20542"/>
    <cellStyle name="Output 2 12 4 2" xfId="21258"/>
    <cellStyle name="Output 2 12 5" xfId="20543"/>
    <cellStyle name="Output 2 12 5 2" xfId="21259"/>
    <cellStyle name="Output 2 12 6" xfId="21255"/>
    <cellStyle name="Output 2 13" xfId="20544"/>
    <cellStyle name="Output 2 13 2" xfId="20545"/>
    <cellStyle name="Output 2 13 2 2" xfId="21261"/>
    <cellStyle name="Output 2 13 3" xfId="20546"/>
    <cellStyle name="Output 2 13 3 2" xfId="21262"/>
    <cellStyle name="Output 2 13 4" xfId="20547"/>
    <cellStyle name="Output 2 13 4 2" xfId="21263"/>
    <cellStyle name="Output 2 13 5" xfId="21260"/>
    <cellStyle name="Output 2 14" xfId="20548"/>
    <cellStyle name="Output 2 14 2" xfId="21264"/>
    <cellStyle name="Output 2 15" xfId="20549"/>
    <cellStyle name="Output 2 15 2" xfId="21265"/>
    <cellStyle name="Output 2 16" xfId="20550"/>
    <cellStyle name="Output 2 16 2" xfId="21266"/>
    <cellStyle name="Output 2 17" xfId="21245"/>
    <cellStyle name="Output 2 2" xfId="20551"/>
    <cellStyle name="Output 2 2 10" xfId="21267"/>
    <cellStyle name="Output 2 2 2" xfId="20552"/>
    <cellStyle name="Output 2 2 2 2" xfId="20553"/>
    <cellStyle name="Output 2 2 2 2 2" xfId="21269"/>
    <cellStyle name="Output 2 2 2 3" xfId="20554"/>
    <cellStyle name="Output 2 2 2 3 2" xfId="21270"/>
    <cellStyle name="Output 2 2 2 4" xfId="20555"/>
    <cellStyle name="Output 2 2 2 4 2" xfId="21271"/>
    <cellStyle name="Output 2 2 2 5" xfId="21268"/>
    <cellStyle name="Output 2 2 3" xfId="20556"/>
    <cellStyle name="Output 2 2 3 2" xfId="20557"/>
    <cellStyle name="Output 2 2 3 2 2" xfId="21273"/>
    <cellStyle name="Output 2 2 3 3" xfId="20558"/>
    <cellStyle name="Output 2 2 3 3 2" xfId="21274"/>
    <cellStyle name="Output 2 2 3 4" xfId="20559"/>
    <cellStyle name="Output 2 2 3 4 2" xfId="21275"/>
    <cellStyle name="Output 2 2 3 5" xfId="21272"/>
    <cellStyle name="Output 2 2 4" xfId="20560"/>
    <cellStyle name="Output 2 2 4 2" xfId="20561"/>
    <cellStyle name="Output 2 2 4 2 2" xfId="21277"/>
    <cellStyle name="Output 2 2 4 3" xfId="20562"/>
    <cellStyle name="Output 2 2 4 3 2" xfId="21278"/>
    <cellStyle name="Output 2 2 4 4" xfId="20563"/>
    <cellStyle name="Output 2 2 4 4 2" xfId="21279"/>
    <cellStyle name="Output 2 2 4 5" xfId="21276"/>
    <cellStyle name="Output 2 2 5" xfId="20564"/>
    <cellStyle name="Output 2 2 5 2" xfId="20565"/>
    <cellStyle name="Output 2 2 5 2 2" xfId="21281"/>
    <cellStyle name="Output 2 2 5 3" xfId="20566"/>
    <cellStyle name="Output 2 2 5 3 2" xfId="21282"/>
    <cellStyle name="Output 2 2 5 4" xfId="20567"/>
    <cellStyle name="Output 2 2 5 4 2" xfId="21283"/>
    <cellStyle name="Output 2 2 5 5" xfId="21280"/>
    <cellStyle name="Output 2 2 6" xfId="20568"/>
    <cellStyle name="Output 2 2 6 2" xfId="21284"/>
    <cellStyle name="Output 2 2 7" xfId="20569"/>
    <cellStyle name="Output 2 2 7 2" xfId="21285"/>
    <cellStyle name="Output 2 2 8" xfId="20570"/>
    <cellStyle name="Output 2 2 8 2" xfId="21286"/>
    <cellStyle name="Output 2 2 9" xfId="20571"/>
    <cellStyle name="Output 2 2 9 2" xfId="21287"/>
    <cellStyle name="Output 2 3" xfId="20572"/>
    <cellStyle name="Output 2 3 2" xfId="20573"/>
    <cellStyle name="Output 2 3 2 2" xfId="21288"/>
    <cellStyle name="Output 2 3 3" xfId="20574"/>
    <cellStyle name="Output 2 3 3 2" xfId="21289"/>
    <cellStyle name="Output 2 3 4" xfId="20575"/>
    <cellStyle name="Output 2 3 4 2" xfId="21290"/>
    <cellStyle name="Output 2 3 5" xfId="20576"/>
    <cellStyle name="Output 2 3 5 2" xfId="21291"/>
    <cellStyle name="Output 2 4" xfId="20577"/>
    <cellStyle name="Output 2 4 2" xfId="20578"/>
    <cellStyle name="Output 2 4 2 2" xfId="21292"/>
    <cellStyle name="Output 2 4 3" xfId="20579"/>
    <cellStyle name="Output 2 4 3 2" xfId="21293"/>
    <cellStyle name="Output 2 4 4" xfId="20580"/>
    <cellStyle name="Output 2 4 4 2" xfId="21294"/>
    <cellStyle name="Output 2 4 5" xfId="20581"/>
    <cellStyle name="Output 2 4 5 2" xfId="21295"/>
    <cellStyle name="Output 2 5" xfId="20582"/>
    <cellStyle name="Output 2 5 2" xfId="20583"/>
    <cellStyle name="Output 2 5 2 2" xfId="21296"/>
    <cellStyle name="Output 2 5 3" xfId="20584"/>
    <cellStyle name="Output 2 5 3 2" xfId="21297"/>
    <cellStyle name="Output 2 5 4" xfId="20585"/>
    <cellStyle name="Output 2 5 4 2" xfId="21298"/>
    <cellStyle name="Output 2 5 5" xfId="20586"/>
    <cellStyle name="Output 2 5 5 2" xfId="21299"/>
    <cellStyle name="Output 2 6" xfId="20587"/>
    <cellStyle name="Output 2 6 2" xfId="20588"/>
    <cellStyle name="Output 2 6 2 2" xfId="21300"/>
    <cellStyle name="Output 2 6 3" xfId="20589"/>
    <cellStyle name="Output 2 6 3 2" xfId="21301"/>
    <cellStyle name="Output 2 6 4" xfId="20590"/>
    <cellStyle name="Output 2 6 4 2" xfId="21302"/>
    <cellStyle name="Output 2 6 5" xfId="20591"/>
    <cellStyle name="Output 2 6 5 2" xfId="21303"/>
    <cellStyle name="Output 2 7" xfId="20592"/>
    <cellStyle name="Output 2 7 2" xfId="20593"/>
    <cellStyle name="Output 2 7 2 2" xfId="21304"/>
    <cellStyle name="Output 2 7 3" xfId="20594"/>
    <cellStyle name="Output 2 7 3 2" xfId="21305"/>
    <cellStyle name="Output 2 7 4" xfId="20595"/>
    <cellStyle name="Output 2 7 4 2" xfId="21306"/>
    <cellStyle name="Output 2 7 5" xfId="20596"/>
    <cellStyle name="Output 2 7 5 2" xfId="21307"/>
    <cellStyle name="Output 2 8" xfId="20597"/>
    <cellStyle name="Output 2 8 2" xfId="20598"/>
    <cellStyle name="Output 2 8 2 2" xfId="21308"/>
    <cellStyle name="Output 2 8 3" xfId="20599"/>
    <cellStyle name="Output 2 8 3 2" xfId="21309"/>
    <cellStyle name="Output 2 8 4" xfId="20600"/>
    <cellStyle name="Output 2 8 4 2" xfId="21310"/>
    <cellStyle name="Output 2 8 5" xfId="20601"/>
    <cellStyle name="Output 2 8 5 2" xfId="21311"/>
    <cellStyle name="Output 2 9" xfId="20602"/>
    <cellStyle name="Output 2 9 2" xfId="20603"/>
    <cellStyle name="Output 2 9 2 2" xfId="21312"/>
    <cellStyle name="Output 2 9 3" xfId="20604"/>
    <cellStyle name="Output 2 9 3 2" xfId="21313"/>
    <cellStyle name="Output 2 9 4" xfId="20605"/>
    <cellStyle name="Output 2 9 4 2" xfId="21314"/>
    <cellStyle name="Output 2 9 5" xfId="20606"/>
    <cellStyle name="Output 2 9 5 2" xfId="21315"/>
    <cellStyle name="Output 3" xfId="20607"/>
    <cellStyle name="Output 3 2" xfId="20608"/>
    <cellStyle name="Output 3 2 2" xfId="21317"/>
    <cellStyle name="Output 3 3" xfId="20609"/>
    <cellStyle name="Output 3 3 2" xfId="21318"/>
    <cellStyle name="Output 3 4" xfId="21316"/>
    <cellStyle name="Output 4" xfId="20610"/>
    <cellStyle name="Output 4 2" xfId="20611"/>
    <cellStyle name="Output 4 2 2" xfId="21320"/>
    <cellStyle name="Output 4 3" xfId="20612"/>
    <cellStyle name="Output 4 3 2" xfId="21321"/>
    <cellStyle name="Output 4 4" xfId="21319"/>
    <cellStyle name="Output 5" xfId="20613"/>
    <cellStyle name="Output 5 2" xfId="20614"/>
    <cellStyle name="Output 5 2 2" xfId="21323"/>
    <cellStyle name="Output 5 3" xfId="20615"/>
    <cellStyle name="Output 5 3 2" xfId="21324"/>
    <cellStyle name="Output 5 4" xfId="21322"/>
    <cellStyle name="Output 6" xfId="20616"/>
    <cellStyle name="Output 6 2" xfId="20617"/>
    <cellStyle name="Output 6 2 2" xfId="21326"/>
    <cellStyle name="Output 6 3" xfId="20618"/>
    <cellStyle name="Output 6 3 2" xfId="21327"/>
    <cellStyle name="Output 6 4" xfId="21325"/>
    <cellStyle name="Output 7" xfId="20619"/>
    <cellStyle name="Output 7 2" xfId="21328"/>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29"/>
    <cellStyle name="showParameterE" xfId="20787"/>
    <cellStyle name="showParameterE 2" xfId="21330"/>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332"/>
    <cellStyle name="Total 2 10 3" xfId="20826"/>
    <cellStyle name="Total 2 10 3 2" xfId="21333"/>
    <cellStyle name="Total 2 10 4" xfId="20827"/>
    <cellStyle name="Total 2 10 4 2" xfId="21334"/>
    <cellStyle name="Total 2 10 5" xfId="20828"/>
    <cellStyle name="Total 2 10 5 2" xfId="21335"/>
    <cellStyle name="Total 2 11" xfId="20829"/>
    <cellStyle name="Total 2 11 2" xfId="20830"/>
    <cellStyle name="Total 2 11 2 2" xfId="21337"/>
    <cellStyle name="Total 2 11 3" xfId="20831"/>
    <cellStyle name="Total 2 11 3 2" xfId="21338"/>
    <cellStyle name="Total 2 11 4" xfId="20832"/>
    <cellStyle name="Total 2 11 4 2" xfId="21339"/>
    <cellStyle name="Total 2 11 5" xfId="20833"/>
    <cellStyle name="Total 2 11 5 2" xfId="21340"/>
    <cellStyle name="Total 2 11 6" xfId="21336"/>
    <cellStyle name="Total 2 12" xfId="20834"/>
    <cellStyle name="Total 2 12 2" xfId="20835"/>
    <cellStyle name="Total 2 12 2 2" xfId="21342"/>
    <cellStyle name="Total 2 12 3" xfId="20836"/>
    <cellStyle name="Total 2 12 3 2" xfId="21343"/>
    <cellStyle name="Total 2 12 4" xfId="20837"/>
    <cellStyle name="Total 2 12 4 2" xfId="21344"/>
    <cellStyle name="Total 2 12 5" xfId="20838"/>
    <cellStyle name="Total 2 12 5 2" xfId="21345"/>
    <cellStyle name="Total 2 12 6" xfId="21341"/>
    <cellStyle name="Total 2 13" xfId="20839"/>
    <cellStyle name="Total 2 13 2" xfId="20840"/>
    <cellStyle name="Total 2 13 2 2" xfId="21347"/>
    <cellStyle name="Total 2 13 3" xfId="20841"/>
    <cellStyle name="Total 2 13 3 2" xfId="21348"/>
    <cellStyle name="Total 2 13 4" xfId="20842"/>
    <cellStyle name="Total 2 13 4 2" xfId="21349"/>
    <cellStyle name="Total 2 13 5" xfId="21346"/>
    <cellStyle name="Total 2 14" xfId="20843"/>
    <cellStyle name="Total 2 14 2" xfId="21350"/>
    <cellStyle name="Total 2 15" xfId="20844"/>
    <cellStyle name="Total 2 15 2" xfId="21351"/>
    <cellStyle name="Total 2 16" xfId="20845"/>
    <cellStyle name="Total 2 16 2" xfId="21352"/>
    <cellStyle name="Total 2 17" xfId="21331"/>
    <cellStyle name="Total 2 2" xfId="20846"/>
    <cellStyle name="Total 2 2 10" xfId="21353"/>
    <cellStyle name="Total 2 2 2" xfId="20847"/>
    <cellStyle name="Total 2 2 2 2" xfId="20848"/>
    <cellStyle name="Total 2 2 2 2 2" xfId="21355"/>
    <cellStyle name="Total 2 2 2 3" xfId="20849"/>
    <cellStyle name="Total 2 2 2 3 2" xfId="21356"/>
    <cellStyle name="Total 2 2 2 4" xfId="20850"/>
    <cellStyle name="Total 2 2 2 4 2" xfId="21357"/>
    <cellStyle name="Total 2 2 2 5" xfId="21354"/>
    <cellStyle name="Total 2 2 3" xfId="20851"/>
    <cellStyle name="Total 2 2 3 2" xfId="20852"/>
    <cellStyle name="Total 2 2 3 2 2" xfId="21359"/>
    <cellStyle name="Total 2 2 3 3" xfId="20853"/>
    <cellStyle name="Total 2 2 3 3 2" xfId="21360"/>
    <cellStyle name="Total 2 2 3 4" xfId="20854"/>
    <cellStyle name="Total 2 2 3 4 2" xfId="21361"/>
    <cellStyle name="Total 2 2 3 5" xfId="21358"/>
    <cellStyle name="Total 2 2 4" xfId="20855"/>
    <cellStyle name="Total 2 2 4 2" xfId="20856"/>
    <cellStyle name="Total 2 2 4 2 2" xfId="21363"/>
    <cellStyle name="Total 2 2 4 3" xfId="20857"/>
    <cellStyle name="Total 2 2 4 3 2" xfId="21364"/>
    <cellStyle name="Total 2 2 4 4" xfId="20858"/>
    <cellStyle name="Total 2 2 4 4 2" xfId="21365"/>
    <cellStyle name="Total 2 2 4 5" xfId="21362"/>
    <cellStyle name="Total 2 2 5" xfId="20859"/>
    <cellStyle name="Total 2 2 5 2" xfId="20860"/>
    <cellStyle name="Total 2 2 5 2 2" xfId="21367"/>
    <cellStyle name="Total 2 2 5 3" xfId="20861"/>
    <cellStyle name="Total 2 2 5 3 2" xfId="21368"/>
    <cellStyle name="Total 2 2 5 4" xfId="20862"/>
    <cellStyle name="Total 2 2 5 4 2" xfId="21369"/>
    <cellStyle name="Total 2 2 5 5" xfId="21366"/>
    <cellStyle name="Total 2 2 6" xfId="20863"/>
    <cellStyle name="Total 2 2 6 2" xfId="21370"/>
    <cellStyle name="Total 2 2 7" xfId="20864"/>
    <cellStyle name="Total 2 2 7 2" xfId="21371"/>
    <cellStyle name="Total 2 2 8" xfId="20865"/>
    <cellStyle name="Total 2 2 8 2" xfId="21372"/>
    <cellStyle name="Total 2 2 9" xfId="20866"/>
    <cellStyle name="Total 2 2 9 2" xfId="21373"/>
    <cellStyle name="Total 2 3" xfId="20867"/>
    <cellStyle name="Total 2 3 2" xfId="20868"/>
    <cellStyle name="Total 2 3 2 2" xfId="21374"/>
    <cellStyle name="Total 2 3 3" xfId="20869"/>
    <cellStyle name="Total 2 3 3 2" xfId="21375"/>
    <cellStyle name="Total 2 3 4" xfId="20870"/>
    <cellStyle name="Total 2 3 4 2" xfId="21376"/>
    <cellStyle name="Total 2 3 5" xfId="20871"/>
    <cellStyle name="Total 2 3 5 2" xfId="21377"/>
    <cellStyle name="Total 2 4" xfId="20872"/>
    <cellStyle name="Total 2 4 2" xfId="20873"/>
    <cellStyle name="Total 2 4 2 2" xfId="21378"/>
    <cellStyle name="Total 2 4 3" xfId="20874"/>
    <cellStyle name="Total 2 4 3 2" xfId="21379"/>
    <cellStyle name="Total 2 4 4" xfId="20875"/>
    <cellStyle name="Total 2 4 4 2" xfId="21380"/>
    <cellStyle name="Total 2 4 5" xfId="20876"/>
    <cellStyle name="Total 2 4 5 2" xfId="21381"/>
    <cellStyle name="Total 2 5" xfId="20877"/>
    <cellStyle name="Total 2 5 2" xfId="20878"/>
    <cellStyle name="Total 2 5 2 2" xfId="21382"/>
    <cellStyle name="Total 2 5 3" xfId="20879"/>
    <cellStyle name="Total 2 5 3 2" xfId="21383"/>
    <cellStyle name="Total 2 5 4" xfId="20880"/>
    <cellStyle name="Total 2 5 4 2" xfId="21384"/>
    <cellStyle name="Total 2 5 5" xfId="20881"/>
    <cellStyle name="Total 2 5 5 2" xfId="21385"/>
    <cellStyle name="Total 2 6" xfId="20882"/>
    <cellStyle name="Total 2 6 2" xfId="20883"/>
    <cellStyle name="Total 2 6 2 2" xfId="21386"/>
    <cellStyle name="Total 2 6 3" xfId="20884"/>
    <cellStyle name="Total 2 6 3 2" xfId="21387"/>
    <cellStyle name="Total 2 6 4" xfId="20885"/>
    <cellStyle name="Total 2 6 4 2" xfId="21388"/>
    <cellStyle name="Total 2 6 5" xfId="20886"/>
    <cellStyle name="Total 2 6 5 2" xfId="21389"/>
    <cellStyle name="Total 2 7" xfId="20887"/>
    <cellStyle name="Total 2 7 2" xfId="20888"/>
    <cellStyle name="Total 2 7 2 2" xfId="21390"/>
    <cellStyle name="Total 2 7 3" xfId="20889"/>
    <cellStyle name="Total 2 7 3 2" xfId="21391"/>
    <cellStyle name="Total 2 7 4" xfId="20890"/>
    <cellStyle name="Total 2 7 4 2" xfId="21392"/>
    <cellStyle name="Total 2 7 5" xfId="20891"/>
    <cellStyle name="Total 2 7 5 2" xfId="21393"/>
    <cellStyle name="Total 2 8" xfId="20892"/>
    <cellStyle name="Total 2 8 2" xfId="20893"/>
    <cellStyle name="Total 2 8 2 2" xfId="21394"/>
    <cellStyle name="Total 2 8 3" xfId="20894"/>
    <cellStyle name="Total 2 8 3 2" xfId="21395"/>
    <cellStyle name="Total 2 8 4" xfId="20895"/>
    <cellStyle name="Total 2 8 4 2" xfId="21396"/>
    <cellStyle name="Total 2 8 5" xfId="20896"/>
    <cellStyle name="Total 2 8 5 2" xfId="21397"/>
    <cellStyle name="Total 2 9" xfId="20897"/>
    <cellStyle name="Total 2 9 2" xfId="20898"/>
    <cellStyle name="Total 2 9 2 2" xfId="21398"/>
    <cellStyle name="Total 2 9 3" xfId="20899"/>
    <cellStyle name="Total 2 9 3 2" xfId="21399"/>
    <cellStyle name="Total 2 9 4" xfId="20900"/>
    <cellStyle name="Total 2 9 4 2" xfId="21400"/>
    <cellStyle name="Total 2 9 5" xfId="20901"/>
    <cellStyle name="Total 2 9 5 2" xfId="21401"/>
    <cellStyle name="Total 3" xfId="20902"/>
    <cellStyle name="Total 3 2" xfId="20903"/>
    <cellStyle name="Total 3 2 2" xfId="21403"/>
    <cellStyle name="Total 3 3" xfId="20904"/>
    <cellStyle name="Total 3 3 2" xfId="21404"/>
    <cellStyle name="Total 3 4" xfId="21402"/>
    <cellStyle name="Total 4" xfId="20905"/>
    <cellStyle name="Total 4 2" xfId="20906"/>
    <cellStyle name="Total 4 2 2" xfId="21406"/>
    <cellStyle name="Total 4 3" xfId="20907"/>
    <cellStyle name="Total 4 3 2" xfId="21407"/>
    <cellStyle name="Total 4 4" xfId="21405"/>
    <cellStyle name="Total 5" xfId="20908"/>
    <cellStyle name="Total 5 2" xfId="20909"/>
    <cellStyle name="Total 5 2 2" xfId="21409"/>
    <cellStyle name="Total 5 3" xfId="20910"/>
    <cellStyle name="Total 5 3 2" xfId="21410"/>
    <cellStyle name="Total 5 4" xfId="21408"/>
    <cellStyle name="Total 6" xfId="20911"/>
    <cellStyle name="Total 6 2" xfId="20912"/>
    <cellStyle name="Total 6 2 2" xfId="21412"/>
    <cellStyle name="Total 6 3" xfId="20913"/>
    <cellStyle name="Total 6 3 2" xfId="21413"/>
    <cellStyle name="Total 6 4" xfId="21411"/>
    <cellStyle name="Total 7" xfId="20914"/>
    <cellStyle name="Total 7 2" xfId="214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lb.ge\Reports\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lb.ge\Reports\Financial%20Department\NBG%20Reporting\Working%20Files\Quarterly%20Reports\&#4318;&#4312;&#4314;&#4304;&#4320;%203\Pilar%203%20_2024\Q1_2024\PG1_I-BLB-QQ-20240331%20%20form%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SOFP"/>
      <sheetName val="3. SO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refreshError="1"/>
      <sheetData sheetId="1">
        <row r="9">
          <cell r="C9">
            <v>427590574.01626861</v>
          </cell>
        </row>
      </sheetData>
      <sheetData sheetId="2" refreshError="1"/>
      <sheetData sheetId="3" refreshError="1"/>
      <sheetData sheetId="4" refreshError="1"/>
      <sheetData sheetId="5" refreshError="1"/>
      <sheetData sheetId="6" refreshError="1"/>
      <sheetData sheetId="7">
        <row r="37">
          <cell r="E37">
            <v>4204218569.6439624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1">
          <cell r="E21">
            <v>4561251.97</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85" zoomScaleNormal="85" workbookViewId="0">
      <selection activeCell="H9" sqref="H9"/>
    </sheetView>
  </sheetViews>
  <sheetFormatPr defaultColWidth="9.109375" defaultRowHeight="13.8"/>
  <cols>
    <col min="1" max="1" width="10.33203125" style="4" customWidth="1"/>
    <col min="2" max="2" width="143.88671875" style="5" customWidth="1"/>
    <col min="3" max="3" width="27.33203125" style="5" customWidth="1"/>
    <col min="4" max="6" width="9.109375" style="5"/>
    <col min="7" max="7" width="10.109375" style="5" customWidth="1"/>
    <col min="8" max="16384" width="9.109375" style="5"/>
  </cols>
  <sheetData>
    <row r="1" spans="1:3">
      <c r="A1" s="96"/>
      <c r="B1" s="108" t="s">
        <v>222</v>
      </c>
      <c r="C1" s="96"/>
    </row>
    <row r="2" spans="1:3" ht="14.4">
      <c r="A2" s="109">
        <v>1</v>
      </c>
      <c r="B2" s="202" t="s">
        <v>223</v>
      </c>
      <c r="C2" s="478" t="s">
        <v>713</v>
      </c>
    </row>
    <row r="3" spans="1:3" ht="14.4">
      <c r="A3" s="109">
        <v>2</v>
      </c>
      <c r="B3" s="203" t="s">
        <v>219</v>
      </c>
      <c r="C3" s="479" t="s">
        <v>714</v>
      </c>
    </row>
    <row r="4" spans="1:3" ht="14.4">
      <c r="A4" s="109">
        <v>3</v>
      </c>
      <c r="B4" s="204" t="s">
        <v>224</v>
      </c>
      <c r="C4" s="479" t="s">
        <v>715</v>
      </c>
    </row>
    <row r="5" spans="1:3" ht="14.4">
      <c r="A5" s="110">
        <v>4</v>
      </c>
      <c r="B5" s="205" t="s">
        <v>220</v>
      </c>
      <c r="C5" s="480" t="s">
        <v>716</v>
      </c>
    </row>
    <row r="6" spans="1:3" s="111" customFormat="1" ht="45.75" customHeight="1">
      <c r="A6" s="820" t="s">
        <v>296</v>
      </c>
      <c r="B6" s="821"/>
      <c r="C6" s="821"/>
    </row>
    <row r="7" spans="1:3">
      <c r="A7" s="112" t="s">
        <v>29</v>
      </c>
      <c r="B7" s="108" t="s">
        <v>221</v>
      </c>
    </row>
    <row r="8" spans="1:3">
      <c r="A8" s="96">
        <v>1</v>
      </c>
      <c r="B8" s="137" t="s">
        <v>20</v>
      </c>
    </row>
    <row r="9" spans="1:3">
      <c r="A9" s="96">
        <v>2</v>
      </c>
      <c r="B9" s="138" t="s">
        <v>21</v>
      </c>
    </row>
    <row r="10" spans="1:3">
      <c r="A10" s="96">
        <v>3</v>
      </c>
      <c r="B10" s="138" t="s">
        <v>22</v>
      </c>
    </row>
    <row r="11" spans="1:3">
      <c r="A11" s="96">
        <v>4</v>
      </c>
      <c r="B11" s="138" t="s">
        <v>23</v>
      </c>
      <c r="C11" s="44"/>
    </row>
    <row r="12" spans="1:3">
      <c r="A12" s="96">
        <v>5</v>
      </c>
      <c r="B12" s="138" t="s">
        <v>24</v>
      </c>
    </row>
    <row r="13" spans="1:3">
      <c r="A13" s="96">
        <v>6</v>
      </c>
      <c r="B13" s="139" t="s">
        <v>231</v>
      </c>
    </row>
    <row r="14" spans="1:3">
      <c r="A14" s="96">
        <v>7</v>
      </c>
      <c r="B14" s="138" t="s">
        <v>225</v>
      </c>
    </row>
    <row r="15" spans="1:3">
      <c r="A15" s="96">
        <v>8</v>
      </c>
      <c r="B15" s="138" t="s">
        <v>226</v>
      </c>
    </row>
    <row r="16" spans="1:3">
      <c r="A16" s="96">
        <v>9</v>
      </c>
      <c r="B16" s="138" t="s">
        <v>25</v>
      </c>
    </row>
    <row r="17" spans="1:2">
      <c r="A17" s="201" t="s">
        <v>295</v>
      </c>
      <c r="B17" s="200" t="s">
        <v>282</v>
      </c>
    </row>
    <row r="18" spans="1:2">
      <c r="A18" s="96">
        <v>10</v>
      </c>
      <c r="B18" s="138" t="s">
        <v>26</v>
      </c>
    </row>
    <row r="19" spans="1:2">
      <c r="A19" s="96">
        <v>11</v>
      </c>
      <c r="B19" s="139" t="s">
        <v>227</v>
      </c>
    </row>
    <row r="20" spans="1:2">
      <c r="A20" s="96">
        <v>12</v>
      </c>
      <c r="B20" s="139" t="s">
        <v>27</v>
      </c>
    </row>
    <row r="21" spans="1:2">
      <c r="A21" s="241">
        <v>13</v>
      </c>
      <c r="B21" s="242" t="s">
        <v>228</v>
      </c>
    </row>
    <row r="22" spans="1:2">
      <c r="A22" s="241">
        <v>14</v>
      </c>
      <c r="B22" s="243" t="s">
        <v>253</v>
      </c>
    </row>
    <row r="23" spans="1:2">
      <c r="A23" s="244">
        <v>15</v>
      </c>
      <c r="B23" s="245" t="s">
        <v>28</v>
      </c>
    </row>
    <row r="24" spans="1:2">
      <c r="A24" s="244">
        <v>15.1</v>
      </c>
      <c r="B24" s="246" t="s">
        <v>309</v>
      </c>
    </row>
    <row r="25" spans="1:2">
      <c r="A25" s="244">
        <v>16</v>
      </c>
      <c r="B25" s="246" t="s">
        <v>373</v>
      </c>
    </row>
    <row r="26" spans="1:2">
      <c r="A26" s="244">
        <v>17</v>
      </c>
      <c r="B26" s="246" t="s">
        <v>414</v>
      </c>
    </row>
    <row r="27" spans="1:2">
      <c r="A27" s="244">
        <v>18</v>
      </c>
      <c r="B27" s="246" t="s">
        <v>703</v>
      </c>
    </row>
    <row r="28" spans="1:2">
      <c r="A28" s="244">
        <v>19</v>
      </c>
      <c r="B28" s="246" t="s">
        <v>704</v>
      </c>
    </row>
    <row r="29" spans="1:2">
      <c r="A29" s="244">
        <v>20</v>
      </c>
      <c r="B29" s="290" t="s">
        <v>705</v>
      </c>
    </row>
    <row r="30" spans="1:2">
      <c r="A30" s="244">
        <v>21</v>
      </c>
      <c r="B30" s="246" t="s">
        <v>530</v>
      </c>
    </row>
    <row r="31" spans="1:2">
      <c r="A31" s="244">
        <v>22</v>
      </c>
      <c r="B31" s="246" t="s">
        <v>706</v>
      </c>
    </row>
    <row r="32" spans="1:2">
      <c r="A32" s="244">
        <v>23</v>
      </c>
      <c r="B32" s="246" t="s">
        <v>707</v>
      </c>
    </row>
    <row r="33" spans="1:2">
      <c r="A33" s="244">
        <v>24</v>
      </c>
      <c r="B33" s="246" t="s">
        <v>708</v>
      </c>
    </row>
    <row r="34" spans="1:2">
      <c r="A34" s="244">
        <v>25</v>
      </c>
      <c r="B34" s="246" t="s">
        <v>415</v>
      </c>
    </row>
    <row r="35" spans="1:2">
      <c r="A35" s="244">
        <v>26</v>
      </c>
      <c r="B35" s="246"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30" activePane="bottomRight" state="frozen"/>
      <selection activeCell="G26" sqref="G26"/>
      <selection pane="topRight" activeCell="G26" sqref="G26"/>
      <selection pane="bottomLeft" activeCell="G26" sqref="G26"/>
      <selection pane="bottomRight" activeCell="C53" sqref="C53"/>
    </sheetView>
  </sheetViews>
  <sheetFormatPr defaultColWidth="9.109375" defaultRowHeight="13.2"/>
  <cols>
    <col min="1" max="1" width="9.5546875" style="47" bestFit="1" customWidth="1"/>
    <col min="2" max="2" width="132.44140625" style="4" customWidth="1"/>
    <col min="3" max="3" width="18.44140625" style="4" customWidth="1"/>
    <col min="4" max="16384" width="9.109375" style="4"/>
  </cols>
  <sheetData>
    <row r="1" spans="1:3">
      <c r="A1" s="2" t="s">
        <v>30</v>
      </c>
      <c r="B1" s="3" t="str">
        <f>'Info '!C2</f>
        <v>JSC "Liberty Bank"</v>
      </c>
    </row>
    <row r="2" spans="1:3" s="37" customFormat="1" ht="15.75" customHeight="1">
      <c r="A2" s="37" t="s">
        <v>31</v>
      </c>
      <c r="B2" s="481">
        <f>'1. key ratios '!B2</f>
        <v>45382</v>
      </c>
    </row>
    <row r="3" spans="1:3" s="37" customFormat="1" ht="15.75" customHeight="1"/>
    <row r="4" spans="1:3" ht="13.8" thickBot="1">
      <c r="A4" s="47" t="s">
        <v>143</v>
      </c>
      <c r="B4" s="83" t="s">
        <v>142</v>
      </c>
    </row>
    <row r="5" spans="1:3">
      <c r="A5" s="48" t="s">
        <v>6</v>
      </c>
      <c r="B5" s="49"/>
      <c r="C5" s="50" t="s">
        <v>35</v>
      </c>
    </row>
    <row r="6" spans="1:3" ht="13.8">
      <c r="A6" s="51">
        <v>1</v>
      </c>
      <c r="B6" s="52" t="s">
        <v>141</v>
      </c>
      <c r="C6" s="683">
        <f>SUM(C7:C11)</f>
        <v>512608615</v>
      </c>
    </row>
    <row r="7" spans="1:3" ht="13.8">
      <c r="A7" s="51">
        <v>2</v>
      </c>
      <c r="B7" s="53" t="s">
        <v>140</v>
      </c>
      <c r="C7" s="684">
        <v>44490459</v>
      </c>
    </row>
    <row r="8" spans="1:3" ht="13.8">
      <c r="A8" s="51">
        <v>3</v>
      </c>
      <c r="B8" s="54" t="s">
        <v>139</v>
      </c>
      <c r="C8" s="684">
        <v>36850537</v>
      </c>
    </row>
    <row r="9" spans="1:3" ht="13.8">
      <c r="A9" s="51">
        <v>4</v>
      </c>
      <c r="B9" s="54" t="s">
        <v>138</v>
      </c>
      <c r="C9" s="684">
        <v>21901502</v>
      </c>
    </row>
    <row r="10" spans="1:3" ht="13.8">
      <c r="A10" s="51">
        <v>5</v>
      </c>
      <c r="B10" s="54" t="s">
        <v>137</v>
      </c>
      <c r="C10" s="684">
        <v>0</v>
      </c>
    </row>
    <row r="11" spans="1:3" ht="13.8">
      <c r="A11" s="51">
        <v>6</v>
      </c>
      <c r="B11" s="55" t="s">
        <v>136</v>
      </c>
      <c r="C11" s="684">
        <v>409366117</v>
      </c>
    </row>
    <row r="12" spans="1:3" s="23" customFormat="1" ht="13.8">
      <c r="A12" s="51">
        <v>7</v>
      </c>
      <c r="B12" s="52" t="s">
        <v>135</v>
      </c>
      <c r="C12" s="685">
        <f>SUM(C13:C28)</f>
        <v>89583424.983731389</v>
      </c>
    </row>
    <row r="13" spans="1:3" s="23" customFormat="1" ht="13.8">
      <c r="A13" s="51">
        <v>8</v>
      </c>
      <c r="B13" s="56" t="s">
        <v>134</v>
      </c>
      <c r="C13" s="686">
        <v>21901502</v>
      </c>
    </row>
    <row r="14" spans="1:3" s="23" customFormat="1" ht="26.4">
      <c r="A14" s="51">
        <v>9</v>
      </c>
      <c r="B14" s="57" t="s">
        <v>133</v>
      </c>
      <c r="C14" s="686">
        <v>3037000.6837313883</v>
      </c>
    </row>
    <row r="15" spans="1:3" s="23" customFormat="1" ht="13.8">
      <c r="A15" s="51">
        <v>10</v>
      </c>
      <c r="B15" s="58" t="s">
        <v>132</v>
      </c>
      <c r="C15" s="686">
        <v>64538189</v>
      </c>
    </row>
    <row r="16" spans="1:3" s="23" customFormat="1" ht="13.8">
      <c r="A16" s="51">
        <v>11</v>
      </c>
      <c r="B16" s="59" t="s">
        <v>131</v>
      </c>
      <c r="C16" s="686">
        <v>0</v>
      </c>
    </row>
    <row r="17" spans="1:3" s="23" customFormat="1" ht="13.8">
      <c r="A17" s="51">
        <v>12</v>
      </c>
      <c r="B17" s="58" t="s">
        <v>130</v>
      </c>
      <c r="C17" s="686">
        <v>0</v>
      </c>
    </row>
    <row r="18" spans="1:3" s="23" customFormat="1" ht="13.8">
      <c r="A18" s="51">
        <v>13</v>
      </c>
      <c r="B18" s="58" t="s">
        <v>129</v>
      </c>
      <c r="C18" s="686">
        <v>0</v>
      </c>
    </row>
    <row r="19" spans="1:3" s="23" customFormat="1" ht="13.8">
      <c r="A19" s="51">
        <v>14</v>
      </c>
      <c r="B19" s="58" t="s">
        <v>128</v>
      </c>
      <c r="C19" s="686">
        <v>0</v>
      </c>
    </row>
    <row r="20" spans="1:3" s="23" customFormat="1" ht="13.8">
      <c r="A20" s="51">
        <v>15</v>
      </c>
      <c r="B20" s="58" t="s">
        <v>127</v>
      </c>
      <c r="C20" s="686">
        <v>0</v>
      </c>
    </row>
    <row r="21" spans="1:3" s="23" customFormat="1" ht="26.4">
      <c r="A21" s="51">
        <v>16</v>
      </c>
      <c r="B21" s="57" t="s">
        <v>126</v>
      </c>
      <c r="C21" s="686">
        <v>0</v>
      </c>
    </row>
    <row r="22" spans="1:3" s="23" customFormat="1" ht="13.8">
      <c r="A22" s="51">
        <v>17</v>
      </c>
      <c r="B22" s="60" t="s">
        <v>125</v>
      </c>
      <c r="C22" s="686">
        <v>106733.3</v>
      </c>
    </row>
    <row r="23" spans="1:3" s="23" customFormat="1" ht="13.8">
      <c r="A23" s="51">
        <v>18</v>
      </c>
      <c r="B23" s="419" t="s">
        <v>553</v>
      </c>
      <c r="C23" s="686"/>
    </row>
    <row r="24" spans="1:3" s="23" customFormat="1" ht="13.8">
      <c r="A24" s="51">
        <v>19</v>
      </c>
      <c r="B24" s="57" t="s">
        <v>124</v>
      </c>
      <c r="C24" s="686">
        <v>0</v>
      </c>
    </row>
    <row r="25" spans="1:3" s="23" customFormat="1" ht="26.4">
      <c r="A25" s="51">
        <v>20</v>
      </c>
      <c r="B25" s="57" t="s">
        <v>101</v>
      </c>
      <c r="C25" s="686">
        <v>0</v>
      </c>
    </row>
    <row r="26" spans="1:3" s="23" customFormat="1" ht="13.8">
      <c r="A26" s="51">
        <v>21</v>
      </c>
      <c r="B26" s="61" t="s">
        <v>123</v>
      </c>
      <c r="C26" s="686">
        <v>0</v>
      </c>
    </row>
    <row r="27" spans="1:3" s="23" customFormat="1" ht="13.8">
      <c r="A27" s="51">
        <v>22</v>
      </c>
      <c r="B27" s="61" t="s">
        <v>122</v>
      </c>
      <c r="C27" s="686">
        <v>0</v>
      </c>
    </row>
    <row r="28" spans="1:3" s="23" customFormat="1" ht="13.8">
      <c r="A28" s="51">
        <v>23</v>
      </c>
      <c r="B28" s="61" t="s">
        <v>121</v>
      </c>
      <c r="C28" s="686">
        <v>0</v>
      </c>
    </row>
    <row r="29" spans="1:3" s="23" customFormat="1" ht="13.8">
      <c r="A29" s="51">
        <v>24</v>
      </c>
      <c r="B29" s="62" t="s">
        <v>120</v>
      </c>
      <c r="C29" s="685">
        <f>C6-C12</f>
        <v>423025190.01626861</v>
      </c>
    </row>
    <row r="30" spans="1:3" s="23" customFormat="1" ht="13.8">
      <c r="A30" s="63"/>
      <c r="B30" s="64"/>
      <c r="C30" s="686"/>
    </row>
    <row r="31" spans="1:3" s="23" customFormat="1" ht="13.8">
      <c r="A31" s="63">
        <v>25</v>
      </c>
      <c r="B31" s="62" t="s">
        <v>119</v>
      </c>
      <c r="C31" s="685">
        <f>C32+C35</f>
        <v>4565384</v>
      </c>
    </row>
    <row r="32" spans="1:3" s="23" customFormat="1" ht="13.8">
      <c r="A32" s="63">
        <v>26</v>
      </c>
      <c r="B32" s="54" t="s">
        <v>118</v>
      </c>
      <c r="C32" s="687">
        <f>C33+C34</f>
        <v>45654</v>
      </c>
    </row>
    <row r="33" spans="1:3" s="23" customFormat="1" ht="13.8">
      <c r="A33" s="63">
        <v>27</v>
      </c>
      <c r="B33" s="65" t="s">
        <v>192</v>
      </c>
      <c r="C33" s="686">
        <v>45654</v>
      </c>
    </row>
    <row r="34" spans="1:3" s="23" customFormat="1" ht="13.8">
      <c r="A34" s="63">
        <v>28</v>
      </c>
      <c r="B34" s="65" t="s">
        <v>117</v>
      </c>
      <c r="C34" s="686">
        <v>0</v>
      </c>
    </row>
    <row r="35" spans="1:3" s="23" customFormat="1" ht="13.8">
      <c r="A35" s="63">
        <v>29</v>
      </c>
      <c r="B35" s="54" t="s">
        <v>116</v>
      </c>
      <c r="C35" s="686">
        <v>4519730</v>
      </c>
    </row>
    <row r="36" spans="1:3" s="23" customFormat="1" ht="13.8">
      <c r="A36" s="63">
        <v>30</v>
      </c>
      <c r="B36" s="62" t="s">
        <v>115</v>
      </c>
      <c r="C36" s="685">
        <f>SUM(C37:C41)</f>
        <v>0</v>
      </c>
    </row>
    <row r="37" spans="1:3" s="23" customFormat="1" ht="13.8">
      <c r="A37" s="63">
        <v>31</v>
      </c>
      <c r="B37" s="57" t="s">
        <v>114</v>
      </c>
      <c r="C37" s="686">
        <v>0</v>
      </c>
    </row>
    <row r="38" spans="1:3" s="23" customFormat="1" ht="13.8">
      <c r="A38" s="63">
        <v>32</v>
      </c>
      <c r="B38" s="58" t="s">
        <v>113</v>
      </c>
      <c r="C38" s="686">
        <v>0</v>
      </c>
    </row>
    <row r="39" spans="1:3" s="23" customFormat="1" ht="13.8">
      <c r="A39" s="63">
        <v>33</v>
      </c>
      <c r="B39" s="57" t="s">
        <v>112</v>
      </c>
      <c r="C39" s="686">
        <v>0</v>
      </c>
    </row>
    <row r="40" spans="1:3" s="23" customFormat="1" ht="26.4">
      <c r="A40" s="63">
        <v>34</v>
      </c>
      <c r="B40" s="57" t="s">
        <v>101</v>
      </c>
      <c r="C40" s="686">
        <v>0</v>
      </c>
    </row>
    <row r="41" spans="1:3" s="23" customFormat="1" ht="13.8">
      <c r="A41" s="63">
        <v>35</v>
      </c>
      <c r="B41" s="61" t="s">
        <v>111</v>
      </c>
      <c r="C41" s="686">
        <v>0</v>
      </c>
    </row>
    <row r="42" spans="1:3" s="23" customFormat="1" ht="13.8">
      <c r="A42" s="63">
        <v>36</v>
      </c>
      <c r="B42" s="62" t="s">
        <v>110</v>
      </c>
      <c r="C42" s="685">
        <f>C31-C36</f>
        <v>4565384</v>
      </c>
    </row>
    <row r="43" spans="1:3" s="23" customFormat="1" ht="13.8">
      <c r="A43" s="63"/>
      <c r="B43" s="64"/>
      <c r="C43" s="686"/>
    </row>
    <row r="44" spans="1:3" s="23" customFormat="1" ht="13.8">
      <c r="A44" s="63">
        <v>37</v>
      </c>
      <c r="B44" s="66" t="s">
        <v>109</v>
      </c>
      <c r="C44" s="685">
        <f>SUM(C45:C47)</f>
        <v>68990592.488000005</v>
      </c>
    </row>
    <row r="45" spans="1:3" s="23" customFormat="1" ht="13.8">
      <c r="A45" s="63">
        <v>38</v>
      </c>
      <c r="B45" s="54" t="s">
        <v>108</v>
      </c>
      <c r="C45" s="686">
        <v>68990592.488000005</v>
      </c>
    </row>
    <row r="46" spans="1:3" s="23" customFormat="1" ht="13.8">
      <c r="A46" s="63">
        <v>39</v>
      </c>
      <c r="B46" s="54" t="s">
        <v>107</v>
      </c>
      <c r="C46" s="686">
        <v>0</v>
      </c>
    </row>
    <row r="47" spans="1:3" s="23" customFormat="1" ht="13.8">
      <c r="A47" s="63">
        <v>40</v>
      </c>
      <c r="B47" s="54" t="s">
        <v>106</v>
      </c>
      <c r="C47" s="686">
        <v>0</v>
      </c>
    </row>
    <row r="48" spans="1:3" s="23" customFormat="1" ht="13.8">
      <c r="A48" s="63">
        <v>41</v>
      </c>
      <c r="B48" s="66" t="s">
        <v>105</v>
      </c>
      <c r="C48" s="685">
        <v>0</v>
      </c>
    </row>
    <row r="49" spans="1:3" s="23" customFormat="1" ht="13.8">
      <c r="A49" s="63">
        <v>42</v>
      </c>
      <c r="B49" s="57" t="s">
        <v>104</v>
      </c>
      <c r="C49" s="686">
        <v>0</v>
      </c>
    </row>
    <row r="50" spans="1:3" s="23" customFormat="1" ht="13.8">
      <c r="A50" s="63">
        <v>43</v>
      </c>
      <c r="B50" s="58" t="s">
        <v>103</v>
      </c>
      <c r="C50" s="686">
        <v>0</v>
      </c>
    </row>
    <row r="51" spans="1:3" s="23" customFormat="1" ht="13.8">
      <c r="A51" s="63">
        <v>44</v>
      </c>
      <c r="B51" s="57" t="s">
        <v>102</v>
      </c>
      <c r="C51" s="686">
        <v>0</v>
      </c>
    </row>
    <row r="52" spans="1:3" s="23" customFormat="1" ht="26.4">
      <c r="A52" s="63">
        <v>45</v>
      </c>
      <c r="B52" s="57" t="s">
        <v>101</v>
      </c>
      <c r="C52" s="686">
        <v>0</v>
      </c>
    </row>
    <row r="53" spans="1:3" s="23" customFormat="1" ht="14.4" thickBot="1">
      <c r="A53" s="63">
        <v>46</v>
      </c>
      <c r="B53" s="67" t="s">
        <v>100</v>
      </c>
      <c r="C53" s="500">
        <f>C44-C48</f>
        <v>68990592.488000005</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C17" sqref="C17"/>
    </sheetView>
  </sheetViews>
  <sheetFormatPr defaultColWidth="9.109375" defaultRowHeight="13.8"/>
  <cols>
    <col min="1" max="1" width="9.44140625" style="150" bestFit="1" customWidth="1"/>
    <col min="2" max="2" width="59" style="150" customWidth="1"/>
    <col min="3" max="3" width="16.6640625" style="150" bestFit="1" customWidth="1"/>
    <col min="4" max="4" width="14.33203125" style="150" bestFit="1" customWidth="1"/>
    <col min="5" max="16384" width="9.109375" style="150"/>
  </cols>
  <sheetData>
    <row r="1" spans="1:4">
      <c r="A1" s="186" t="s">
        <v>30</v>
      </c>
      <c r="B1" s="3" t="str">
        <f>'Info '!C2</f>
        <v>JSC "Liberty Bank"</v>
      </c>
    </row>
    <row r="2" spans="1:4" s="125" customFormat="1" ht="15.75" customHeight="1">
      <c r="A2" s="125" t="s">
        <v>31</v>
      </c>
      <c r="B2" s="481">
        <f>'1. key ratios '!B2</f>
        <v>45382</v>
      </c>
    </row>
    <row r="3" spans="1:4" s="125" customFormat="1" ht="15.75" customHeight="1"/>
    <row r="4" spans="1:4" ht="14.4" thickBot="1">
      <c r="A4" s="165" t="s">
        <v>281</v>
      </c>
      <c r="B4" s="194" t="s">
        <v>282</v>
      </c>
    </row>
    <row r="5" spans="1:4" s="195" customFormat="1" ht="12.75" customHeight="1">
      <c r="A5" s="239"/>
      <c r="B5" s="240" t="s">
        <v>285</v>
      </c>
      <c r="C5" s="187" t="s">
        <v>283</v>
      </c>
      <c r="D5" s="188" t="s">
        <v>284</v>
      </c>
    </row>
    <row r="6" spans="1:4" s="196" customFormat="1">
      <c r="A6" s="189">
        <v>1</v>
      </c>
      <c r="B6" s="235" t="s">
        <v>286</v>
      </c>
      <c r="C6" s="235"/>
      <c r="D6" s="190"/>
    </row>
    <row r="7" spans="1:4" s="196" customFormat="1">
      <c r="A7" s="191" t="s">
        <v>272</v>
      </c>
      <c r="B7" s="236" t="s">
        <v>287</v>
      </c>
      <c r="C7" s="745">
        <v>4.4999999999999998E-2</v>
      </c>
      <c r="D7" s="746">
        <v>136710556.8220157</v>
      </c>
    </row>
    <row r="8" spans="1:4" s="196" customFormat="1">
      <c r="A8" s="191" t="s">
        <v>273</v>
      </c>
      <c r="B8" s="236" t="s">
        <v>288</v>
      </c>
      <c r="C8" s="747">
        <v>0.06</v>
      </c>
      <c r="D8" s="746">
        <v>182280742.42935428</v>
      </c>
    </row>
    <row r="9" spans="1:4" s="196" customFormat="1">
      <c r="A9" s="191" t="s">
        <v>274</v>
      </c>
      <c r="B9" s="236" t="s">
        <v>289</v>
      </c>
      <c r="C9" s="747">
        <v>0.08</v>
      </c>
      <c r="D9" s="746">
        <v>243040989.90580571</v>
      </c>
    </row>
    <row r="10" spans="1:4" s="196" customFormat="1">
      <c r="A10" s="189" t="s">
        <v>275</v>
      </c>
      <c r="B10" s="235" t="s">
        <v>290</v>
      </c>
      <c r="C10" s="748"/>
      <c r="D10" s="749"/>
    </row>
    <row r="11" spans="1:4" s="197" customFormat="1">
      <c r="A11" s="192" t="s">
        <v>276</v>
      </c>
      <c r="B11" s="233" t="s">
        <v>356</v>
      </c>
      <c r="C11" s="750">
        <v>0.02</v>
      </c>
      <c r="D11" s="751">
        <v>60760247.476451427</v>
      </c>
    </row>
    <row r="12" spans="1:4" s="197" customFormat="1">
      <c r="A12" s="192" t="s">
        <v>277</v>
      </c>
      <c r="B12" s="233" t="s">
        <v>291</v>
      </c>
      <c r="C12" s="750">
        <v>2.5000000000000001E-3</v>
      </c>
      <c r="D12" s="751">
        <v>7595030.9345564283</v>
      </c>
    </row>
    <row r="13" spans="1:4" s="197" customFormat="1">
      <c r="A13" s="192" t="s">
        <v>278</v>
      </c>
      <c r="B13" s="233" t="s">
        <v>292</v>
      </c>
      <c r="C13" s="750">
        <v>0.01</v>
      </c>
      <c r="D13" s="751">
        <v>30380123.738225713</v>
      </c>
    </row>
    <row r="14" spans="1:4" s="197" customFormat="1">
      <c r="A14" s="189" t="s">
        <v>279</v>
      </c>
      <c r="B14" s="235" t="s">
        <v>353</v>
      </c>
      <c r="C14" s="752"/>
      <c r="D14" s="749"/>
    </row>
    <row r="15" spans="1:4" s="197" customFormat="1">
      <c r="A15" s="192">
        <v>3.1</v>
      </c>
      <c r="B15" s="233" t="s">
        <v>297</v>
      </c>
      <c r="C15" s="750">
        <v>2.8817544952553134E-2</v>
      </c>
      <c r="D15" s="751">
        <v>87548058.149044603</v>
      </c>
    </row>
    <row r="16" spans="1:4" s="197" customFormat="1">
      <c r="A16" s="192">
        <v>3.2</v>
      </c>
      <c r="B16" s="233" t="s">
        <v>298</v>
      </c>
      <c r="C16" s="750">
        <v>3.6224391331223321E-2</v>
      </c>
      <c r="D16" s="751">
        <v>110050149.09844753</v>
      </c>
    </row>
    <row r="17" spans="1:6" s="196" customFormat="1">
      <c r="A17" s="192">
        <v>3.3</v>
      </c>
      <c r="B17" s="233" t="s">
        <v>299</v>
      </c>
      <c r="C17" s="750">
        <v>4.5970241829473575E-2</v>
      </c>
      <c r="D17" s="751">
        <v>139658163.50555667</v>
      </c>
    </row>
    <row r="18" spans="1:6" s="195" customFormat="1" ht="12.75" customHeight="1">
      <c r="A18" s="237"/>
      <c r="B18" s="238" t="s">
        <v>352</v>
      </c>
      <c r="C18" s="753" t="s">
        <v>734</v>
      </c>
      <c r="D18" s="754" t="s">
        <v>735</v>
      </c>
    </row>
    <row r="19" spans="1:6" s="196" customFormat="1">
      <c r="A19" s="193">
        <v>4</v>
      </c>
      <c r="B19" s="233" t="s">
        <v>293</v>
      </c>
      <c r="C19" s="750">
        <f>C7+C11+C12+C13+C15</f>
        <v>0.10631754495255313</v>
      </c>
      <c r="D19" s="746">
        <v>322994017.12029386</v>
      </c>
    </row>
    <row r="20" spans="1:6" s="196" customFormat="1">
      <c r="A20" s="193">
        <v>5</v>
      </c>
      <c r="B20" s="233" t="s">
        <v>90</v>
      </c>
      <c r="C20" s="750">
        <f>C8+C11+C12+C13+C16</f>
        <v>0.12872439133122332</v>
      </c>
      <c r="D20" s="746">
        <v>391066293.67703539</v>
      </c>
    </row>
    <row r="21" spans="1:6" s="196" customFormat="1" ht="14.4" thickBot="1">
      <c r="A21" s="198" t="s">
        <v>280</v>
      </c>
      <c r="B21" s="199" t="s">
        <v>294</v>
      </c>
      <c r="C21" s="234">
        <f>C9+C11+C12+C13+C17</f>
        <v>0.15847024182947358</v>
      </c>
      <c r="D21" s="755">
        <v>481434555.56059599</v>
      </c>
    </row>
    <row r="22" spans="1:6">
      <c r="D22" s="536"/>
      <c r="F22" s="165"/>
    </row>
    <row r="23" spans="1:6" ht="53.4">
      <c r="B23" s="164" t="s">
        <v>355</v>
      </c>
    </row>
  </sheetData>
  <conditionalFormatting sqref="C21">
    <cfRule type="cellIs" dxfId="21"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70" zoomScaleNormal="70" workbookViewId="0">
      <pane xSplit="1" ySplit="5" topLeftCell="B27" activePane="bottomRight" state="frozen"/>
      <selection activeCell="G26" sqref="G26"/>
      <selection pane="topRight" activeCell="G26" sqref="G26"/>
      <selection pane="bottomLeft" activeCell="G26" sqref="G26"/>
      <selection pane="bottomRight" activeCell="G42" sqref="G42"/>
    </sheetView>
  </sheetViews>
  <sheetFormatPr defaultColWidth="9.109375" defaultRowHeight="13.8"/>
  <cols>
    <col min="1" max="1" width="10.6640625" style="4" customWidth="1"/>
    <col min="2" max="2" width="91.88671875" style="4" customWidth="1"/>
    <col min="3" max="3" width="53.109375" style="4" customWidth="1"/>
    <col min="4" max="4" width="28.88671875" style="4" customWidth="1"/>
    <col min="5" max="5" width="9.44140625" style="5" customWidth="1"/>
    <col min="6" max="16384" width="9.109375" style="5"/>
  </cols>
  <sheetData>
    <row r="1" spans="1:6">
      <c r="A1" s="2" t="s">
        <v>30</v>
      </c>
      <c r="B1" s="3" t="str">
        <f>'Info '!C2</f>
        <v>JSC "Liberty Bank"</v>
      </c>
      <c r="E1" s="4"/>
      <c r="F1" s="4"/>
    </row>
    <row r="2" spans="1:6" s="37" customFormat="1" ht="15.75" customHeight="1">
      <c r="A2" s="2" t="s">
        <v>31</v>
      </c>
      <c r="B2" s="481">
        <f>'1. key ratios '!B2</f>
        <v>45382</v>
      </c>
    </row>
    <row r="3" spans="1:6" s="37" customFormat="1" ht="15.75" customHeight="1">
      <c r="A3" s="68"/>
    </row>
    <row r="4" spans="1:6" s="37" customFormat="1" ht="15.75" customHeight="1" thickBot="1">
      <c r="A4" s="37" t="s">
        <v>47</v>
      </c>
      <c r="B4" s="122" t="s">
        <v>178</v>
      </c>
      <c r="D4" s="17" t="s">
        <v>35</v>
      </c>
    </row>
    <row r="5" spans="1:6" ht="26.4">
      <c r="A5" s="69" t="s">
        <v>6</v>
      </c>
      <c r="B5" s="141" t="s">
        <v>218</v>
      </c>
      <c r="C5" s="70" t="s">
        <v>660</v>
      </c>
      <c r="D5" s="71" t="s">
        <v>49</v>
      </c>
    </row>
    <row r="6" spans="1:6" ht="14.4">
      <c r="A6" s="497">
        <v>1</v>
      </c>
      <c r="B6" s="545" t="s">
        <v>561</v>
      </c>
      <c r="C6" s="501">
        <f>SUM(C7:C9)</f>
        <v>568492169.78999996</v>
      </c>
      <c r="D6" s="72"/>
      <c r="E6" s="73"/>
    </row>
    <row r="7" spans="1:6" ht="14.4">
      <c r="A7" s="497">
        <v>1.1000000000000001</v>
      </c>
      <c r="B7" s="546" t="s">
        <v>562</v>
      </c>
      <c r="C7" s="502">
        <v>285231236.44999999</v>
      </c>
      <c r="D7" s="74"/>
      <c r="E7" s="73"/>
    </row>
    <row r="8" spans="1:6" ht="14.4">
      <c r="A8" s="497">
        <v>1.2</v>
      </c>
      <c r="B8" s="546" t="s">
        <v>563</v>
      </c>
      <c r="C8" s="502">
        <v>93085621.5</v>
      </c>
      <c r="D8" s="74"/>
      <c r="E8" s="73"/>
    </row>
    <row r="9" spans="1:6" ht="14.4">
      <c r="A9" s="497">
        <v>1.3</v>
      </c>
      <c r="B9" s="546" t="s">
        <v>564</v>
      </c>
      <c r="C9" s="502">
        <v>190175311.83999997</v>
      </c>
      <c r="D9" s="318"/>
      <c r="E9" s="73"/>
    </row>
    <row r="10" spans="1:6" ht="14.4">
      <c r="A10" s="497">
        <v>2</v>
      </c>
      <c r="B10" s="547" t="s">
        <v>565</v>
      </c>
      <c r="C10" s="503"/>
      <c r="D10" s="318"/>
      <c r="E10" s="73"/>
    </row>
    <row r="11" spans="1:6" ht="14.4">
      <c r="A11" s="497">
        <v>2.1</v>
      </c>
      <c r="B11" s="548" t="s">
        <v>566</v>
      </c>
      <c r="C11" s="504"/>
      <c r="D11" s="319"/>
      <c r="E11" s="75"/>
    </row>
    <row r="12" spans="1:6" ht="14.4">
      <c r="A12" s="497">
        <v>3</v>
      </c>
      <c r="B12" s="549" t="s">
        <v>567</v>
      </c>
      <c r="C12" s="505"/>
      <c r="D12" s="319"/>
      <c r="E12" s="75"/>
    </row>
    <row r="13" spans="1:6" ht="14.4">
      <c r="A13" s="497">
        <v>4</v>
      </c>
      <c r="B13" s="550" t="s">
        <v>568</v>
      </c>
      <c r="C13" s="505"/>
      <c r="D13" s="319"/>
      <c r="E13" s="75"/>
    </row>
    <row r="14" spans="1:6" ht="14.4">
      <c r="A14" s="497">
        <v>5</v>
      </c>
      <c r="B14" s="551" t="s">
        <v>569</v>
      </c>
      <c r="C14" s="505">
        <f>SUM(C15:C17)</f>
        <v>160634250.99999997</v>
      </c>
      <c r="D14" s="319"/>
      <c r="E14" s="75"/>
    </row>
    <row r="15" spans="1:6" ht="14.4">
      <c r="A15" s="497">
        <v>5.0999999999999996</v>
      </c>
      <c r="B15" s="552" t="s">
        <v>570</v>
      </c>
      <c r="C15" s="506"/>
      <c r="D15" s="319"/>
      <c r="E15" s="73"/>
    </row>
    <row r="16" spans="1:6" ht="14.4">
      <c r="A16" s="497">
        <v>5.2</v>
      </c>
      <c r="B16" s="552" t="s">
        <v>571</v>
      </c>
      <c r="C16" s="502">
        <v>160634250.99999997</v>
      </c>
      <c r="D16" s="318"/>
      <c r="E16" s="73"/>
    </row>
    <row r="17" spans="1:5" ht="14.4">
      <c r="A17" s="497">
        <v>5.3</v>
      </c>
      <c r="B17" s="553" t="s">
        <v>572</v>
      </c>
      <c r="C17" s="502"/>
      <c r="D17" s="318"/>
      <c r="E17" s="73"/>
    </row>
    <row r="18" spans="1:5" ht="14.4">
      <c r="A18" s="497">
        <v>6</v>
      </c>
      <c r="B18" s="549" t="s">
        <v>573</v>
      </c>
      <c r="C18" s="503">
        <f>SUM(C19:C20)</f>
        <v>3248598889.1855612</v>
      </c>
      <c r="D18" s="318"/>
      <c r="E18" s="73"/>
    </row>
    <row r="19" spans="1:5" ht="14.4">
      <c r="A19" s="497">
        <v>6.1</v>
      </c>
      <c r="B19" s="552" t="s">
        <v>571</v>
      </c>
      <c r="C19" s="504">
        <v>281801480.26392233</v>
      </c>
      <c r="D19" s="318"/>
      <c r="E19" s="73"/>
    </row>
    <row r="20" spans="1:5" ht="14.4">
      <c r="A20" s="497">
        <v>6.2</v>
      </c>
      <c r="B20" s="553" t="s">
        <v>572</v>
      </c>
      <c r="C20" s="504">
        <v>2966797408.921639</v>
      </c>
      <c r="D20" s="318"/>
      <c r="E20" s="73"/>
    </row>
    <row r="21" spans="1:5" ht="14.4">
      <c r="A21" s="497">
        <v>7</v>
      </c>
      <c r="B21" s="547" t="s">
        <v>574</v>
      </c>
      <c r="C21" s="505">
        <v>106733.3</v>
      </c>
      <c r="D21" s="318"/>
      <c r="E21" s="73"/>
    </row>
    <row r="22" spans="1:5" ht="14.4">
      <c r="A22" s="497">
        <v>8</v>
      </c>
      <c r="B22" s="554" t="s">
        <v>575</v>
      </c>
      <c r="C22" s="503"/>
      <c r="D22" s="318"/>
      <c r="E22" s="73"/>
    </row>
    <row r="23" spans="1:5" ht="14.4">
      <c r="A23" s="497">
        <v>9</v>
      </c>
      <c r="B23" s="550" t="s">
        <v>576</v>
      </c>
      <c r="C23" s="503">
        <f>SUM(C24:C25)</f>
        <v>183473059.14999998</v>
      </c>
      <c r="D23" s="320"/>
      <c r="E23" s="73"/>
    </row>
    <row r="24" spans="1:5" ht="14.4">
      <c r="A24" s="497">
        <v>9.1</v>
      </c>
      <c r="B24" s="552" t="s">
        <v>577</v>
      </c>
      <c r="C24" s="507">
        <v>181428340.10999998</v>
      </c>
      <c r="D24" s="321"/>
      <c r="E24" s="73"/>
    </row>
    <row r="25" spans="1:5" ht="14.4">
      <c r="A25" s="497">
        <v>9.1999999999999993</v>
      </c>
      <c r="B25" s="552" t="s">
        <v>578</v>
      </c>
      <c r="C25" s="723">
        <v>2044719.04</v>
      </c>
      <c r="D25" s="511"/>
      <c r="E25" s="77"/>
    </row>
    <row r="26" spans="1:5" ht="14.4">
      <c r="A26" s="497">
        <v>10</v>
      </c>
      <c r="B26" s="550" t="s">
        <v>579</v>
      </c>
      <c r="C26" s="508">
        <f>SUM(C27:C28)</f>
        <v>64538189.32</v>
      </c>
      <c r="D26" s="418" t="s">
        <v>702</v>
      </c>
      <c r="E26" s="73"/>
    </row>
    <row r="27" spans="1:5" ht="14.4">
      <c r="A27" s="497">
        <v>10.1</v>
      </c>
      <c r="B27" s="552" t="s">
        <v>580</v>
      </c>
      <c r="C27" s="502"/>
      <c r="D27" s="74"/>
      <c r="E27" s="73"/>
    </row>
    <row r="28" spans="1:5" ht="14.4">
      <c r="A28" s="497">
        <v>10.199999999999999</v>
      </c>
      <c r="B28" s="552" t="s">
        <v>581</v>
      </c>
      <c r="C28" s="502">
        <v>64538189.32</v>
      </c>
      <c r="D28" s="74"/>
      <c r="E28" s="73"/>
    </row>
    <row r="29" spans="1:5" ht="14.4">
      <c r="A29" s="497">
        <v>11</v>
      </c>
      <c r="B29" s="550" t="s">
        <v>582</v>
      </c>
      <c r="C29" s="503">
        <f>SUM(C30:C31)</f>
        <v>2176710.61</v>
      </c>
      <c r="D29" s="74"/>
      <c r="E29" s="73"/>
    </row>
    <row r="30" spans="1:5" ht="14.4">
      <c r="A30" s="497">
        <v>11.1</v>
      </c>
      <c r="B30" s="552" t="s">
        <v>583</v>
      </c>
      <c r="C30" s="502">
        <v>2176710.61</v>
      </c>
      <c r="D30" s="74"/>
      <c r="E30" s="73"/>
    </row>
    <row r="31" spans="1:5" ht="14.4">
      <c r="A31" s="497">
        <v>11.2</v>
      </c>
      <c r="B31" s="552" t="s">
        <v>584</v>
      </c>
      <c r="C31" s="502"/>
      <c r="D31" s="74"/>
      <c r="E31" s="73"/>
    </row>
    <row r="32" spans="1:5" ht="14.4">
      <c r="A32" s="497">
        <v>13</v>
      </c>
      <c r="B32" s="550" t="s">
        <v>585</v>
      </c>
      <c r="C32" s="503">
        <v>62744991.588399999</v>
      </c>
      <c r="D32" s="74"/>
      <c r="E32" s="73"/>
    </row>
    <row r="33" spans="1:5" ht="14.4">
      <c r="A33" s="497">
        <v>13.1</v>
      </c>
      <c r="B33" s="555" t="s">
        <v>586</v>
      </c>
      <c r="C33" s="502"/>
      <c r="D33" s="74"/>
      <c r="E33" s="73"/>
    </row>
    <row r="34" spans="1:5" ht="14.4">
      <c r="A34" s="497">
        <v>13.2</v>
      </c>
      <c r="B34" s="555" t="s">
        <v>587</v>
      </c>
      <c r="C34" s="507"/>
      <c r="D34" s="76"/>
      <c r="E34" s="73"/>
    </row>
    <row r="35" spans="1:5" ht="14.4">
      <c r="A35" s="497">
        <v>14</v>
      </c>
      <c r="B35" s="512" t="s">
        <v>588</v>
      </c>
      <c r="C35" s="509">
        <f>SUM(C6,C10,C12,C13,C14,C18,C21,C22,C23,C26,C29,C32)</f>
        <v>4290764993.9439616</v>
      </c>
      <c r="D35" s="76"/>
      <c r="E35" s="73"/>
    </row>
    <row r="36" spans="1:5" ht="14.4">
      <c r="A36" s="497"/>
      <c r="B36" s="513" t="s">
        <v>589</v>
      </c>
      <c r="C36" s="510"/>
      <c r="D36" s="78"/>
      <c r="E36" s="73"/>
    </row>
    <row r="37" spans="1:5" ht="14.4">
      <c r="A37" s="497">
        <v>15</v>
      </c>
      <c r="B37" s="556" t="s">
        <v>590</v>
      </c>
      <c r="C37" s="544"/>
      <c r="D37" s="511"/>
      <c r="E37" s="77"/>
    </row>
    <row r="38" spans="1:5" ht="14.4">
      <c r="A38" s="497">
        <v>15.1</v>
      </c>
      <c r="B38" s="548" t="s">
        <v>566</v>
      </c>
      <c r="C38" s="502"/>
      <c r="D38" s="74"/>
      <c r="E38" s="73"/>
    </row>
    <row r="39" spans="1:5" ht="14.4">
      <c r="A39" s="497">
        <v>16</v>
      </c>
      <c r="B39" s="547" t="s">
        <v>591</v>
      </c>
      <c r="C39" s="503">
        <v>11750056.300000001</v>
      </c>
      <c r="D39" s="74"/>
      <c r="E39" s="73"/>
    </row>
    <row r="40" spans="1:5" ht="14.4">
      <c r="A40" s="497">
        <v>17</v>
      </c>
      <c r="B40" s="547" t="s">
        <v>592</v>
      </c>
      <c r="C40" s="503">
        <f>SUM(C41:C44)</f>
        <v>3607249464.7669439</v>
      </c>
      <c r="D40" s="74"/>
      <c r="E40" s="73"/>
    </row>
    <row r="41" spans="1:5" ht="14.4">
      <c r="A41" s="497">
        <v>17.100000000000001</v>
      </c>
      <c r="B41" s="557" t="s">
        <v>593</v>
      </c>
      <c r="C41" s="502">
        <v>3155617105.7969441</v>
      </c>
      <c r="D41" s="74"/>
      <c r="E41" s="73"/>
    </row>
    <row r="42" spans="1:5" ht="14.4">
      <c r="A42" s="497">
        <v>17.2</v>
      </c>
      <c r="B42" s="546" t="s">
        <v>594</v>
      </c>
      <c r="C42" s="507">
        <v>421625887.21999997</v>
      </c>
      <c r="D42" s="74"/>
      <c r="E42" s="73"/>
    </row>
    <row r="43" spans="1:5" ht="14.4">
      <c r="A43" s="497">
        <v>17.3</v>
      </c>
      <c r="B43" s="558" t="s">
        <v>595</v>
      </c>
      <c r="C43" s="638"/>
      <c r="D43" s="76"/>
      <c r="E43" s="73"/>
    </row>
    <row r="44" spans="1:5" ht="14.4">
      <c r="A44" s="497">
        <v>17.399999999999999</v>
      </c>
      <c r="B44" s="559" t="s">
        <v>596</v>
      </c>
      <c r="C44" s="638">
        <v>30006471.75</v>
      </c>
      <c r="D44" s="514"/>
      <c r="E44" s="73"/>
    </row>
    <row r="45" spans="1:5" ht="14.4">
      <c r="A45" s="497">
        <v>18</v>
      </c>
      <c r="B45" s="560" t="s">
        <v>597</v>
      </c>
      <c r="C45" s="639">
        <v>1128690.4082369499</v>
      </c>
      <c r="D45" s="515"/>
      <c r="E45" s="77"/>
    </row>
    <row r="46" spans="1:5" ht="14.4">
      <c r="A46" s="497">
        <v>19</v>
      </c>
      <c r="B46" s="560" t="s">
        <v>598</v>
      </c>
      <c r="C46" s="639">
        <v>21970751.07</v>
      </c>
      <c r="D46" s="516"/>
    </row>
    <row r="47" spans="1:5" ht="14.4">
      <c r="A47" s="497">
        <v>19.100000000000001</v>
      </c>
      <c r="B47" s="561" t="s">
        <v>599</v>
      </c>
      <c r="C47" s="640">
        <v>5100000</v>
      </c>
      <c r="D47" s="516"/>
    </row>
    <row r="48" spans="1:5" ht="14.4">
      <c r="A48" s="497">
        <v>19.2</v>
      </c>
      <c r="B48" s="561" t="s">
        <v>600</v>
      </c>
      <c r="C48" s="640">
        <v>16870751.07</v>
      </c>
      <c r="D48" s="516"/>
    </row>
    <row r="49" spans="1:4" ht="14.4">
      <c r="A49" s="497">
        <v>20</v>
      </c>
      <c r="B49" s="562" t="s">
        <v>601</v>
      </c>
      <c r="C49" s="639">
        <v>94814354.43225801</v>
      </c>
      <c r="D49" s="516"/>
    </row>
    <row r="50" spans="1:4" ht="14.4">
      <c r="A50" s="497">
        <v>21</v>
      </c>
      <c r="B50" s="563" t="s">
        <v>602</v>
      </c>
      <c r="C50" s="639">
        <v>31091076.149999999</v>
      </c>
      <c r="D50" s="516"/>
    </row>
    <row r="51" spans="1:4" ht="14.4">
      <c r="A51" s="497">
        <v>21.1</v>
      </c>
      <c r="B51" s="546" t="s">
        <v>603</v>
      </c>
      <c r="C51" s="640">
        <v>92537.15</v>
      </c>
      <c r="D51" s="516"/>
    </row>
    <row r="52" spans="1:4" ht="14.4">
      <c r="A52" s="497">
        <v>22</v>
      </c>
      <c r="B52" s="564" t="s">
        <v>604</v>
      </c>
      <c r="C52" s="639">
        <f>SUM(C37,C39,C40,C45,C46,C49,C50)</f>
        <v>3768004393.1274395</v>
      </c>
      <c r="D52" s="516"/>
    </row>
    <row r="53" spans="1:4" ht="14.4">
      <c r="A53" s="497"/>
      <c r="B53" s="513" t="s">
        <v>605</v>
      </c>
      <c r="C53" s="641"/>
      <c r="D53" s="516"/>
    </row>
    <row r="54" spans="1:4" ht="14.4">
      <c r="A54" s="497">
        <v>23</v>
      </c>
      <c r="B54" s="562" t="s">
        <v>606</v>
      </c>
      <c r="C54" s="639">
        <v>44490459.259999998</v>
      </c>
      <c r="D54" s="516"/>
    </row>
    <row r="55" spans="1:4" ht="14.4">
      <c r="A55" s="497">
        <v>24</v>
      </c>
      <c r="B55" s="562" t="s">
        <v>607</v>
      </c>
      <c r="C55" s="639">
        <v>45653.84</v>
      </c>
      <c r="D55" s="516"/>
    </row>
    <row r="56" spans="1:4" ht="14.4">
      <c r="A56" s="497">
        <v>25</v>
      </c>
      <c r="B56" s="560" t="s">
        <v>608</v>
      </c>
      <c r="C56" s="639">
        <v>41370267.239999995</v>
      </c>
      <c r="D56" s="516"/>
    </row>
    <row r="57" spans="1:4" ht="14.4">
      <c r="A57" s="497">
        <v>26</v>
      </c>
      <c r="B57" s="560" t="s">
        <v>609</v>
      </c>
      <c r="C57" s="639"/>
      <c r="D57" s="516"/>
    </row>
    <row r="58" spans="1:4" ht="14.4">
      <c r="A58" s="497">
        <v>27</v>
      </c>
      <c r="B58" s="560" t="s">
        <v>610</v>
      </c>
      <c r="C58" s="642">
        <v>0</v>
      </c>
      <c r="D58" s="516"/>
    </row>
    <row r="59" spans="1:4" ht="14.4">
      <c r="A59" s="497">
        <v>27.1</v>
      </c>
      <c r="B59" s="559" t="s">
        <v>611</v>
      </c>
      <c r="C59" s="643"/>
      <c r="D59" s="516"/>
    </row>
    <row r="60" spans="1:4" ht="14.4">
      <c r="A60" s="497">
        <v>27.2</v>
      </c>
      <c r="B60" s="559" t="s">
        <v>612</v>
      </c>
      <c r="C60" s="643"/>
      <c r="D60" s="516"/>
    </row>
    <row r="61" spans="1:4" ht="14.4">
      <c r="A61" s="497">
        <v>28</v>
      </c>
      <c r="B61" s="565" t="s">
        <v>613</v>
      </c>
      <c r="C61" s="642"/>
      <c r="D61" s="516"/>
    </row>
    <row r="62" spans="1:4" ht="14.4">
      <c r="A62" s="497">
        <v>29</v>
      </c>
      <c r="B62" s="560" t="s">
        <v>614</v>
      </c>
      <c r="C62" s="639">
        <f>SUM(C63:C65)</f>
        <v>27488103.699999999</v>
      </c>
      <c r="D62" s="516"/>
    </row>
    <row r="63" spans="1:4" ht="14.4">
      <c r="A63" s="497">
        <v>29.1</v>
      </c>
      <c r="B63" s="566" t="s">
        <v>615</v>
      </c>
      <c r="C63" s="640">
        <v>27488103.699999999</v>
      </c>
      <c r="D63" s="516"/>
    </row>
    <row r="64" spans="1:4" ht="14.4">
      <c r="A64" s="497">
        <v>29.2</v>
      </c>
      <c r="B64" s="567" t="s">
        <v>616</v>
      </c>
      <c r="C64" s="643"/>
      <c r="D64" s="516"/>
    </row>
    <row r="65" spans="1:4" ht="14.4">
      <c r="A65" s="497">
        <v>29.3</v>
      </c>
      <c r="B65" s="567" t="s">
        <v>617</v>
      </c>
      <c r="C65" s="643"/>
      <c r="D65" s="516"/>
    </row>
    <row r="66" spans="1:4" ht="14.4">
      <c r="A66" s="497">
        <v>30</v>
      </c>
      <c r="B66" s="568" t="s">
        <v>618</v>
      </c>
      <c r="C66" s="639">
        <v>409366116.57999998</v>
      </c>
      <c r="D66" s="516"/>
    </row>
    <row r="67" spans="1:4" ht="14.4">
      <c r="A67" s="497">
        <v>31</v>
      </c>
      <c r="B67" s="517" t="s">
        <v>619</v>
      </c>
      <c r="C67" s="639">
        <f>SUM(C54,C55,C56,C57,C58,C61,C62,C66)</f>
        <v>522760600.62</v>
      </c>
      <c r="D67" s="516"/>
    </row>
    <row r="68" spans="1:4" ht="15" thickBot="1">
      <c r="A68" s="498">
        <v>32</v>
      </c>
      <c r="B68" s="518" t="s">
        <v>620</v>
      </c>
      <c r="C68" s="519">
        <f>SUM(C52,C67)</f>
        <v>4290764993.7474394</v>
      </c>
      <c r="D68" s="520"/>
    </row>
  </sheetData>
  <pageMargins left="0.7" right="0.7" top="0.75" bottom="0.75" header="0.3" footer="0.3"/>
  <pageSetup paperSize="9" scale="4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D5" activePane="bottomRight" state="frozen"/>
      <selection activeCell="G26" sqref="G26"/>
      <selection pane="topRight" activeCell="G26" sqref="G26"/>
      <selection pane="bottomLeft" activeCell="G26" sqref="G26"/>
      <selection pane="bottomRight" activeCell="P28" sqref="P28"/>
    </sheetView>
  </sheetViews>
  <sheetFormatPr defaultColWidth="9.109375" defaultRowHeight="13.2"/>
  <cols>
    <col min="1" max="1" width="10.5546875" style="4" bestFit="1" customWidth="1"/>
    <col min="2" max="2" width="95" style="4" customWidth="1"/>
    <col min="3" max="3" width="16.33203125"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6.33203125" style="4" bestFit="1" customWidth="1"/>
    <col min="12" max="16" width="13" style="16" bestFit="1" customWidth="1"/>
    <col min="17" max="17" width="14.6640625" style="16" customWidth="1"/>
    <col min="18" max="18" width="13" style="16" bestFit="1" customWidth="1"/>
    <col min="19" max="19" width="30.6640625" style="16" customWidth="1"/>
    <col min="20" max="16384" width="9.109375" style="16"/>
  </cols>
  <sheetData>
    <row r="1" spans="1:19">
      <c r="A1" s="2" t="s">
        <v>30</v>
      </c>
      <c r="B1" s="3" t="str">
        <f>'Info '!C2</f>
        <v>JSC "Liberty Bank"</v>
      </c>
    </row>
    <row r="2" spans="1:19">
      <c r="A2" s="2" t="s">
        <v>31</v>
      </c>
      <c r="B2" s="481">
        <f>'1. key ratios '!B2</f>
        <v>45382</v>
      </c>
    </row>
    <row r="4" spans="1:19" ht="27" thickBot="1">
      <c r="A4" s="4" t="s">
        <v>146</v>
      </c>
      <c r="B4" s="157" t="s">
        <v>251</v>
      </c>
    </row>
    <row r="5" spans="1:19" s="148" customFormat="1" ht="13.8">
      <c r="A5" s="143"/>
      <c r="B5" s="144"/>
      <c r="C5" s="145" t="s">
        <v>0</v>
      </c>
      <c r="D5" s="145" t="s">
        <v>1</v>
      </c>
      <c r="E5" s="145" t="s">
        <v>2</v>
      </c>
      <c r="F5" s="145" t="s">
        <v>3</v>
      </c>
      <c r="G5" s="145" t="s">
        <v>4</v>
      </c>
      <c r="H5" s="145" t="s">
        <v>5</v>
      </c>
      <c r="I5" s="145" t="s">
        <v>8</v>
      </c>
      <c r="J5" s="145" t="s">
        <v>9</v>
      </c>
      <c r="K5" s="145" t="s">
        <v>10</v>
      </c>
      <c r="L5" s="145" t="s">
        <v>11</v>
      </c>
      <c r="M5" s="145" t="s">
        <v>12</v>
      </c>
      <c r="N5" s="145" t="s">
        <v>13</v>
      </c>
      <c r="O5" s="145" t="s">
        <v>235</v>
      </c>
      <c r="P5" s="145" t="s">
        <v>236</v>
      </c>
      <c r="Q5" s="145" t="s">
        <v>237</v>
      </c>
      <c r="R5" s="146" t="s">
        <v>238</v>
      </c>
      <c r="S5" s="147" t="s">
        <v>239</v>
      </c>
    </row>
    <row r="6" spans="1:19" s="148" customFormat="1" ht="99" customHeight="1">
      <c r="A6" s="149"/>
      <c r="B6" s="858" t="s">
        <v>240</v>
      </c>
      <c r="C6" s="854">
        <v>0</v>
      </c>
      <c r="D6" s="855"/>
      <c r="E6" s="854">
        <v>0.2</v>
      </c>
      <c r="F6" s="855"/>
      <c r="G6" s="854">
        <v>0.35</v>
      </c>
      <c r="H6" s="855"/>
      <c r="I6" s="854">
        <v>0.5</v>
      </c>
      <c r="J6" s="855"/>
      <c r="K6" s="854">
        <v>0.75</v>
      </c>
      <c r="L6" s="855"/>
      <c r="M6" s="854">
        <v>1</v>
      </c>
      <c r="N6" s="855"/>
      <c r="O6" s="854">
        <v>1.5</v>
      </c>
      <c r="P6" s="855"/>
      <c r="Q6" s="854">
        <v>2.5</v>
      </c>
      <c r="R6" s="855"/>
      <c r="S6" s="856" t="s">
        <v>145</v>
      </c>
    </row>
    <row r="7" spans="1:19" s="148" customFormat="1" ht="30.75" customHeight="1">
      <c r="A7" s="149"/>
      <c r="B7" s="859"/>
      <c r="C7" s="140" t="s">
        <v>148</v>
      </c>
      <c r="D7" s="140" t="s">
        <v>147</v>
      </c>
      <c r="E7" s="140" t="s">
        <v>148</v>
      </c>
      <c r="F7" s="140" t="s">
        <v>147</v>
      </c>
      <c r="G7" s="140" t="s">
        <v>148</v>
      </c>
      <c r="H7" s="140" t="s">
        <v>147</v>
      </c>
      <c r="I7" s="140" t="s">
        <v>148</v>
      </c>
      <c r="J7" s="140" t="s">
        <v>147</v>
      </c>
      <c r="K7" s="140" t="s">
        <v>148</v>
      </c>
      <c r="L7" s="140" t="s">
        <v>147</v>
      </c>
      <c r="M7" s="140" t="s">
        <v>148</v>
      </c>
      <c r="N7" s="140" t="s">
        <v>147</v>
      </c>
      <c r="O7" s="140" t="s">
        <v>148</v>
      </c>
      <c r="P7" s="140" t="s">
        <v>147</v>
      </c>
      <c r="Q7" s="140" t="s">
        <v>148</v>
      </c>
      <c r="R7" s="140" t="s">
        <v>147</v>
      </c>
      <c r="S7" s="857"/>
    </row>
    <row r="8" spans="1:19" s="80" customFormat="1" ht="13.8">
      <c r="A8" s="79">
        <v>1</v>
      </c>
      <c r="B8" s="1" t="s">
        <v>51</v>
      </c>
      <c r="C8" s="756">
        <v>423233501.55007017</v>
      </c>
      <c r="D8" s="756">
        <v>41729.455000000002</v>
      </c>
      <c r="E8" s="756">
        <v>0</v>
      </c>
      <c r="F8" s="757"/>
      <c r="G8" s="756">
        <v>0</v>
      </c>
      <c r="H8" s="756"/>
      <c r="I8" s="756">
        <v>0</v>
      </c>
      <c r="J8" s="756"/>
      <c r="K8" s="756">
        <v>0</v>
      </c>
      <c r="L8" s="756"/>
      <c r="M8" s="756">
        <v>87520465.336091265</v>
      </c>
      <c r="N8" s="756"/>
      <c r="O8" s="756">
        <v>0</v>
      </c>
      <c r="P8" s="756"/>
      <c r="Q8" s="756">
        <v>0</v>
      </c>
      <c r="R8" s="757"/>
      <c r="S8" s="758">
        <f>$C$6*SUM(C8:D8)+$E$6*SUM(E8:F8)+$G$6*SUM(G8:H8)+$I$6*SUM(I8:J8)+$K$6*SUM(K8:L8)+$M$6*SUM(M8:N8)+$O$6*SUM(O8:P8)+$Q$6*SUM(Q8:R8)</f>
        <v>87520465.336091265</v>
      </c>
    </row>
    <row r="9" spans="1:19" s="80" customFormat="1" ht="13.8">
      <c r="A9" s="79">
        <v>2</v>
      </c>
      <c r="B9" s="1" t="s">
        <v>52</v>
      </c>
      <c r="C9" s="756">
        <v>0</v>
      </c>
      <c r="D9" s="756"/>
      <c r="E9" s="756">
        <v>0</v>
      </c>
      <c r="F9" s="756"/>
      <c r="G9" s="756">
        <v>0</v>
      </c>
      <c r="H9" s="756"/>
      <c r="I9" s="756">
        <v>0</v>
      </c>
      <c r="J9" s="756"/>
      <c r="K9" s="756">
        <v>0</v>
      </c>
      <c r="L9" s="756"/>
      <c r="M9" s="756">
        <v>0</v>
      </c>
      <c r="N9" s="756"/>
      <c r="O9" s="756">
        <v>0</v>
      </c>
      <c r="P9" s="756"/>
      <c r="Q9" s="756">
        <v>0</v>
      </c>
      <c r="R9" s="757"/>
      <c r="S9" s="758">
        <f t="shared" ref="S9:S21" si="0">$C$6*SUM(C9:D9)+$E$6*SUM(E9:F9)+$G$6*SUM(G9:H9)+$I$6*SUM(I9:J9)+$K$6*SUM(K9:L9)+$M$6*SUM(M9:N9)+$O$6*SUM(O9:P9)+$Q$6*SUM(Q9:R9)</f>
        <v>0</v>
      </c>
    </row>
    <row r="10" spans="1:19" s="80" customFormat="1" ht="13.8">
      <c r="A10" s="79">
        <v>3</v>
      </c>
      <c r="B10" s="1" t="s">
        <v>164</v>
      </c>
      <c r="C10" s="756">
        <v>0</v>
      </c>
      <c r="D10" s="756"/>
      <c r="E10" s="756">
        <v>0</v>
      </c>
      <c r="F10" s="756"/>
      <c r="G10" s="756">
        <v>0</v>
      </c>
      <c r="H10" s="756"/>
      <c r="I10" s="756">
        <v>0</v>
      </c>
      <c r="J10" s="756"/>
      <c r="K10" s="756">
        <v>0</v>
      </c>
      <c r="L10" s="756"/>
      <c r="M10" s="756">
        <v>0</v>
      </c>
      <c r="N10" s="756"/>
      <c r="O10" s="756">
        <v>0</v>
      </c>
      <c r="P10" s="756"/>
      <c r="Q10" s="756">
        <v>0</v>
      </c>
      <c r="R10" s="757"/>
      <c r="S10" s="758">
        <f t="shared" si="0"/>
        <v>0</v>
      </c>
    </row>
    <row r="11" spans="1:19" s="80" customFormat="1" ht="13.8">
      <c r="A11" s="79">
        <v>4</v>
      </c>
      <c r="B11" s="1" t="s">
        <v>53</v>
      </c>
      <c r="C11" s="756">
        <v>0</v>
      </c>
      <c r="D11" s="756"/>
      <c r="E11" s="756">
        <v>0</v>
      </c>
      <c r="F11" s="756"/>
      <c r="G11" s="756">
        <v>0</v>
      </c>
      <c r="H11" s="756"/>
      <c r="I11" s="756">
        <v>0</v>
      </c>
      <c r="J11" s="756"/>
      <c r="K11" s="756">
        <v>0</v>
      </c>
      <c r="L11" s="756"/>
      <c r="M11" s="756">
        <v>0</v>
      </c>
      <c r="N11" s="756"/>
      <c r="O11" s="756">
        <v>0</v>
      </c>
      <c r="P11" s="756"/>
      <c r="Q11" s="756">
        <v>0</v>
      </c>
      <c r="R11" s="757"/>
      <c r="S11" s="758">
        <f t="shared" si="0"/>
        <v>0</v>
      </c>
    </row>
    <row r="12" spans="1:19" s="80" customFormat="1" ht="13.8">
      <c r="A12" s="79">
        <v>5</v>
      </c>
      <c r="B12" s="1" t="s">
        <v>54</v>
      </c>
      <c r="C12" s="756">
        <v>0</v>
      </c>
      <c r="D12" s="756"/>
      <c r="E12" s="756">
        <v>0</v>
      </c>
      <c r="F12" s="756"/>
      <c r="G12" s="756">
        <v>0</v>
      </c>
      <c r="H12" s="756"/>
      <c r="I12" s="756">
        <v>0</v>
      </c>
      <c r="J12" s="756"/>
      <c r="K12" s="756">
        <v>0</v>
      </c>
      <c r="L12" s="756"/>
      <c r="M12" s="756">
        <v>18385149.176444903</v>
      </c>
      <c r="N12" s="756"/>
      <c r="O12" s="756">
        <v>0</v>
      </c>
      <c r="P12" s="756"/>
      <c r="Q12" s="756">
        <v>0</v>
      </c>
      <c r="R12" s="757"/>
      <c r="S12" s="758">
        <f t="shared" si="0"/>
        <v>18385149.176444903</v>
      </c>
    </row>
    <row r="13" spans="1:19" s="80" customFormat="1" ht="13.8">
      <c r="A13" s="79">
        <v>6</v>
      </c>
      <c r="B13" s="1" t="s">
        <v>55</v>
      </c>
      <c r="C13" s="756">
        <v>0</v>
      </c>
      <c r="D13" s="756"/>
      <c r="E13" s="756">
        <v>132256235.02769069</v>
      </c>
      <c r="F13" s="756"/>
      <c r="G13" s="756">
        <v>0</v>
      </c>
      <c r="H13" s="756"/>
      <c r="I13" s="756">
        <v>49924573.879214935</v>
      </c>
      <c r="J13" s="756"/>
      <c r="K13" s="756">
        <v>0</v>
      </c>
      <c r="L13" s="756"/>
      <c r="M13" s="756">
        <v>15266505.878074877</v>
      </c>
      <c r="N13" s="756"/>
      <c r="O13" s="756">
        <v>0</v>
      </c>
      <c r="P13" s="756"/>
      <c r="Q13" s="756">
        <v>0</v>
      </c>
      <c r="R13" s="757"/>
      <c r="S13" s="758">
        <f t="shared" si="0"/>
        <v>66680039.823220484</v>
      </c>
    </row>
    <row r="14" spans="1:19" s="80" customFormat="1" ht="13.8">
      <c r="A14" s="79">
        <v>7</v>
      </c>
      <c r="B14" s="1" t="s">
        <v>56</v>
      </c>
      <c r="C14" s="756">
        <v>0</v>
      </c>
      <c r="D14" s="756"/>
      <c r="E14" s="756">
        <v>0</v>
      </c>
      <c r="F14" s="756"/>
      <c r="G14" s="756">
        <v>0</v>
      </c>
      <c r="H14" s="756"/>
      <c r="I14" s="756">
        <v>0</v>
      </c>
      <c r="J14" s="756"/>
      <c r="K14" s="756">
        <v>0</v>
      </c>
      <c r="L14" s="756"/>
      <c r="M14" s="756">
        <v>542906377.9697578</v>
      </c>
      <c r="N14" s="756">
        <v>41506166.702737391</v>
      </c>
      <c r="O14" s="756">
        <v>0</v>
      </c>
      <c r="P14" s="756"/>
      <c r="Q14" s="756">
        <v>0</v>
      </c>
      <c r="R14" s="757"/>
      <c r="S14" s="758">
        <f t="shared" si="0"/>
        <v>584412544.67249513</v>
      </c>
    </row>
    <row r="15" spans="1:19" s="80" customFormat="1" ht="13.8">
      <c r="A15" s="79">
        <v>8</v>
      </c>
      <c r="B15" s="1" t="s">
        <v>57</v>
      </c>
      <c r="C15" s="756">
        <v>0</v>
      </c>
      <c r="D15" s="756"/>
      <c r="E15" s="756">
        <v>0</v>
      </c>
      <c r="F15" s="756"/>
      <c r="G15" s="756">
        <v>272012870.80756098</v>
      </c>
      <c r="H15" s="756"/>
      <c r="I15" s="756">
        <v>0</v>
      </c>
      <c r="J15" s="756"/>
      <c r="K15" s="756">
        <v>1659077330.7368529</v>
      </c>
      <c r="L15" s="756">
        <v>8198748.8979981225</v>
      </c>
      <c r="M15" s="756">
        <v>0</v>
      </c>
      <c r="N15" s="756"/>
      <c r="O15" s="756">
        <v>0</v>
      </c>
      <c r="P15" s="756"/>
      <c r="Q15" s="756">
        <v>0</v>
      </c>
      <c r="R15" s="757"/>
      <c r="S15" s="758">
        <f t="shared" si="0"/>
        <v>1345661564.5087845</v>
      </c>
    </row>
    <row r="16" spans="1:19" s="80" customFormat="1" ht="13.8">
      <c r="A16" s="79">
        <v>9</v>
      </c>
      <c r="B16" s="1" t="s">
        <v>58</v>
      </c>
      <c r="C16" s="756">
        <v>0</v>
      </c>
      <c r="D16" s="756"/>
      <c r="E16" s="756">
        <v>0</v>
      </c>
      <c r="F16" s="756"/>
      <c r="G16" s="756">
        <v>517936313.14758533</v>
      </c>
      <c r="H16" s="756"/>
      <c r="I16" s="756">
        <v>0</v>
      </c>
      <c r="J16" s="756"/>
      <c r="K16" s="756">
        <v>0</v>
      </c>
      <c r="L16" s="756"/>
      <c r="M16" s="756">
        <v>0</v>
      </c>
      <c r="N16" s="756"/>
      <c r="O16" s="756">
        <v>0</v>
      </c>
      <c r="P16" s="756"/>
      <c r="Q16" s="756">
        <v>0</v>
      </c>
      <c r="R16" s="757"/>
      <c r="S16" s="758">
        <f t="shared" si="0"/>
        <v>181277709.60165486</v>
      </c>
    </row>
    <row r="17" spans="1:19" s="80" customFormat="1" ht="13.8">
      <c r="A17" s="79">
        <v>10</v>
      </c>
      <c r="B17" s="1" t="s">
        <v>59</v>
      </c>
      <c r="C17" s="756">
        <v>0</v>
      </c>
      <c r="D17" s="756"/>
      <c r="E17" s="756">
        <v>0</v>
      </c>
      <c r="F17" s="756"/>
      <c r="G17" s="756">
        <v>0</v>
      </c>
      <c r="H17" s="756"/>
      <c r="I17" s="756">
        <v>0</v>
      </c>
      <c r="J17" s="756"/>
      <c r="K17" s="756">
        <v>0</v>
      </c>
      <c r="L17" s="756"/>
      <c r="M17" s="756">
        <v>6629497.0829554824</v>
      </c>
      <c r="N17" s="756"/>
      <c r="O17" s="756">
        <v>22224748.071355339</v>
      </c>
      <c r="P17" s="756"/>
      <c r="Q17" s="756">
        <v>0</v>
      </c>
      <c r="R17" s="757"/>
      <c r="S17" s="758">
        <f t="shared" si="0"/>
        <v>39966619.189988486</v>
      </c>
    </row>
    <row r="18" spans="1:19" s="80" customFormat="1" ht="13.8">
      <c r="A18" s="79">
        <v>11</v>
      </c>
      <c r="B18" s="1" t="s">
        <v>60</v>
      </c>
      <c r="C18" s="756">
        <v>0</v>
      </c>
      <c r="D18" s="756"/>
      <c r="E18" s="756">
        <v>0</v>
      </c>
      <c r="F18" s="756"/>
      <c r="G18" s="756">
        <v>0</v>
      </c>
      <c r="H18" s="756"/>
      <c r="I18" s="756">
        <v>0</v>
      </c>
      <c r="J18" s="756"/>
      <c r="K18" s="756">
        <v>0</v>
      </c>
      <c r="L18" s="756"/>
      <c r="M18" s="756">
        <v>0</v>
      </c>
      <c r="N18" s="756"/>
      <c r="O18" s="756">
        <v>0</v>
      </c>
      <c r="P18" s="756"/>
      <c r="Q18" s="756">
        <v>2044719.04</v>
      </c>
      <c r="R18" s="757"/>
      <c r="S18" s="758">
        <f t="shared" si="0"/>
        <v>5111797.5999999996</v>
      </c>
    </row>
    <row r="19" spans="1:19" s="80" customFormat="1" ht="13.8">
      <c r="A19" s="79">
        <v>12</v>
      </c>
      <c r="B19" s="1" t="s">
        <v>61</v>
      </c>
      <c r="C19" s="756">
        <v>0</v>
      </c>
      <c r="D19" s="756"/>
      <c r="E19" s="756">
        <v>0</v>
      </c>
      <c r="F19" s="756"/>
      <c r="G19" s="756">
        <v>0</v>
      </c>
      <c r="H19" s="756"/>
      <c r="I19" s="756">
        <v>0</v>
      </c>
      <c r="J19" s="756"/>
      <c r="K19" s="756">
        <v>0</v>
      </c>
      <c r="L19" s="756"/>
      <c r="M19" s="756">
        <v>0</v>
      </c>
      <c r="N19" s="756"/>
      <c r="O19" s="756">
        <v>0</v>
      </c>
      <c r="P19" s="756"/>
      <c r="Q19" s="756">
        <v>0</v>
      </c>
      <c r="R19" s="757"/>
      <c r="S19" s="758">
        <f t="shared" si="0"/>
        <v>0</v>
      </c>
    </row>
    <row r="20" spans="1:19" s="80" customFormat="1" ht="13.8">
      <c r="A20" s="79">
        <v>13</v>
      </c>
      <c r="B20" s="1" t="s">
        <v>144</v>
      </c>
      <c r="C20" s="756">
        <v>0</v>
      </c>
      <c r="D20" s="756"/>
      <c r="E20" s="756">
        <v>0</v>
      </c>
      <c r="F20" s="756"/>
      <c r="G20" s="756">
        <v>0</v>
      </c>
      <c r="H20" s="756"/>
      <c r="I20" s="756">
        <v>0</v>
      </c>
      <c r="J20" s="756"/>
      <c r="K20" s="756">
        <v>0</v>
      </c>
      <c r="L20" s="756"/>
      <c r="M20" s="756">
        <v>0</v>
      </c>
      <c r="N20" s="756"/>
      <c r="O20" s="756">
        <v>0</v>
      </c>
      <c r="P20" s="756"/>
      <c r="Q20" s="756">
        <v>0</v>
      </c>
      <c r="R20" s="757"/>
      <c r="S20" s="758">
        <f t="shared" si="0"/>
        <v>0</v>
      </c>
    </row>
    <row r="21" spans="1:19" s="80" customFormat="1" ht="13.8">
      <c r="A21" s="79">
        <v>14</v>
      </c>
      <c r="B21" s="1" t="s">
        <v>63</v>
      </c>
      <c r="C21" s="756">
        <v>254391695.44000003</v>
      </c>
      <c r="D21" s="756"/>
      <c r="E21" s="756">
        <v>30842519.609999999</v>
      </c>
      <c r="F21" s="756"/>
      <c r="G21" s="756">
        <v>0</v>
      </c>
      <c r="H21" s="756"/>
      <c r="I21" s="756">
        <v>0</v>
      </c>
      <c r="J21" s="756"/>
      <c r="K21" s="756">
        <v>0</v>
      </c>
      <c r="L21" s="756"/>
      <c r="M21" s="756">
        <v>169566066.90099999</v>
      </c>
      <c r="N21" s="756"/>
      <c r="O21" s="756">
        <v>0</v>
      </c>
      <c r="P21" s="756"/>
      <c r="Q21" s="756">
        <v>0</v>
      </c>
      <c r="R21" s="757"/>
      <c r="S21" s="758">
        <f t="shared" si="0"/>
        <v>175734570.82299998</v>
      </c>
    </row>
    <row r="22" spans="1:19" ht="14.4" thickBot="1">
      <c r="A22" s="81"/>
      <c r="B22" s="82" t="s">
        <v>64</v>
      </c>
      <c r="C22" s="155">
        <f>SUM(C8:C21)</f>
        <v>677625196.99007022</v>
      </c>
      <c r="D22" s="155">
        <f t="shared" ref="D22:R22" si="1">SUM(D8:D21)</f>
        <v>41729.455000000002</v>
      </c>
      <c r="E22" s="155">
        <f t="shared" si="1"/>
        <v>163098754.63769069</v>
      </c>
      <c r="F22" s="155">
        <f t="shared" si="1"/>
        <v>0</v>
      </c>
      <c r="G22" s="155">
        <f t="shared" si="1"/>
        <v>789949183.95514631</v>
      </c>
      <c r="H22" s="155">
        <f t="shared" si="1"/>
        <v>0</v>
      </c>
      <c r="I22" s="155">
        <f t="shared" si="1"/>
        <v>49924573.879214935</v>
      </c>
      <c r="J22" s="155">
        <f t="shared" si="1"/>
        <v>0</v>
      </c>
      <c r="K22" s="155">
        <f t="shared" si="1"/>
        <v>1659077330.7368529</v>
      </c>
      <c r="L22" s="155">
        <f t="shared" si="1"/>
        <v>8198748.8979981225</v>
      </c>
      <c r="M22" s="155">
        <f t="shared" si="1"/>
        <v>840274062.34432435</v>
      </c>
      <c r="N22" s="155">
        <f t="shared" si="1"/>
        <v>41506166.702737391</v>
      </c>
      <c r="O22" s="155">
        <f t="shared" si="1"/>
        <v>22224748.071355339</v>
      </c>
      <c r="P22" s="155">
        <f t="shared" si="1"/>
        <v>0</v>
      </c>
      <c r="Q22" s="155">
        <f t="shared" si="1"/>
        <v>2044719.04</v>
      </c>
      <c r="R22" s="155">
        <f t="shared" si="1"/>
        <v>0</v>
      </c>
      <c r="S22" s="569">
        <f t="shared" ref="S22" si="2">SUM(S8:S21)</f>
        <v>2504750460.7316799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G26" sqref="G26"/>
      <selection pane="topRight" activeCell="G26" sqref="G26"/>
      <selection pane="bottomLeft" activeCell="G26" sqref="G26"/>
      <selection pane="bottomRight" activeCell="D26" sqref="D26"/>
    </sheetView>
  </sheetViews>
  <sheetFormatPr defaultColWidth="9.109375" defaultRowHeight="13.2"/>
  <cols>
    <col min="1" max="1" width="8.33203125" style="4"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16"/>
  </cols>
  <sheetData>
    <row r="1" spans="1:22">
      <c r="A1" s="2" t="s">
        <v>30</v>
      </c>
      <c r="B1" s="3" t="str">
        <f>'Info '!C2</f>
        <v>JSC "Liberty Bank"</v>
      </c>
    </row>
    <row r="2" spans="1:22">
      <c r="A2" s="2" t="s">
        <v>31</v>
      </c>
      <c r="B2" s="481">
        <f>'1. key ratios '!B2</f>
        <v>45382</v>
      </c>
    </row>
    <row r="4" spans="1:22" ht="13.8" thickBot="1">
      <c r="A4" s="4" t="s">
        <v>243</v>
      </c>
      <c r="B4" s="83" t="s">
        <v>50</v>
      </c>
      <c r="V4" s="17" t="s">
        <v>35</v>
      </c>
    </row>
    <row r="5" spans="1:22" ht="12.75" customHeight="1">
      <c r="A5" s="84"/>
      <c r="B5" s="85"/>
      <c r="C5" s="860" t="s">
        <v>169</v>
      </c>
      <c r="D5" s="861"/>
      <c r="E5" s="861"/>
      <c r="F5" s="861"/>
      <c r="G5" s="861"/>
      <c r="H5" s="861"/>
      <c r="I5" s="861"/>
      <c r="J5" s="861"/>
      <c r="K5" s="861"/>
      <c r="L5" s="862"/>
      <c r="M5" s="863" t="s">
        <v>170</v>
      </c>
      <c r="N5" s="864"/>
      <c r="O5" s="864"/>
      <c r="P5" s="864"/>
      <c r="Q5" s="864"/>
      <c r="R5" s="864"/>
      <c r="S5" s="865"/>
      <c r="T5" s="868" t="s">
        <v>241</v>
      </c>
      <c r="U5" s="868" t="s">
        <v>242</v>
      </c>
      <c r="V5" s="866" t="s">
        <v>76</v>
      </c>
    </row>
    <row r="6" spans="1:22" s="46" customFormat="1" ht="105.6">
      <c r="A6" s="43"/>
      <c r="B6" s="86"/>
      <c r="C6" s="87" t="s">
        <v>65</v>
      </c>
      <c r="D6" s="124" t="s">
        <v>66</v>
      </c>
      <c r="E6" s="106" t="s">
        <v>172</v>
      </c>
      <c r="F6" s="106" t="s">
        <v>173</v>
      </c>
      <c r="G6" s="124" t="s">
        <v>176</v>
      </c>
      <c r="H6" s="124" t="s">
        <v>171</v>
      </c>
      <c r="I6" s="124" t="s">
        <v>67</v>
      </c>
      <c r="J6" s="124" t="s">
        <v>68</v>
      </c>
      <c r="K6" s="88" t="s">
        <v>69</v>
      </c>
      <c r="L6" s="89" t="s">
        <v>70</v>
      </c>
      <c r="M6" s="87" t="s">
        <v>174</v>
      </c>
      <c r="N6" s="88" t="s">
        <v>71</v>
      </c>
      <c r="O6" s="88" t="s">
        <v>72</v>
      </c>
      <c r="P6" s="88" t="s">
        <v>73</v>
      </c>
      <c r="Q6" s="88" t="s">
        <v>74</v>
      </c>
      <c r="R6" s="88" t="s">
        <v>75</v>
      </c>
      <c r="S6" s="142" t="s">
        <v>175</v>
      </c>
      <c r="T6" s="869"/>
      <c r="U6" s="869"/>
      <c r="V6" s="867"/>
    </row>
    <row r="7" spans="1:22" s="80" customFormat="1" ht="13.8">
      <c r="A7" s="90">
        <v>1</v>
      </c>
      <c r="B7" s="1" t="s">
        <v>51</v>
      </c>
      <c r="C7" s="521"/>
      <c r="D7" s="756">
        <v>0</v>
      </c>
      <c r="E7" s="756"/>
      <c r="F7" s="756"/>
      <c r="G7" s="756"/>
      <c r="H7" s="756"/>
      <c r="I7" s="756"/>
      <c r="J7" s="756"/>
      <c r="K7" s="756"/>
      <c r="L7" s="759"/>
      <c r="M7" s="521"/>
      <c r="N7" s="756"/>
      <c r="O7" s="756"/>
      <c r="P7" s="756"/>
      <c r="Q7" s="756"/>
      <c r="R7" s="756"/>
      <c r="S7" s="759"/>
      <c r="T7" s="760"/>
      <c r="U7" s="761"/>
      <c r="V7" s="522">
        <f>SUM(C7:S7)</f>
        <v>0</v>
      </c>
    </row>
    <row r="8" spans="1:22" s="80" customFormat="1" ht="13.8">
      <c r="A8" s="90">
        <v>2</v>
      </c>
      <c r="B8" s="1" t="s">
        <v>52</v>
      </c>
      <c r="C8" s="521"/>
      <c r="D8" s="756">
        <v>0</v>
      </c>
      <c r="E8" s="756"/>
      <c r="F8" s="756"/>
      <c r="G8" s="756"/>
      <c r="H8" s="756"/>
      <c r="I8" s="756"/>
      <c r="J8" s="756"/>
      <c r="K8" s="756"/>
      <c r="L8" s="759"/>
      <c r="M8" s="521"/>
      <c r="N8" s="756"/>
      <c r="O8" s="756"/>
      <c r="P8" s="756"/>
      <c r="Q8" s="756"/>
      <c r="R8" s="756"/>
      <c r="S8" s="759"/>
      <c r="T8" s="761"/>
      <c r="U8" s="761"/>
      <c r="V8" s="522">
        <f t="shared" ref="V8:V20" si="0">SUM(C8:S8)</f>
        <v>0</v>
      </c>
    </row>
    <row r="9" spans="1:22" s="80" customFormat="1" ht="13.8">
      <c r="A9" s="90">
        <v>3</v>
      </c>
      <c r="B9" s="1" t="s">
        <v>165</v>
      </c>
      <c r="C9" s="521"/>
      <c r="D9" s="756">
        <v>0</v>
      </c>
      <c r="E9" s="756"/>
      <c r="F9" s="756"/>
      <c r="G9" s="756"/>
      <c r="H9" s="756"/>
      <c r="I9" s="756"/>
      <c r="J9" s="756"/>
      <c r="K9" s="756"/>
      <c r="L9" s="759"/>
      <c r="M9" s="521"/>
      <c r="N9" s="756"/>
      <c r="O9" s="756"/>
      <c r="P9" s="756"/>
      <c r="Q9" s="756"/>
      <c r="R9" s="756"/>
      <c r="S9" s="759"/>
      <c r="T9" s="761"/>
      <c r="U9" s="761"/>
      <c r="V9" s="522">
        <f>SUM(C9:S9)</f>
        <v>0</v>
      </c>
    </row>
    <row r="10" spans="1:22" s="80" customFormat="1" ht="13.8">
      <c r="A10" s="90">
        <v>4</v>
      </c>
      <c r="B10" s="1" t="s">
        <v>53</v>
      </c>
      <c r="C10" s="521"/>
      <c r="D10" s="756">
        <v>0</v>
      </c>
      <c r="E10" s="756"/>
      <c r="F10" s="756"/>
      <c r="G10" s="756"/>
      <c r="H10" s="756"/>
      <c r="I10" s="756"/>
      <c r="J10" s="756"/>
      <c r="K10" s="756"/>
      <c r="L10" s="759"/>
      <c r="M10" s="521"/>
      <c r="N10" s="756"/>
      <c r="O10" s="756"/>
      <c r="P10" s="756"/>
      <c r="Q10" s="756"/>
      <c r="R10" s="756"/>
      <c r="S10" s="759"/>
      <c r="T10" s="761"/>
      <c r="U10" s="761"/>
      <c r="V10" s="522">
        <f t="shared" si="0"/>
        <v>0</v>
      </c>
    </row>
    <row r="11" spans="1:22" s="80" customFormat="1" ht="13.8">
      <c r="A11" s="90">
        <v>5</v>
      </c>
      <c r="B11" s="1" t="s">
        <v>54</v>
      </c>
      <c r="C11" s="521"/>
      <c r="D11" s="756">
        <v>15331509.057491874</v>
      </c>
      <c r="E11" s="756"/>
      <c r="F11" s="756"/>
      <c r="G11" s="756"/>
      <c r="H11" s="756"/>
      <c r="I11" s="756"/>
      <c r="J11" s="756"/>
      <c r="K11" s="756"/>
      <c r="L11" s="759"/>
      <c r="M11" s="521"/>
      <c r="N11" s="756"/>
      <c r="O11" s="756"/>
      <c r="P11" s="756"/>
      <c r="Q11" s="756"/>
      <c r="R11" s="756"/>
      <c r="S11" s="759"/>
      <c r="T11" s="761">
        <v>15331509.057491874</v>
      </c>
      <c r="U11" s="761"/>
      <c r="V11" s="522">
        <f t="shared" si="0"/>
        <v>15331509.057491874</v>
      </c>
    </row>
    <row r="12" spans="1:22" s="80" customFormat="1" ht="13.8">
      <c r="A12" s="90">
        <v>6</v>
      </c>
      <c r="B12" s="1" t="s">
        <v>55</v>
      </c>
      <c r="C12" s="521"/>
      <c r="D12" s="756">
        <v>0</v>
      </c>
      <c r="E12" s="756"/>
      <c r="F12" s="756"/>
      <c r="G12" s="756"/>
      <c r="H12" s="756"/>
      <c r="I12" s="756"/>
      <c r="J12" s="756"/>
      <c r="K12" s="756"/>
      <c r="L12" s="759"/>
      <c r="M12" s="521"/>
      <c r="N12" s="756"/>
      <c r="O12" s="756"/>
      <c r="P12" s="756"/>
      <c r="Q12" s="756"/>
      <c r="R12" s="756"/>
      <c r="S12" s="759"/>
      <c r="T12" s="761">
        <v>0</v>
      </c>
      <c r="U12" s="761"/>
      <c r="V12" s="522">
        <f>SUM(C12:S12)</f>
        <v>0</v>
      </c>
    </row>
    <row r="13" spans="1:22" s="80" customFormat="1" ht="13.8">
      <c r="A13" s="90">
        <v>7</v>
      </c>
      <c r="B13" s="1" t="s">
        <v>56</v>
      </c>
      <c r="C13" s="521"/>
      <c r="D13" s="756">
        <v>12126288.129484817</v>
      </c>
      <c r="E13" s="756"/>
      <c r="F13" s="756"/>
      <c r="G13" s="756"/>
      <c r="H13" s="756"/>
      <c r="I13" s="756"/>
      <c r="J13" s="756"/>
      <c r="K13" s="756"/>
      <c r="L13" s="759"/>
      <c r="M13" s="521"/>
      <c r="N13" s="756"/>
      <c r="O13" s="756"/>
      <c r="P13" s="756"/>
      <c r="Q13" s="756"/>
      <c r="R13" s="756"/>
      <c r="S13" s="759"/>
      <c r="T13" s="761">
        <v>9268387.066898942</v>
      </c>
      <c r="U13" s="761">
        <v>2857901.0625858745</v>
      </c>
      <c r="V13" s="522">
        <f t="shared" si="0"/>
        <v>12126288.129484817</v>
      </c>
    </row>
    <row r="14" spans="1:22" s="80" customFormat="1" ht="13.8">
      <c r="A14" s="90">
        <v>8</v>
      </c>
      <c r="B14" s="1" t="s">
        <v>57</v>
      </c>
      <c r="C14" s="521"/>
      <c r="D14" s="756">
        <v>14124571.037123354</v>
      </c>
      <c r="E14" s="756"/>
      <c r="F14" s="756"/>
      <c r="G14" s="756"/>
      <c r="H14" s="756"/>
      <c r="I14" s="756"/>
      <c r="J14" s="756"/>
      <c r="K14" s="756"/>
      <c r="L14" s="759"/>
      <c r="M14" s="521"/>
      <c r="N14" s="756"/>
      <c r="O14" s="756"/>
      <c r="P14" s="756"/>
      <c r="Q14" s="756"/>
      <c r="R14" s="756"/>
      <c r="S14" s="759"/>
      <c r="T14" s="761">
        <v>13136829.268373353</v>
      </c>
      <c r="U14" s="761">
        <v>987741.76875000005</v>
      </c>
      <c r="V14" s="522">
        <f t="shared" si="0"/>
        <v>14124571.037123354</v>
      </c>
    </row>
    <row r="15" spans="1:22" s="80" customFormat="1" ht="13.8">
      <c r="A15" s="90">
        <v>9</v>
      </c>
      <c r="B15" s="1" t="s">
        <v>58</v>
      </c>
      <c r="C15" s="521"/>
      <c r="D15" s="756">
        <v>182250.29132737438</v>
      </c>
      <c r="E15" s="756"/>
      <c r="F15" s="756"/>
      <c r="G15" s="756"/>
      <c r="H15" s="756"/>
      <c r="I15" s="756"/>
      <c r="J15" s="756"/>
      <c r="K15" s="756"/>
      <c r="L15" s="759"/>
      <c r="M15" s="521"/>
      <c r="N15" s="756"/>
      <c r="O15" s="756"/>
      <c r="P15" s="756"/>
      <c r="Q15" s="756"/>
      <c r="R15" s="756"/>
      <c r="S15" s="759"/>
      <c r="T15" s="761">
        <v>182250.29132737438</v>
      </c>
      <c r="U15" s="761"/>
      <c r="V15" s="522">
        <f t="shared" si="0"/>
        <v>182250.29132737438</v>
      </c>
    </row>
    <row r="16" spans="1:22" s="80" customFormat="1" ht="13.8">
      <c r="A16" s="90">
        <v>10</v>
      </c>
      <c r="B16" s="1" t="s">
        <v>59</v>
      </c>
      <c r="C16" s="521"/>
      <c r="D16" s="756">
        <v>239624.0666048</v>
      </c>
      <c r="E16" s="756"/>
      <c r="F16" s="756"/>
      <c r="G16" s="756"/>
      <c r="H16" s="756"/>
      <c r="I16" s="756"/>
      <c r="J16" s="756"/>
      <c r="K16" s="756"/>
      <c r="L16" s="759"/>
      <c r="M16" s="521"/>
      <c r="N16" s="756"/>
      <c r="O16" s="756"/>
      <c r="P16" s="756"/>
      <c r="Q16" s="756"/>
      <c r="R16" s="756"/>
      <c r="S16" s="759"/>
      <c r="T16" s="761">
        <v>239624.0666048</v>
      </c>
      <c r="U16" s="761"/>
      <c r="V16" s="522">
        <f t="shared" si="0"/>
        <v>239624.0666048</v>
      </c>
    </row>
    <row r="17" spans="1:22" s="80" customFormat="1" ht="13.8">
      <c r="A17" s="90">
        <v>11</v>
      </c>
      <c r="B17" s="1" t="s">
        <v>60</v>
      </c>
      <c r="C17" s="521"/>
      <c r="D17" s="756">
        <v>0</v>
      </c>
      <c r="E17" s="756"/>
      <c r="F17" s="756"/>
      <c r="G17" s="756"/>
      <c r="H17" s="756"/>
      <c r="I17" s="756"/>
      <c r="J17" s="756"/>
      <c r="K17" s="756"/>
      <c r="L17" s="759"/>
      <c r="M17" s="521"/>
      <c r="N17" s="756"/>
      <c r="O17" s="756"/>
      <c r="P17" s="756"/>
      <c r="Q17" s="756"/>
      <c r="R17" s="756"/>
      <c r="S17" s="759"/>
      <c r="T17" s="761"/>
      <c r="U17" s="761"/>
      <c r="V17" s="522">
        <f t="shared" si="0"/>
        <v>0</v>
      </c>
    </row>
    <row r="18" spans="1:22" s="80" customFormat="1" ht="13.8">
      <c r="A18" s="90">
        <v>12</v>
      </c>
      <c r="B18" s="1" t="s">
        <v>61</v>
      </c>
      <c r="C18" s="521"/>
      <c r="D18" s="756">
        <v>0</v>
      </c>
      <c r="E18" s="756"/>
      <c r="F18" s="756"/>
      <c r="G18" s="756"/>
      <c r="H18" s="756"/>
      <c r="I18" s="756"/>
      <c r="J18" s="756"/>
      <c r="K18" s="756"/>
      <c r="L18" s="759"/>
      <c r="M18" s="521"/>
      <c r="N18" s="756"/>
      <c r="O18" s="756"/>
      <c r="P18" s="756"/>
      <c r="Q18" s="756"/>
      <c r="R18" s="756"/>
      <c r="S18" s="759"/>
      <c r="T18" s="761"/>
      <c r="U18" s="761"/>
      <c r="V18" s="522">
        <f t="shared" si="0"/>
        <v>0</v>
      </c>
    </row>
    <row r="19" spans="1:22" s="80" customFormat="1" ht="13.8">
      <c r="A19" s="90">
        <v>13</v>
      </c>
      <c r="B19" s="1" t="s">
        <v>62</v>
      </c>
      <c r="C19" s="521"/>
      <c r="D19" s="756">
        <v>0</v>
      </c>
      <c r="E19" s="756"/>
      <c r="F19" s="756"/>
      <c r="G19" s="756"/>
      <c r="H19" s="756"/>
      <c r="I19" s="756"/>
      <c r="J19" s="756"/>
      <c r="K19" s="756"/>
      <c r="L19" s="759"/>
      <c r="M19" s="521"/>
      <c r="N19" s="756"/>
      <c r="O19" s="756"/>
      <c r="P19" s="756"/>
      <c r="Q19" s="756"/>
      <c r="R19" s="756"/>
      <c r="S19" s="759"/>
      <c r="T19" s="761"/>
      <c r="U19" s="761"/>
      <c r="V19" s="522">
        <f t="shared" si="0"/>
        <v>0</v>
      </c>
    </row>
    <row r="20" spans="1:22" s="80" customFormat="1" ht="13.8">
      <c r="A20" s="90">
        <v>14</v>
      </c>
      <c r="B20" s="1" t="s">
        <v>63</v>
      </c>
      <c r="C20" s="521"/>
      <c r="D20" s="756">
        <v>0</v>
      </c>
      <c r="E20" s="756"/>
      <c r="F20" s="756"/>
      <c r="G20" s="756"/>
      <c r="H20" s="756"/>
      <c r="I20" s="756"/>
      <c r="J20" s="756"/>
      <c r="K20" s="756"/>
      <c r="L20" s="759"/>
      <c r="M20" s="521"/>
      <c r="N20" s="756"/>
      <c r="O20" s="756"/>
      <c r="P20" s="756"/>
      <c r="Q20" s="756"/>
      <c r="R20" s="756"/>
      <c r="S20" s="759"/>
      <c r="T20" s="761"/>
      <c r="U20" s="761"/>
      <c r="V20" s="522">
        <f t="shared" si="0"/>
        <v>0</v>
      </c>
    </row>
    <row r="21" spans="1:22" ht="14.4" thickBot="1">
      <c r="A21" s="81"/>
      <c r="B21" s="91" t="s">
        <v>64</v>
      </c>
      <c r="C21" s="523">
        <f>SUM(C7:C20)</f>
        <v>0</v>
      </c>
      <c r="D21" s="155">
        <f t="shared" ref="D21:V21" si="1">SUM(D7:D20)</f>
        <v>42004242.582032219</v>
      </c>
      <c r="E21" s="155">
        <f t="shared" si="1"/>
        <v>0</v>
      </c>
      <c r="F21" s="155">
        <f t="shared" si="1"/>
        <v>0</v>
      </c>
      <c r="G21" s="155">
        <f t="shared" si="1"/>
        <v>0</v>
      </c>
      <c r="H21" s="155">
        <f t="shared" si="1"/>
        <v>0</v>
      </c>
      <c r="I21" s="155">
        <f t="shared" si="1"/>
        <v>0</v>
      </c>
      <c r="J21" s="155">
        <f t="shared" si="1"/>
        <v>0</v>
      </c>
      <c r="K21" s="155">
        <f t="shared" si="1"/>
        <v>0</v>
      </c>
      <c r="L21" s="524">
        <f t="shared" si="1"/>
        <v>0</v>
      </c>
      <c r="M21" s="523">
        <f t="shared" si="1"/>
        <v>0</v>
      </c>
      <c r="N21" s="155">
        <f t="shared" si="1"/>
        <v>0</v>
      </c>
      <c r="O21" s="155">
        <f t="shared" si="1"/>
        <v>0</v>
      </c>
      <c r="P21" s="155">
        <f t="shared" si="1"/>
        <v>0</v>
      </c>
      <c r="Q21" s="155">
        <f t="shared" si="1"/>
        <v>0</v>
      </c>
      <c r="R21" s="155">
        <f t="shared" si="1"/>
        <v>0</v>
      </c>
      <c r="S21" s="524">
        <f t="shared" si="1"/>
        <v>0</v>
      </c>
      <c r="T21" s="524">
        <f>SUM(T7:T20)</f>
        <v>38158599.750696346</v>
      </c>
      <c r="U21" s="524">
        <f t="shared" si="1"/>
        <v>3845642.8313358743</v>
      </c>
      <c r="V21" s="525">
        <f t="shared" si="1"/>
        <v>42004242.582032219</v>
      </c>
    </row>
    <row r="24" spans="1:22">
      <c r="A24" s="7"/>
      <c r="B24" s="7"/>
      <c r="C24" s="21"/>
      <c r="D24" s="21"/>
      <c r="E24" s="21"/>
    </row>
    <row r="25" spans="1:22">
      <c r="A25" s="92"/>
      <c r="B25" s="92"/>
      <c r="C25" s="7"/>
      <c r="D25" s="21"/>
      <c r="E25" s="21"/>
    </row>
    <row r="26" spans="1:22">
      <c r="A26" s="92"/>
      <c r="B26" s="22"/>
      <c r="C26" s="7"/>
      <c r="D26" s="21"/>
      <c r="E26" s="21"/>
    </row>
    <row r="27" spans="1:22">
      <c r="A27" s="92"/>
      <c r="B27" s="92"/>
      <c r="C27" s="7"/>
      <c r="D27" s="21"/>
      <c r="E27" s="21"/>
    </row>
    <row r="28" spans="1:22">
      <c r="A28" s="92"/>
      <c r="B28" s="22"/>
      <c r="C28" s="7"/>
      <c r="D28" s="21"/>
      <c r="E28" s="21"/>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pane xSplit="1" ySplit="7" topLeftCell="B8" activePane="bottomRight" state="frozen"/>
      <selection activeCell="G26" sqref="G26"/>
      <selection pane="topRight" activeCell="G26" sqref="G26"/>
      <selection pane="bottomLeft" activeCell="G26" sqref="G26"/>
      <selection pane="bottomRight" activeCell="D30" sqref="D30"/>
    </sheetView>
  </sheetViews>
  <sheetFormatPr defaultColWidth="9.109375" defaultRowHeight="13.8"/>
  <cols>
    <col min="1" max="1" width="9" style="4" customWidth="1"/>
    <col min="2" max="2" width="66.44140625" style="4" customWidth="1"/>
    <col min="3" max="3" width="23.5546875" style="150" bestFit="1" customWidth="1"/>
    <col min="4" max="4" width="14.88671875" style="150" bestFit="1" customWidth="1"/>
    <col min="5" max="5" width="17.6640625" style="150" customWidth="1"/>
    <col min="6" max="6" width="15.88671875" style="150" customWidth="1"/>
    <col min="7" max="7" width="17.44140625" style="150" customWidth="1"/>
    <col min="8" max="8" width="15.33203125" style="150" customWidth="1"/>
    <col min="9" max="16384" width="9.109375" style="16"/>
  </cols>
  <sheetData>
    <row r="1" spans="1:9">
      <c r="A1" s="2" t="s">
        <v>30</v>
      </c>
      <c r="B1" s="4" t="str">
        <f>'Info '!C2</f>
        <v>JSC "Liberty Bank"</v>
      </c>
      <c r="C1" s="3"/>
    </row>
    <row r="2" spans="1:9">
      <c r="A2" s="2" t="s">
        <v>31</v>
      </c>
      <c r="B2" s="481">
        <f>'1. key ratios '!B2</f>
        <v>45382</v>
      </c>
      <c r="C2" s="253"/>
    </row>
    <row r="4" spans="1:9" ht="14.4" thickBot="1">
      <c r="A4" s="2" t="s">
        <v>150</v>
      </c>
      <c r="B4" s="83" t="s">
        <v>252</v>
      </c>
    </row>
    <row r="5" spans="1:9">
      <c r="A5" s="84"/>
      <c r="B5" s="93"/>
      <c r="C5" s="151" t="s">
        <v>0</v>
      </c>
      <c r="D5" s="151" t="s">
        <v>1</v>
      </c>
      <c r="E5" s="151" t="s">
        <v>2</v>
      </c>
      <c r="F5" s="151" t="s">
        <v>3</v>
      </c>
      <c r="G5" s="152" t="s">
        <v>4</v>
      </c>
      <c r="H5" s="153" t="s">
        <v>5</v>
      </c>
      <c r="I5" s="94"/>
    </row>
    <row r="6" spans="1:9" s="94" customFormat="1" ht="12.75" customHeight="1">
      <c r="A6" s="95"/>
      <c r="B6" s="872" t="s">
        <v>149</v>
      </c>
      <c r="C6" s="874" t="s">
        <v>245</v>
      </c>
      <c r="D6" s="876" t="s">
        <v>244</v>
      </c>
      <c r="E6" s="877"/>
      <c r="F6" s="874" t="s">
        <v>249</v>
      </c>
      <c r="G6" s="874" t="s">
        <v>250</v>
      </c>
      <c r="H6" s="870" t="s">
        <v>248</v>
      </c>
    </row>
    <row r="7" spans="1:9" ht="41.4">
      <c r="A7" s="97"/>
      <c r="B7" s="873"/>
      <c r="C7" s="875"/>
      <c r="D7" s="154" t="s">
        <v>247</v>
      </c>
      <c r="E7" s="154" t="s">
        <v>246</v>
      </c>
      <c r="F7" s="875"/>
      <c r="G7" s="875"/>
      <c r="H7" s="871"/>
      <c r="I7" s="94"/>
    </row>
    <row r="8" spans="1:9">
      <c r="A8" s="95">
        <v>1</v>
      </c>
      <c r="B8" s="1" t="s">
        <v>51</v>
      </c>
      <c r="C8" s="762">
        <v>510753966.88616145</v>
      </c>
      <c r="D8" s="763">
        <v>83458.91</v>
      </c>
      <c r="E8" s="762">
        <v>41729.455000000002</v>
      </c>
      <c r="F8" s="762">
        <v>87520465.336091265</v>
      </c>
      <c r="G8" s="764">
        <v>87520465.336091265</v>
      </c>
      <c r="H8" s="724">
        <f>G8/(C8+E8)</f>
        <v>0.17134143056216389</v>
      </c>
    </row>
    <row r="9" spans="1:9" ht="15" customHeight="1">
      <c r="A9" s="95">
        <v>2</v>
      </c>
      <c r="B9" s="1" t="s">
        <v>52</v>
      </c>
      <c r="C9" s="762">
        <v>0</v>
      </c>
      <c r="D9" s="763"/>
      <c r="E9" s="762"/>
      <c r="F9" s="762">
        <v>0</v>
      </c>
      <c r="G9" s="764"/>
      <c r="H9" s="724"/>
    </row>
    <row r="10" spans="1:9">
      <c r="A10" s="95">
        <v>3</v>
      </c>
      <c r="B10" s="1" t="s">
        <v>165</v>
      </c>
      <c r="C10" s="762">
        <v>0</v>
      </c>
      <c r="D10" s="763"/>
      <c r="E10" s="762"/>
      <c r="F10" s="762">
        <v>0</v>
      </c>
      <c r="G10" s="764"/>
      <c r="H10" s="724"/>
    </row>
    <row r="11" spans="1:9">
      <c r="A11" s="95">
        <v>4</v>
      </c>
      <c r="B11" s="1" t="s">
        <v>53</v>
      </c>
      <c r="C11" s="762">
        <v>0</v>
      </c>
      <c r="D11" s="763"/>
      <c r="E11" s="762"/>
      <c r="F11" s="762">
        <v>0</v>
      </c>
      <c r="G11" s="764"/>
      <c r="H11" s="724"/>
    </row>
    <row r="12" spans="1:9">
      <c r="A12" s="95">
        <v>5</v>
      </c>
      <c r="B12" s="1" t="s">
        <v>54</v>
      </c>
      <c r="C12" s="762">
        <v>18385149.176444903</v>
      </c>
      <c r="D12" s="763"/>
      <c r="E12" s="762"/>
      <c r="F12" s="762">
        <v>18385149.176444903</v>
      </c>
      <c r="G12" s="764">
        <v>3053640.1189530287</v>
      </c>
      <c r="H12" s="724">
        <f t="shared" ref="H12:H21" si="0">G12/(C12+E12)</f>
        <v>0.16609275723829098</v>
      </c>
    </row>
    <row r="13" spans="1:9">
      <c r="A13" s="95">
        <v>6</v>
      </c>
      <c r="B13" s="1" t="s">
        <v>55</v>
      </c>
      <c r="C13" s="762">
        <v>197447314.78498051</v>
      </c>
      <c r="D13" s="763"/>
      <c r="E13" s="762"/>
      <c r="F13" s="762">
        <v>66680039.823220484</v>
      </c>
      <c r="G13" s="764">
        <v>66680039.823220484</v>
      </c>
      <c r="H13" s="724">
        <f t="shared" si="0"/>
        <v>0.33771054266215184</v>
      </c>
    </row>
    <row r="14" spans="1:9">
      <c r="A14" s="95">
        <v>7</v>
      </c>
      <c r="B14" s="1" t="s">
        <v>56</v>
      </c>
      <c r="C14" s="762">
        <v>542906377.9697578</v>
      </c>
      <c r="D14" s="763">
        <v>191911128.23577467</v>
      </c>
      <c r="E14" s="762">
        <v>41506166.702737391</v>
      </c>
      <c r="F14" s="763">
        <v>584412544.67249513</v>
      </c>
      <c r="G14" s="764">
        <v>572286256.54301047</v>
      </c>
      <c r="H14" s="724">
        <f>G14/(C14+E14)</f>
        <v>0.97925046571975927</v>
      </c>
    </row>
    <row r="15" spans="1:9">
      <c r="A15" s="95">
        <v>8</v>
      </c>
      <c r="B15" s="1" t="s">
        <v>57</v>
      </c>
      <c r="C15" s="762">
        <v>1931090201.5444138</v>
      </c>
      <c r="D15" s="763">
        <v>122219732.56628571</v>
      </c>
      <c r="E15" s="762">
        <v>8198748.8979981225</v>
      </c>
      <c r="F15" s="763">
        <v>1345661564.5087848</v>
      </c>
      <c r="G15" s="764">
        <v>1331536993.4716616</v>
      </c>
      <c r="H15" s="724">
        <f t="shared" si="0"/>
        <v>0.68661093189227773</v>
      </c>
    </row>
    <row r="16" spans="1:9">
      <c r="A16" s="95">
        <v>9</v>
      </c>
      <c r="B16" s="1" t="s">
        <v>58</v>
      </c>
      <c r="C16" s="762">
        <v>517936313.14758533</v>
      </c>
      <c r="D16" s="763"/>
      <c r="E16" s="762"/>
      <c r="F16" s="763">
        <v>181277709.60165486</v>
      </c>
      <c r="G16" s="764">
        <v>181095459.31032747</v>
      </c>
      <c r="H16" s="724">
        <f t="shared" si="0"/>
        <v>0.34964812219822966</v>
      </c>
    </row>
    <row r="17" spans="1:8">
      <c r="A17" s="95">
        <v>10</v>
      </c>
      <c r="B17" s="1" t="s">
        <v>59</v>
      </c>
      <c r="C17" s="762">
        <v>28854245.154310822</v>
      </c>
      <c r="D17" s="763"/>
      <c r="E17" s="762"/>
      <c r="F17" s="763">
        <v>39966619.189988486</v>
      </c>
      <c r="G17" s="764">
        <v>39726995.123383686</v>
      </c>
      <c r="H17" s="724">
        <f t="shared" si="0"/>
        <v>1.3768163024513735</v>
      </c>
    </row>
    <row r="18" spans="1:8">
      <c r="A18" s="95">
        <v>11</v>
      </c>
      <c r="B18" s="1" t="s">
        <v>60</v>
      </c>
      <c r="C18" s="762">
        <v>2044719.04</v>
      </c>
      <c r="D18" s="763"/>
      <c r="E18" s="762"/>
      <c r="F18" s="763">
        <v>5111797.5999999996</v>
      </c>
      <c r="G18" s="764">
        <v>5111797.5999999996</v>
      </c>
      <c r="H18" s="724">
        <f t="shared" si="0"/>
        <v>2.4999999999999996</v>
      </c>
    </row>
    <row r="19" spans="1:8">
      <c r="A19" s="95">
        <v>12</v>
      </c>
      <c r="B19" s="1" t="s">
        <v>61</v>
      </c>
      <c r="C19" s="762">
        <v>0</v>
      </c>
      <c r="D19" s="763"/>
      <c r="E19" s="762"/>
      <c r="F19" s="763">
        <v>0</v>
      </c>
      <c r="G19" s="764">
        <v>0</v>
      </c>
      <c r="H19" s="724"/>
    </row>
    <row r="20" spans="1:8">
      <c r="A20" s="95">
        <v>13</v>
      </c>
      <c r="B20" s="1" t="s">
        <v>144</v>
      </c>
      <c r="C20" s="762">
        <v>0</v>
      </c>
      <c r="D20" s="763"/>
      <c r="E20" s="762"/>
      <c r="F20" s="763">
        <v>0</v>
      </c>
      <c r="G20" s="764">
        <v>0</v>
      </c>
      <c r="H20" s="724"/>
    </row>
    <row r="21" spans="1:8">
      <c r="A21" s="95">
        <v>14</v>
      </c>
      <c r="B21" s="1" t="s">
        <v>63</v>
      </c>
      <c r="C21" s="762">
        <v>541346706.42100012</v>
      </c>
      <c r="D21" s="763"/>
      <c r="E21" s="762"/>
      <c r="F21" s="763">
        <v>175734570.82299998</v>
      </c>
      <c r="G21" s="764">
        <v>175734570.82299998</v>
      </c>
      <c r="H21" s="724">
        <f t="shared" si="0"/>
        <v>0.32462480835033086</v>
      </c>
    </row>
    <row r="22" spans="1:8" ht="14.4" thickBot="1">
      <c r="A22" s="98"/>
      <c r="B22" s="99" t="s">
        <v>64</v>
      </c>
      <c r="C22" s="155">
        <f>SUM(C8:C21)</f>
        <v>4290764994.1246543</v>
      </c>
      <c r="D22" s="155">
        <f>SUM(D8:D21)</f>
        <v>314214319.71206039</v>
      </c>
      <c r="E22" s="155">
        <f>SUM(E8:E21)</f>
        <v>49746645.055735514</v>
      </c>
      <c r="F22" s="155">
        <f>SUM(F8:F21)</f>
        <v>2504750460.7316799</v>
      </c>
      <c r="G22" s="155">
        <f>SUM(G8:G21)</f>
        <v>2462746218.1496477</v>
      </c>
      <c r="H22" s="156">
        <f>G22/(C22+E22)</f>
        <v>0.56738615694961791</v>
      </c>
    </row>
  </sheetData>
  <mergeCells count="6">
    <mergeCell ref="H6:H7"/>
    <mergeCell ref="B6:B7"/>
    <mergeCell ref="C6:C7"/>
    <mergeCell ref="D6:E6"/>
    <mergeCell ref="F6:F7"/>
    <mergeCell ref="G6:G7"/>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90" zoomScaleNormal="90" workbookViewId="0">
      <pane xSplit="2" ySplit="6" topLeftCell="C7" activePane="bottomRight" state="frozen"/>
      <selection activeCell="G26" sqref="G26"/>
      <selection pane="topRight" activeCell="G26" sqref="G26"/>
      <selection pane="bottomLeft" activeCell="G26" sqref="G26"/>
      <selection pane="bottomRight" activeCell="D26" sqref="D26"/>
    </sheetView>
  </sheetViews>
  <sheetFormatPr defaultColWidth="9.109375" defaultRowHeight="13.8"/>
  <cols>
    <col min="1" max="1" width="10.5546875" style="150" bestFit="1" customWidth="1"/>
    <col min="2" max="2" width="85.109375" style="150" customWidth="1"/>
    <col min="3" max="3" width="14.88671875" style="150" bestFit="1" customWidth="1"/>
    <col min="4" max="4" width="12.6640625" style="150" customWidth="1"/>
    <col min="5" max="5" width="14.44140625" style="150" bestFit="1" customWidth="1"/>
    <col min="6" max="8" width="12.6640625" style="150" customWidth="1"/>
    <col min="9" max="9" width="13.33203125" style="150" bestFit="1" customWidth="1"/>
    <col min="10" max="11" width="12.6640625" style="150" customWidth="1"/>
    <col min="12" max="16384" width="9.109375" style="150"/>
  </cols>
  <sheetData>
    <row r="1" spans="1:11">
      <c r="A1" s="150" t="s">
        <v>30</v>
      </c>
      <c r="B1" s="3" t="str">
        <f>'Info '!C2</f>
        <v>JSC "Liberty Bank"</v>
      </c>
    </row>
    <row r="2" spans="1:11">
      <c r="A2" s="150" t="s">
        <v>31</v>
      </c>
      <c r="B2" s="481">
        <f>'1. key ratios '!B2</f>
        <v>45382</v>
      </c>
      <c r="C2" s="165"/>
      <c r="D2" s="165"/>
    </row>
    <row r="3" spans="1:11">
      <c r="B3" s="165"/>
      <c r="C3" s="165"/>
      <c r="D3" s="165"/>
    </row>
    <row r="4" spans="1:11" ht="14.4" thickBot="1">
      <c r="A4" s="150" t="s">
        <v>733</v>
      </c>
      <c r="B4" s="185" t="s">
        <v>253</v>
      </c>
      <c r="C4" s="165"/>
      <c r="D4" s="165"/>
    </row>
    <row r="5" spans="1:11" ht="30" customHeight="1">
      <c r="A5" s="878"/>
      <c r="B5" s="879"/>
      <c r="C5" s="880" t="s">
        <v>305</v>
      </c>
      <c r="D5" s="880"/>
      <c r="E5" s="880"/>
      <c r="F5" s="880" t="s">
        <v>306</v>
      </c>
      <c r="G5" s="880"/>
      <c r="H5" s="880"/>
      <c r="I5" s="880" t="s">
        <v>307</v>
      </c>
      <c r="J5" s="880"/>
      <c r="K5" s="881"/>
    </row>
    <row r="6" spans="1:11">
      <c r="A6" s="166"/>
      <c r="B6" s="572"/>
      <c r="C6" s="573" t="s">
        <v>32</v>
      </c>
      <c r="D6" s="573" t="s">
        <v>33</v>
      </c>
      <c r="E6" s="573" t="s">
        <v>34</v>
      </c>
      <c r="F6" s="573" t="s">
        <v>32</v>
      </c>
      <c r="G6" s="573" t="s">
        <v>33</v>
      </c>
      <c r="H6" s="573" t="s">
        <v>34</v>
      </c>
      <c r="I6" s="573" t="s">
        <v>32</v>
      </c>
      <c r="J6" s="573" t="s">
        <v>33</v>
      </c>
      <c r="K6" s="574" t="s">
        <v>34</v>
      </c>
    </row>
    <row r="7" spans="1:11">
      <c r="A7" s="575" t="s">
        <v>256</v>
      </c>
      <c r="B7" s="576"/>
      <c r="C7" s="576"/>
      <c r="D7" s="576"/>
      <c r="E7" s="576"/>
      <c r="F7" s="576"/>
      <c r="G7" s="576"/>
      <c r="H7" s="576"/>
      <c r="I7" s="576"/>
      <c r="J7" s="576"/>
      <c r="K7" s="167"/>
    </row>
    <row r="8" spans="1:11">
      <c r="A8" s="168">
        <v>1</v>
      </c>
      <c r="B8" s="169" t="s">
        <v>254</v>
      </c>
      <c r="C8" s="471"/>
      <c r="D8" s="471"/>
      <c r="E8" s="471"/>
      <c r="F8" s="470">
        <v>582455026.52209985</v>
      </c>
      <c r="G8" s="470">
        <v>345299146.7617287</v>
      </c>
      <c r="H8" s="470">
        <v>927754173.28382885</v>
      </c>
      <c r="I8" s="470">
        <v>575018830.18403363</v>
      </c>
      <c r="J8" s="470">
        <v>160762123.21474391</v>
      </c>
      <c r="K8" s="469">
        <v>735780953.39877772</v>
      </c>
    </row>
    <row r="9" spans="1:11">
      <c r="A9" s="575" t="s">
        <v>257</v>
      </c>
      <c r="B9" s="576"/>
      <c r="C9" s="577"/>
      <c r="D9" s="577"/>
      <c r="E9" s="577"/>
      <c r="F9" s="577"/>
      <c r="G9" s="577"/>
      <c r="H9" s="577"/>
      <c r="I9" s="577"/>
      <c r="J9" s="577"/>
      <c r="K9" s="578"/>
    </row>
    <row r="10" spans="1:11">
      <c r="A10" s="170">
        <v>2</v>
      </c>
      <c r="B10" s="579" t="s">
        <v>265</v>
      </c>
      <c r="C10" s="580">
        <v>1157085844.2263489</v>
      </c>
      <c r="D10" s="581">
        <v>416438615.19910103</v>
      </c>
      <c r="E10" s="581">
        <v>1573524459.4254506</v>
      </c>
      <c r="F10" s="581">
        <v>177103240.10218519</v>
      </c>
      <c r="G10" s="581">
        <v>74019777.966542512</v>
      </c>
      <c r="H10" s="581">
        <v>251123018.06872773</v>
      </c>
      <c r="I10" s="581">
        <v>45247179.100440666</v>
      </c>
      <c r="J10" s="581">
        <v>26272411.988730181</v>
      </c>
      <c r="K10" s="582">
        <v>71519591.089170843</v>
      </c>
    </row>
    <row r="11" spans="1:11">
      <c r="A11" s="170">
        <v>3</v>
      </c>
      <c r="B11" s="579" t="s">
        <v>259</v>
      </c>
      <c r="C11" s="580">
        <v>1136036642.5666151</v>
      </c>
      <c r="D11" s="581">
        <v>405680801.18419278</v>
      </c>
      <c r="E11" s="581">
        <v>1541717443.7508082</v>
      </c>
      <c r="F11" s="581">
        <v>361089450.4498626</v>
      </c>
      <c r="G11" s="581">
        <v>124221790.45227493</v>
      </c>
      <c r="H11" s="581">
        <v>485311240.90213776</v>
      </c>
      <c r="I11" s="581">
        <v>313230681.56409776</v>
      </c>
      <c r="J11" s="581">
        <v>104397155.0780737</v>
      </c>
      <c r="K11" s="582">
        <v>417627836.64217168</v>
      </c>
    </row>
    <row r="12" spans="1:11">
      <c r="A12" s="170">
        <v>4</v>
      </c>
      <c r="B12" s="579" t="s">
        <v>260</v>
      </c>
      <c r="C12" s="580"/>
      <c r="D12" s="581"/>
      <c r="E12" s="581">
        <v>0</v>
      </c>
      <c r="F12" s="581"/>
      <c r="G12" s="581"/>
      <c r="H12" s="581"/>
      <c r="I12" s="581"/>
      <c r="J12" s="581"/>
      <c r="K12" s="582"/>
    </row>
    <row r="13" spans="1:11">
      <c r="A13" s="170">
        <v>5</v>
      </c>
      <c r="B13" s="579" t="s">
        <v>268</v>
      </c>
      <c r="C13" s="580">
        <v>30119.694175824159</v>
      </c>
      <c r="D13" s="581">
        <v>0</v>
      </c>
      <c r="E13" s="581">
        <v>30119.694175824159</v>
      </c>
      <c r="F13" s="581">
        <v>30119.694175824159</v>
      </c>
      <c r="G13" s="581">
        <v>0</v>
      </c>
      <c r="H13" s="581">
        <v>30119.694175824159</v>
      </c>
      <c r="I13" s="581">
        <v>29848.93728260868</v>
      </c>
      <c r="J13" s="581">
        <v>0</v>
      </c>
      <c r="K13" s="582">
        <v>29848.93728260868</v>
      </c>
    </row>
    <row r="14" spans="1:11">
      <c r="A14" s="170">
        <v>6</v>
      </c>
      <c r="B14" s="579" t="s">
        <v>300</v>
      </c>
      <c r="C14" s="580">
        <v>35123427.048901096</v>
      </c>
      <c r="D14" s="581">
        <v>13770813.489883153</v>
      </c>
      <c r="E14" s="581">
        <v>48894240.538784251</v>
      </c>
      <c r="F14" s="581">
        <v>15898870.413970878</v>
      </c>
      <c r="G14" s="581">
        <v>26589444.043567847</v>
      </c>
      <c r="H14" s="581">
        <v>42488314.457538702</v>
      </c>
      <c r="I14" s="581">
        <v>5268957.9319891278</v>
      </c>
      <c r="J14" s="581">
        <v>9501498.926381357</v>
      </c>
      <c r="K14" s="582">
        <v>14770456.858370485</v>
      </c>
    </row>
    <row r="15" spans="1:11">
      <c r="A15" s="170">
        <v>7</v>
      </c>
      <c r="B15" s="579" t="s">
        <v>301</v>
      </c>
      <c r="C15" s="580">
        <v>172311953.2882199</v>
      </c>
      <c r="D15" s="581">
        <v>51877949.378992885</v>
      </c>
      <c r="E15" s="581">
        <v>224189902.66721281</v>
      </c>
      <c r="F15" s="581">
        <v>54815271.995299384</v>
      </c>
      <c r="G15" s="581">
        <v>10042831.814813185</v>
      </c>
      <c r="H15" s="581">
        <v>64858103.810112558</v>
      </c>
      <c r="I15" s="581">
        <v>52172436.101088285</v>
      </c>
      <c r="J15" s="581">
        <v>10586897.492318815</v>
      </c>
      <c r="K15" s="582">
        <v>62759333.593407124</v>
      </c>
    </row>
    <row r="16" spans="1:11">
      <c r="A16" s="170">
        <v>8</v>
      </c>
      <c r="B16" s="583" t="s">
        <v>261</v>
      </c>
      <c r="C16" s="580">
        <v>2500587986.8242607</v>
      </c>
      <c r="D16" s="581">
        <v>887768179.25216997</v>
      </c>
      <c r="E16" s="581">
        <v>3388356166.0764308</v>
      </c>
      <c r="F16" s="581">
        <v>608936952.65549374</v>
      </c>
      <c r="G16" s="581">
        <v>234873844.27719849</v>
      </c>
      <c r="H16" s="581">
        <v>843810796.93269265</v>
      </c>
      <c r="I16" s="581">
        <v>415949103.63489848</v>
      </c>
      <c r="J16" s="581">
        <v>150757963.48550403</v>
      </c>
      <c r="K16" s="582">
        <v>566707067.12040257</v>
      </c>
    </row>
    <row r="17" spans="1:11">
      <c r="A17" s="575" t="s">
        <v>258</v>
      </c>
      <c r="B17" s="576"/>
      <c r="C17" s="577"/>
      <c r="D17" s="577"/>
      <c r="E17" s="577"/>
      <c r="F17" s="577"/>
      <c r="G17" s="577"/>
      <c r="H17" s="577"/>
      <c r="I17" s="577"/>
      <c r="J17" s="577"/>
      <c r="K17" s="578"/>
    </row>
    <row r="18" spans="1:11">
      <c r="A18" s="170">
        <v>9</v>
      </c>
      <c r="B18" s="579" t="s">
        <v>264</v>
      </c>
      <c r="C18" s="580">
        <v>2299450.5494505493</v>
      </c>
      <c r="D18" s="581">
        <v>0</v>
      </c>
      <c r="E18" s="581">
        <v>2299450.5494505493</v>
      </c>
      <c r="F18" s="581">
        <v>0</v>
      </c>
      <c r="G18" s="581">
        <v>0</v>
      </c>
      <c r="H18" s="581">
        <v>0</v>
      </c>
      <c r="I18" s="581">
        <v>0</v>
      </c>
      <c r="J18" s="581">
        <v>0</v>
      </c>
      <c r="K18" s="582">
        <v>0</v>
      </c>
    </row>
    <row r="19" spans="1:11">
      <c r="A19" s="170">
        <v>10</v>
      </c>
      <c r="B19" s="579" t="s">
        <v>302</v>
      </c>
      <c r="C19" s="580">
        <v>2144101306.5671084</v>
      </c>
      <c r="D19" s="581">
        <v>690542647.08888316</v>
      </c>
      <c r="E19" s="581">
        <v>2834643953.6559906</v>
      </c>
      <c r="F19" s="581">
        <v>127766963.22893807</v>
      </c>
      <c r="G19" s="581">
        <v>28425055.272421427</v>
      </c>
      <c r="H19" s="581">
        <v>156192018.50135949</v>
      </c>
      <c r="I19" s="581">
        <v>133133707.96287458</v>
      </c>
      <c r="J19" s="581">
        <v>214140207.42863637</v>
      </c>
      <c r="K19" s="582">
        <v>347273915.39151096</v>
      </c>
    </row>
    <row r="20" spans="1:11">
      <c r="A20" s="170">
        <v>11</v>
      </c>
      <c r="B20" s="579" t="s">
        <v>263</v>
      </c>
      <c r="C20" s="580">
        <v>55737580.197582401</v>
      </c>
      <c r="D20" s="581">
        <v>18538376.762626376</v>
      </c>
      <c r="E20" s="581">
        <v>74275956.960208774</v>
      </c>
      <c r="F20" s="581">
        <v>3242583.4194695316</v>
      </c>
      <c r="G20" s="581">
        <v>0</v>
      </c>
      <c r="H20" s="581">
        <v>3242583.4194695316</v>
      </c>
      <c r="I20" s="581">
        <v>3229403.3487749081</v>
      </c>
      <c r="J20" s="581">
        <v>0</v>
      </c>
      <c r="K20" s="582">
        <v>3229403.3487749081</v>
      </c>
    </row>
    <row r="21" spans="1:11" ht="14.4" thickBot="1">
      <c r="A21" s="171">
        <v>12</v>
      </c>
      <c r="B21" s="172" t="s">
        <v>262</v>
      </c>
      <c r="C21" s="468">
        <v>2202138337.3141413</v>
      </c>
      <c r="D21" s="467">
        <v>709081023.85150957</v>
      </c>
      <c r="E21" s="468">
        <v>2911219361.1656508</v>
      </c>
      <c r="F21" s="467">
        <v>131009546.64840761</v>
      </c>
      <c r="G21" s="467">
        <v>28425055.272421427</v>
      </c>
      <c r="H21" s="467">
        <v>159434601.92082903</v>
      </c>
      <c r="I21" s="467">
        <v>136363111.31164947</v>
      </c>
      <c r="J21" s="467">
        <v>214140207.42863637</v>
      </c>
      <c r="K21" s="466">
        <v>350503318.74028587</v>
      </c>
    </row>
    <row r="22" spans="1:11" ht="38.25" customHeight="1" thickBot="1">
      <c r="A22" s="173"/>
      <c r="B22" s="174"/>
      <c r="C22" s="174"/>
      <c r="D22" s="174"/>
      <c r="E22" s="174"/>
      <c r="F22" s="882" t="s">
        <v>304</v>
      </c>
      <c r="G22" s="880"/>
      <c r="H22" s="880"/>
      <c r="I22" s="882" t="s">
        <v>269</v>
      </c>
      <c r="J22" s="880"/>
      <c r="K22" s="881"/>
    </row>
    <row r="23" spans="1:11">
      <c r="A23" s="175">
        <v>13</v>
      </c>
      <c r="B23" s="176" t="s">
        <v>254</v>
      </c>
      <c r="C23" s="177"/>
      <c r="D23" s="177"/>
      <c r="E23" s="177"/>
      <c r="F23" s="465">
        <v>582455026.52209985</v>
      </c>
      <c r="G23" s="465">
        <v>345299146.7617287</v>
      </c>
      <c r="H23" s="465">
        <v>927754173.2838285</v>
      </c>
      <c r="I23" s="465">
        <v>575018830.18403363</v>
      </c>
      <c r="J23" s="465">
        <v>160762123.21474391</v>
      </c>
      <c r="K23" s="464">
        <v>735780953.39877748</v>
      </c>
    </row>
    <row r="24" spans="1:11" ht="14.4" thickBot="1">
      <c r="A24" s="178">
        <v>14</v>
      </c>
      <c r="B24" s="584" t="s">
        <v>266</v>
      </c>
      <c r="C24" s="179"/>
      <c r="D24" s="180"/>
      <c r="E24" s="181"/>
      <c r="F24" s="585">
        <v>477927406.00708616</v>
      </c>
      <c r="G24" s="585">
        <v>206448789.00477707</v>
      </c>
      <c r="H24" s="585">
        <v>684376195.01186359</v>
      </c>
      <c r="I24" s="585">
        <v>279585992.32324898</v>
      </c>
      <c r="J24" s="585">
        <v>37689490.871376008</v>
      </c>
      <c r="K24" s="586">
        <v>216203748.3801167</v>
      </c>
    </row>
    <row r="25" spans="1:11" ht="14.4" thickBot="1">
      <c r="A25" s="182">
        <v>15</v>
      </c>
      <c r="B25" s="183" t="s">
        <v>267</v>
      </c>
      <c r="C25" s="184"/>
      <c r="D25" s="184"/>
      <c r="E25" s="184"/>
      <c r="F25" s="463">
        <v>1.2187102459520052</v>
      </c>
      <c r="G25" s="463">
        <v>1.6725656199113803</v>
      </c>
      <c r="H25" s="463">
        <v>1.3556201692078813</v>
      </c>
      <c r="I25" s="463">
        <v>2.0566796834342616</v>
      </c>
      <c r="J25" s="463">
        <v>4.2654363191952198</v>
      </c>
      <c r="K25" s="462">
        <v>3.4031831497443363</v>
      </c>
    </row>
    <row r="27" spans="1:11" ht="31.5" customHeight="1">
      <c r="B27" s="164" t="s">
        <v>303</v>
      </c>
    </row>
    <row r="28" spans="1:11">
      <c r="F28" s="741"/>
      <c r="G28" s="741"/>
      <c r="H28" s="741"/>
    </row>
    <row r="29" spans="1:11">
      <c r="F29" s="741"/>
      <c r="G29" s="741"/>
      <c r="H29" s="741"/>
    </row>
    <row r="30" spans="1:11">
      <c r="F30" s="741"/>
      <c r="G30" s="741"/>
      <c r="H30" s="741"/>
    </row>
    <row r="31" spans="1:11">
      <c r="F31" s="741"/>
      <c r="G31" s="741"/>
      <c r="H31" s="741"/>
    </row>
    <row r="32" spans="1:11">
      <c r="F32" s="741"/>
      <c r="G32" s="741"/>
      <c r="H32" s="741"/>
    </row>
    <row r="33" spans="6:8">
      <c r="F33" s="741"/>
      <c r="G33" s="741"/>
      <c r="H33" s="741"/>
    </row>
    <row r="34" spans="6:8">
      <c r="F34" s="741"/>
      <c r="G34" s="741"/>
      <c r="H34" s="741"/>
    </row>
    <row r="35" spans="6:8">
      <c r="F35" s="741"/>
      <c r="G35" s="741"/>
      <c r="H35" s="741"/>
    </row>
    <row r="36" spans="6:8">
      <c r="F36" s="741"/>
      <c r="G36" s="741"/>
      <c r="H36" s="741"/>
    </row>
    <row r="37" spans="6:8">
      <c r="F37" s="741"/>
      <c r="G37" s="741"/>
      <c r="H37" s="741"/>
    </row>
    <row r="38" spans="6:8">
      <c r="F38" s="741"/>
      <c r="G38" s="741"/>
      <c r="H38" s="741"/>
    </row>
    <row r="39" spans="6:8">
      <c r="F39" s="741"/>
      <c r="G39" s="741"/>
      <c r="H39" s="741"/>
    </row>
  </sheetData>
  <mergeCells count="6">
    <mergeCell ref="A5:B5"/>
    <mergeCell ref="C5:E5"/>
    <mergeCell ref="F5:H5"/>
    <mergeCell ref="I5:K5"/>
    <mergeCell ref="F22:H22"/>
    <mergeCell ref="I22:K22"/>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G26" sqref="G26"/>
      <selection pane="topRight" activeCell="G26" sqref="G26"/>
      <selection pane="bottomLeft" activeCell="G26" sqref="G26"/>
      <selection pane="bottomRight" activeCell="I18" sqref="I18"/>
    </sheetView>
  </sheetViews>
  <sheetFormatPr defaultColWidth="9.109375" defaultRowHeight="13.2"/>
  <cols>
    <col min="1" max="1" width="10.5546875" style="4" bestFit="1" customWidth="1"/>
    <col min="2" max="2" width="40.44140625" style="4" customWidth="1"/>
    <col min="3" max="3" width="15.5546875" style="4" bestFit="1" customWidth="1"/>
    <col min="4" max="4" width="11.44140625" style="4" customWidth="1"/>
    <col min="5" max="5" width="18.33203125" style="4" bestFit="1" customWidth="1"/>
    <col min="6" max="13" width="12.6640625" style="4" customWidth="1"/>
    <col min="14" max="14" width="23" style="4" customWidth="1"/>
    <col min="15" max="16384" width="9.109375" style="16"/>
  </cols>
  <sheetData>
    <row r="1" spans="1:14">
      <c r="A1" s="4" t="s">
        <v>30</v>
      </c>
      <c r="B1" s="3" t="str">
        <f>'Info '!C2</f>
        <v>JSC "Liberty Bank"</v>
      </c>
    </row>
    <row r="2" spans="1:14" ht="14.25" customHeight="1">
      <c r="A2" s="4" t="s">
        <v>31</v>
      </c>
      <c r="B2" s="481">
        <f>'1. key ratios '!B2</f>
        <v>45382</v>
      </c>
    </row>
    <row r="3" spans="1:14" ht="14.25" customHeight="1"/>
    <row r="4" spans="1:14" ht="13.8" thickBot="1">
      <c r="A4" s="4" t="s">
        <v>162</v>
      </c>
      <c r="B4" s="123" t="s">
        <v>28</v>
      </c>
    </row>
    <row r="5" spans="1:14" s="104" customFormat="1">
      <c r="A5" s="100"/>
      <c r="B5" s="101"/>
      <c r="C5" s="102" t="s">
        <v>0</v>
      </c>
      <c r="D5" s="102" t="s">
        <v>1</v>
      </c>
      <c r="E5" s="102" t="s">
        <v>2</v>
      </c>
      <c r="F5" s="102" t="s">
        <v>3</v>
      </c>
      <c r="G5" s="102" t="s">
        <v>4</v>
      </c>
      <c r="H5" s="102" t="s">
        <v>5</v>
      </c>
      <c r="I5" s="102" t="s">
        <v>8</v>
      </c>
      <c r="J5" s="102" t="s">
        <v>9</v>
      </c>
      <c r="K5" s="102" t="s">
        <v>10</v>
      </c>
      <c r="L5" s="102" t="s">
        <v>11</v>
      </c>
      <c r="M5" s="102" t="s">
        <v>12</v>
      </c>
      <c r="N5" s="103" t="s">
        <v>13</v>
      </c>
    </row>
    <row r="6" spans="1:14" ht="26.4">
      <c r="A6" s="105"/>
      <c r="B6" s="587"/>
      <c r="C6" s="588" t="s">
        <v>161</v>
      </c>
      <c r="D6" s="589" t="s">
        <v>160</v>
      </c>
      <c r="E6" s="590" t="s">
        <v>159</v>
      </c>
      <c r="F6" s="591">
        <v>0</v>
      </c>
      <c r="G6" s="591">
        <v>0.2</v>
      </c>
      <c r="H6" s="591">
        <v>0.35</v>
      </c>
      <c r="I6" s="591">
        <v>0.5</v>
      </c>
      <c r="J6" s="591">
        <v>0.75</v>
      </c>
      <c r="K6" s="591">
        <v>1</v>
      </c>
      <c r="L6" s="591">
        <v>1.5</v>
      </c>
      <c r="M6" s="591">
        <v>2.5</v>
      </c>
      <c r="N6" s="592" t="s">
        <v>168</v>
      </c>
    </row>
    <row r="7" spans="1:14" ht="14.4">
      <c r="A7" s="593">
        <v>1</v>
      </c>
      <c r="B7" s="594" t="s">
        <v>158</v>
      </c>
      <c r="C7" s="688">
        <f>SUM(C8:C13)</f>
        <v>41465927</v>
      </c>
      <c r="D7" s="689"/>
      <c r="E7" s="690">
        <f t="shared" ref="E7:M7" si="0">SUM(E8:E13)</f>
        <v>4561251.97</v>
      </c>
      <c r="F7" s="688">
        <f>SUM(F8:F13)</f>
        <v>0</v>
      </c>
      <c r="G7" s="688">
        <f t="shared" si="0"/>
        <v>0</v>
      </c>
      <c r="H7" s="688">
        <f t="shared" si="0"/>
        <v>0</v>
      </c>
      <c r="I7" s="688">
        <f t="shared" si="0"/>
        <v>0</v>
      </c>
      <c r="J7" s="688">
        <f t="shared" si="0"/>
        <v>0</v>
      </c>
      <c r="K7" s="688">
        <f t="shared" si="0"/>
        <v>4561251.97</v>
      </c>
      <c r="L7" s="688">
        <f t="shared" si="0"/>
        <v>0</v>
      </c>
      <c r="M7" s="688">
        <f t="shared" si="0"/>
        <v>0</v>
      </c>
      <c r="N7" s="765">
        <f>SUM(N8:N13)</f>
        <v>4561251.97</v>
      </c>
    </row>
    <row r="8" spans="1:14" ht="13.8">
      <c r="A8" s="593">
        <v>1.1000000000000001</v>
      </c>
      <c r="B8" s="595" t="s">
        <v>156</v>
      </c>
      <c r="C8" s="691">
        <v>0</v>
      </c>
      <c r="D8" s="692">
        <v>0.02</v>
      </c>
      <c r="E8" s="690">
        <f>C8*D8</f>
        <v>0</v>
      </c>
      <c r="F8" s="691"/>
      <c r="G8" s="691"/>
      <c r="H8" s="691"/>
      <c r="I8" s="691"/>
      <c r="J8" s="691"/>
      <c r="K8" s="691">
        <v>0</v>
      </c>
      <c r="L8" s="691"/>
      <c r="M8" s="691"/>
      <c r="N8" s="765">
        <f>SUMPRODUCT($F$6:$M$6,F8:M8)</f>
        <v>0</v>
      </c>
    </row>
    <row r="9" spans="1:14" ht="13.8">
      <c r="A9" s="593">
        <v>1.2</v>
      </c>
      <c r="B9" s="595" t="s">
        <v>155</v>
      </c>
      <c r="C9" s="691">
        <v>0</v>
      </c>
      <c r="D9" s="692">
        <v>0.05</v>
      </c>
      <c r="E9" s="690">
        <f>C9*D9</f>
        <v>0</v>
      </c>
      <c r="F9" s="691"/>
      <c r="G9" s="691"/>
      <c r="H9" s="691"/>
      <c r="I9" s="691"/>
      <c r="J9" s="691"/>
      <c r="K9" s="691">
        <v>0</v>
      </c>
      <c r="L9" s="691"/>
      <c r="M9" s="691"/>
      <c r="N9" s="765">
        <f t="shared" ref="N9:N12" si="1">SUMPRODUCT($F$6:$M$6,F9:M9)</f>
        <v>0</v>
      </c>
    </row>
    <row r="10" spans="1:14" ht="13.8">
      <c r="A10" s="593">
        <v>1.3</v>
      </c>
      <c r="B10" s="595" t="s">
        <v>154</v>
      </c>
      <c r="C10" s="691"/>
      <c r="D10" s="692">
        <v>0.08</v>
      </c>
      <c r="E10" s="690">
        <f>C10*D10</f>
        <v>0</v>
      </c>
      <c r="F10" s="691"/>
      <c r="G10" s="691"/>
      <c r="H10" s="691"/>
      <c r="I10" s="691"/>
      <c r="J10" s="691"/>
      <c r="K10" s="691"/>
      <c r="L10" s="691"/>
      <c r="M10" s="691"/>
      <c r="N10" s="765">
        <f>SUMPRODUCT($F$6:$M$6,F10:M10)</f>
        <v>0</v>
      </c>
    </row>
    <row r="11" spans="1:14" ht="13.8">
      <c r="A11" s="593">
        <v>1.4</v>
      </c>
      <c r="B11" s="595" t="s">
        <v>153</v>
      </c>
      <c r="C11" s="691">
        <v>41465927</v>
      </c>
      <c r="D11" s="692">
        <v>0.11</v>
      </c>
      <c r="E11" s="690">
        <f>C11*D11</f>
        <v>4561251.97</v>
      </c>
      <c r="F11" s="691"/>
      <c r="G11" s="691"/>
      <c r="H11" s="691"/>
      <c r="I11" s="691"/>
      <c r="J11" s="691"/>
      <c r="K11" s="691">
        <v>4561251.97</v>
      </c>
      <c r="L11" s="691"/>
      <c r="M11" s="691"/>
      <c r="N11" s="765">
        <f t="shared" si="1"/>
        <v>4561251.97</v>
      </c>
    </row>
    <row r="12" spans="1:14" ht="13.8">
      <c r="A12" s="593">
        <v>1.5</v>
      </c>
      <c r="B12" s="595" t="s">
        <v>152</v>
      </c>
      <c r="C12" s="691">
        <v>0</v>
      </c>
      <c r="D12" s="692">
        <v>0.14000000000000001</v>
      </c>
      <c r="E12" s="690">
        <f>C12*D12</f>
        <v>0</v>
      </c>
      <c r="F12" s="691"/>
      <c r="G12" s="691"/>
      <c r="H12" s="691"/>
      <c r="I12" s="691"/>
      <c r="J12" s="691"/>
      <c r="K12" s="691">
        <v>0</v>
      </c>
      <c r="L12" s="691"/>
      <c r="M12" s="691"/>
      <c r="N12" s="765">
        <f t="shared" si="1"/>
        <v>0</v>
      </c>
    </row>
    <row r="13" spans="1:14" ht="13.8">
      <c r="A13" s="593">
        <v>1.6</v>
      </c>
      <c r="B13" s="596" t="s">
        <v>151</v>
      </c>
      <c r="C13" s="691"/>
      <c r="D13" s="693"/>
      <c r="E13" s="691"/>
      <c r="F13" s="691"/>
      <c r="G13" s="691"/>
      <c r="H13" s="691"/>
      <c r="I13" s="691"/>
      <c r="J13" s="691"/>
      <c r="K13" s="691"/>
      <c r="L13" s="691"/>
      <c r="M13" s="691"/>
      <c r="N13" s="765">
        <f>SUMPRODUCT($F$6:$M$6,F13:M13)</f>
        <v>0</v>
      </c>
    </row>
    <row r="14" spans="1:14" ht="14.4">
      <c r="A14" s="593">
        <v>2</v>
      </c>
      <c r="B14" s="597" t="s">
        <v>157</v>
      </c>
      <c r="C14" s="688">
        <f>SUM(C15:C20)</f>
        <v>0</v>
      </c>
      <c r="D14" s="689"/>
      <c r="E14" s="690">
        <f t="shared" ref="E14:M14" si="2">SUM(E15:E20)</f>
        <v>0</v>
      </c>
      <c r="F14" s="691">
        <f t="shared" si="2"/>
        <v>0</v>
      </c>
      <c r="G14" s="691">
        <f t="shared" si="2"/>
        <v>0</v>
      </c>
      <c r="H14" s="691">
        <f t="shared" si="2"/>
        <v>0</v>
      </c>
      <c r="I14" s="691">
        <f t="shared" si="2"/>
        <v>0</v>
      </c>
      <c r="J14" s="691">
        <f t="shared" si="2"/>
        <v>0</v>
      </c>
      <c r="K14" s="691">
        <f t="shared" si="2"/>
        <v>0</v>
      </c>
      <c r="L14" s="691">
        <f t="shared" si="2"/>
        <v>0</v>
      </c>
      <c r="M14" s="691">
        <f t="shared" si="2"/>
        <v>0</v>
      </c>
      <c r="N14" s="765">
        <f>SUM(N15:N20)</f>
        <v>0</v>
      </c>
    </row>
    <row r="15" spans="1:14" ht="13.8">
      <c r="A15" s="593">
        <v>2.1</v>
      </c>
      <c r="B15" s="596" t="s">
        <v>156</v>
      </c>
      <c r="C15" s="691"/>
      <c r="D15" s="692">
        <v>5.0000000000000001E-3</v>
      </c>
      <c r="E15" s="690">
        <f>C15*D15</f>
        <v>0</v>
      </c>
      <c r="F15" s="691"/>
      <c r="G15" s="691"/>
      <c r="H15" s="691"/>
      <c r="I15" s="691"/>
      <c r="J15" s="691"/>
      <c r="K15" s="691"/>
      <c r="L15" s="691"/>
      <c r="M15" s="691"/>
      <c r="N15" s="765">
        <f>SUMPRODUCT($F$6:$M$6,F15:M15)</f>
        <v>0</v>
      </c>
    </row>
    <row r="16" spans="1:14" ht="13.8">
      <c r="A16" s="593">
        <v>2.2000000000000002</v>
      </c>
      <c r="B16" s="596" t="s">
        <v>155</v>
      </c>
      <c r="C16" s="691"/>
      <c r="D16" s="692">
        <v>0.01</v>
      </c>
      <c r="E16" s="690">
        <f>C16*D16</f>
        <v>0</v>
      </c>
      <c r="F16" s="691"/>
      <c r="G16" s="691"/>
      <c r="H16" s="691"/>
      <c r="I16" s="691"/>
      <c r="J16" s="691"/>
      <c r="K16" s="691"/>
      <c r="L16" s="691"/>
      <c r="M16" s="691"/>
      <c r="N16" s="765">
        <f t="shared" ref="N16:N20" si="3">SUMPRODUCT($F$6:$M$6,F16:M16)</f>
        <v>0</v>
      </c>
    </row>
    <row r="17" spans="1:14" ht="13.8">
      <c r="A17" s="593">
        <v>2.2999999999999998</v>
      </c>
      <c r="B17" s="596" t="s">
        <v>154</v>
      </c>
      <c r="C17" s="691"/>
      <c r="D17" s="692">
        <v>0.02</v>
      </c>
      <c r="E17" s="690">
        <f>C17*D17</f>
        <v>0</v>
      </c>
      <c r="F17" s="691"/>
      <c r="G17" s="691"/>
      <c r="H17" s="691"/>
      <c r="I17" s="691"/>
      <c r="J17" s="691"/>
      <c r="K17" s="691"/>
      <c r="L17" s="691"/>
      <c r="M17" s="691"/>
      <c r="N17" s="765">
        <f t="shared" si="3"/>
        <v>0</v>
      </c>
    </row>
    <row r="18" spans="1:14" ht="13.8">
      <c r="A18" s="593">
        <v>2.4</v>
      </c>
      <c r="B18" s="596" t="s">
        <v>153</v>
      </c>
      <c r="C18" s="691"/>
      <c r="D18" s="692">
        <v>0.03</v>
      </c>
      <c r="E18" s="690">
        <f>C18*D18</f>
        <v>0</v>
      </c>
      <c r="F18" s="691"/>
      <c r="G18" s="691"/>
      <c r="H18" s="691"/>
      <c r="I18" s="691"/>
      <c r="J18" s="691"/>
      <c r="K18" s="691"/>
      <c r="L18" s="691"/>
      <c r="M18" s="691"/>
      <c r="N18" s="765">
        <f t="shared" si="3"/>
        <v>0</v>
      </c>
    </row>
    <row r="19" spans="1:14" ht="13.8">
      <c r="A19" s="593">
        <v>2.5</v>
      </c>
      <c r="B19" s="596" t="s">
        <v>152</v>
      </c>
      <c r="C19" s="691"/>
      <c r="D19" s="692">
        <v>0.04</v>
      </c>
      <c r="E19" s="690">
        <f>C19*D19</f>
        <v>0</v>
      </c>
      <c r="F19" s="691"/>
      <c r="G19" s="691"/>
      <c r="H19" s="691"/>
      <c r="I19" s="691"/>
      <c r="J19" s="691"/>
      <c r="K19" s="691"/>
      <c r="L19" s="691"/>
      <c r="M19" s="691"/>
      <c r="N19" s="765">
        <f t="shared" si="3"/>
        <v>0</v>
      </c>
    </row>
    <row r="20" spans="1:14" ht="13.8">
      <c r="A20" s="593">
        <v>2.6</v>
      </c>
      <c r="B20" s="596" t="s">
        <v>151</v>
      </c>
      <c r="C20" s="691"/>
      <c r="D20" s="693"/>
      <c r="E20" s="694"/>
      <c r="F20" s="691"/>
      <c r="G20" s="691"/>
      <c r="H20" s="691"/>
      <c r="I20" s="691"/>
      <c r="J20" s="691"/>
      <c r="K20" s="691"/>
      <c r="L20" s="691"/>
      <c r="M20" s="691"/>
      <c r="N20" s="765">
        <f t="shared" si="3"/>
        <v>0</v>
      </c>
    </row>
    <row r="21" spans="1:14" ht="15" thickBot="1">
      <c r="A21" s="598"/>
      <c r="B21" s="599" t="s">
        <v>64</v>
      </c>
      <c r="C21" s="526">
        <f>C14+C7</f>
        <v>41465927</v>
      </c>
      <c r="D21" s="527"/>
      <c r="E21" s="528">
        <f>E14+E7</f>
        <v>4561251.97</v>
      </c>
      <c r="F21" s="529">
        <f>F7+F14</f>
        <v>0</v>
      </c>
      <c r="G21" s="529">
        <f t="shared" ref="G21:L21" si="4">G7+G14</f>
        <v>0</v>
      </c>
      <c r="H21" s="529">
        <f t="shared" si="4"/>
        <v>0</v>
      </c>
      <c r="I21" s="529">
        <f t="shared" si="4"/>
        <v>0</v>
      </c>
      <c r="J21" s="529">
        <f t="shared" si="4"/>
        <v>0</v>
      </c>
      <c r="K21" s="529">
        <f t="shared" si="4"/>
        <v>4561251.97</v>
      </c>
      <c r="L21" s="529">
        <f t="shared" si="4"/>
        <v>0</v>
      </c>
      <c r="M21" s="529">
        <f>M7+M14</f>
        <v>0</v>
      </c>
      <c r="N21" s="530">
        <f>N14+N7</f>
        <v>4561251.97</v>
      </c>
    </row>
    <row r="22" spans="1:14">
      <c r="E22" s="107"/>
      <c r="F22" s="107"/>
      <c r="G22" s="107"/>
      <c r="H22" s="107"/>
      <c r="I22" s="107"/>
      <c r="J22" s="107"/>
      <c r="K22" s="107"/>
      <c r="L22" s="107"/>
      <c r="M22" s="10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3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9" zoomScale="90" zoomScaleNormal="90" workbookViewId="0">
      <selection activeCell="F41" sqref="F41"/>
    </sheetView>
  </sheetViews>
  <sheetFormatPr defaultRowHeight="14.4"/>
  <cols>
    <col min="1" max="1" width="11.44140625" customWidth="1"/>
    <col min="2" max="2" width="76.88671875" style="206" customWidth="1"/>
    <col min="3" max="3" width="22.88671875" customWidth="1"/>
    <col min="5" max="5" width="13.33203125" bestFit="1" customWidth="1"/>
  </cols>
  <sheetData>
    <row r="1" spans="1:3">
      <c r="A1" s="2" t="s">
        <v>30</v>
      </c>
      <c r="B1" s="3" t="str">
        <f>'Info '!C2</f>
        <v>JSC "Liberty Bank"</v>
      </c>
    </row>
    <row r="2" spans="1:3">
      <c r="A2" s="2" t="s">
        <v>31</v>
      </c>
      <c r="B2" s="481">
        <f>'1. key ratios '!B2</f>
        <v>45382</v>
      </c>
    </row>
    <row r="3" spans="1:3">
      <c r="A3" s="4"/>
      <c r="B3"/>
    </row>
    <row r="4" spans="1:3">
      <c r="A4" s="4" t="s">
        <v>308</v>
      </c>
      <c r="B4" t="s">
        <v>309</v>
      </c>
    </row>
    <row r="5" spans="1:3">
      <c r="A5" s="207" t="s">
        <v>310</v>
      </c>
      <c r="B5" s="208"/>
      <c r="C5" s="209"/>
    </row>
    <row r="6" spans="1:3" ht="19.95" customHeight="1">
      <c r="A6" s="210">
        <v>1</v>
      </c>
      <c r="B6" s="211" t="s">
        <v>361</v>
      </c>
      <c r="C6" s="766">
        <v>4290764994.1246543</v>
      </c>
    </row>
    <row r="7" spans="1:3">
      <c r="A7" s="210">
        <v>2</v>
      </c>
      <c r="B7" s="211" t="s">
        <v>311</v>
      </c>
      <c r="C7" s="766">
        <v>-89583424.983731389</v>
      </c>
    </row>
    <row r="8" spans="1:3" ht="29.25" customHeight="1">
      <c r="A8" s="212">
        <v>3</v>
      </c>
      <c r="B8" s="213" t="s">
        <v>312</v>
      </c>
      <c r="C8" s="767">
        <f>C6+C7</f>
        <v>4201181569.140923</v>
      </c>
    </row>
    <row r="9" spans="1:3">
      <c r="A9" s="207" t="s">
        <v>313</v>
      </c>
      <c r="B9" s="208"/>
      <c r="C9" s="768"/>
    </row>
    <row r="10" spans="1:3" ht="20.399999999999999" customHeight="1">
      <c r="A10" s="214">
        <v>4</v>
      </c>
      <c r="B10" s="215" t="s">
        <v>314</v>
      </c>
      <c r="C10" s="766"/>
    </row>
    <row r="11" spans="1:3">
      <c r="A11" s="214">
        <v>5</v>
      </c>
      <c r="B11" s="216" t="s">
        <v>315</v>
      </c>
      <c r="C11" s="766"/>
    </row>
    <row r="12" spans="1:3">
      <c r="A12" s="214" t="s">
        <v>316</v>
      </c>
      <c r="B12" s="216" t="s">
        <v>317</v>
      </c>
      <c r="C12" s="767">
        <f>'[4]15. CCR'!E21</f>
        <v>4561251.97</v>
      </c>
    </row>
    <row r="13" spans="1:3" ht="22.8">
      <c r="A13" s="217">
        <v>6</v>
      </c>
      <c r="B13" s="215" t="s">
        <v>318</v>
      </c>
      <c r="C13" s="766"/>
    </row>
    <row r="14" spans="1:3">
      <c r="A14" s="217">
        <v>7</v>
      </c>
      <c r="B14" s="218" t="s">
        <v>319</v>
      </c>
      <c r="C14" s="766"/>
    </row>
    <row r="15" spans="1:3">
      <c r="A15" s="219">
        <v>8</v>
      </c>
      <c r="B15" s="220" t="s">
        <v>320</v>
      </c>
      <c r="C15" s="766"/>
    </row>
    <row r="16" spans="1:3">
      <c r="A16" s="217">
        <v>9</v>
      </c>
      <c r="B16" s="218" t="s">
        <v>321</v>
      </c>
      <c r="C16" s="766"/>
    </row>
    <row r="17" spans="1:3">
      <c r="A17" s="217">
        <v>10</v>
      </c>
      <c r="B17" s="218" t="s">
        <v>322</v>
      </c>
      <c r="C17" s="766"/>
    </row>
    <row r="18" spans="1:3">
      <c r="A18" s="221">
        <v>11</v>
      </c>
      <c r="B18" s="222" t="s">
        <v>323</v>
      </c>
      <c r="C18" s="767">
        <f>SUM(C10:C17)</f>
        <v>4561251.97</v>
      </c>
    </row>
    <row r="19" spans="1:3">
      <c r="A19" s="223" t="s">
        <v>324</v>
      </c>
      <c r="B19" s="224"/>
      <c r="C19" s="769"/>
    </row>
    <row r="20" spans="1:3">
      <c r="A20" s="225">
        <v>12</v>
      </c>
      <c r="B20" s="215" t="s">
        <v>325</v>
      </c>
      <c r="C20" s="766"/>
    </row>
    <row r="21" spans="1:3">
      <c r="A21" s="225">
        <v>13</v>
      </c>
      <c r="B21" s="215" t="s">
        <v>326</v>
      </c>
      <c r="C21" s="766"/>
    </row>
    <row r="22" spans="1:3">
      <c r="A22" s="225">
        <v>14</v>
      </c>
      <c r="B22" s="215" t="s">
        <v>327</v>
      </c>
      <c r="C22" s="766"/>
    </row>
    <row r="23" spans="1:3" ht="22.8">
      <c r="A23" s="225" t="s">
        <v>328</v>
      </c>
      <c r="B23" s="215" t="s">
        <v>329</v>
      </c>
      <c r="C23" s="766"/>
    </row>
    <row r="24" spans="1:3">
      <c r="A24" s="225">
        <v>15</v>
      </c>
      <c r="B24" s="215" t="s">
        <v>330</v>
      </c>
      <c r="C24" s="766"/>
    </row>
    <row r="25" spans="1:3">
      <c r="A25" s="225" t="s">
        <v>331</v>
      </c>
      <c r="B25" s="215" t="s">
        <v>332</v>
      </c>
      <c r="C25" s="766"/>
    </row>
    <row r="26" spans="1:3">
      <c r="A26" s="226">
        <v>16</v>
      </c>
      <c r="B26" s="227" t="s">
        <v>333</v>
      </c>
      <c r="C26" s="767">
        <f>SUM(C20:C25)</f>
        <v>0</v>
      </c>
    </row>
    <row r="27" spans="1:3">
      <c r="A27" s="207" t="s">
        <v>334</v>
      </c>
      <c r="B27" s="208"/>
      <c r="C27" s="768"/>
    </row>
    <row r="28" spans="1:3">
      <c r="A28" s="228">
        <v>17</v>
      </c>
      <c r="B28" s="216" t="s">
        <v>335</v>
      </c>
      <c r="C28" s="766">
        <v>314214319.71206146</v>
      </c>
    </row>
    <row r="29" spans="1:3">
      <c r="A29" s="228">
        <v>18</v>
      </c>
      <c r="B29" s="216" t="s">
        <v>336</v>
      </c>
      <c r="C29" s="766">
        <v>-242058415.36823031</v>
      </c>
    </row>
    <row r="30" spans="1:3">
      <c r="A30" s="226">
        <v>19</v>
      </c>
      <c r="B30" s="227" t="s">
        <v>337</v>
      </c>
      <c r="C30" s="767">
        <f>C28+C29</f>
        <v>72155904.343831152</v>
      </c>
    </row>
    <row r="31" spans="1:3">
      <c r="A31" s="207" t="s">
        <v>338</v>
      </c>
      <c r="B31" s="208"/>
      <c r="C31" s="768"/>
    </row>
    <row r="32" spans="1:3" ht="22.8">
      <c r="A32" s="228" t="s">
        <v>339</v>
      </c>
      <c r="B32" s="215" t="s">
        <v>340</v>
      </c>
      <c r="C32" s="770"/>
    </row>
    <row r="33" spans="1:3">
      <c r="A33" s="228" t="s">
        <v>341</v>
      </c>
      <c r="B33" s="216" t="s">
        <v>342</v>
      </c>
      <c r="C33" s="770"/>
    </row>
    <row r="34" spans="1:3">
      <c r="A34" s="207" t="s">
        <v>343</v>
      </c>
      <c r="B34" s="208"/>
      <c r="C34" s="768"/>
    </row>
    <row r="35" spans="1:3">
      <c r="A35" s="229">
        <v>20</v>
      </c>
      <c r="B35" s="230" t="s">
        <v>344</v>
      </c>
      <c r="C35" s="767">
        <f>'[4]1. key ratios'!C9</f>
        <v>427590574.01626861</v>
      </c>
    </row>
    <row r="36" spans="1:3">
      <c r="A36" s="226">
        <v>21</v>
      </c>
      <c r="B36" s="227" t="s">
        <v>345</v>
      </c>
      <c r="C36" s="767">
        <f>C8+C18+C26+C30</f>
        <v>4277898725.4547539</v>
      </c>
    </row>
    <row r="37" spans="1:3">
      <c r="A37" s="207" t="s">
        <v>346</v>
      </c>
      <c r="B37" s="208"/>
      <c r="C37" s="768"/>
    </row>
    <row r="38" spans="1:3">
      <c r="A38" s="226">
        <v>22</v>
      </c>
      <c r="B38" s="227" t="s">
        <v>346</v>
      </c>
      <c r="C38" s="771">
        <f>IFERROR(C35/C36,0)</f>
        <v>9.9953412050635779E-2</v>
      </c>
    </row>
    <row r="39" spans="1:3">
      <c r="A39" s="207" t="s">
        <v>347</v>
      </c>
      <c r="B39" s="208"/>
      <c r="C39" s="768"/>
    </row>
    <row r="40" spans="1:3">
      <c r="A40" s="231" t="s">
        <v>348</v>
      </c>
      <c r="B40" s="215" t="s">
        <v>349</v>
      </c>
      <c r="C40" s="770"/>
    </row>
    <row r="41" spans="1:3" ht="23.4" thickBot="1">
      <c r="A41" s="232" t="s">
        <v>350</v>
      </c>
      <c r="B41" s="211" t="s">
        <v>351</v>
      </c>
      <c r="C41" s="772"/>
    </row>
    <row r="43" spans="1:3">
      <c r="B43" s="206" t="s">
        <v>362</v>
      </c>
    </row>
  </sheetData>
  <pageMargins left="0.7" right="0.7" top="0.75" bottom="0.75" header="0.3" footer="0.3"/>
  <pageSetup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8" activePane="bottomRight" state="frozen"/>
      <selection activeCell="G26" sqref="G26"/>
      <selection pane="topRight" activeCell="G26" sqref="G26"/>
      <selection pane="bottomLeft" activeCell="G26" sqref="G26"/>
      <selection pane="bottomRight" activeCell="I38" sqref="I38"/>
    </sheetView>
  </sheetViews>
  <sheetFormatPr defaultRowHeight="14.4"/>
  <cols>
    <col min="1" max="1" width="8.6640625" style="150"/>
    <col min="2" max="2" width="82.5546875" style="258" customWidth="1"/>
    <col min="3" max="6" width="17.5546875" style="150" customWidth="1"/>
    <col min="7" max="7" width="20.44140625" style="150" bestFit="1" customWidth="1"/>
  </cols>
  <sheetData>
    <row r="1" spans="1:7">
      <c r="A1" s="150" t="s">
        <v>30</v>
      </c>
      <c r="B1" s="3" t="str">
        <f>'Info '!C2</f>
        <v>JSC "Liberty Bank"</v>
      </c>
    </row>
    <row r="2" spans="1:7">
      <c r="A2" s="150" t="s">
        <v>31</v>
      </c>
      <c r="B2" s="481">
        <f>'1. key ratios '!B2</f>
        <v>45382</v>
      </c>
    </row>
    <row r="4" spans="1:7" ht="15" thickBot="1">
      <c r="A4" s="150" t="s">
        <v>412</v>
      </c>
      <c r="B4" s="259" t="s">
        <v>373</v>
      </c>
    </row>
    <row r="5" spans="1:7">
      <c r="A5" s="260"/>
      <c r="B5" s="261"/>
      <c r="C5" s="883" t="s">
        <v>374</v>
      </c>
      <c r="D5" s="883"/>
      <c r="E5" s="883"/>
      <c r="F5" s="883"/>
      <c r="G5" s="884" t="s">
        <v>375</v>
      </c>
    </row>
    <row r="6" spans="1:7">
      <c r="A6" s="262"/>
      <c r="B6" s="263"/>
      <c r="C6" s="264" t="s">
        <v>376</v>
      </c>
      <c r="D6" s="265" t="s">
        <v>377</v>
      </c>
      <c r="E6" s="265" t="s">
        <v>378</v>
      </c>
      <c r="F6" s="265" t="s">
        <v>379</v>
      </c>
      <c r="G6" s="885"/>
    </row>
    <row r="7" spans="1:7">
      <c r="A7" s="266"/>
      <c r="B7" s="267" t="s">
        <v>380</v>
      </c>
      <c r="C7" s="268"/>
      <c r="D7" s="268"/>
      <c r="E7" s="268"/>
      <c r="F7" s="268"/>
      <c r="G7" s="269"/>
    </row>
    <row r="8" spans="1:7">
      <c r="A8" s="270">
        <v>1</v>
      </c>
      <c r="B8" s="271" t="s">
        <v>381</v>
      </c>
      <c r="C8" s="644">
        <f>SUM(C9:C10)</f>
        <v>427590574.01626861</v>
      </c>
      <c r="D8" s="644">
        <f>SUM(D9:D10)</f>
        <v>0</v>
      </c>
      <c r="E8" s="644">
        <f>SUM(E9:E10)</f>
        <v>0</v>
      </c>
      <c r="F8" s="644">
        <f>SUM(F9:F10)</f>
        <v>319395264.01698768</v>
      </c>
      <c r="G8" s="645">
        <f>SUM(G9:G10)</f>
        <v>746985838.03325629</v>
      </c>
    </row>
    <row r="9" spans="1:7">
      <c r="A9" s="270">
        <v>2</v>
      </c>
      <c r="B9" s="272" t="s">
        <v>382</v>
      </c>
      <c r="C9" s="644">
        <v>427590574.01626861</v>
      </c>
      <c r="D9" s="644"/>
      <c r="E9" s="644"/>
      <c r="F9" s="644">
        <v>68990592.488000005</v>
      </c>
      <c r="G9" s="645">
        <v>496581166.50426865</v>
      </c>
    </row>
    <row r="10" spans="1:7" ht="27.6">
      <c r="A10" s="270">
        <v>3</v>
      </c>
      <c r="B10" s="272" t="s">
        <v>383</v>
      </c>
      <c r="C10" s="646"/>
      <c r="D10" s="646"/>
      <c r="E10" s="646"/>
      <c r="F10" s="644">
        <v>250404671.52898768</v>
      </c>
      <c r="G10" s="645">
        <v>250404671.52898768</v>
      </c>
    </row>
    <row r="11" spans="1:7" ht="27.6">
      <c r="A11" s="270">
        <v>4</v>
      </c>
      <c r="B11" s="271" t="s">
        <v>384</v>
      </c>
      <c r="C11" s="644">
        <f t="shared" ref="C11:E11" si="0">SUM(C12:C13)</f>
        <v>635929379.14265656</v>
      </c>
      <c r="D11" s="644">
        <f t="shared" si="0"/>
        <v>673284180.437626</v>
      </c>
      <c r="E11" s="644">
        <f t="shared" si="0"/>
        <v>381178874.69451416</v>
      </c>
      <c r="F11" s="644">
        <f>SUM(F12:F13)</f>
        <v>27354074.998074006</v>
      </c>
      <c r="G11" s="645">
        <f>SUM(G12:G13)</f>
        <v>1543869606.6833208</v>
      </c>
    </row>
    <row r="12" spans="1:7">
      <c r="A12" s="270">
        <v>5</v>
      </c>
      <c r="B12" s="272" t="s">
        <v>385</v>
      </c>
      <c r="C12" s="644">
        <v>524748344.42070526</v>
      </c>
      <c r="D12" s="647">
        <v>625933856.85497999</v>
      </c>
      <c r="E12" s="644">
        <v>349908532.45068413</v>
      </c>
      <c r="F12" s="644">
        <v>21623381.933376007</v>
      </c>
      <c r="G12" s="645">
        <v>1446103409.8767581</v>
      </c>
    </row>
    <row r="13" spans="1:7">
      <c r="A13" s="270">
        <v>6</v>
      </c>
      <c r="B13" s="272" t="s">
        <v>386</v>
      </c>
      <c r="C13" s="644">
        <v>111181034.72195128</v>
      </c>
      <c r="D13" s="647">
        <v>47350323.582645997</v>
      </c>
      <c r="E13" s="644">
        <v>31270342.243829995</v>
      </c>
      <c r="F13" s="644">
        <v>5730693.0646980004</v>
      </c>
      <c r="G13" s="645">
        <v>97766196.806562632</v>
      </c>
    </row>
    <row r="14" spans="1:7">
      <c r="A14" s="270">
        <v>7</v>
      </c>
      <c r="B14" s="271" t="s">
        <v>387</v>
      </c>
      <c r="C14" s="644">
        <f>SUM(C15:C16)</f>
        <v>757220993.21925449</v>
      </c>
      <c r="D14" s="644">
        <f t="shared" ref="D14:F14" si="1">SUM(D15:D16)</f>
        <v>636565054.50235033</v>
      </c>
      <c r="E14" s="644">
        <f t="shared" si="1"/>
        <v>197486375.4617551</v>
      </c>
      <c r="F14" s="644">
        <f t="shared" si="1"/>
        <v>12750000</v>
      </c>
      <c r="G14" s="645">
        <f>SUM(G15:G16)</f>
        <v>549790166.1856246</v>
      </c>
    </row>
    <row r="15" spans="1:7" ht="41.4">
      <c r="A15" s="270">
        <v>8</v>
      </c>
      <c r="B15" s="272" t="s">
        <v>388</v>
      </c>
      <c r="C15" s="644">
        <v>709154325.03924465</v>
      </c>
      <c r="D15" s="725">
        <v>180189631.87024939</v>
      </c>
      <c r="E15" s="644">
        <v>112093668.48181811</v>
      </c>
      <c r="F15" s="644">
        <v>12750000</v>
      </c>
      <c r="G15" s="645">
        <v>507093812.69565606</v>
      </c>
    </row>
    <row r="16" spans="1:7" ht="27.6">
      <c r="A16" s="270">
        <v>9</v>
      </c>
      <c r="B16" s="272" t="s">
        <v>389</v>
      </c>
      <c r="C16" s="644">
        <v>48066668.180009834</v>
      </c>
      <c r="D16" s="647">
        <v>456375422.632101</v>
      </c>
      <c r="E16" s="644">
        <v>85392706.979936987</v>
      </c>
      <c r="F16" s="644">
        <v>0</v>
      </c>
      <c r="G16" s="645">
        <v>42696353.489968494</v>
      </c>
    </row>
    <row r="17" spans="1:7">
      <c r="A17" s="270">
        <v>10</v>
      </c>
      <c r="B17" s="271" t="s">
        <v>390</v>
      </c>
      <c r="C17" s="644"/>
      <c r="D17" s="647"/>
      <c r="E17" s="644"/>
      <c r="F17" s="644"/>
      <c r="G17" s="645"/>
    </row>
    <row r="18" spans="1:7">
      <c r="A18" s="270">
        <v>11</v>
      </c>
      <c r="B18" s="271" t="s">
        <v>391</v>
      </c>
      <c r="C18" s="644">
        <f>SUM(C19:C20)</f>
        <v>0</v>
      </c>
      <c r="D18" s="647">
        <f t="shared" ref="D18:G18" si="2">SUM(D19:D20)</f>
        <v>44845899.814547002</v>
      </c>
      <c r="E18" s="644">
        <f t="shared" si="2"/>
        <v>13649993.160746003</v>
      </c>
      <c r="F18" s="644">
        <f t="shared" si="2"/>
        <v>45961751.954206951</v>
      </c>
      <c r="G18" s="645">
        <f t="shared" si="2"/>
        <v>0</v>
      </c>
    </row>
    <row r="19" spans="1:7">
      <c r="A19" s="270">
        <v>12</v>
      </c>
      <c r="B19" s="272" t="s">
        <v>392</v>
      </c>
      <c r="C19" s="646"/>
      <c r="D19" s="647">
        <v>5210.0600000000004</v>
      </c>
      <c r="E19" s="644">
        <v>0</v>
      </c>
      <c r="F19" s="644">
        <v>0</v>
      </c>
      <c r="G19" s="645">
        <v>0</v>
      </c>
    </row>
    <row r="20" spans="1:7">
      <c r="A20" s="270">
        <v>13</v>
      </c>
      <c r="B20" s="272" t="s">
        <v>393</v>
      </c>
      <c r="C20" s="644">
        <v>0</v>
      </c>
      <c r="D20" s="644">
        <v>44840689.754547</v>
      </c>
      <c r="E20" s="644">
        <v>13649993.160746003</v>
      </c>
      <c r="F20" s="644">
        <v>45961751.954206951</v>
      </c>
      <c r="G20" s="645">
        <v>0</v>
      </c>
    </row>
    <row r="21" spans="1:7">
      <c r="A21" s="273">
        <v>14</v>
      </c>
      <c r="B21" s="274" t="s">
        <v>394</v>
      </c>
      <c r="C21" s="646"/>
      <c r="D21" s="646"/>
      <c r="E21" s="646"/>
      <c r="F21" s="646"/>
      <c r="G21" s="648">
        <f>SUM(G8,G11,G14,G17,G18)</f>
        <v>2840645610.9022017</v>
      </c>
    </row>
    <row r="22" spans="1:7">
      <c r="A22" s="275"/>
      <c r="B22" s="276" t="s">
        <v>395</v>
      </c>
      <c r="C22" s="277"/>
      <c r="D22" s="278"/>
      <c r="E22" s="277"/>
      <c r="F22" s="277"/>
      <c r="G22" s="279"/>
    </row>
    <row r="23" spans="1:7">
      <c r="A23" s="270">
        <v>15</v>
      </c>
      <c r="B23" s="271" t="s">
        <v>396</v>
      </c>
      <c r="C23" s="649">
        <v>742844732.73579144</v>
      </c>
      <c r="D23" s="650">
        <v>320516800</v>
      </c>
      <c r="E23" s="649">
        <v>0</v>
      </c>
      <c r="F23" s="649">
        <v>0</v>
      </c>
      <c r="G23" s="645">
        <v>34242008.765984617</v>
      </c>
    </row>
    <row r="24" spans="1:7">
      <c r="A24" s="270">
        <v>16</v>
      </c>
      <c r="B24" s="271" t="s">
        <v>397</v>
      </c>
      <c r="C24" s="649">
        <f>SUM(C25:C27,C29,C31)</f>
        <v>1602817.9354468596</v>
      </c>
      <c r="D24" s="650">
        <f>SUM(D25:D27,D29,D31)</f>
        <v>611465065.62086809</v>
      </c>
      <c r="E24" s="649">
        <f>SUM(E25:E27,E29,E31)</f>
        <v>452762036.64689612</v>
      </c>
      <c r="F24" s="649">
        <f>SUM(F25:F27,F29,F31)</f>
        <v>1378821892.9856019</v>
      </c>
      <c r="G24" s="816">
        <f>SUM(G25:G27,G29,G31)</f>
        <v>1784173412.4901469</v>
      </c>
    </row>
    <row r="25" spans="1:7">
      <c r="A25" s="270">
        <v>17</v>
      </c>
      <c r="B25" s="272" t="s">
        <v>398</v>
      </c>
      <c r="C25" s="649">
        <v>0</v>
      </c>
      <c r="D25" s="650">
        <v>0</v>
      </c>
      <c r="E25" s="649">
        <v>0</v>
      </c>
      <c r="F25" s="649">
        <v>0</v>
      </c>
      <c r="G25" s="816"/>
    </row>
    <row r="26" spans="1:7" ht="27.6">
      <c r="A26" s="270">
        <v>18</v>
      </c>
      <c r="B26" s="272" t="s">
        <v>399</v>
      </c>
      <c r="C26" s="649">
        <v>1602817.9354468596</v>
      </c>
      <c r="D26" s="650">
        <v>35682957.249799997</v>
      </c>
      <c r="E26" s="649">
        <v>20030642.681300003</v>
      </c>
      <c r="F26" s="649">
        <v>6459.90790096</v>
      </c>
      <c r="G26" s="816">
        <v>15374224.836020961</v>
      </c>
    </row>
    <row r="27" spans="1:7">
      <c r="A27" s="270">
        <v>19</v>
      </c>
      <c r="B27" s="272" t="s">
        <v>400</v>
      </c>
      <c r="C27" s="649"/>
      <c r="D27" s="650">
        <v>522457846.43254727</v>
      </c>
      <c r="E27" s="649">
        <v>384880406.54147542</v>
      </c>
      <c r="F27" s="649">
        <v>1015200062.0899317</v>
      </c>
      <c r="G27" s="816">
        <v>1473669541.4919388</v>
      </c>
    </row>
    <row r="28" spans="1:7">
      <c r="A28" s="270">
        <v>20</v>
      </c>
      <c r="B28" s="280" t="s">
        <v>401</v>
      </c>
      <c r="C28" s="644"/>
      <c r="D28" s="647">
        <v>48317764.671095468</v>
      </c>
      <c r="E28" s="644">
        <v>45698088.730116166</v>
      </c>
      <c r="F28" s="644">
        <v>169342208.50443563</v>
      </c>
      <c r="G28" s="816">
        <v>157080362.22848898</v>
      </c>
    </row>
    <row r="29" spans="1:7">
      <c r="A29" s="270">
        <v>21</v>
      </c>
      <c r="B29" s="272" t="s">
        <v>402</v>
      </c>
      <c r="C29" s="644"/>
      <c r="D29" s="647">
        <v>52528921.981265426</v>
      </c>
      <c r="E29" s="644">
        <v>47448777.461678587</v>
      </c>
      <c r="F29" s="644">
        <v>322655219.2936886</v>
      </c>
      <c r="G29" s="816">
        <v>259714742.26236963</v>
      </c>
    </row>
    <row r="30" spans="1:7">
      <c r="A30" s="270">
        <v>22</v>
      </c>
      <c r="B30" s="280" t="s">
        <v>401</v>
      </c>
      <c r="C30" s="644"/>
      <c r="D30" s="647">
        <v>52528921.981265426</v>
      </c>
      <c r="E30" s="644">
        <v>47448777.461678587</v>
      </c>
      <c r="F30" s="644">
        <v>322655219.2936886</v>
      </c>
      <c r="G30" s="816">
        <v>259714742.26236963</v>
      </c>
    </row>
    <row r="31" spans="1:7">
      <c r="A31" s="270">
        <v>23</v>
      </c>
      <c r="B31" s="272" t="s">
        <v>403</v>
      </c>
      <c r="C31" s="644"/>
      <c r="D31" s="647">
        <v>795339.95725532796</v>
      </c>
      <c r="E31" s="644">
        <v>402209.96244218841</v>
      </c>
      <c r="F31" s="644">
        <v>40960151.69408071</v>
      </c>
      <c r="G31" s="816">
        <v>35414903.899817362</v>
      </c>
    </row>
    <row r="32" spans="1:7">
      <c r="A32" s="270">
        <v>24</v>
      </c>
      <c r="B32" s="271" t="s">
        <v>404</v>
      </c>
      <c r="C32" s="644">
        <v>0</v>
      </c>
      <c r="D32" s="647">
        <v>0</v>
      </c>
      <c r="E32" s="644">
        <v>0</v>
      </c>
      <c r="F32" s="644">
        <v>0</v>
      </c>
      <c r="G32" s="645">
        <v>0</v>
      </c>
    </row>
    <row r="33" spans="1:7">
      <c r="A33" s="270">
        <v>25</v>
      </c>
      <c r="B33" s="271" t="s">
        <v>405</v>
      </c>
      <c r="C33" s="644">
        <f>SUM(C34:C35)</f>
        <v>158341561.76626873</v>
      </c>
      <c r="D33" s="644">
        <f>SUM(D34:D35)</f>
        <v>73401341.927451372</v>
      </c>
      <c r="E33" s="644">
        <f>SUM(E34:E35)</f>
        <v>16724513.430408305</v>
      </c>
      <c r="F33" s="644">
        <f>SUM(F34:F35)</f>
        <v>159334894.68849701</v>
      </c>
      <c r="G33" s="645">
        <f>SUM(G34:G35)</f>
        <v>362768912.39869553</v>
      </c>
    </row>
    <row r="34" spans="1:7">
      <c r="A34" s="270">
        <v>26</v>
      </c>
      <c r="B34" s="272" t="s">
        <v>406</v>
      </c>
      <c r="C34" s="646"/>
      <c r="D34" s="647">
        <v>59056.53</v>
      </c>
      <c r="E34" s="644">
        <v>0</v>
      </c>
      <c r="F34" s="644">
        <v>0</v>
      </c>
      <c r="G34" s="645">
        <v>59056.53</v>
      </c>
    </row>
    <row r="35" spans="1:7">
      <c r="A35" s="270">
        <v>27</v>
      </c>
      <c r="B35" s="272" t="s">
        <v>407</v>
      </c>
      <c r="C35" s="644">
        <v>158341561.76626873</v>
      </c>
      <c r="D35" s="647">
        <v>73342285.397451371</v>
      </c>
      <c r="E35" s="644">
        <v>16724513.430408305</v>
      </c>
      <c r="F35" s="644">
        <v>159334894.68849701</v>
      </c>
      <c r="G35" s="645">
        <v>362709855.86869556</v>
      </c>
    </row>
    <row r="36" spans="1:7">
      <c r="A36" s="270">
        <v>28</v>
      </c>
      <c r="B36" s="271" t="s">
        <v>408</v>
      </c>
      <c r="C36" s="644">
        <v>234679171.43999997</v>
      </c>
      <c r="D36" s="647">
        <v>37166273.013289109</v>
      </c>
      <c r="E36" s="644">
        <v>8803946.1258774903</v>
      </c>
      <c r="F36" s="644">
        <v>18465999.292263027</v>
      </c>
      <c r="G36" s="645">
        <v>19100880.379756112</v>
      </c>
    </row>
    <row r="37" spans="1:7">
      <c r="A37" s="273">
        <v>29</v>
      </c>
      <c r="B37" s="274" t="s">
        <v>409</v>
      </c>
      <c r="C37" s="646"/>
      <c r="D37" s="646"/>
      <c r="E37" s="646"/>
      <c r="F37" s="646"/>
      <c r="G37" s="648">
        <f>SUM(G23:G24,G32:G33,G36)</f>
        <v>2200285214.0345831</v>
      </c>
    </row>
    <row r="38" spans="1:7">
      <c r="A38" s="266"/>
      <c r="B38" s="281"/>
      <c r="C38" s="651"/>
      <c r="D38" s="651"/>
      <c r="E38" s="651"/>
      <c r="F38" s="651"/>
      <c r="G38" s="282"/>
    </row>
    <row r="39" spans="1:7" ht="15" thickBot="1">
      <c r="A39" s="283">
        <v>30</v>
      </c>
      <c r="B39" s="284" t="s">
        <v>410</v>
      </c>
      <c r="C39" s="179"/>
      <c r="D39" s="180"/>
      <c r="E39" s="180"/>
      <c r="F39" s="181"/>
      <c r="G39" s="726">
        <f>IFERROR(G21/G37,0)</f>
        <v>1.291035177068437</v>
      </c>
    </row>
    <row r="42" spans="1:7" ht="41.4">
      <c r="B42" s="258" t="s">
        <v>411</v>
      </c>
    </row>
  </sheetData>
  <mergeCells count="2">
    <mergeCell ref="C5:F5"/>
    <mergeCell ref="G5:G6"/>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76" zoomScaleNormal="76" workbookViewId="0">
      <selection activeCell="C38" sqref="C38"/>
    </sheetView>
  </sheetViews>
  <sheetFormatPr defaultColWidth="9.109375" defaultRowHeight="14.4"/>
  <cols>
    <col min="1" max="1" width="9.5546875" style="3" bestFit="1" customWidth="1"/>
    <col min="2" max="2" width="86" style="3" customWidth="1"/>
    <col min="3" max="3" width="15.109375" style="455" bestFit="1" customWidth="1"/>
    <col min="4" max="5" width="15.109375" style="477" bestFit="1" customWidth="1"/>
    <col min="6" max="7" width="15.44140625" style="477" bestFit="1" customWidth="1"/>
    <col min="8" max="8" width="6.6640625" style="457" customWidth="1"/>
    <col min="9" max="9" width="11.6640625" style="457" customWidth="1"/>
    <col min="10" max="10" width="13.109375" style="457" customWidth="1"/>
    <col min="11" max="11" width="14.88671875" style="457" bestFit="1" customWidth="1"/>
    <col min="12" max="12" width="14.33203125" style="457" bestFit="1" customWidth="1"/>
    <col min="13" max="13" width="6.6640625" style="5" customWidth="1"/>
    <col min="14" max="16384" width="9.109375" style="5"/>
  </cols>
  <sheetData>
    <row r="1" spans="1:12">
      <c r="A1" s="2" t="s">
        <v>30</v>
      </c>
      <c r="B1" s="3" t="str">
        <f>'Info '!C2</f>
        <v>JSC "Liberty Bank"</v>
      </c>
    </row>
    <row r="2" spans="1:12">
      <c r="A2" s="2" t="s">
        <v>31</v>
      </c>
      <c r="B2" s="481">
        <v>45382</v>
      </c>
      <c r="C2" s="454"/>
      <c r="D2" s="453"/>
      <c r="E2" s="453"/>
      <c r="F2" s="453"/>
      <c r="G2" s="453"/>
      <c r="H2" s="452"/>
    </row>
    <row r="3" spans="1:12" ht="15" thickBot="1">
      <c r="A3" s="2"/>
      <c r="B3" s="6"/>
      <c r="C3" s="454"/>
      <c r="D3" s="453"/>
      <c r="E3" s="453"/>
      <c r="F3" s="453"/>
      <c r="G3" s="453"/>
      <c r="H3" s="452"/>
    </row>
    <row r="4" spans="1:12" ht="15" customHeight="1" thickBot="1">
      <c r="A4" s="9" t="s">
        <v>93</v>
      </c>
      <c r="B4" s="10" t="s">
        <v>92</v>
      </c>
      <c r="C4" s="451"/>
      <c r="D4" s="822" t="s">
        <v>700</v>
      </c>
      <c r="E4" s="823"/>
      <c r="F4" s="823"/>
      <c r="G4" s="824"/>
      <c r="H4" s="452"/>
      <c r="I4" s="825" t="s">
        <v>701</v>
      </c>
      <c r="J4" s="826"/>
      <c r="K4" s="826"/>
      <c r="L4" s="827"/>
    </row>
    <row r="5" spans="1:12">
      <c r="A5" s="428" t="s">
        <v>6</v>
      </c>
      <c r="B5" s="12"/>
      <c r="C5" s="421" t="str">
        <f>INT((MONTH($B$2))/3)&amp;"Q"&amp;"-"&amp;YEAR($B$2)</f>
        <v>1Q-2024</v>
      </c>
      <c r="D5" s="450" t="str">
        <f>IF(INT(MONTH($B$2))=3, "4"&amp;"Q"&amp;"-"&amp;YEAR($B$2)-1, IF(INT(MONTH($B$2))=6, "1"&amp;"Q"&amp;"-"&amp;YEAR($B$2), IF(INT(MONTH($B$2))=9, "2"&amp;"Q"&amp;"-"&amp;YEAR($B$2),IF(INT(MONTH($B$2))=12, "3"&amp;"Q"&amp;"-"&amp;YEAR($B$2), 0))))</f>
        <v>4Q-2023</v>
      </c>
      <c r="E5" s="450" t="str">
        <f>IF(INT(MONTH($B$2))=3, "3"&amp;"Q"&amp;"-"&amp;YEAR($B$2)-1, IF(INT(MONTH($B$2))=6, "4"&amp;"Q"&amp;"-"&amp;YEAR($B$2)-1, IF(INT(MONTH($B$2))=9, "1"&amp;"Q"&amp;"-"&amp;YEAR($B$2),IF(INT(MONTH($B$2))=12, "2"&amp;"Q"&amp;"-"&amp;YEAR($B$2), 0))))</f>
        <v>3Q-2023</v>
      </c>
      <c r="F5" s="450" t="str">
        <f>IF(INT(MONTH($B$2))=3, "2"&amp;"Q"&amp;"-"&amp;YEAR($B$2)-1, IF(INT(MONTH($B$2))=6, "3"&amp;"Q"&amp;"-"&amp;YEAR($B$2)-1, IF(INT(MONTH($B$2))=9, "4"&amp;"Q"&amp;"-"&amp;YEAR($B$2)-1,IF(INT(MONTH($B$2))=12, "1"&amp;"Q"&amp;"-"&amp;YEAR($B$2), 0))))</f>
        <v>2Q-2023</v>
      </c>
      <c r="G5" s="449" t="str">
        <f>IF(INT(MONTH($B$2))=3, "1"&amp;"Q"&amp;"-"&amp;YEAR($B$2)-1, IF(INT(MONTH($B$2))=6, "2"&amp;"Q"&amp;"-"&amp;YEAR($B$2)-1, IF(INT(MONTH($B$2))=9, "3"&amp;"Q"&amp;"-"&amp;YEAR($B$2)-1,IF(INT(MONTH($B$2))=12, "4"&amp;"Q"&amp;"-"&amp;YEAR($B$2)-1, 0))))</f>
        <v>1Q-2023</v>
      </c>
      <c r="I5" s="448" t="str">
        <f>D5</f>
        <v>4Q-2023</v>
      </c>
      <c r="J5" s="450" t="str">
        <f t="shared" ref="J5:L5" si="0">E5</f>
        <v>3Q-2023</v>
      </c>
      <c r="K5" s="450" t="str">
        <f t="shared" si="0"/>
        <v>2Q-2023</v>
      </c>
      <c r="L5" s="449" t="str">
        <f t="shared" si="0"/>
        <v>1Q-2023</v>
      </c>
    </row>
    <row r="6" spans="1:12">
      <c r="A6" s="427"/>
      <c r="B6" s="426" t="s">
        <v>91</v>
      </c>
      <c r="C6" s="447"/>
      <c r="D6" s="447"/>
      <c r="E6" s="447"/>
      <c r="F6" s="447"/>
      <c r="G6" s="446"/>
      <c r="I6" s="445"/>
      <c r="J6" s="447"/>
      <c r="K6" s="447"/>
      <c r="L6" s="446"/>
    </row>
    <row r="7" spans="1:12">
      <c r="A7" s="13"/>
      <c r="B7" s="425" t="s">
        <v>89</v>
      </c>
      <c r="C7" s="447"/>
      <c r="D7" s="447"/>
      <c r="E7" s="447"/>
      <c r="F7" s="447"/>
      <c r="G7" s="446"/>
      <c r="I7" s="445"/>
      <c r="J7" s="447"/>
      <c r="K7" s="447"/>
      <c r="L7" s="446"/>
    </row>
    <row r="8" spans="1:12">
      <c r="A8" s="254">
        <v>1</v>
      </c>
      <c r="B8" s="424" t="s">
        <v>363</v>
      </c>
      <c r="C8" s="806">
        <v>423025190.01626861</v>
      </c>
      <c r="D8" s="461">
        <v>401458490.06085187</v>
      </c>
      <c r="E8" s="461">
        <v>384960812.1214807</v>
      </c>
      <c r="F8" s="461">
        <v>362755876.04808193</v>
      </c>
      <c r="G8" s="460">
        <v>339091387.01284665</v>
      </c>
      <c r="I8" s="602"/>
      <c r="J8" s="444"/>
      <c r="K8" s="444"/>
      <c r="L8" s="460"/>
    </row>
    <row r="9" spans="1:12">
      <c r="A9" s="254">
        <v>2</v>
      </c>
      <c r="B9" s="424" t="s">
        <v>364</v>
      </c>
      <c r="C9" s="806">
        <v>427590574.01626861</v>
      </c>
      <c r="D9" s="461">
        <v>406023874.06085187</v>
      </c>
      <c r="E9" s="461">
        <v>389526196.1214807</v>
      </c>
      <c r="F9" s="461">
        <v>367321260.04808193</v>
      </c>
      <c r="G9" s="460">
        <v>343656771.01284665</v>
      </c>
      <c r="I9" s="602"/>
      <c r="J9" s="444"/>
      <c r="K9" s="444"/>
      <c r="L9" s="460"/>
    </row>
    <row r="10" spans="1:12">
      <c r="A10" s="254">
        <v>3</v>
      </c>
      <c r="B10" s="424" t="s">
        <v>142</v>
      </c>
      <c r="C10" s="806">
        <v>496581166.50426865</v>
      </c>
      <c r="D10" s="461">
        <v>467158556.34485185</v>
      </c>
      <c r="E10" s="461">
        <v>453121386.75748068</v>
      </c>
      <c r="F10" s="461">
        <v>430902274.34608197</v>
      </c>
      <c r="G10" s="460">
        <v>410327314.85284668</v>
      </c>
      <c r="I10" s="602"/>
      <c r="J10" s="444"/>
      <c r="K10" s="444"/>
      <c r="L10" s="460"/>
    </row>
    <row r="11" spans="1:12">
      <c r="A11" s="254">
        <v>4</v>
      </c>
      <c r="B11" s="424" t="s">
        <v>366</v>
      </c>
      <c r="C11" s="806">
        <v>322994017.12029386</v>
      </c>
      <c r="D11" s="461">
        <v>272806085.24079722</v>
      </c>
      <c r="E11" s="461">
        <v>252182501.21758682</v>
      </c>
      <c r="F11" s="461">
        <v>232545218.93363068</v>
      </c>
      <c r="G11" s="460">
        <v>232855011.40294367</v>
      </c>
      <c r="I11" s="602"/>
      <c r="J11" s="444"/>
      <c r="K11" s="444"/>
      <c r="L11" s="460"/>
    </row>
    <row r="12" spans="1:12">
      <c r="A12" s="254">
        <v>5</v>
      </c>
      <c r="B12" s="424" t="s">
        <v>367</v>
      </c>
      <c r="C12" s="806">
        <v>391066293.67703539</v>
      </c>
      <c r="D12" s="461">
        <v>347905867.56583655</v>
      </c>
      <c r="E12" s="461">
        <v>322149482.97620833</v>
      </c>
      <c r="F12" s="461">
        <v>299246193.97942567</v>
      </c>
      <c r="G12" s="460">
        <v>299397119.87828332</v>
      </c>
      <c r="I12" s="602"/>
      <c r="J12" s="444"/>
      <c r="K12" s="444"/>
      <c r="L12" s="460"/>
    </row>
    <row r="13" spans="1:12">
      <c r="A13" s="254">
        <v>6</v>
      </c>
      <c r="B13" s="424" t="s">
        <v>365</v>
      </c>
      <c r="C13" s="806">
        <v>481434555.56059599</v>
      </c>
      <c r="D13" s="461">
        <v>447522228.37872732</v>
      </c>
      <c r="E13" s="461">
        <v>414960764.03538257</v>
      </c>
      <c r="F13" s="461">
        <v>387727507.47445738</v>
      </c>
      <c r="G13" s="460">
        <v>387665681.49837297</v>
      </c>
      <c r="I13" s="602"/>
      <c r="J13" s="444"/>
      <c r="K13" s="444"/>
      <c r="L13" s="460"/>
    </row>
    <row r="14" spans="1:12">
      <c r="A14" s="13"/>
      <c r="B14" s="426" t="s">
        <v>369</v>
      </c>
      <c r="C14" s="807"/>
      <c r="D14" s="447"/>
      <c r="E14" s="447"/>
      <c r="F14" s="447"/>
      <c r="G14" s="446"/>
      <c r="I14" s="445"/>
      <c r="J14" s="447"/>
      <c r="K14" s="447"/>
      <c r="L14" s="446"/>
    </row>
    <row r="15" spans="1:12" ht="15" customHeight="1">
      <c r="A15" s="254">
        <v>7</v>
      </c>
      <c r="B15" s="424" t="s">
        <v>368</v>
      </c>
      <c r="C15" s="808">
        <v>3038012373.8225713</v>
      </c>
      <c r="D15" s="461">
        <v>3043259463.7883325</v>
      </c>
      <c r="E15" s="461">
        <v>2847959231.754519</v>
      </c>
      <c r="F15" s="461">
        <v>2724116052.1454225</v>
      </c>
      <c r="G15" s="460">
        <v>2709991779.6421099</v>
      </c>
      <c r="I15" s="603"/>
      <c r="J15" s="443"/>
      <c r="K15" s="443"/>
      <c r="L15" s="460"/>
    </row>
    <row r="16" spans="1:12">
      <c r="A16" s="13"/>
      <c r="B16" s="426" t="s">
        <v>370</v>
      </c>
      <c r="C16" s="807"/>
      <c r="D16" s="447"/>
      <c r="E16" s="447"/>
      <c r="F16" s="447"/>
      <c r="G16" s="446"/>
      <c r="I16" s="445"/>
      <c r="J16" s="447"/>
      <c r="K16" s="447"/>
      <c r="L16" s="446"/>
    </row>
    <row r="17" spans="1:12" s="14" customFormat="1">
      <c r="A17" s="254"/>
      <c r="B17" s="425" t="s">
        <v>354</v>
      </c>
      <c r="C17" s="807"/>
      <c r="D17" s="447"/>
      <c r="E17" s="447"/>
      <c r="F17" s="447"/>
      <c r="G17" s="446"/>
      <c r="H17" s="456"/>
      <c r="I17" s="445"/>
      <c r="J17" s="447"/>
      <c r="K17" s="447"/>
      <c r="L17" s="446"/>
    </row>
    <row r="18" spans="1:12">
      <c r="A18" s="11">
        <v>8</v>
      </c>
      <c r="B18" s="424" t="s">
        <v>363</v>
      </c>
      <c r="C18" s="809">
        <v>0.13924406419846086</v>
      </c>
      <c r="D18" s="459">
        <v>0.13191727318613358</v>
      </c>
      <c r="E18" s="459">
        <v>0.13517075940877182</v>
      </c>
      <c r="F18" s="459">
        <v>0.1331646189457999</v>
      </c>
      <c r="G18" s="458">
        <v>0.12512635261854102</v>
      </c>
      <c r="I18" s="604"/>
      <c r="J18" s="442"/>
      <c r="K18" s="442"/>
      <c r="L18" s="458"/>
    </row>
    <row r="19" spans="1:12" ht="15" customHeight="1">
      <c r="A19" s="11">
        <v>9</v>
      </c>
      <c r="B19" s="424" t="s">
        <v>364</v>
      </c>
      <c r="C19" s="809">
        <v>0.14074681778805723</v>
      </c>
      <c r="D19" s="459">
        <v>0.13341743577638374</v>
      </c>
      <c r="E19" s="459">
        <v>0.13677379640069795</v>
      </c>
      <c r="F19" s="459">
        <v>0.13484053286158348</v>
      </c>
      <c r="G19" s="458">
        <v>0.12681100127109263</v>
      </c>
      <c r="I19" s="604"/>
      <c r="J19" s="442"/>
      <c r="K19" s="442"/>
      <c r="L19" s="458"/>
    </row>
    <row r="20" spans="1:12">
      <c r="A20" s="11">
        <v>10</v>
      </c>
      <c r="B20" s="424" t="s">
        <v>142</v>
      </c>
      <c r="C20" s="809">
        <v>0.16345593941062414</v>
      </c>
      <c r="D20" s="459">
        <v>0.15350598984528258</v>
      </c>
      <c r="E20" s="459">
        <v>0.15910388804208053</v>
      </c>
      <c r="F20" s="459">
        <v>0.15818058632513757</v>
      </c>
      <c r="G20" s="458">
        <v>0.1514127525903548</v>
      </c>
      <c r="I20" s="604"/>
      <c r="J20" s="442"/>
      <c r="K20" s="442"/>
      <c r="L20" s="458"/>
    </row>
    <row r="21" spans="1:12">
      <c r="A21" s="11">
        <v>11</v>
      </c>
      <c r="B21" s="424" t="s">
        <v>366</v>
      </c>
      <c r="C21" s="809">
        <v>0.10631754495255313</v>
      </c>
      <c r="D21" s="459">
        <v>8.9642729608470764E-2</v>
      </c>
      <c r="E21" s="459">
        <v>8.8548494095621863E-2</v>
      </c>
      <c r="F21" s="459">
        <v>8.5365386232530677E-2</v>
      </c>
      <c r="G21" s="458">
        <v>8.5924619090060453E-2</v>
      </c>
      <c r="I21" s="604"/>
      <c r="J21" s="442"/>
      <c r="K21" s="442"/>
      <c r="L21" s="458"/>
    </row>
    <row r="22" spans="1:12">
      <c r="A22" s="11">
        <v>12</v>
      </c>
      <c r="B22" s="424" t="s">
        <v>367</v>
      </c>
      <c r="C22" s="809">
        <v>0.12872439133122332</v>
      </c>
      <c r="D22" s="459">
        <v>0.11432014644349575</v>
      </c>
      <c r="E22" s="459">
        <v>0.11311590397231365</v>
      </c>
      <c r="F22" s="459">
        <v>0.10985075094130053</v>
      </c>
      <c r="G22" s="458">
        <v>0.11047897714207172</v>
      </c>
      <c r="I22" s="604"/>
      <c r="J22" s="442"/>
      <c r="K22" s="442"/>
      <c r="L22" s="458"/>
    </row>
    <row r="23" spans="1:12">
      <c r="A23" s="11">
        <v>13</v>
      </c>
      <c r="B23" s="424" t="s">
        <v>365</v>
      </c>
      <c r="C23" s="809">
        <v>0.15847024182947358</v>
      </c>
      <c r="D23" s="459">
        <v>0.147053589647476</v>
      </c>
      <c r="E23" s="459">
        <v>0.14570460117848705</v>
      </c>
      <c r="F23" s="459">
        <v>0.14233149397915562</v>
      </c>
      <c r="G23" s="458">
        <v>0.14305050089471813</v>
      </c>
      <c r="I23" s="604"/>
      <c r="J23" s="442"/>
      <c r="K23" s="442"/>
      <c r="L23" s="458"/>
    </row>
    <row r="24" spans="1:12">
      <c r="A24" s="13"/>
      <c r="B24" s="426" t="s">
        <v>88</v>
      </c>
      <c r="C24" s="807"/>
      <c r="D24" s="447"/>
      <c r="E24" s="447"/>
      <c r="F24" s="447"/>
      <c r="G24" s="446"/>
      <c r="I24" s="445"/>
      <c r="J24" s="447"/>
      <c r="K24" s="447"/>
      <c r="L24" s="446"/>
    </row>
    <row r="25" spans="1:12" ht="15" customHeight="1">
      <c r="A25" s="255">
        <v>14</v>
      </c>
      <c r="B25" s="424" t="s">
        <v>87</v>
      </c>
      <c r="C25" s="810">
        <v>0.13854471117090625</v>
      </c>
      <c r="D25" s="420">
        <v>0.13685003134033016</v>
      </c>
      <c r="E25" s="420">
        <v>0.13762786277312858</v>
      </c>
      <c r="F25" s="420">
        <v>0.13676258338176459</v>
      </c>
      <c r="G25" s="494">
        <v>0.1339054844107157</v>
      </c>
      <c r="I25" s="605"/>
      <c r="J25" s="440"/>
      <c r="K25" s="440"/>
      <c r="L25" s="439"/>
    </row>
    <row r="26" spans="1:12">
      <c r="A26" s="255">
        <v>15</v>
      </c>
      <c r="B26" s="424" t="s">
        <v>86</v>
      </c>
      <c r="C26" s="810">
        <v>6.5343927073051533E-2</v>
      </c>
      <c r="D26" s="420">
        <v>6.1529888868738697E-2</v>
      </c>
      <c r="E26" s="420">
        <v>6.1809207426479731E-2</v>
      </c>
      <c r="F26" s="420">
        <v>6.109896003377592E-2</v>
      </c>
      <c r="G26" s="494">
        <v>5.9024258032832726E-2</v>
      </c>
      <c r="I26" s="605"/>
      <c r="J26" s="440"/>
      <c r="K26" s="440"/>
      <c r="L26" s="439"/>
    </row>
    <row r="27" spans="1:12">
      <c r="A27" s="255">
        <v>16</v>
      </c>
      <c r="B27" s="424" t="s">
        <v>85</v>
      </c>
      <c r="C27" s="810">
        <v>3.506063366197857E-2</v>
      </c>
      <c r="D27" s="420">
        <v>3.5474552311493469E-2</v>
      </c>
      <c r="E27" s="420">
        <v>3.603764286658459E-2</v>
      </c>
      <c r="F27" s="420">
        <v>3.4778316023107353E-2</v>
      </c>
      <c r="G27" s="494">
        <v>3.0397463985269078E-2</v>
      </c>
      <c r="I27" s="605"/>
      <c r="J27" s="440"/>
      <c r="K27" s="440"/>
      <c r="L27" s="439"/>
    </row>
    <row r="28" spans="1:12">
      <c r="A28" s="255">
        <v>17</v>
      </c>
      <c r="B28" s="424" t="s">
        <v>84</v>
      </c>
      <c r="C28" s="810">
        <v>7.3200784097854715E-2</v>
      </c>
      <c r="D28" s="420">
        <v>7.5320142471591453E-2</v>
      </c>
      <c r="E28" s="420">
        <v>7.5818655346648847E-2</v>
      </c>
      <c r="F28" s="420">
        <v>7.5663623347988665E-2</v>
      </c>
      <c r="G28" s="494">
        <v>7.4881226377882984E-2</v>
      </c>
      <c r="I28" s="605"/>
      <c r="J28" s="440"/>
      <c r="K28" s="440"/>
      <c r="L28" s="439"/>
    </row>
    <row r="29" spans="1:12">
      <c r="A29" s="255">
        <v>18</v>
      </c>
      <c r="B29" s="424" t="s">
        <v>166</v>
      </c>
      <c r="C29" s="810">
        <v>2.3647750903511153E-2</v>
      </c>
      <c r="D29" s="420">
        <v>2.1241062712144661E-2</v>
      </c>
      <c r="E29" s="420">
        <v>2.2683945362033345E-2</v>
      </c>
      <c r="F29" s="420">
        <v>2.1600462616840309E-2</v>
      </c>
      <c r="G29" s="494">
        <v>2.374686997911098E-2</v>
      </c>
      <c r="I29" s="605"/>
      <c r="J29" s="440"/>
      <c r="K29" s="440"/>
      <c r="L29" s="439"/>
    </row>
    <row r="30" spans="1:12">
      <c r="A30" s="255">
        <v>19</v>
      </c>
      <c r="B30" s="424" t="s">
        <v>167</v>
      </c>
      <c r="C30" s="810">
        <v>0.19487816522234003</v>
      </c>
      <c r="D30" s="420">
        <v>0.17501137916154838</v>
      </c>
      <c r="E30" s="420">
        <v>0.19149949119235457</v>
      </c>
      <c r="F30" s="420">
        <v>0.18538077589134191</v>
      </c>
      <c r="G30" s="494">
        <v>0.20928921131023481</v>
      </c>
      <c r="I30" s="605"/>
      <c r="J30" s="440"/>
      <c r="K30" s="440"/>
      <c r="L30" s="439"/>
    </row>
    <row r="31" spans="1:12">
      <c r="A31" s="13"/>
      <c r="B31" s="426" t="s">
        <v>229</v>
      </c>
      <c r="C31" s="811"/>
      <c r="D31" s="438"/>
      <c r="E31" s="438"/>
      <c r="F31" s="438"/>
      <c r="G31" s="437"/>
      <c r="I31" s="606"/>
      <c r="J31" s="438"/>
      <c r="K31" s="438"/>
      <c r="L31" s="437"/>
    </row>
    <row r="32" spans="1:12">
      <c r="A32" s="255">
        <v>20</v>
      </c>
      <c r="B32" s="424" t="s">
        <v>83</v>
      </c>
      <c r="C32" s="812">
        <v>4.2040388837999307E-2</v>
      </c>
      <c r="D32" s="493">
        <v>4.0958611893445088E-2</v>
      </c>
      <c r="E32" s="493">
        <v>4.1111507190188953E-2</v>
      </c>
      <c r="F32" s="493">
        <v>4.2063429359053078E-2</v>
      </c>
      <c r="G32" s="495">
        <v>3.918427778889131E-2</v>
      </c>
      <c r="I32" s="605"/>
      <c r="J32" s="440"/>
      <c r="K32" s="440"/>
      <c r="L32" s="439"/>
    </row>
    <row r="33" spans="1:12" ht="15" customHeight="1">
      <c r="A33" s="255">
        <v>21</v>
      </c>
      <c r="B33" s="424" t="s">
        <v>712</v>
      </c>
      <c r="C33" s="812">
        <v>4.5674563271294301E-2</v>
      </c>
      <c r="D33" s="493">
        <v>4.5020535355475663E-2</v>
      </c>
      <c r="E33" s="493">
        <v>4.6348441593550685E-2</v>
      </c>
      <c r="F33" s="493">
        <v>4.7443619509338231E-2</v>
      </c>
      <c r="G33" s="495">
        <v>4.6661310837162427E-2</v>
      </c>
      <c r="I33" s="605"/>
      <c r="J33" s="440"/>
      <c r="K33" s="440"/>
      <c r="L33" s="439"/>
    </row>
    <row r="34" spans="1:12">
      <c r="A34" s="255">
        <v>22</v>
      </c>
      <c r="B34" s="424" t="s">
        <v>82</v>
      </c>
      <c r="C34" s="810">
        <v>0.18774491609496036</v>
      </c>
      <c r="D34" s="420">
        <v>0.19415852450177817</v>
      </c>
      <c r="E34" s="420">
        <v>0.19403507225663488</v>
      </c>
      <c r="F34" s="420">
        <v>0.17581367630952</v>
      </c>
      <c r="G34" s="494">
        <v>0.18373986066087525</v>
      </c>
      <c r="I34" s="605"/>
      <c r="J34" s="440"/>
      <c r="K34" s="440"/>
      <c r="L34" s="439"/>
    </row>
    <row r="35" spans="1:12" ht="15" customHeight="1">
      <c r="A35" s="255">
        <v>23</v>
      </c>
      <c r="B35" s="424" t="s">
        <v>81</v>
      </c>
      <c r="C35" s="810">
        <v>0.22026657436617672</v>
      </c>
      <c r="D35" s="420">
        <v>0.2205963532981863</v>
      </c>
      <c r="E35" s="420">
        <v>0.21864614747501965</v>
      </c>
      <c r="F35" s="420">
        <v>0.20936299372718514</v>
      </c>
      <c r="G35" s="494">
        <v>0.23502780196466114</v>
      </c>
      <c r="I35" s="605"/>
      <c r="J35" s="440"/>
      <c r="K35" s="440"/>
      <c r="L35" s="439"/>
    </row>
    <row r="36" spans="1:12">
      <c r="A36" s="255">
        <v>24</v>
      </c>
      <c r="B36" s="424" t="s">
        <v>80</v>
      </c>
      <c r="C36" s="810">
        <v>0.14155169029709835</v>
      </c>
      <c r="D36" s="420">
        <v>0.1392665065375791</v>
      </c>
      <c r="E36" s="420">
        <v>0.12296979044642864</v>
      </c>
      <c r="F36" s="420">
        <v>7.1733079075459782E-2</v>
      </c>
      <c r="G36" s="494">
        <v>3.3784568803086445E-2</v>
      </c>
      <c r="I36" s="605"/>
      <c r="J36" s="440"/>
      <c r="K36" s="440"/>
      <c r="L36" s="439"/>
    </row>
    <row r="37" spans="1:12" ht="15" customHeight="1">
      <c r="A37" s="13"/>
      <c r="B37" s="426" t="s">
        <v>230</v>
      </c>
      <c r="C37" s="811"/>
      <c r="D37" s="438"/>
      <c r="E37" s="438"/>
      <c r="F37" s="438"/>
      <c r="G37" s="437"/>
      <c r="I37" s="606"/>
      <c r="J37" s="438"/>
      <c r="K37" s="438"/>
      <c r="L37" s="437"/>
    </row>
    <row r="38" spans="1:12" ht="15" customHeight="1">
      <c r="A38" s="255">
        <v>25</v>
      </c>
      <c r="B38" s="424" t="s">
        <v>79</v>
      </c>
      <c r="C38" s="817">
        <v>0.23266616291061154</v>
      </c>
      <c r="D38" s="817">
        <v>0.21039430202222409</v>
      </c>
      <c r="E38" s="817">
        <v>0.22097756810080144</v>
      </c>
      <c r="F38" s="817">
        <v>0.19371410170126244</v>
      </c>
      <c r="G38" s="494">
        <v>0.19797734192973238</v>
      </c>
      <c r="I38" s="605"/>
      <c r="J38" s="440"/>
      <c r="K38" s="440"/>
      <c r="L38" s="434"/>
    </row>
    <row r="39" spans="1:12" ht="15" customHeight="1">
      <c r="A39" s="255">
        <v>26</v>
      </c>
      <c r="B39" s="424" t="s">
        <v>78</v>
      </c>
      <c r="C39" s="810">
        <v>0.2530284209050998</v>
      </c>
      <c r="D39" s="420">
        <v>0.2593089051975116</v>
      </c>
      <c r="E39" s="420">
        <v>0.26384905934533576</v>
      </c>
      <c r="F39" s="420">
        <v>0.25890168905712457</v>
      </c>
      <c r="G39" s="494">
        <v>0.27976177581919986</v>
      </c>
      <c r="I39" s="605"/>
      <c r="J39" s="440"/>
      <c r="K39" s="440"/>
      <c r="L39" s="434"/>
    </row>
    <row r="40" spans="1:12" ht="15" customHeight="1">
      <c r="A40" s="255">
        <v>27</v>
      </c>
      <c r="B40" s="424" t="s">
        <v>77</v>
      </c>
      <c r="C40" s="810">
        <v>0.3209585932841531</v>
      </c>
      <c r="D40" s="420">
        <v>0.31086042362061611</v>
      </c>
      <c r="E40" s="420">
        <v>0.35411587528408978</v>
      </c>
      <c r="F40" s="420">
        <v>0.33472731996779326</v>
      </c>
      <c r="G40" s="494">
        <v>0.34371171855070615</v>
      </c>
      <c r="I40" s="605"/>
      <c r="J40" s="440"/>
      <c r="K40" s="440"/>
      <c r="L40" s="434"/>
    </row>
    <row r="41" spans="1:12" ht="15" customHeight="1">
      <c r="A41" s="256"/>
      <c r="B41" s="426" t="s">
        <v>271</v>
      </c>
      <c r="C41" s="807"/>
      <c r="D41" s="447"/>
      <c r="E41" s="447"/>
      <c r="F41" s="447"/>
      <c r="G41" s="446"/>
      <c r="I41" s="445"/>
      <c r="J41" s="447"/>
      <c r="K41" s="447"/>
      <c r="L41" s="446"/>
    </row>
    <row r="42" spans="1:12">
      <c r="A42" s="255">
        <v>28</v>
      </c>
      <c r="B42" s="424" t="s">
        <v>254</v>
      </c>
      <c r="C42" s="813">
        <v>927754173.2838285</v>
      </c>
      <c r="D42" s="533">
        <v>850792640.60411692</v>
      </c>
      <c r="E42" s="533">
        <v>837435510.66204143</v>
      </c>
      <c r="F42" s="533">
        <v>734978241.23261356</v>
      </c>
      <c r="G42" s="534">
        <v>736552742.34232473</v>
      </c>
      <c r="I42" s="607"/>
      <c r="J42" s="436"/>
      <c r="K42" s="436"/>
      <c r="L42" s="435"/>
    </row>
    <row r="43" spans="1:12" ht="15" customHeight="1">
      <c r="A43" s="255">
        <v>29</v>
      </c>
      <c r="B43" s="424" t="s">
        <v>266</v>
      </c>
      <c r="C43" s="813">
        <v>684376195.01186359</v>
      </c>
      <c r="D43" s="533">
        <v>706157569.51359642</v>
      </c>
      <c r="E43" s="533">
        <v>669862743.70333028</v>
      </c>
      <c r="F43" s="533">
        <v>623121545.81503963</v>
      </c>
      <c r="G43" s="534">
        <v>622311276.33739471</v>
      </c>
      <c r="I43" s="607"/>
      <c r="J43" s="436"/>
      <c r="K43" s="436"/>
      <c r="L43" s="441"/>
    </row>
    <row r="44" spans="1:12" ht="15" customHeight="1">
      <c r="A44" s="423">
        <v>30</v>
      </c>
      <c r="B44" s="422" t="s">
        <v>255</v>
      </c>
      <c r="C44" s="812">
        <v>1.3556201692078813</v>
      </c>
      <c r="D44" s="541">
        <v>1.2048198268130803</v>
      </c>
      <c r="E44" s="541">
        <v>1.2501598551850885</v>
      </c>
      <c r="F44" s="541">
        <v>1.1795102354730262</v>
      </c>
      <c r="G44" s="542">
        <v>1.1835760821775507</v>
      </c>
      <c r="I44" s="605"/>
      <c r="J44" s="440"/>
      <c r="K44" s="440"/>
      <c r="L44" s="434"/>
    </row>
    <row r="45" spans="1:12" ht="15" customHeight="1">
      <c r="A45" s="423"/>
      <c r="B45" s="426" t="s">
        <v>373</v>
      </c>
      <c r="C45" s="807"/>
      <c r="D45" s="447"/>
      <c r="E45" s="447"/>
      <c r="F45" s="447"/>
      <c r="G45" s="446"/>
      <c r="I45" s="445"/>
      <c r="J45" s="447"/>
      <c r="K45" s="447"/>
      <c r="L45" s="446"/>
    </row>
    <row r="46" spans="1:12" ht="15" customHeight="1">
      <c r="A46" s="423">
        <v>31</v>
      </c>
      <c r="B46" s="422" t="s">
        <v>380</v>
      </c>
      <c r="C46" s="814">
        <v>2840645610.9022017</v>
      </c>
      <c r="D46" s="433">
        <v>2703335241.1488881</v>
      </c>
      <c r="E46" s="433">
        <v>2681906834.5624528</v>
      </c>
      <c r="F46" s="433">
        <v>2534523175.8285394</v>
      </c>
      <c r="G46" s="432">
        <v>2467493939.9152069</v>
      </c>
      <c r="I46" s="608"/>
      <c r="J46" s="431"/>
      <c r="K46" s="431"/>
      <c r="L46" s="432"/>
    </row>
    <row r="47" spans="1:12" ht="15" customHeight="1">
      <c r="A47" s="423">
        <v>32</v>
      </c>
      <c r="B47" s="422" t="s">
        <v>395</v>
      </c>
      <c r="C47" s="814">
        <v>2200285214.0345831</v>
      </c>
      <c r="D47" s="433">
        <v>2163085075.2402401</v>
      </c>
      <c r="E47" s="433">
        <v>2078238397.5917275</v>
      </c>
      <c r="F47" s="433">
        <v>1992478760.3492975</v>
      </c>
      <c r="G47" s="432">
        <v>1960963020.1486213</v>
      </c>
      <c r="I47" s="608"/>
      <c r="J47" s="431"/>
      <c r="K47" s="431"/>
      <c r="L47" s="432"/>
    </row>
    <row r="48" spans="1:12" ht="15" thickBot="1">
      <c r="A48" s="257">
        <v>33</v>
      </c>
      <c r="B48" s="113" t="s">
        <v>413</v>
      </c>
      <c r="C48" s="815">
        <v>1.291035177068437</v>
      </c>
      <c r="D48" s="492">
        <v>1.2497590927387106</v>
      </c>
      <c r="E48" s="492">
        <v>1.2904712171954185</v>
      </c>
      <c r="F48" s="492">
        <v>1.2720452665624487</v>
      </c>
      <c r="G48" s="496">
        <v>1.2583072268890596</v>
      </c>
      <c r="I48" s="609"/>
      <c r="J48" s="430"/>
      <c r="K48" s="430"/>
      <c r="L48" s="429"/>
    </row>
    <row r="49" spans="1:2">
      <c r="A49" s="15"/>
    </row>
    <row r="50" spans="1:2" ht="40.200000000000003">
      <c r="B50" s="164" t="s">
        <v>709</v>
      </c>
    </row>
    <row r="51" spans="1:2" ht="53.4">
      <c r="B51" s="164" t="s">
        <v>270</v>
      </c>
    </row>
    <row r="53" spans="1:2">
      <c r="B53" s="163"/>
    </row>
  </sheetData>
  <mergeCells count="2">
    <mergeCell ref="D4:G4"/>
    <mergeCell ref="I4:L4"/>
  </mergeCells>
  <pageMargins left="0.7" right="0.7" top="0.75" bottom="0.75" header="0.3" footer="0.3"/>
  <pageSetup paperSize="9" scale="3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G32" sqref="G32"/>
    </sheetView>
  </sheetViews>
  <sheetFormatPr defaultColWidth="9.109375" defaultRowHeight="12"/>
  <cols>
    <col min="1" max="1" width="11.88671875" style="322" bestFit="1" customWidth="1"/>
    <col min="2" max="2" width="84.109375" style="322" customWidth="1"/>
    <col min="3" max="4" width="14.109375" style="322" bestFit="1" customWidth="1"/>
    <col min="5" max="5" width="17.5546875" style="322" bestFit="1" customWidth="1"/>
    <col min="6" max="6" width="14.109375" style="322" bestFit="1" customWidth="1"/>
    <col min="7" max="7" width="19.44140625" style="322" customWidth="1"/>
    <col min="8" max="8" width="15.88671875" style="322" bestFit="1" customWidth="1"/>
    <col min="9" max="16384" width="9.109375" style="322"/>
  </cols>
  <sheetData>
    <row r="1" spans="1:8" ht="13.8">
      <c r="A1" s="285" t="s">
        <v>30</v>
      </c>
      <c r="B1" s="331" t="str">
        <f>'Info '!C2</f>
        <v>JSC "Liberty Bank"</v>
      </c>
    </row>
    <row r="2" spans="1:8">
      <c r="A2" s="286" t="s">
        <v>31</v>
      </c>
      <c r="B2" s="474">
        <f>'1. key ratios '!B2</f>
        <v>45382</v>
      </c>
    </row>
    <row r="3" spans="1:8">
      <c r="A3" s="287" t="s">
        <v>416</v>
      </c>
    </row>
    <row r="5" spans="1:8" ht="12" customHeight="1">
      <c r="A5" s="886" t="s">
        <v>417</v>
      </c>
      <c r="B5" s="887"/>
      <c r="C5" s="892" t="s">
        <v>418</v>
      </c>
      <c r="D5" s="893"/>
      <c r="E5" s="893"/>
      <c r="F5" s="893"/>
      <c r="G5" s="893"/>
      <c r="H5" s="894"/>
    </row>
    <row r="6" spans="1:8">
      <c r="A6" s="888"/>
      <c r="B6" s="889"/>
      <c r="C6" s="895"/>
      <c r="D6" s="896"/>
      <c r="E6" s="896"/>
      <c r="F6" s="896"/>
      <c r="G6" s="896"/>
      <c r="H6" s="897"/>
    </row>
    <row r="7" spans="1:8">
      <c r="A7" s="890"/>
      <c r="B7" s="891"/>
      <c r="C7" s="330" t="s">
        <v>419</v>
      </c>
      <c r="D7" s="330" t="s">
        <v>420</v>
      </c>
      <c r="E7" s="330" t="s">
        <v>421</v>
      </c>
      <c r="F7" s="330" t="s">
        <v>422</v>
      </c>
      <c r="G7" s="330" t="s">
        <v>423</v>
      </c>
      <c r="H7" s="330" t="s">
        <v>64</v>
      </c>
    </row>
    <row r="8" spans="1:8">
      <c r="A8" s="326">
        <v>1</v>
      </c>
      <c r="B8" s="325" t="s">
        <v>51</v>
      </c>
      <c r="C8" s="773">
        <v>93085621.506571934</v>
      </c>
      <c r="D8" s="773">
        <v>58119414.41957847</v>
      </c>
      <c r="E8" s="773">
        <v>257184699.56245595</v>
      </c>
      <c r="F8" s="773">
        <v>100187520.78755508</v>
      </c>
      <c r="G8" s="773">
        <v>2176710.61</v>
      </c>
      <c r="H8" s="570">
        <f t="shared" ref="H8:H20" si="0">SUM(C8:G8)</f>
        <v>510753966.88616145</v>
      </c>
    </row>
    <row r="9" spans="1:8">
      <c r="A9" s="326">
        <v>2</v>
      </c>
      <c r="B9" s="325" t="s">
        <v>52</v>
      </c>
      <c r="C9" s="773">
        <v>0</v>
      </c>
      <c r="D9" s="773">
        <v>0</v>
      </c>
      <c r="E9" s="773">
        <v>0</v>
      </c>
      <c r="F9" s="773">
        <v>0</v>
      </c>
      <c r="G9" s="773">
        <v>0</v>
      </c>
      <c r="H9" s="570">
        <f t="shared" si="0"/>
        <v>0</v>
      </c>
    </row>
    <row r="10" spans="1:8">
      <c r="A10" s="326">
        <v>3</v>
      </c>
      <c r="B10" s="325" t="s">
        <v>164</v>
      </c>
      <c r="C10" s="773">
        <v>0</v>
      </c>
      <c r="D10" s="773">
        <v>0</v>
      </c>
      <c r="E10" s="773">
        <v>0</v>
      </c>
      <c r="F10" s="773">
        <v>0</v>
      </c>
      <c r="G10" s="773">
        <v>0</v>
      </c>
      <c r="H10" s="570">
        <f t="shared" si="0"/>
        <v>0</v>
      </c>
    </row>
    <row r="11" spans="1:8">
      <c r="A11" s="326">
        <v>4</v>
      </c>
      <c r="B11" s="325" t="s">
        <v>53</v>
      </c>
      <c r="C11" s="773">
        <v>0</v>
      </c>
      <c r="D11" s="773">
        <v>0</v>
      </c>
      <c r="E11" s="773">
        <v>0</v>
      </c>
      <c r="F11" s="773">
        <v>0</v>
      </c>
      <c r="G11" s="773">
        <v>0</v>
      </c>
      <c r="H11" s="570">
        <f t="shared" si="0"/>
        <v>0</v>
      </c>
    </row>
    <row r="12" spans="1:8">
      <c r="A12" s="326">
        <v>5</v>
      </c>
      <c r="B12" s="325" t="s">
        <v>54</v>
      </c>
      <c r="C12" s="773">
        <v>0</v>
      </c>
      <c r="D12" s="773">
        <v>18255849.286444902</v>
      </c>
      <c r="E12" s="773">
        <v>0</v>
      </c>
      <c r="F12" s="773">
        <v>129299.89000000001</v>
      </c>
      <c r="G12" s="773">
        <v>0</v>
      </c>
      <c r="H12" s="570">
        <f t="shared" si="0"/>
        <v>18385149.176444903</v>
      </c>
    </row>
    <row r="13" spans="1:8">
      <c r="A13" s="326">
        <v>6</v>
      </c>
      <c r="B13" s="325" t="s">
        <v>55</v>
      </c>
      <c r="C13" s="773">
        <v>189482524.47616339</v>
      </c>
      <c r="D13" s="773">
        <v>7964790.3088171212</v>
      </c>
      <c r="E13" s="773">
        <v>0</v>
      </c>
      <c r="F13" s="773">
        <v>0</v>
      </c>
      <c r="G13" s="773">
        <v>0</v>
      </c>
      <c r="H13" s="570">
        <f t="shared" si="0"/>
        <v>197447314.78498051</v>
      </c>
    </row>
    <row r="14" spans="1:8">
      <c r="A14" s="326">
        <v>7</v>
      </c>
      <c r="B14" s="325" t="s">
        <v>56</v>
      </c>
      <c r="C14" s="773">
        <v>98497.910000000018</v>
      </c>
      <c r="D14" s="773">
        <v>285875949.1819188</v>
      </c>
      <c r="E14" s="773">
        <v>126978807.51024777</v>
      </c>
      <c r="F14" s="773">
        <v>123530782.95650381</v>
      </c>
      <c r="G14" s="773">
        <v>6422340.4095214698</v>
      </c>
      <c r="H14" s="570">
        <f t="shared" si="0"/>
        <v>542906377.96819186</v>
      </c>
    </row>
    <row r="15" spans="1:8">
      <c r="A15" s="326">
        <v>8</v>
      </c>
      <c r="B15" s="327" t="s">
        <v>57</v>
      </c>
      <c r="C15" s="773">
        <v>8165323.2578491941</v>
      </c>
      <c r="D15" s="773">
        <v>356809580.26960379</v>
      </c>
      <c r="E15" s="773">
        <v>1339430176.7215371</v>
      </c>
      <c r="F15" s="773">
        <v>253048163.95375034</v>
      </c>
      <c r="G15" s="773">
        <v>0</v>
      </c>
      <c r="H15" s="570">
        <f t="shared" si="0"/>
        <v>1957453244.2027404</v>
      </c>
    </row>
    <row r="16" spans="1:8">
      <c r="A16" s="326">
        <v>9</v>
      </c>
      <c r="B16" s="325" t="s">
        <v>58</v>
      </c>
      <c r="C16" s="773">
        <v>77385.338069079997</v>
      </c>
      <c r="D16" s="773">
        <v>29558873.258208949</v>
      </c>
      <c r="E16" s="773">
        <v>183277913.54342306</v>
      </c>
      <c r="F16" s="773">
        <v>307513343.50386804</v>
      </c>
      <c r="G16" s="773">
        <v>0</v>
      </c>
      <c r="H16" s="570">
        <f t="shared" si="0"/>
        <v>520427515.64356911</v>
      </c>
    </row>
    <row r="17" spans="1:8">
      <c r="A17" s="326">
        <v>10</v>
      </c>
      <c r="B17" s="329" t="s">
        <v>431</v>
      </c>
      <c r="C17" s="773">
        <v>4805044.2599797202</v>
      </c>
      <c r="D17" s="773">
        <v>5680385.3130647177</v>
      </c>
      <c r="E17" s="773">
        <v>15651090.825278284</v>
      </c>
      <c r="F17" s="773">
        <v>2717724.7559880842</v>
      </c>
      <c r="G17" s="773">
        <v>0</v>
      </c>
      <c r="H17" s="570">
        <f t="shared" si="0"/>
        <v>28854245.154310808</v>
      </c>
    </row>
    <row r="18" spans="1:8">
      <c r="A18" s="326">
        <v>11</v>
      </c>
      <c r="B18" s="325" t="s">
        <v>60</v>
      </c>
      <c r="C18" s="773">
        <v>0</v>
      </c>
      <c r="D18" s="773">
        <v>0</v>
      </c>
      <c r="E18" s="773">
        <v>0</v>
      </c>
      <c r="F18" s="773">
        <v>0</v>
      </c>
      <c r="G18" s="773">
        <v>2044719.04</v>
      </c>
      <c r="H18" s="570">
        <f t="shared" si="0"/>
        <v>2044719.04</v>
      </c>
    </row>
    <row r="19" spans="1:8">
      <c r="A19" s="326">
        <v>12</v>
      </c>
      <c r="B19" s="325" t="s">
        <v>61</v>
      </c>
      <c r="C19" s="773">
        <v>0</v>
      </c>
      <c r="D19" s="773">
        <v>0</v>
      </c>
      <c r="E19" s="773">
        <v>0</v>
      </c>
      <c r="F19" s="773">
        <v>0</v>
      </c>
      <c r="G19" s="773">
        <v>0</v>
      </c>
      <c r="H19" s="570">
        <f t="shared" si="0"/>
        <v>0</v>
      </c>
    </row>
    <row r="20" spans="1:8">
      <c r="A20" s="328">
        <v>13</v>
      </c>
      <c r="B20" s="327" t="s">
        <v>144</v>
      </c>
      <c r="C20" s="773">
        <v>0</v>
      </c>
      <c r="D20" s="773">
        <v>0</v>
      </c>
      <c r="E20" s="773">
        <v>0</v>
      </c>
      <c r="F20" s="773">
        <v>0</v>
      </c>
      <c r="G20" s="773">
        <v>0</v>
      </c>
      <c r="H20" s="570">
        <f t="shared" si="0"/>
        <v>0</v>
      </c>
    </row>
    <row r="21" spans="1:8">
      <c r="A21" s="326">
        <v>14</v>
      </c>
      <c r="B21" s="325" t="s">
        <v>63</v>
      </c>
      <c r="C21" s="773">
        <v>285231236.44999999</v>
      </c>
      <c r="D21" s="773">
        <v>2239068.4610000006</v>
      </c>
      <c r="E21" s="773">
        <v>0</v>
      </c>
      <c r="F21" s="773">
        <v>0</v>
      </c>
      <c r="G21" s="773">
        <v>167329977.04000002</v>
      </c>
      <c r="H21" s="570">
        <f>SUM(C21:G21)</f>
        <v>454800281.95100003</v>
      </c>
    </row>
    <row r="22" spans="1:8">
      <c r="A22" s="324">
        <v>15</v>
      </c>
      <c r="B22" s="323" t="s">
        <v>64</v>
      </c>
      <c r="C22" s="570">
        <f>SUM(C18:C21)+SUM(C8:C16)</f>
        <v>576140588.93865371</v>
      </c>
      <c r="D22" s="570">
        <f t="shared" ref="D22:H22" si="1">SUM(D18:D21)+SUM(D8:D16)</f>
        <v>758823525.18557203</v>
      </c>
      <c r="E22" s="570">
        <f t="shared" si="1"/>
        <v>1906871597.3376641</v>
      </c>
      <c r="F22" s="570">
        <f t="shared" si="1"/>
        <v>784409111.09167719</v>
      </c>
      <c r="G22" s="570">
        <f t="shared" si="1"/>
        <v>177973747.09952149</v>
      </c>
      <c r="H22" s="570">
        <f t="shared" si="1"/>
        <v>4204218569.6530886</v>
      </c>
    </row>
    <row r="26" spans="1:8" ht="53.25" customHeight="1">
      <c r="B26" s="291"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4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B32" sqref="B31:B32"/>
    </sheetView>
  </sheetViews>
  <sheetFormatPr defaultColWidth="9.109375" defaultRowHeight="12"/>
  <cols>
    <col min="1" max="1" width="11.88671875" style="332" bestFit="1" customWidth="1"/>
    <col min="2" max="2" width="82.33203125" style="322" customWidth="1"/>
    <col min="3" max="3" width="26.5546875" style="322" customWidth="1"/>
    <col min="4" max="4" width="31.5546875" style="322" customWidth="1"/>
    <col min="5" max="5" width="15.109375" style="288" bestFit="1" customWidth="1"/>
    <col min="6" max="6" width="14" style="288" bestFit="1" customWidth="1"/>
    <col min="7" max="7" width="21.5546875" style="322" bestFit="1" customWidth="1"/>
    <col min="8" max="8" width="20.33203125" style="322" customWidth="1"/>
    <col min="9" max="16384" width="9.109375" style="322"/>
  </cols>
  <sheetData>
    <row r="1" spans="1:8" ht="13.8">
      <c r="A1" s="285" t="s">
        <v>30</v>
      </c>
      <c r="B1" s="331" t="str">
        <f>'Info '!C2</f>
        <v>JSC "Liberty Bank"</v>
      </c>
      <c r="C1" s="345"/>
      <c r="D1" s="345"/>
      <c r="E1" s="345"/>
      <c r="F1" s="345"/>
      <c r="G1" s="345"/>
      <c r="H1" s="345"/>
    </row>
    <row r="2" spans="1:8">
      <c r="A2" s="286" t="s">
        <v>31</v>
      </c>
      <c r="B2" s="474">
        <f>'1. key ratios '!B2</f>
        <v>45382</v>
      </c>
      <c r="C2" s="345"/>
      <c r="D2" s="345"/>
      <c r="E2" s="345"/>
      <c r="F2" s="345"/>
      <c r="G2" s="345"/>
      <c r="H2" s="345"/>
    </row>
    <row r="3" spans="1:8">
      <c r="A3" s="287" t="s">
        <v>424</v>
      </c>
      <c r="B3" s="345"/>
      <c r="C3" s="345"/>
      <c r="D3" s="345"/>
      <c r="E3" s="345"/>
      <c r="F3" s="345"/>
      <c r="G3" s="345"/>
      <c r="H3" s="345"/>
    </row>
    <row r="4" spans="1:8">
      <c r="A4" s="346"/>
      <c r="B4" s="345"/>
      <c r="C4" s="344" t="s">
        <v>0</v>
      </c>
      <c r="D4" s="344" t="s">
        <v>1</v>
      </c>
      <c r="E4" s="344" t="s">
        <v>2</v>
      </c>
      <c r="F4" s="344" t="s">
        <v>3</v>
      </c>
      <c r="G4" s="344" t="s">
        <v>4</v>
      </c>
      <c r="H4" s="344" t="s">
        <v>5</v>
      </c>
    </row>
    <row r="5" spans="1:8" ht="33.9" customHeight="1">
      <c r="A5" s="886" t="s">
        <v>425</v>
      </c>
      <c r="B5" s="887"/>
      <c r="C5" s="900" t="s">
        <v>426</v>
      </c>
      <c r="D5" s="900"/>
      <c r="E5" s="900" t="s">
        <v>663</v>
      </c>
      <c r="F5" s="898" t="s">
        <v>427</v>
      </c>
      <c r="G5" s="898" t="s">
        <v>428</v>
      </c>
      <c r="H5" s="342" t="s">
        <v>662</v>
      </c>
    </row>
    <row r="6" spans="1:8" ht="24">
      <c r="A6" s="890"/>
      <c r="B6" s="891"/>
      <c r="C6" s="343" t="s">
        <v>429</v>
      </c>
      <c r="D6" s="343" t="s">
        <v>430</v>
      </c>
      <c r="E6" s="900"/>
      <c r="F6" s="899"/>
      <c r="G6" s="899"/>
      <c r="H6" s="342" t="s">
        <v>661</v>
      </c>
    </row>
    <row r="7" spans="1:8">
      <c r="A7" s="340">
        <v>1</v>
      </c>
      <c r="B7" s="325" t="s">
        <v>51</v>
      </c>
      <c r="C7" s="695">
        <v>0</v>
      </c>
      <c r="D7" s="695">
        <v>511560687.4158771</v>
      </c>
      <c r="E7" s="696">
        <v>806720.52971561498</v>
      </c>
      <c r="F7" s="696">
        <v>0</v>
      </c>
      <c r="G7" s="695">
        <v>0</v>
      </c>
      <c r="H7" s="774">
        <f t="shared" ref="H7:H20" si="0">C7+D7-E7-F7</f>
        <v>510753966.88616151</v>
      </c>
    </row>
    <row r="8" spans="1:8">
      <c r="A8" s="340">
        <v>2</v>
      </c>
      <c r="B8" s="325" t="s">
        <v>52</v>
      </c>
      <c r="C8" s="695">
        <v>0</v>
      </c>
      <c r="D8" s="695">
        <v>0</v>
      </c>
      <c r="E8" s="696">
        <v>0</v>
      </c>
      <c r="F8" s="696">
        <v>0</v>
      </c>
      <c r="G8" s="695">
        <v>0</v>
      </c>
      <c r="H8" s="774">
        <f t="shared" si="0"/>
        <v>0</v>
      </c>
    </row>
    <row r="9" spans="1:8">
      <c r="A9" s="340">
        <v>3</v>
      </c>
      <c r="B9" s="325" t="s">
        <v>164</v>
      </c>
      <c r="C9" s="695">
        <v>0</v>
      </c>
      <c r="D9" s="695">
        <v>0</v>
      </c>
      <c r="E9" s="696">
        <v>0</v>
      </c>
      <c r="F9" s="696">
        <v>0</v>
      </c>
      <c r="G9" s="695">
        <v>0</v>
      </c>
      <c r="H9" s="774">
        <f t="shared" si="0"/>
        <v>0</v>
      </c>
    </row>
    <row r="10" spans="1:8">
      <c r="A10" s="340">
        <v>4</v>
      </c>
      <c r="B10" s="325" t="s">
        <v>53</v>
      </c>
      <c r="C10" s="695">
        <v>0</v>
      </c>
      <c r="D10" s="695">
        <v>0</v>
      </c>
      <c r="E10" s="696">
        <v>0</v>
      </c>
      <c r="F10" s="696">
        <v>0</v>
      </c>
      <c r="G10" s="695">
        <v>0</v>
      </c>
      <c r="H10" s="774">
        <f t="shared" si="0"/>
        <v>0</v>
      </c>
    </row>
    <row r="11" spans="1:8">
      <c r="A11" s="340">
        <v>5</v>
      </c>
      <c r="B11" s="325" t="s">
        <v>54</v>
      </c>
      <c r="C11" s="695">
        <v>0</v>
      </c>
      <c r="D11" s="695">
        <v>18385149.176444903</v>
      </c>
      <c r="E11" s="696">
        <v>0</v>
      </c>
      <c r="F11" s="696">
        <v>0</v>
      </c>
      <c r="G11" s="695">
        <v>0</v>
      </c>
      <c r="H11" s="774">
        <f t="shared" si="0"/>
        <v>18385149.176444903</v>
      </c>
    </row>
    <row r="12" spans="1:8">
      <c r="A12" s="340">
        <v>6</v>
      </c>
      <c r="B12" s="325" t="s">
        <v>55</v>
      </c>
      <c r="C12" s="695">
        <v>0</v>
      </c>
      <c r="D12" s="695">
        <v>197447314.78498054</v>
      </c>
      <c r="E12" s="696">
        <v>0</v>
      </c>
      <c r="F12" s="696">
        <v>0</v>
      </c>
      <c r="G12" s="695">
        <v>0</v>
      </c>
      <c r="H12" s="774">
        <f t="shared" si="0"/>
        <v>197447314.78498054</v>
      </c>
    </row>
    <row r="13" spans="1:8">
      <c r="A13" s="340">
        <v>7</v>
      </c>
      <c r="B13" s="325" t="s">
        <v>56</v>
      </c>
      <c r="C13" s="695">
        <v>2204101.4663140001</v>
      </c>
      <c r="D13" s="695">
        <v>546140051.83175707</v>
      </c>
      <c r="E13" s="696">
        <v>5437775.329879378</v>
      </c>
      <c r="F13" s="696">
        <v>0</v>
      </c>
      <c r="G13" s="695">
        <v>0</v>
      </c>
      <c r="H13" s="774">
        <f t="shared" si="0"/>
        <v>542906377.96819162</v>
      </c>
    </row>
    <row r="14" spans="1:8">
      <c r="A14" s="340">
        <v>8</v>
      </c>
      <c r="B14" s="327" t="s">
        <v>57</v>
      </c>
      <c r="C14" s="695">
        <v>119057301.13981</v>
      </c>
      <c r="D14" s="695">
        <v>1964800023.10657</v>
      </c>
      <c r="E14" s="696">
        <v>126404080.04363118</v>
      </c>
      <c r="F14" s="696">
        <v>0</v>
      </c>
      <c r="G14" s="695">
        <v>8720404.7439999767</v>
      </c>
      <c r="H14" s="774">
        <f t="shared" si="0"/>
        <v>1957453244.202749</v>
      </c>
    </row>
    <row r="15" spans="1:8">
      <c r="A15" s="340">
        <v>9</v>
      </c>
      <c r="B15" s="325" t="s">
        <v>58</v>
      </c>
      <c r="C15" s="695">
        <v>9433339.3269116413</v>
      </c>
      <c r="D15" s="695">
        <v>521214809.57280684</v>
      </c>
      <c r="E15" s="696">
        <v>10220633.256149227</v>
      </c>
      <c r="F15" s="696">
        <v>0</v>
      </c>
      <c r="G15" s="695">
        <v>6.21</v>
      </c>
      <c r="H15" s="774">
        <f t="shared" si="0"/>
        <v>520427515.64356923</v>
      </c>
    </row>
    <row r="16" spans="1:8">
      <c r="A16" s="340">
        <v>10</v>
      </c>
      <c r="B16" s="329" t="s">
        <v>431</v>
      </c>
      <c r="C16" s="695">
        <v>102768960.78468749</v>
      </c>
      <c r="D16" s="695">
        <v>1024959.8973229999</v>
      </c>
      <c r="E16" s="696">
        <v>74939675.527700081</v>
      </c>
      <c r="F16" s="696">
        <v>0</v>
      </c>
      <c r="G16" s="695">
        <v>7888495.7440000139</v>
      </c>
      <c r="H16" s="774">
        <f t="shared" si="0"/>
        <v>28854245.154310405</v>
      </c>
    </row>
    <row r="17" spans="1:8">
      <c r="A17" s="340">
        <v>11</v>
      </c>
      <c r="B17" s="325" t="s">
        <v>60</v>
      </c>
      <c r="C17" s="695">
        <v>0</v>
      </c>
      <c r="D17" s="695">
        <v>2044719.04</v>
      </c>
      <c r="E17" s="696">
        <v>0</v>
      </c>
      <c r="F17" s="696">
        <v>0</v>
      </c>
      <c r="G17" s="695">
        <v>0</v>
      </c>
      <c r="H17" s="774">
        <f t="shared" si="0"/>
        <v>2044719.04</v>
      </c>
    </row>
    <row r="18" spans="1:8">
      <c r="A18" s="340">
        <v>12</v>
      </c>
      <c r="B18" s="325" t="s">
        <v>61</v>
      </c>
      <c r="C18" s="695">
        <v>0</v>
      </c>
      <c r="D18" s="695">
        <v>0</v>
      </c>
      <c r="E18" s="696">
        <v>0</v>
      </c>
      <c r="F18" s="696">
        <v>0</v>
      </c>
      <c r="G18" s="695">
        <v>0</v>
      </c>
      <c r="H18" s="774">
        <f t="shared" si="0"/>
        <v>0</v>
      </c>
    </row>
    <row r="19" spans="1:8">
      <c r="A19" s="341">
        <v>13</v>
      </c>
      <c r="B19" s="327" t="s">
        <v>144</v>
      </c>
      <c r="C19" s="695">
        <v>0</v>
      </c>
      <c r="D19" s="695">
        <v>0</v>
      </c>
      <c r="E19" s="696">
        <v>0</v>
      </c>
      <c r="F19" s="696">
        <v>0</v>
      </c>
      <c r="G19" s="695">
        <v>0</v>
      </c>
      <c r="H19" s="774">
        <f t="shared" si="0"/>
        <v>0</v>
      </c>
    </row>
    <row r="20" spans="1:8">
      <c r="A20" s="340">
        <v>14</v>
      </c>
      <c r="B20" s="325" t="s">
        <v>63</v>
      </c>
      <c r="C20" s="695">
        <v>0</v>
      </c>
      <c r="D20" s="695">
        <v>541346706.42100012</v>
      </c>
      <c r="E20" s="696">
        <v>0</v>
      </c>
      <c r="F20" s="696">
        <v>0</v>
      </c>
      <c r="G20" s="695">
        <v>0</v>
      </c>
      <c r="H20" s="774">
        <f t="shared" si="0"/>
        <v>541346706.42100012</v>
      </c>
    </row>
    <row r="21" spans="1:8" s="337" customFormat="1">
      <c r="A21" s="339">
        <v>15</v>
      </c>
      <c r="B21" s="338" t="s">
        <v>64</v>
      </c>
      <c r="C21" s="697">
        <v>130694741.93303564</v>
      </c>
      <c r="D21" s="697">
        <v>4302939461.3494368</v>
      </c>
      <c r="E21" s="697">
        <v>142869209.1593754</v>
      </c>
      <c r="F21" s="697">
        <v>0</v>
      </c>
      <c r="G21" s="697">
        <v>8720410.9539999776</v>
      </c>
      <c r="H21" s="775">
        <f t="shared" ref="H21" si="1">SUM(H7:H15)+SUM(H17:H20)</f>
        <v>4290764994.1230969</v>
      </c>
    </row>
    <row r="22" spans="1:8">
      <c r="A22" s="336">
        <v>16</v>
      </c>
      <c r="B22" s="335" t="s">
        <v>432</v>
      </c>
      <c r="C22" s="695">
        <v>130694742</v>
      </c>
      <c r="D22" s="695">
        <v>2978095294</v>
      </c>
      <c r="E22" s="696">
        <v>141992627</v>
      </c>
      <c r="F22" s="696">
        <v>0</v>
      </c>
      <c r="G22" s="695">
        <v>8720410.9539999776</v>
      </c>
      <c r="H22" s="776">
        <f>C22+D22-E22-F22</f>
        <v>2966797409</v>
      </c>
    </row>
    <row r="23" spans="1:8">
      <c r="A23" s="336">
        <v>17</v>
      </c>
      <c r="B23" s="335" t="s">
        <v>433</v>
      </c>
      <c r="C23" s="695">
        <v>0</v>
      </c>
      <c r="D23" s="696">
        <v>443333059.88190514</v>
      </c>
      <c r="E23" s="696">
        <v>897328.61798276496</v>
      </c>
      <c r="F23" s="696">
        <v>0</v>
      </c>
      <c r="G23" s="695">
        <v>0</v>
      </c>
      <c r="H23" s="776">
        <f>C23+D23-E23-F23</f>
        <v>442435731.26392239</v>
      </c>
    </row>
    <row r="25" spans="1:8">
      <c r="E25" s="322"/>
      <c r="F25" s="322"/>
    </row>
    <row r="26" spans="1:8" ht="42.6" customHeight="1">
      <c r="B26" s="291"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85" zoomScaleNormal="85" workbookViewId="0">
      <selection activeCell="C28" sqref="C28"/>
    </sheetView>
  </sheetViews>
  <sheetFormatPr defaultColWidth="9.109375" defaultRowHeight="12"/>
  <cols>
    <col min="1" max="1" width="11" style="322" bestFit="1" customWidth="1"/>
    <col min="2" max="2" width="86.44140625" style="322" customWidth="1"/>
    <col min="3" max="3" width="29.88671875" style="322" customWidth="1"/>
    <col min="4" max="4" width="31" style="322" customWidth="1"/>
    <col min="5" max="5" width="15.109375" style="322" bestFit="1" customWidth="1"/>
    <col min="6" max="6" width="14.109375" style="322" customWidth="1"/>
    <col min="7" max="7" width="20.44140625" style="322" customWidth="1"/>
    <col min="8" max="8" width="19.88671875" style="322" customWidth="1"/>
    <col min="9" max="16384" width="9.109375" style="322"/>
  </cols>
  <sheetData>
    <row r="1" spans="1:8" ht="13.8">
      <c r="A1" s="285" t="s">
        <v>30</v>
      </c>
      <c r="B1" s="331" t="str">
        <f>'Info '!C2</f>
        <v>JSC "Liberty Bank"</v>
      </c>
      <c r="C1" s="345"/>
      <c r="D1" s="345"/>
      <c r="E1" s="345"/>
      <c r="F1" s="345"/>
      <c r="G1" s="345"/>
      <c r="H1" s="345"/>
    </row>
    <row r="2" spans="1:8">
      <c r="A2" s="286" t="s">
        <v>31</v>
      </c>
      <c r="B2" s="474">
        <f>'1. key ratios '!B2</f>
        <v>45382</v>
      </c>
      <c r="C2" s="345"/>
      <c r="D2" s="345"/>
      <c r="E2" s="345"/>
      <c r="F2" s="345"/>
      <c r="G2" s="345"/>
      <c r="H2" s="345"/>
    </row>
    <row r="3" spans="1:8">
      <c r="A3" s="287" t="s">
        <v>434</v>
      </c>
      <c r="B3" s="345"/>
      <c r="C3" s="345"/>
      <c r="D3" s="345"/>
      <c r="E3" s="345"/>
      <c r="F3" s="345"/>
      <c r="G3" s="345"/>
      <c r="H3" s="345"/>
    </row>
    <row r="4" spans="1:8">
      <c r="A4" s="346"/>
      <c r="B4" s="345"/>
      <c r="C4" s="344" t="s">
        <v>0</v>
      </c>
      <c r="D4" s="344" t="s">
        <v>1</v>
      </c>
      <c r="E4" s="344" t="s">
        <v>2</v>
      </c>
      <c r="F4" s="344" t="s">
        <v>3</v>
      </c>
      <c r="G4" s="344" t="s">
        <v>4</v>
      </c>
      <c r="H4" s="344" t="s">
        <v>5</v>
      </c>
    </row>
    <row r="5" spans="1:8" ht="41.4" customHeight="1">
      <c r="A5" s="886" t="s">
        <v>425</v>
      </c>
      <c r="B5" s="887"/>
      <c r="C5" s="900" t="s">
        <v>426</v>
      </c>
      <c r="D5" s="900"/>
      <c r="E5" s="900" t="s">
        <v>663</v>
      </c>
      <c r="F5" s="898" t="s">
        <v>427</v>
      </c>
      <c r="G5" s="898" t="s">
        <v>428</v>
      </c>
      <c r="H5" s="342" t="s">
        <v>662</v>
      </c>
    </row>
    <row r="6" spans="1:8" ht="24">
      <c r="A6" s="890"/>
      <c r="B6" s="891"/>
      <c r="C6" s="343" t="s">
        <v>429</v>
      </c>
      <c r="D6" s="343" t="s">
        <v>430</v>
      </c>
      <c r="E6" s="900"/>
      <c r="F6" s="899"/>
      <c r="G6" s="899"/>
      <c r="H6" s="342" t="s">
        <v>661</v>
      </c>
    </row>
    <row r="7" spans="1:8">
      <c r="A7" s="333">
        <v>1</v>
      </c>
      <c r="B7" s="351" t="s">
        <v>522</v>
      </c>
      <c r="C7" s="621">
        <v>27963909.119461004</v>
      </c>
      <c r="D7" s="621">
        <v>1324952433.8282475</v>
      </c>
      <c r="E7" s="621">
        <v>41603411.480717972</v>
      </c>
      <c r="F7" s="621"/>
      <c r="G7" s="621">
        <v>173035.28000000003</v>
      </c>
      <c r="H7" s="777">
        <f t="shared" ref="H7:H34" si="0">C7+D7-E7-F7</f>
        <v>1311312931.4669907</v>
      </c>
    </row>
    <row r="8" spans="1:8">
      <c r="A8" s="333">
        <v>2</v>
      </c>
      <c r="B8" s="351" t="s">
        <v>435</v>
      </c>
      <c r="C8" s="621">
        <v>733143.08968800004</v>
      </c>
      <c r="D8" s="621">
        <v>274397573.59567451</v>
      </c>
      <c r="E8" s="621">
        <v>1045793.1448245074</v>
      </c>
      <c r="F8" s="621"/>
      <c r="G8" s="621">
        <v>0</v>
      </c>
      <c r="H8" s="777">
        <f t="shared" si="0"/>
        <v>274084923.54053801</v>
      </c>
    </row>
    <row r="9" spans="1:8">
      <c r="A9" s="333">
        <v>3</v>
      </c>
      <c r="B9" s="351" t="s">
        <v>436</v>
      </c>
      <c r="C9" s="621">
        <v>0</v>
      </c>
      <c r="D9" s="621">
        <v>57070985.670000002</v>
      </c>
      <c r="E9" s="621">
        <v>557070.05223090691</v>
      </c>
      <c r="F9" s="621"/>
      <c r="G9" s="621">
        <v>0</v>
      </c>
      <c r="H9" s="777">
        <f t="shared" si="0"/>
        <v>56513915.617769092</v>
      </c>
    </row>
    <row r="10" spans="1:8">
      <c r="A10" s="333">
        <v>4</v>
      </c>
      <c r="B10" s="351" t="s">
        <v>523</v>
      </c>
      <c r="C10" s="621">
        <v>2234866.9363140003</v>
      </c>
      <c r="D10" s="621">
        <v>94536835.222743005</v>
      </c>
      <c r="E10" s="621">
        <v>1943666.7020521774</v>
      </c>
      <c r="F10" s="621"/>
      <c r="G10" s="621">
        <v>0</v>
      </c>
      <c r="H10" s="777">
        <f t="shared" si="0"/>
        <v>94828035.45700483</v>
      </c>
    </row>
    <row r="11" spans="1:8">
      <c r="A11" s="333">
        <v>5</v>
      </c>
      <c r="B11" s="351" t="s">
        <v>437</v>
      </c>
      <c r="C11" s="621">
        <v>1014912.0941600001</v>
      </c>
      <c r="D11" s="621">
        <v>114639471.587475</v>
      </c>
      <c r="E11" s="621">
        <v>1536258.4146405032</v>
      </c>
      <c r="F11" s="621"/>
      <c r="G11" s="621">
        <v>16555.05</v>
      </c>
      <c r="H11" s="777">
        <f t="shared" si="0"/>
        <v>114118125.26699451</v>
      </c>
    </row>
    <row r="12" spans="1:8">
      <c r="A12" s="333">
        <v>6</v>
      </c>
      <c r="B12" s="351" t="s">
        <v>438</v>
      </c>
      <c r="C12" s="621">
        <v>10681.8</v>
      </c>
      <c r="D12" s="621">
        <v>7263102.2187679997</v>
      </c>
      <c r="E12" s="621">
        <v>108966.57893985746</v>
      </c>
      <c r="F12" s="621"/>
      <c r="G12" s="621">
        <v>12033.68</v>
      </c>
      <c r="H12" s="777">
        <f t="shared" si="0"/>
        <v>7164817.4398281416</v>
      </c>
    </row>
    <row r="13" spans="1:8">
      <c r="A13" s="333">
        <v>7</v>
      </c>
      <c r="B13" s="351" t="s">
        <v>439</v>
      </c>
      <c r="C13" s="621">
        <v>201228.142849</v>
      </c>
      <c r="D13" s="621">
        <v>33386089.518949009</v>
      </c>
      <c r="E13" s="621">
        <v>699771.86537493241</v>
      </c>
      <c r="F13" s="621"/>
      <c r="G13" s="621">
        <v>0</v>
      </c>
      <c r="H13" s="777">
        <f t="shared" si="0"/>
        <v>32887545.796423074</v>
      </c>
    </row>
    <row r="14" spans="1:8">
      <c r="A14" s="333">
        <v>8</v>
      </c>
      <c r="B14" s="351" t="s">
        <v>440</v>
      </c>
      <c r="C14" s="621">
        <v>184145.34</v>
      </c>
      <c r="D14" s="621">
        <v>17745230.788265999</v>
      </c>
      <c r="E14" s="621">
        <v>158480.96530413386</v>
      </c>
      <c r="F14" s="621"/>
      <c r="G14" s="621">
        <v>0</v>
      </c>
      <c r="H14" s="777">
        <f t="shared" si="0"/>
        <v>17770895.162961867</v>
      </c>
    </row>
    <row r="15" spans="1:8">
      <c r="A15" s="333">
        <v>9</v>
      </c>
      <c r="B15" s="351" t="s">
        <v>441</v>
      </c>
      <c r="C15" s="621">
        <v>193448.40000000002</v>
      </c>
      <c r="D15" s="621">
        <v>5404484.5061790003</v>
      </c>
      <c r="E15" s="621">
        <v>126336.00508672658</v>
      </c>
      <c r="F15" s="621"/>
      <c r="G15" s="621">
        <v>0</v>
      </c>
      <c r="H15" s="777">
        <f t="shared" si="0"/>
        <v>5471596.9010922741</v>
      </c>
    </row>
    <row r="16" spans="1:8">
      <c r="A16" s="333">
        <v>10</v>
      </c>
      <c r="B16" s="351" t="s">
        <v>442</v>
      </c>
      <c r="C16" s="621">
        <v>2048.11</v>
      </c>
      <c r="D16" s="621">
        <v>6191518.734677</v>
      </c>
      <c r="E16" s="621">
        <v>15914.046157365225</v>
      </c>
      <c r="F16" s="621"/>
      <c r="G16" s="621">
        <v>0</v>
      </c>
      <c r="H16" s="777">
        <f t="shared" si="0"/>
        <v>6177652.7985196346</v>
      </c>
    </row>
    <row r="17" spans="1:9">
      <c r="A17" s="333">
        <v>11</v>
      </c>
      <c r="B17" s="351" t="s">
        <v>443</v>
      </c>
      <c r="C17" s="621">
        <v>36234.32</v>
      </c>
      <c r="D17" s="621">
        <v>1636927.4618510001</v>
      </c>
      <c r="E17" s="621">
        <v>49108.649066986109</v>
      </c>
      <c r="F17" s="621"/>
      <c r="G17" s="621">
        <v>0</v>
      </c>
      <c r="H17" s="777">
        <f t="shared" si="0"/>
        <v>1624053.1327840141</v>
      </c>
    </row>
    <row r="18" spans="1:9">
      <c r="A18" s="333">
        <v>12</v>
      </c>
      <c r="B18" s="351" t="s">
        <v>444</v>
      </c>
      <c r="C18" s="621">
        <v>6758477.580000001</v>
      </c>
      <c r="D18" s="621">
        <v>231027332.20451203</v>
      </c>
      <c r="E18" s="621">
        <v>7763661.3694813335</v>
      </c>
      <c r="F18" s="621"/>
      <c r="G18" s="621">
        <v>845464.61</v>
      </c>
      <c r="H18" s="777">
        <f t="shared" si="0"/>
        <v>230022148.41503072</v>
      </c>
    </row>
    <row r="19" spans="1:9">
      <c r="A19" s="333">
        <v>13</v>
      </c>
      <c r="B19" s="351" t="s">
        <v>445</v>
      </c>
      <c r="C19" s="621">
        <v>2269055.0899370001</v>
      </c>
      <c r="D19" s="621">
        <v>46375085.046394005</v>
      </c>
      <c r="E19" s="621">
        <v>2110669.79532535</v>
      </c>
      <c r="F19" s="621"/>
      <c r="G19" s="621">
        <v>2904.9399999999996</v>
      </c>
      <c r="H19" s="777">
        <f t="shared" si="0"/>
        <v>46533470.341005653</v>
      </c>
    </row>
    <row r="20" spans="1:9">
      <c r="A20" s="333">
        <v>14</v>
      </c>
      <c r="B20" s="351" t="s">
        <v>446</v>
      </c>
      <c r="C20" s="621">
        <v>3894832.8354899995</v>
      </c>
      <c r="D20" s="621">
        <v>55005481.723328009</v>
      </c>
      <c r="E20" s="621">
        <v>2153320.2029202972</v>
      </c>
      <c r="F20" s="621"/>
      <c r="G20" s="621">
        <v>29677.54</v>
      </c>
      <c r="H20" s="777">
        <f t="shared" si="0"/>
        <v>56746994.355897717</v>
      </c>
    </row>
    <row r="21" spans="1:9">
      <c r="A21" s="333">
        <v>15</v>
      </c>
      <c r="B21" s="351" t="s">
        <v>447</v>
      </c>
      <c r="C21" s="621">
        <v>2376850.4427970001</v>
      </c>
      <c r="D21" s="621">
        <v>19477104.203261998</v>
      </c>
      <c r="E21" s="621">
        <v>743315.8426944369</v>
      </c>
      <c r="F21" s="621"/>
      <c r="G21" s="621">
        <v>60015.61</v>
      </c>
      <c r="H21" s="777">
        <f t="shared" si="0"/>
        <v>21110638.803364564</v>
      </c>
    </row>
    <row r="22" spans="1:9">
      <c r="A22" s="333">
        <v>16</v>
      </c>
      <c r="B22" s="351" t="s">
        <v>448</v>
      </c>
      <c r="C22" s="621">
        <v>0</v>
      </c>
      <c r="D22" s="621">
        <v>43380429.691883996</v>
      </c>
      <c r="E22" s="621">
        <v>866268.99569333694</v>
      </c>
      <c r="F22" s="621"/>
      <c r="G22" s="621">
        <v>0</v>
      </c>
      <c r="H22" s="777">
        <f t="shared" si="0"/>
        <v>42514160.696190663</v>
      </c>
    </row>
    <row r="23" spans="1:9">
      <c r="A23" s="333">
        <v>17</v>
      </c>
      <c r="B23" s="351" t="s">
        <v>526</v>
      </c>
      <c r="C23" s="621">
        <v>8080.85</v>
      </c>
      <c r="D23" s="621">
        <v>8688661.4127559997</v>
      </c>
      <c r="E23" s="621">
        <v>41679.461711977565</v>
      </c>
      <c r="F23" s="621"/>
      <c r="G23" s="621">
        <v>0</v>
      </c>
      <c r="H23" s="777">
        <f t="shared" si="0"/>
        <v>8655062.8010440227</v>
      </c>
    </row>
    <row r="24" spans="1:9">
      <c r="A24" s="333">
        <v>18</v>
      </c>
      <c r="B24" s="351" t="s">
        <v>449</v>
      </c>
      <c r="C24" s="621">
        <v>0</v>
      </c>
      <c r="D24" s="621">
        <v>78193586.154432997</v>
      </c>
      <c r="E24" s="621">
        <v>91459.566478331821</v>
      </c>
      <c r="F24" s="621"/>
      <c r="G24" s="621">
        <v>0</v>
      </c>
      <c r="H24" s="777">
        <f t="shared" si="0"/>
        <v>78102126.58795467</v>
      </c>
    </row>
    <row r="25" spans="1:9">
      <c r="A25" s="333">
        <v>19</v>
      </c>
      <c r="B25" s="351" t="s">
        <v>450</v>
      </c>
      <c r="C25" s="621">
        <v>176174.136803</v>
      </c>
      <c r="D25" s="621">
        <v>5303693.9613979999</v>
      </c>
      <c r="E25" s="621">
        <v>67917.456305760483</v>
      </c>
      <c r="F25" s="621"/>
      <c r="G25" s="621">
        <v>28118.58</v>
      </c>
      <c r="H25" s="777">
        <f t="shared" si="0"/>
        <v>5411950.6418952392</v>
      </c>
    </row>
    <row r="26" spans="1:9">
      <c r="A26" s="333">
        <v>20</v>
      </c>
      <c r="B26" s="351" t="s">
        <v>525</v>
      </c>
      <c r="C26" s="621">
        <v>12227.89</v>
      </c>
      <c r="D26" s="621">
        <v>51112378.244455002</v>
      </c>
      <c r="E26" s="621">
        <v>623187.41000607121</v>
      </c>
      <c r="F26" s="621"/>
      <c r="G26" s="621">
        <v>0</v>
      </c>
      <c r="H26" s="777">
        <f t="shared" si="0"/>
        <v>50501418.724448934</v>
      </c>
      <c r="I26" s="348"/>
    </row>
    <row r="27" spans="1:9">
      <c r="A27" s="333">
        <v>21</v>
      </c>
      <c r="B27" s="351" t="s">
        <v>451</v>
      </c>
      <c r="C27" s="621">
        <v>0</v>
      </c>
      <c r="D27" s="621">
        <v>14692523.757353997</v>
      </c>
      <c r="E27" s="621">
        <v>51470.013953348527</v>
      </c>
      <c r="F27" s="621"/>
      <c r="G27" s="621">
        <v>0</v>
      </c>
      <c r="H27" s="777">
        <f t="shared" si="0"/>
        <v>14641053.743400648</v>
      </c>
      <c r="I27" s="348"/>
    </row>
    <row r="28" spans="1:9">
      <c r="A28" s="333">
        <v>22</v>
      </c>
      <c r="B28" s="351" t="s">
        <v>452</v>
      </c>
      <c r="C28" s="621">
        <v>54903.89</v>
      </c>
      <c r="D28" s="621">
        <v>11873646.626385</v>
      </c>
      <c r="E28" s="621">
        <v>496402.96055236651</v>
      </c>
      <c r="F28" s="621"/>
      <c r="G28" s="621">
        <v>0</v>
      </c>
      <c r="H28" s="777">
        <f t="shared" si="0"/>
        <v>11432147.555832634</v>
      </c>
      <c r="I28" s="348"/>
    </row>
    <row r="29" spans="1:9">
      <c r="A29" s="333">
        <v>23</v>
      </c>
      <c r="B29" s="351" t="s">
        <v>453</v>
      </c>
      <c r="C29" s="621">
        <v>10528918.805558998</v>
      </c>
      <c r="D29" s="621">
        <v>210073459.47483599</v>
      </c>
      <c r="E29" s="621">
        <v>9845200.1380477995</v>
      </c>
      <c r="F29" s="621"/>
      <c r="G29" s="621">
        <v>500722.16000000003</v>
      </c>
      <c r="H29" s="777">
        <f t="shared" si="0"/>
        <v>210757178.14234722</v>
      </c>
      <c r="I29" s="348"/>
    </row>
    <row r="30" spans="1:9">
      <c r="A30" s="333">
        <v>24</v>
      </c>
      <c r="B30" s="351" t="s">
        <v>524</v>
      </c>
      <c r="C30" s="621">
        <v>29214484.458482001</v>
      </c>
      <c r="D30" s="621">
        <v>542949465.49171793</v>
      </c>
      <c r="E30" s="621">
        <v>27079442.564524218</v>
      </c>
      <c r="F30" s="621"/>
      <c r="G30" s="621">
        <v>695056.46</v>
      </c>
      <c r="H30" s="777">
        <f t="shared" si="0"/>
        <v>545084507.38567579</v>
      </c>
      <c r="I30" s="348"/>
    </row>
    <row r="31" spans="1:9">
      <c r="A31" s="333">
        <v>25</v>
      </c>
      <c r="B31" s="351" t="s">
        <v>454</v>
      </c>
      <c r="C31" s="621">
        <v>5171395.7292240001</v>
      </c>
      <c r="D31" s="621">
        <v>93241826.394660011</v>
      </c>
      <c r="E31" s="621">
        <v>5571096.0295290845</v>
      </c>
      <c r="F31" s="621"/>
      <c r="G31" s="621">
        <v>1392.75</v>
      </c>
      <c r="H31" s="777">
        <f t="shared" si="0"/>
        <v>92842126.094354928</v>
      </c>
      <c r="I31" s="348"/>
    </row>
    <row r="32" spans="1:9">
      <c r="A32" s="333">
        <v>26</v>
      </c>
      <c r="B32" s="351" t="s">
        <v>521</v>
      </c>
      <c r="C32" s="621">
        <v>37654722.873442009</v>
      </c>
      <c r="D32" s="621">
        <v>338483969.37018925</v>
      </c>
      <c r="E32" s="621">
        <v>37449477.520199016</v>
      </c>
      <c r="F32" s="621"/>
      <c r="G32" s="621">
        <v>6355434.2939999998</v>
      </c>
      <c r="H32" s="777">
        <f t="shared" si="0"/>
        <v>338689214.72343224</v>
      </c>
      <c r="I32" s="348"/>
    </row>
    <row r="33" spans="1:9">
      <c r="A33" s="333">
        <v>27</v>
      </c>
      <c r="B33" s="334" t="s">
        <v>455</v>
      </c>
      <c r="C33" s="621">
        <v>0</v>
      </c>
      <c r="D33" s="621">
        <v>615836164.45904303</v>
      </c>
      <c r="E33" s="621">
        <v>69861.927556604147</v>
      </c>
      <c r="F33" s="621"/>
      <c r="G33" s="621"/>
      <c r="H33" s="777">
        <f>C33+D33-E33-F33</f>
        <v>615766302.53148639</v>
      </c>
      <c r="I33" s="348"/>
    </row>
    <row r="34" spans="1:9">
      <c r="A34" s="333">
        <v>28</v>
      </c>
      <c r="B34" s="350" t="s">
        <v>64</v>
      </c>
      <c r="C34" s="622">
        <v>130694741.93420601</v>
      </c>
      <c r="D34" s="622">
        <v>4302939461.3494368</v>
      </c>
      <c r="E34" s="622">
        <v>142869209.1593754</v>
      </c>
      <c r="F34" s="778"/>
      <c r="G34" s="622">
        <v>8720410.9539999999</v>
      </c>
      <c r="H34" s="779">
        <f t="shared" si="0"/>
        <v>4290764994.1242676</v>
      </c>
      <c r="I34" s="348"/>
    </row>
    <row r="35" spans="1:9">
      <c r="A35" s="348"/>
      <c r="B35" s="348"/>
      <c r="C35" s="348"/>
      <c r="D35" s="348"/>
      <c r="E35" s="348"/>
      <c r="F35" s="348"/>
      <c r="G35" s="348"/>
      <c r="H35" s="348"/>
      <c r="I35" s="348"/>
    </row>
    <row r="36" spans="1:9">
      <c r="A36" s="348"/>
      <c r="B36" s="349"/>
      <c r="C36" s="348"/>
      <c r="D36" s="348"/>
      <c r="E36" s="348"/>
      <c r="F36" s="348"/>
      <c r="G36" s="348"/>
      <c r="H36" s="348"/>
      <c r="I36" s="348"/>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85" zoomScaleNormal="85" workbookViewId="0">
      <selection activeCell="D34" sqref="D34"/>
    </sheetView>
  </sheetViews>
  <sheetFormatPr defaultColWidth="9.109375" defaultRowHeight="12"/>
  <cols>
    <col min="1" max="1" width="10" style="322" customWidth="1"/>
    <col min="2" max="2" width="82.88671875" style="322" customWidth="1"/>
    <col min="3" max="3" width="35.5546875" style="322" customWidth="1"/>
    <col min="4" max="4" width="38.44140625" style="288" customWidth="1"/>
    <col min="5" max="16384" width="9.109375" style="322"/>
  </cols>
  <sheetData>
    <row r="1" spans="1:4" ht="13.8">
      <c r="A1" s="285" t="s">
        <v>30</v>
      </c>
      <c r="B1" s="331" t="str">
        <f>'Info '!C2</f>
        <v>JSC "Liberty Bank"</v>
      </c>
      <c r="D1" s="322"/>
    </row>
    <row r="2" spans="1:4">
      <c r="A2" s="286" t="s">
        <v>31</v>
      </c>
      <c r="B2" s="474">
        <f>'1. key ratios '!B2</f>
        <v>45382</v>
      </c>
      <c r="D2" s="322"/>
    </row>
    <row r="3" spans="1:4">
      <c r="A3" s="287" t="s">
        <v>456</v>
      </c>
      <c r="D3" s="322"/>
    </row>
    <row r="5" spans="1:4">
      <c r="A5" s="901" t="s">
        <v>670</v>
      </c>
      <c r="B5" s="901"/>
      <c r="C5" s="330" t="s">
        <v>473</v>
      </c>
      <c r="D5" s="330" t="s">
        <v>514</v>
      </c>
    </row>
    <row r="6" spans="1:4">
      <c r="A6" s="358">
        <v>1</v>
      </c>
      <c r="B6" s="352" t="s">
        <v>669</v>
      </c>
      <c r="C6" s="780">
        <v>134733379.83898255</v>
      </c>
      <c r="D6" s="781">
        <v>712863.79229257791</v>
      </c>
    </row>
    <row r="7" spans="1:4">
      <c r="A7" s="355">
        <v>2</v>
      </c>
      <c r="B7" s="352" t="s">
        <v>668</v>
      </c>
      <c r="C7" s="780">
        <v>33358682.875232123</v>
      </c>
      <c r="D7" s="781">
        <v>184464.8256901874</v>
      </c>
    </row>
    <row r="8" spans="1:4">
      <c r="A8" s="357">
        <v>2.1</v>
      </c>
      <c r="B8" s="356" t="s">
        <v>529</v>
      </c>
      <c r="C8" s="780">
        <v>18390118.503429178</v>
      </c>
      <c r="D8" s="781">
        <v>184464.8256901874</v>
      </c>
    </row>
    <row r="9" spans="1:4">
      <c r="A9" s="357">
        <v>2.2000000000000002</v>
      </c>
      <c r="B9" s="356" t="s">
        <v>527</v>
      </c>
      <c r="C9" s="780">
        <v>14968564.371802945</v>
      </c>
      <c r="D9" s="781"/>
    </row>
    <row r="10" spans="1:4">
      <c r="A10" s="358">
        <v>3</v>
      </c>
      <c r="B10" s="352" t="s">
        <v>667</v>
      </c>
      <c r="C10" s="780">
        <v>26051782.939629026</v>
      </c>
      <c r="D10" s="781">
        <v>0</v>
      </c>
    </row>
    <row r="11" spans="1:4">
      <c r="A11" s="357">
        <v>3.1</v>
      </c>
      <c r="B11" s="356" t="s">
        <v>458</v>
      </c>
      <c r="C11" s="780">
        <v>8720410.9539999999</v>
      </c>
      <c r="D11" s="781">
        <v>0</v>
      </c>
    </row>
    <row r="12" spans="1:4">
      <c r="A12" s="357">
        <v>3.2</v>
      </c>
      <c r="B12" s="356" t="s">
        <v>666</v>
      </c>
      <c r="C12" s="780">
        <v>4433213.9776534885</v>
      </c>
      <c r="D12" s="781"/>
    </row>
    <row r="13" spans="1:4">
      <c r="A13" s="357">
        <v>3.3</v>
      </c>
      <c r="B13" s="356" t="s">
        <v>528</v>
      </c>
      <c r="C13" s="780">
        <v>12898158.007975537</v>
      </c>
      <c r="D13" s="781"/>
    </row>
    <row r="14" spans="1:4">
      <c r="A14" s="355">
        <v>4</v>
      </c>
      <c r="B14" s="354" t="s">
        <v>665</v>
      </c>
      <c r="C14" s="780">
        <v>-47653.07566781115</v>
      </c>
      <c r="D14" s="781"/>
    </row>
    <row r="15" spans="1:4">
      <c r="A15" s="353">
        <v>5</v>
      </c>
      <c r="B15" s="352" t="s">
        <v>664</v>
      </c>
      <c r="C15" s="782">
        <f>C6+C7-C10+C14</f>
        <v>141992626.69891787</v>
      </c>
      <c r="D15" s="783">
        <f>D6+D7-D10+D14</f>
        <v>897328.61798276531</v>
      </c>
    </row>
  </sheetData>
  <mergeCells count="1">
    <mergeCell ref="A5:B5"/>
  </mergeCells>
  <pageMargins left="0.7" right="0.7" top="0.75" bottom="0.75" header="0.3" footer="0.3"/>
  <pageSetup scale="5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85" zoomScaleNormal="85" workbookViewId="0">
      <selection activeCell="D34" sqref="D34"/>
    </sheetView>
  </sheetViews>
  <sheetFormatPr defaultColWidth="9.109375" defaultRowHeight="12"/>
  <cols>
    <col min="1" max="1" width="8.33203125" style="322" customWidth="1"/>
    <col min="2" max="2" width="68" style="322" customWidth="1"/>
    <col min="3" max="3" width="37" style="322" customWidth="1"/>
    <col min="4" max="4" width="34.88671875" style="322" customWidth="1"/>
    <col min="5" max="16384" width="9.109375" style="322"/>
  </cols>
  <sheetData>
    <row r="1" spans="1:4" ht="13.8">
      <c r="A1" s="285" t="s">
        <v>30</v>
      </c>
      <c r="B1" s="331" t="str">
        <f>'Info '!C2</f>
        <v>JSC "Liberty Bank"</v>
      </c>
    </row>
    <row r="2" spans="1:4">
      <c r="A2" s="286" t="s">
        <v>31</v>
      </c>
      <c r="B2" s="474">
        <f>'1. key ratios '!B2</f>
        <v>45382</v>
      </c>
    </row>
    <row r="3" spans="1:4">
      <c r="A3" s="287" t="s">
        <v>460</v>
      </c>
    </row>
    <row r="4" spans="1:4">
      <c r="A4" s="287"/>
    </row>
    <row r="5" spans="1:4" ht="15" customHeight="1">
      <c r="A5" s="902" t="s">
        <v>530</v>
      </c>
      <c r="B5" s="903"/>
      <c r="C5" s="906" t="s">
        <v>461</v>
      </c>
      <c r="D5" s="906" t="s">
        <v>462</v>
      </c>
    </row>
    <row r="6" spans="1:4" ht="24" customHeight="1">
      <c r="A6" s="904"/>
      <c r="B6" s="905"/>
      <c r="C6" s="906"/>
      <c r="D6" s="906"/>
    </row>
    <row r="7" spans="1:4">
      <c r="A7" s="360">
        <v>1</v>
      </c>
      <c r="B7" s="323" t="s">
        <v>457</v>
      </c>
      <c r="C7" s="621">
        <v>122577223.27209601</v>
      </c>
      <c r="D7" s="531"/>
    </row>
    <row r="8" spans="1:4">
      <c r="A8" s="362">
        <v>2</v>
      </c>
      <c r="B8" s="362" t="s">
        <v>463</v>
      </c>
      <c r="C8" s="621">
        <v>39847253.948892996</v>
      </c>
      <c r="D8" s="531"/>
    </row>
    <row r="9" spans="1:4">
      <c r="A9" s="362">
        <v>3</v>
      </c>
      <c r="B9" s="363" t="s">
        <v>673</v>
      </c>
      <c r="C9" s="621">
        <v>757.06860198000004</v>
      </c>
      <c r="D9" s="531"/>
    </row>
    <row r="10" spans="1:4">
      <c r="A10" s="362">
        <v>4</v>
      </c>
      <c r="B10" s="362" t="s">
        <v>464</v>
      </c>
      <c r="C10" s="621">
        <v>31730492.355250951</v>
      </c>
      <c r="D10" s="531"/>
    </row>
    <row r="11" spans="1:4">
      <c r="A11" s="362">
        <v>5</v>
      </c>
      <c r="B11" s="361" t="s">
        <v>672</v>
      </c>
      <c r="C11" s="621">
        <v>939796.93138400011</v>
      </c>
      <c r="D11" s="531"/>
    </row>
    <row r="12" spans="1:4">
      <c r="A12" s="362">
        <v>6</v>
      </c>
      <c r="B12" s="361" t="s">
        <v>465</v>
      </c>
      <c r="C12" s="621">
        <v>21659608.234589949</v>
      </c>
      <c r="D12" s="531"/>
    </row>
    <row r="13" spans="1:4">
      <c r="A13" s="362">
        <v>7</v>
      </c>
      <c r="B13" s="361" t="s">
        <v>468</v>
      </c>
      <c r="C13" s="621">
        <v>8720410.9539999999</v>
      </c>
      <c r="D13" s="531"/>
    </row>
    <row r="14" spans="1:4">
      <c r="A14" s="362">
        <v>8</v>
      </c>
      <c r="B14" s="361" t="s">
        <v>466</v>
      </c>
      <c r="C14" s="621">
        <v>180227.41999999998</v>
      </c>
      <c r="D14" s="532"/>
    </row>
    <row r="15" spans="1:4">
      <c r="A15" s="362">
        <v>9</v>
      </c>
      <c r="B15" s="361" t="s">
        <v>467</v>
      </c>
      <c r="C15" s="621">
        <v>95059.26</v>
      </c>
      <c r="D15" s="532"/>
    </row>
    <row r="16" spans="1:4">
      <c r="A16" s="362">
        <v>10</v>
      </c>
      <c r="B16" s="361" t="s">
        <v>469</v>
      </c>
      <c r="C16" s="621">
        <v>53825.329999999798</v>
      </c>
      <c r="D16" s="532"/>
    </row>
    <row r="17" spans="1:4">
      <c r="A17" s="362">
        <v>11</v>
      </c>
      <c r="B17" s="361" t="s">
        <v>671</v>
      </c>
      <c r="C17" s="621">
        <v>81564.22527699999</v>
      </c>
      <c r="D17" s="531"/>
    </row>
    <row r="18" spans="1:4">
      <c r="A18" s="360">
        <v>12</v>
      </c>
      <c r="B18" s="359" t="s">
        <v>459</v>
      </c>
      <c r="C18" s="622">
        <f>C7+C8+C9-C10</f>
        <v>130694741.93434</v>
      </c>
      <c r="D18" s="531"/>
    </row>
    <row r="21" spans="1:4">
      <c r="B21" s="285"/>
    </row>
    <row r="22" spans="1:4">
      <c r="B22" s="286"/>
    </row>
    <row r="23" spans="1:4">
      <c r="B23" s="287"/>
    </row>
  </sheetData>
  <mergeCells count="3">
    <mergeCell ref="A5:B6"/>
    <mergeCell ref="C5:C6"/>
    <mergeCell ref="D5:D6"/>
  </mergeCells>
  <pageMargins left="0.7" right="0.7" top="0.75" bottom="0.75" header="0.3" footer="0.3"/>
  <pageSetup paperSize="9" scale="5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85" zoomScaleNormal="85" workbookViewId="0">
      <selection activeCell="G33" sqref="G33"/>
    </sheetView>
  </sheetViews>
  <sheetFormatPr defaultColWidth="9.109375" defaultRowHeight="12"/>
  <cols>
    <col min="1" max="1" width="11.88671875" style="345" bestFit="1" customWidth="1"/>
    <col min="2" max="2" width="44.6640625" style="345" customWidth="1"/>
    <col min="3" max="3" width="19.5546875" style="345" customWidth="1"/>
    <col min="4" max="4" width="17.109375" style="345" customWidth="1"/>
    <col min="5" max="5" width="17" style="345" customWidth="1"/>
    <col min="6" max="6" width="21.44140625" style="345" bestFit="1" customWidth="1"/>
    <col min="7" max="7" width="18.33203125" style="345" customWidth="1"/>
    <col min="8" max="8" width="16" style="345" customWidth="1"/>
    <col min="9" max="9" width="19" style="345" customWidth="1"/>
    <col min="10" max="10" width="21.44140625" style="345" bestFit="1" customWidth="1"/>
    <col min="11" max="11" width="19.44140625" style="345" customWidth="1"/>
    <col min="12" max="12" width="17.33203125" style="345" customWidth="1"/>
    <col min="13" max="13" width="17.6640625" style="345" customWidth="1"/>
    <col min="14" max="14" width="21.44140625" style="345" bestFit="1" customWidth="1"/>
    <col min="15" max="15" width="22.33203125" style="345" customWidth="1"/>
    <col min="16" max="16" width="21.6640625" style="345" bestFit="1" customWidth="1"/>
    <col min="17" max="18" width="20.109375" style="345" bestFit="1" customWidth="1"/>
    <col min="19" max="19" width="17.44140625" style="345" customWidth="1"/>
    <col min="20" max="20" width="16.109375" style="345" customWidth="1"/>
    <col min="21" max="21" width="13.88671875" style="345" bestFit="1" customWidth="1"/>
    <col min="22" max="22" width="21.44140625" style="345" bestFit="1" customWidth="1"/>
    <col min="23" max="23" width="22.33203125" style="345" customWidth="1"/>
    <col min="24" max="24" width="21.6640625" style="345" bestFit="1" customWidth="1"/>
    <col min="25" max="26" width="20.109375" style="345" bestFit="1" customWidth="1"/>
    <col min="27" max="27" width="17.44140625" style="345" customWidth="1"/>
    <col min="28" max="28" width="20" style="345" customWidth="1"/>
    <col min="29" max="16384" width="9.109375" style="345"/>
  </cols>
  <sheetData>
    <row r="1" spans="1:28" ht="13.8">
      <c r="A1" s="285" t="s">
        <v>30</v>
      </c>
      <c r="B1" s="331" t="str">
        <f>'Info '!C2</f>
        <v>JSC "Liberty Bank"</v>
      </c>
    </row>
    <row r="2" spans="1:28">
      <c r="A2" s="286" t="s">
        <v>31</v>
      </c>
      <c r="B2" s="474">
        <f>'1. key ratios '!B2</f>
        <v>45382</v>
      </c>
      <c r="C2" s="346"/>
    </row>
    <row r="3" spans="1:28">
      <c r="A3" s="287" t="s">
        <v>470</v>
      </c>
    </row>
    <row r="5" spans="1:28" ht="15" customHeight="1">
      <c r="A5" s="908" t="s">
        <v>685</v>
      </c>
      <c r="B5" s="909"/>
      <c r="C5" s="914" t="s">
        <v>471</v>
      </c>
      <c r="D5" s="915"/>
      <c r="E5" s="915"/>
      <c r="F5" s="915"/>
      <c r="G5" s="915"/>
      <c r="H5" s="915"/>
      <c r="I5" s="915"/>
      <c r="J5" s="915"/>
      <c r="K5" s="915"/>
      <c r="L5" s="915"/>
      <c r="M5" s="915"/>
      <c r="N5" s="915"/>
      <c r="O5" s="915"/>
      <c r="P5" s="915"/>
      <c r="Q5" s="915"/>
      <c r="R5" s="915"/>
      <c r="S5" s="915"/>
      <c r="T5" s="375"/>
      <c r="U5" s="375"/>
      <c r="V5" s="375"/>
      <c r="W5" s="375"/>
      <c r="X5" s="375"/>
      <c r="Y5" s="375"/>
      <c r="Z5" s="375"/>
      <c r="AA5" s="374"/>
      <c r="AB5" s="367"/>
    </row>
    <row r="6" spans="1:28" ht="12" customHeight="1">
      <c r="A6" s="910"/>
      <c r="B6" s="911"/>
      <c r="C6" s="916" t="s">
        <v>64</v>
      </c>
      <c r="D6" s="918" t="s">
        <v>684</v>
      </c>
      <c r="E6" s="918"/>
      <c r="F6" s="918"/>
      <c r="G6" s="918"/>
      <c r="H6" s="918" t="s">
        <v>683</v>
      </c>
      <c r="I6" s="918"/>
      <c r="J6" s="918"/>
      <c r="K6" s="918"/>
      <c r="L6" s="373"/>
      <c r="M6" s="919" t="s">
        <v>682</v>
      </c>
      <c r="N6" s="919"/>
      <c r="O6" s="919"/>
      <c r="P6" s="919"/>
      <c r="Q6" s="919"/>
      <c r="R6" s="919"/>
      <c r="S6" s="899"/>
      <c r="T6" s="372"/>
      <c r="U6" s="907" t="s">
        <v>681</v>
      </c>
      <c r="V6" s="907"/>
      <c r="W6" s="907"/>
      <c r="X6" s="907"/>
      <c r="Y6" s="907"/>
      <c r="Z6" s="907"/>
      <c r="AA6" s="900"/>
      <c r="AB6" s="371"/>
    </row>
    <row r="7" spans="1:28" ht="24">
      <c r="A7" s="912"/>
      <c r="B7" s="913"/>
      <c r="C7" s="917"/>
      <c r="D7" s="370"/>
      <c r="E7" s="368" t="s">
        <v>472</v>
      </c>
      <c r="F7" s="342" t="s">
        <v>679</v>
      </c>
      <c r="G7" s="344" t="s">
        <v>680</v>
      </c>
      <c r="H7" s="346"/>
      <c r="I7" s="368" t="s">
        <v>472</v>
      </c>
      <c r="J7" s="342" t="s">
        <v>679</v>
      </c>
      <c r="K7" s="344" t="s">
        <v>680</v>
      </c>
      <c r="L7" s="369"/>
      <c r="M7" s="368" t="s">
        <v>472</v>
      </c>
      <c r="N7" s="368" t="s">
        <v>679</v>
      </c>
      <c r="O7" s="368" t="s">
        <v>678</v>
      </c>
      <c r="P7" s="368" t="s">
        <v>677</v>
      </c>
      <c r="Q7" s="368" t="s">
        <v>676</v>
      </c>
      <c r="R7" s="342" t="s">
        <v>675</v>
      </c>
      <c r="S7" s="368" t="s">
        <v>674</v>
      </c>
      <c r="T7" s="369"/>
      <c r="U7" s="368" t="s">
        <v>472</v>
      </c>
      <c r="V7" s="368" t="s">
        <v>679</v>
      </c>
      <c r="W7" s="368" t="s">
        <v>678</v>
      </c>
      <c r="X7" s="368" t="s">
        <v>677</v>
      </c>
      <c r="Y7" s="368" t="s">
        <v>676</v>
      </c>
      <c r="Z7" s="342" t="s">
        <v>675</v>
      </c>
      <c r="AA7" s="368" t="s">
        <v>674</v>
      </c>
      <c r="AB7" s="367"/>
    </row>
    <row r="8" spans="1:28">
      <c r="A8" s="366">
        <v>1</v>
      </c>
      <c r="B8" s="338" t="s">
        <v>473</v>
      </c>
      <c r="C8" s="622">
        <v>3108790036.6237421</v>
      </c>
      <c r="D8" s="621">
        <v>2875455586.6912184</v>
      </c>
      <c r="E8" s="621">
        <v>23542980.656184997</v>
      </c>
      <c r="F8" s="621">
        <v>0</v>
      </c>
      <c r="G8" s="621">
        <v>823233.67883999995</v>
      </c>
      <c r="H8" s="621">
        <v>102639707.998318</v>
      </c>
      <c r="I8" s="621">
        <v>7774590.9125740016</v>
      </c>
      <c r="J8" s="621">
        <v>8777972.160188999</v>
      </c>
      <c r="K8" s="621">
        <v>0</v>
      </c>
      <c r="L8" s="621">
        <v>127441189.596587</v>
      </c>
      <c r="M8" s="621">
        <v>4333988.5416569998</v>
      </c>
      <c r="N8" s="621">
        <v>9330099.9922779985</v>
      </c>
      <c r="O8" s="621">
        <v>17056323.380823001</v>
      </c>
      <c r="P8" s="621">
        <v>18257709.222331002</v>
      </c>
      <c r="Q8" s="621">
        <v>31179707.298558</v>
      </c>
      <c r="R8" s="621">
        <v>33121112.452753007</v>
      </c>
      <c r="S8" s="621">
        <v>14784.906432</v>
      </c>
      <c r="T8" s="621">
        <v>3253552.3376190001</v>
      </c>
      <c r="U8" s="621">
        <v>17745.509999999998</v>
      </c>
      <c r="V8" s="621">
        <v>47437.97</v>
      </c>
      <c r="W8" s="621">
        <v>101132.086281</v>
      </c>
      <c r="X8" s="621">
        <v>583494.51</v>
      </c>
      <c r="Y8" s="621">
        <v>39831.949999999997</v>
      </c>
      <c r="Z8" s="621">
        <v>1246065.243949</v>
      </c>
      <c r="AA8" s="621">
        <v>0</v>
      </c>
      <c r="AB8" s="364"/>
    </row>
    <row r="9" spans="1:28">
      <c r="A9" s="333">
        <v>1.1000000000000001</v>
      </c>
      <c r="B9" s="365" t="s">
        <v>474</v>
      </c>
      <c r="C9" s="623">
        <v>0</v>
      </c>
      <c r="D9" s="621">
        <v>0</v>
      </c>
      <c r="E9" s="621">
        <v>0</v>
      </c>
      <c r="F9" s="621">
        <v>0</v>
      </c>
      <c r="G9" s="621">
        <v>0</v>
      </c>
      <c r="H9" s="621">
        <v>0</v>
      </c>
      <c r="I9" s="621">
        <v>0</v>
      </c>
      <c r="J9" s="621">
        <v>0</v>
      </c>
      <c r="K9" s="621">
        <v>0</v>
      </c>
      <c r="L9" s="621">
        <v>0</v>
      </c>
      <c r="M9" s="621">
        <v>0</v>
      </c>
      <c r="N9" s="621">
        <v>0</v>
      </c>
      <c r="O9" s="621">
        <v>0</v>
      </c>
      <c r="P9" s="621">
        <v>0</v>
      </c>
      <c r="Q9" s="621">
        <v>0</v>
      </c>
      <c r="R9" s="621">
        <v>0</v>
      </c>
      <c r="S9" s="621">
        <v>0</v>
      </c>
      <c r="T9" s="621">
        <v>0</v>
      </c>
      <c r="U9" s="621">
        <v>0</v>
      </c>
      <c r="V9" s="621">
        <v>0</v>
      </c>
      <c r="W9" s="621">
        <v>0</v>
      </c>
      <c r="X9" s="621">
        <v>0</v>
      </c>
      <c r="Y9" s="621">
        <v>0</v>
      </c>
      <c r="Z9" s="621">
        <v>0</v>
      </c>
      <c r="AA9" s="621">
        <v>0</v>
      </c>
      <c r="AB9" s="364"/>
    </row>
    <row r="10" spans="1:28">
      <c r="A10" s="333">
        <v>1.2</v>
      </c>
      <c r="B10" s="365" t="s">
        <v>475</v>
      </c>
      <c r="C10" s="623">
        <v>0</v>
      </c>
      <c r="D10" s="621">
        <v>0</v>
      </c>
      <c r="E10" s="621">
        <v>0</v>
      </c>
      <c r="F10" s="621">
        <v>0</v>
      </c>
      <c r="G10" s="621">
        <v>0</v>
      </c>
      <c r="H10" s="621">
        <v>0</v>
      </c>
      <c r="I10" s="621">
        <v>0</v>
      </c>
      <c r="J10" s="621">
        <v>0</v>
      </c>
      <c r="K10" s="621">
        <v>0</v>
      </c>
      <c r="L10" s="621">
        <v>0</v>
      </c>
      <c r="M10" s="621">
        <v>0</v>
      </c>
      <c r="N10" s="621">
        <v>0</v>
      </c>
      <c r="O10" s="621">
        <v>0</v>
      </c>
      <c r="P10" s="621">
        <v>0</v>
      </c>
      <c r="Q10" s="621">
        <v>0</v>
      </c>
      <c r="R10" s="621">
        <v>0</v>
      </c>
      <c r="S10" s="621">
        <v>0</v>
      </c>
      <c r="T10" s="621">
        <v>0</v>
      </c>
      <c r="U10" s="621">
        <v>0</v>
      </c>
      <c r="V10" s="621">
        <v>0</v>
      </c>
      <c r="W10" s="621">
        <v>0</v>
      </c>
      <c r="X10" s="621">
        <v>0</v>
      </c>
      <c r="Y10" s="621">
        <v>0</v>
      </c>
      <c r="Z10" s="621">
        <v>0</v>
      </c>
      <c r="AA10" s="621">
        <v>0</v>
      </c>
      <c r="AB10" s="364"/>
    </row>
    <row r="11" spans="1:28">
      <c r="A11" s="333">
        <v>1.3</v>
      </c>
      <c r="B11" s="365" t="s">
        <v>476</v>
      </c>
      <c r="C11" s="623">
        <v>0</v>
      </c>
      <c r="D11" s="621">
        <v>0</v>
      </c>
      <c r="E11" s="621">
        <v>0</v>
      </c>
      <c r="F11" s="621">
        <v>0</v>
      </c>
      <c r="G11" s="621">
        <v>0</v>
      </c>
      <c r="H11" s="621">
        <v>0</v>
      </c>
      <c r="I11" s="621">
        <v>0</v>
      </c>
      <c r="J11" s="621">
        <v>0</v>
      </c>
      <c r="K11" s="621">
        <v>0</v>
      </c>
      <c r="L11" s="621">
        <v>0</v>
      </c>
      <c r="M11" s="621">
        <v>0</v>
      </c>
      <c r="N11" s="621">
        <v>0</v>
      </c>
      <c r="O11" s="621">
        <v>0</v>
      </c>
      <c r="P11" s="621">
        <v>0</v>
      </c>
      <c r="Q11" s="621">
        <v>0</v>
      </c>
      <c r="R11" s="621">
        <v>0</v>
      </c>
      <c r="S11" s="621">
        <v>0</v>
      </c>
      <c r="T11" s="621">
        <v>0</v>
      </c>
      <c r="U11" s="621">
        <v>0</v>
      </c>
      <c r="V11" s="621">
        <v>0</v>
      </c>
      <c r="W11" s="621">
        <v>0</v>
      </c>
      <c r="X11" s="621">
        <v>0</v>
      </c>
      <c r="Y11" s="621">
        <v>0</v>
      </c>
      <c r="Z11" s="621">
        <v>0</v>
      </c>
      <c r="AA11" s="621">
        <v>0</v>
      </c>
      <c r="AB11" s="364"/>
    </row>
    <row r="12" spans="1:28">
      <c r="A12" s="333">
        <v>1.4</v>
      </c>
      <c r="B12" s="365" t="s">
        <v>477</v>
      </c>
      <c r="C12" s="623">
        <v>81159360.73920399</v>
      </c>
      <c r="D12" s="621">
        <v>81159360.73920399</v>
      </c>
      <c r="E12" s="621">
        <v>0</v>
      </c>
      <c r="F12" s="621">
        <v>0</v>
      </c>
      <c r="G12" s="621">
        <v>0</v>
      </c>
      <c r="H12" s="621">
        <v>0</v>
      </c>
      <c r="I12" s="621">
        <v>0</v>
      </c>
      <c r="J12" s="621">
        <v>0</v>
      </c>
      <c r="K12" s="621">
        <v>0</v>
      </c>
      <c r="L12" s="621">
        <v>0</v>
      </c>
      <c r="M12" s="621">
        <v>0</v>
      </c>
      <c r="N12" s="621">
        <v>0</v>
      </c>
      <c r="O12" s="621">
        <v>0</v>
      </c>
      <c r="P12" s="621">
        <v>0</v>
      </c>
      <c r="Q12" s="621">
        <v>0</v>
      </c>
      <c r="R12" s="621">
        <v>0</v>
      </c>
      <c r="S12" s="621">
        <v>0</v>
      </c>
      <c r="T12" s="621">
        <v>0</v>
      </c>
      <c r="U12" s="621">
        <v>0</v>
      </c>
      <c r="V12" s="621">
        <v>0</v>
      </c>
      <c r="W12" s="621">
        <v>0</v>
      </c>
      <c r="X12" s="621">
        <v>0</v>
      </c>
      <c r="Y12" s="621">
        <v>0</v>
      </c>
      <c r="Z12" s="621">
        <v>0</v>
      </c>
      <c r="AA12" s="621">
        <v>0</v>
      </c>
      <c r="AB12" s="364"/>
    </row>
    <row r="13" spans="1:28">
      <c r="A13" s="333">
        <v>1.5</v>
      </c>
      <c r="B13" s="365" t="s">
        <v>478</v>
      </c>
      <c r="C13" s="623">
        <v>705771932.87357521</v>
      </c>
      <c r="D13" s="621">
        <v>650119939.42759526</v>
      </c>
      <c r="E13" s="621">
        <v>2446493.9091429999</v>
      </c>
      <c r="F13" s="621">
        <v>0</v>
      </c>
      <c r="G13" s="621">
        <v>0</v>
      </c>
      <c r="H13" s="621">
        <v>36248164.334763005</v>
      </c>
      <c r="I13" s="621">
        <v>1228011.3969739999</v>
      </c>
      <c r="J13" s="621">
        <v>1217425.1870479998</v>
      </c>
      <c r="K13" s="621">
        <v>0</v>
      </c>
      <c r="L13" s="621">
        <v>17433106.470987</v>
      </c>
      <c r="M13" s="621">
        <v>823355.46237099997</v>
      </c>
      <c r="N13" s="621">
        <v>3218556.4563139998</v>
      </c>
      <c r="O13" s="621">
        <v>3316679.6569769997</v>
      </c>
      <c r="P13" s="621">
        <v>2639926.1592880003</v>
      </c>
      <c r="Q13" s="621">
        <v>4024283.1964369998</v>
      </c>
      <c r="R13" s="621">
        <v>484405.83680300001</v>
      </c>
      <c r="S13" s="621">
        <v>0</v>
      </c>
      <c r="T13" s="621">
        <v>1970722.64023</v>
      </c>
      <c r="U13" s="621">
        <v>0</v>
      </c>
      <c r="V13" s="621">
        <v>0</v>
      </c>
      <c r="W13" s="621">
        <v>101132.086281</v>
      </c>
      <c r="X13" s="621">
        <v>583494.51</v>
      </c>
      <c r="Y13" s="621">
        <v>0</v>
      </c>
      <c r="Z13" s="621">
        <v>1240648.763949</v>
      </c>
      <c r="AA13" s="621">
        <v>0</v>
      </c>
      <c r="AB13" s="364"/>
    </row>
    <row r="14" spans="1:28">
      <c r="A14" s="333">
        <v>1.6</v>
      </c>
      <c r="B14" s="365" t="s">
        <v>479</v>
      </c>
      <c r="C14" s="623">
        <v>2321858743.010963</v>
      </c>
      <c r="D14" s="621">
        <v>2144176286.5244191</v>
      </c>
      <c r="E14" s="621">
        <v>21096486.747041997</v>
      </c>
      <c r="F14" s="621">
        <v>0</v>
      </c>
      <c r="G14" s="621">
        <v>823233.67883999995</v>
      </c>
      <c r="H14" s="621">
        <v>66391543.663554996</v>
      </c>
      <c r="I14" s="621">
        <v>6546579.5156000014</v>
      </c>
      <c r="J14" s="621">
        <v>7560546.9731409987</v>
      </c>
      <c r="K14" s="621">
        <v>0</v>
      </c>
      <c r="L14" s="621">
        <v>110008083.12560001</v>
      </c>
      <c r="M14" s="621">
        <v>3510633.0792859998</v>
      </c>
      <c r="N14" s="621">
        <v>6111543.5359639982</v>
      </c>
      <c r="O14" s="621">
        <v>13739643.723846002</v>
      </c>
      <c r="P14" s="621">
        <v>15617783.063043004</v>
      </c>
      <c r="Q14" s="621">
        <v>27155424.102120999</v>
      </c>
      <c r="R14" s="621">
        <v>32636706.615950007</v>
      </c>
      <c r="S14" s="621">
        <v>14784.906432</v>
      </c>
      <c r="T14" s="621">
        <v>1282829.6973890001</v>
      </c>
      <c r="U14" s="621">
        <v>17745.509999999998</v>
      </c>
      <c r="V14" s="621">
        <v>47437.97</v>
      </c>
      <c r="W14" s="621">
        <v>0</v>
      </c>
      <c r="X14" s="621">
        <v>0</v>
      </c>
      <c r="Y14" s="621">
        <v>39831.949999999997</v>
      </c>
      <c r="Z14" s="621">
        <v>5416.48</v>
      </c>
      <c r="AA14" s="621">
        <v>0</v>
      </c>
      <c r="AB14" s="364"/>
    </row>
    <row r="15" spans="1:28">
      <c r="A15" s="366">
        <v>2</v>
      </c>
      <c r="B15" s="350" t="s">
        <v>480</v>
      </c>
      <c r="C15" s="622">
        <v>443333059.8819052</v>
      </c>
      <c r="D15" s="622">
        <v>443333059.8819052</v>
      </c>
      <c r="E15" s="621">
        <v>0</v>
      </c>
      <c r="F15" s="621">
        <v>0</v>
      </c>
      <c r="G15" s="621">
        <v>0</v>
      </c>
      <c r="H15" s="621">
        <v>0</v>
      </c>
      <c r="I15" s="621">
        <v>0</v>
      </c>
      <c r="J15" s="621">
        <v>0</v>
      </c>
      <c r="K15" s="621">
        <v>0</v>
      </c>
      <c r="L15" s="621">
        <v>0</v>
      </c>
      <c r="M15" s="621">
        <v>0</v>
      </c>
      <c r="N15" s="621">
        <v>0</v>
      </c>
      <c r="O15" s="621">
        <v>0</v>
      </c>
      <c r="P15" s="621">
        <v>0</v>
      </c>
      <c r="Q15" s="621">
        <v>0</v>
      </c>
      <c r="R15" s="621">
        <v>0</v>
      </c>
      <c r="S15" s="621">
        <v>0</v>
      </c>
      <c r="T15" s="621">
        <v>0</v>
      </c>
      <c r="U15" s="621">
        <v>0</v>
      </c>
      <c r="V15" s="621">
        <v>0</v>
      </c>
      <c r="W15" s="621">
        <v>0</v>
      </c>
      <c r="X15" s="621">
        <v>0</v>
      </c>
      <c r="Y15" s="621">
        <v>0</v>
      </c>
      <c r="Z15" s="621">
        <v>0</v>
      </c>
      <c r="AA15" s="621">
        <v>0</v>
      </c>
      <c r="AB15" s="364"/>
    </row>
    <row r="16" spans="1:28">
      <c r="A16" s="333">
        <v>2.1</v>
      </c>
      <c r="B16" s="365" t="s">
        <v>474</v>
      </c>
      <c r="C16" s="623">
        <v>0</v>
      </c>
      <c r="D16" s="621">
        <v>0</v>
      </c>
      <c r="E16" s="621">
        <v>0</v>
      </c>
      <c r="F16" s="621">
        <v>0</v>
      </c>
      <c r="G16" s="621">
        <v>0</v>
      </c>
      <c r="H16" s="621">
        <v>0</v>
      </c>
      <c r="I16" s="621">
        <v>0</v>
      </c>
      <c r="J16" s="621">
        <v>0</v>
      </c>
      <c r="K16" s="621">
        <v>0</v>
      </c>
      <c r="L16" s="621">
        <v>0</v>
      </c>
      <c r="M16" s="621">
        <v>0</v>
      </c>
      <c r="N16" s="621">
        <v>0</v>
      </c>
      <c r="O16" s="621">
        <v>0</v>
      </c>
      <c r="P16" s="621">
        <v>0</v>
      </c>
      <c r="Q16" s="621">
        <v>0</v>
      </c>
      <c r="R16" s="621">
        <v>0</v>
      </c>
      <c r="S16" s="621">
        <v>0</v>
      </c>
      <c r="T16" s="621">
        <v>0</v>
      </c>
      <c r="U16" s="621">
        <v>0</v>
      </c>
      <c r="V16" s="621">
        <v>0</v>
      </c>
      <c r="W16" s="621">
        <v>0</v>
      </c>
      <c r="X16" s="621">
        <v>0</v>
      </c>
      <c r="Y16" s="621">
        <v>0</v>
      </c>
      <c r="Z16" s="621">
        <v>0</v>
      </c>
      <c r="AA16" s="621">
        <v>0</v>
      </c>
      <c r="AB16" s="364"/>
    </row>
    <row r="17" spans="1:28">
      <c r="A17" s="333">
        <v>2.2000000000000002</v>
      </c>
      <c r="B17" s="365" t="s">
        <v>475</v>
      </c>
      <c r="C17" s="624">
        <v>410876044.19190514</v>
      </c>
      <c r="D17" s="625">
        <v>410876044.19190514</v>
      </c>
      <c r="E17" s="621">
        <v>0</v>
      </c>
      <c r="F17" s="621">
        <v>0</v>
      </c>
      <c r="G17" s="621">
        <v>0</v>
      </c>
      <c r="H17" s="621">
        <v>0</v>
      </c>
      <c r="I17" s="621">
        <v>0</v>
      </c>
      <c r="J17" s="621">
        <v>0</v>
      </c>
      <c r="K17" s="621">
        <v>0</v>
      </c>
      <c r="L17" s="621">
        <v>0</v>
      </c>
      <c r="M17" s="621">
        <v>0</v>
      </c>
      <c r="N17" s="621">
        <v>0</v>
      </c>
      <c r="O17" s="621">
        <v>0</v>
      </c>
      <c r="P17" s="621">
        <v>0</v>
      </c>
      <c r="Q17" s="621">
        <v>0</v>
      </c>
      <c r="R17" s="621">
        <v>0</v>
      </c>
      <c r="S17" s="621">
        <v>0</v>
      </c>
      <c r="T17" s="621">
        <v>0</v>
      </c>
      <c r="U17" s="621">
        <v>0</v>
      </c>
      <c r="V17" s="621">
        <v>0</v>
      </c>
      <c r="W17" s="621">
        <v>0</v>
      </c>
      <c r="X17" s="621">
        <v>0</v>
      </c>
      <c r="Y17" s="621">
        <v>0</v>
      </c>
      <c r="Z17" s="621">
        <v>0</v>
      </c>
      <c r="AA17" s="621">
        <v>0</v>
      </c>
      <c r="AB17" s="364"/>
    </row>
    <row r="18" spans="1:28">
      <c r="A18" s="333">
        <v>2.2999999999999998</v>
      </c>
      <c r="B18" s="365" t="s">
        <v>476</v>
      </c>
      <c r="C18" s="624">
        <v>0</v>
      </c>
      <c r="D18" s="625">
        <v>0</v>
      </c>
      <c r="E18" s="621">
        <v>0</v>
      </c>
      <c r="F18" s="621">
        <v>0</v>
      </c>
      <c r="G18" s="621">
        <v>0</v>
      </c>
      <c r="H18" s="621">
        <v>0</v>
      </c>
      <c r="I18" s="621">
        <v>0</v>
      </c>
      <c r="J18" s="621">
        <v>0</v>
      </c>
      <c r="K18" s="621">
        <v>0</v>
      </c>
      <c r="L18" s="621">
        <v>0</v>
      </c>
      <c r="M18" s="621">
        <v>0</v>
      </c>
      <c r="N18" s="621">
        <v>0</v>
      </c>
      <c r="O18" s="621">
        <v>0</v>
      </c>
      <c r="P18" s="621">
        <v>0</v>
      </c>
      <c r="Q18" s="621">
        <v>0</v>
      </c>
      <c r="R18" s="621">
        <v>0</v>
      </c>
      <c r="S18" s="621">
        <v>0</v>
      </c>
      <c r="T18" s="621">
        <v>0</v>
      </c>
      <c r="U18" s="621">
        <v>0</v>
      </c>
      <c r="V18" s="621">
        <v>0</v>
      </c>
      <c r="W18" s="621">
        <v>0</v>
      </c>
      <c r="X18" s="621">
        <v>0</v>
      </c>
      <c r="Y18" s="621">
        <v>0</v>
      </c>
      <c r="Z18" s="621">
        <v>0</v>
      </c>
      <c r="AA18" s="621">
        <v>0</v>
      </c>
      <c r="AB18" s="364"/>
    </row>
    <row r="19" spans="1:28">
      <c r="A19" s="333">
        <v>2.4</v>
      </c>
      <c r="B19" s="365" t="s">
        <v>477</v>
      </c>
      <c r="C19" s="624">
        <v>7025292.4100000001</v>
      </c>
      <c r="D19" s="625">
        <v>7025292.4100000001</v>
      </c>
      <c r="E19" s="621">
        <v>0</v>
      </c>
      <c r="F19" s="621">
        <v>0</v>
      </c>
      <c r="G19" s="621">
        <v>0</v>
      </c>
      <c r="H19" s="621">
        <v>0</v>
      </c>
      <c r="I19" s="621">
        <v>0</v>
      </c>
      <c r="J19" s="621">
        <v>0</v>
      </c>
      <c r="K19" s="621">
        <v>0</v>
      </c>
      <c r="L19" s="621">
        <v>0</v>
      </c>
      <c r="M19" s="621">
        <v>0</v>
      </c>
      <c r="N19" s="621">
        <v>0</v>
      </c>
      <c r="O19" s="621">
        <v>0</v>
      </c>
      <c r="P19" s="621">
        <v>0</v>
      </c>
      <c r="Q19" s="621">
        <v>0</v>
      </c>
      <c r="R19" s="621">
        <v>0</v>
      </c>
      <c r="S19" s="621">
        <v>0</v>
      </c>
      <c r="T19" s="621">
        <v>0</v>
      </c>
      <c r="U19" s="621">
        <v>0</v>
      </c>
      <c r="V19" s="621">
        <v>0</v>
      </c>
      <c r="W19" s="621">
        <v>0</v>
      </c>
      <c r="X19" s="621">
        <v>0</v>
      </c>
      <c r="Y19" s="621">
        <v>0</v>
      </c>
      <c r="Z19" s="621">
        <v>0</v>
      </c>
      <c r="AA19" s="621">
        <v>0</v>
      </c>
      <c r="AB19" s="364"/>
    </row>
    <row r="20" spans="1:28">
      <c r="A20" s="333">
        <v>2.5</v>
      </c>
      <c r="B20" s="365" t="s">
        <v>478</v>
      </c>
      <c r="C20" s="624">
        <v>25431723.280000001</v>
      </c>
      <c r="D20" s="625">
        <v>25431723.280000001</v>
      </c>
      <c r="E20" s="621">
        <v>0</v>
      </c>
      <c r="F20" s="621">
        <v>0</v>
      </c>
      <c r="G20" s="621">
        <v>0</v>
      </c>
      <c r="H20" s="621">
        <v>0</v>
      </c>
      <c r="I20" s="621">
        <v>0</v>
      </c>
      <c r="J20" s="621">
        <v>0</v>
      </c>
      <c r="K20" s="621">
        <v>0</v>
      </c>
      <c r="L20" s="621">
        <v>0</v>
      </c>
      <c r="M20" s="621">
        <v>0</v>
      </c>
      <c r="N20" s="621">
        <v>0</v>
      </c>
      <c r="O20" s="621">
        <v>0</v>
      </c>
      <c r="P20" s="621">
        <v>0</v>
      </c>
      <c r="Q20" s="621">
        <v>0</v>
      </c>
      <c r="R20" s="621">
        <v>0</v>
      </c>
      <c r="S20" s="621">
        <v>0</v>
      </c>
      <c r="T20" s="621">
        <v>0</v>
      </c>
      <c r="U20" s="621">
        <v>0</v>
      </c>
      <c r="V20" s="621">
        <v>0</v>
      </c>
      <c r="W20" s="621">
        <v>0</v>
      </c>
      <c r="X20" s="621">
        <v>0</v>
      </c>
      <c r="Y20" s="621">
        <v>0</v>
      </c>
      <c r="Z20" s="621">
        <v>0</v>
      </c>
      <c r="AA20" s="621">
        <v>0</v>
      </c>
      <c r="AB20" s="364"/>
    </row>
    <row r="21" spans="1:28">
      <c r="A21" s="333">
        <v>2.6</v>
      </c>
      <c r="B21" s="365" t="s">
        <v>479</v>
      </c>
      <c r="C21" s="623">
        <v>0</v>
      </c>
      <c r="D21" s="621">
        <v>0</v>
      </c>
      <c r="E21" s="621">
        <v>0</v>
      </c>
      <c r="F21" s="621">
        <v>0</v>
      </c>
      <c r="G21" s="621">
        <v>0</v>
      </c>
      <c r="H21" s="621">
        <v>0</v>
      </c>
      <c r="I21" s="621">
        <v>0</v>
      </c>
      <c r="J21" s="621">
        <v>0</v>
      </c>
      <c r="K21" s="621">
        <v>0</v>
      </c>
      <c r="L21" s="621">
        <v>0</v>
      </c>
      <c r="M21" s="621">
        <v>0</v>
      </c>
      <c r="N21" s="621">
        <v>0</v>
      </c>
      <c r="O21" s="621">
        <v>0</v>
      </c>
      <c r="P21" s="621">
        <v>0</v>
      </c>
      <c r="Q21" s="621">
        <v>0</v>
      </c>
      <c r="R21" s="621">
        <v>0</v>
      </c>
      <c r="S21" s="621">
        <v>0</v>
      </c>
      <c r="T21" s="621">
        <v>0</v>
      </c>
      <c r="U21" s="621">
        <v>0</v>
      </c>
      <c r="V21" s="621">
        <v>0</v>
      </c>
      <c r="W21" s="621">
        <v>0</v>
      </c>
      <c r="X21" s="621">
        <v>0</v>
      </c>
      <c r="Y21" s="621">
        <v>0</v>
      </c>
      <c r="Z21" s="621">
        <v>0</v>
      </c>
      <c r="AA21" s="621">
        <v>0</v>
      </c>
      <c r="AB21" s="364"/>
    </row>
    <row r="22" spans="1:28">
      <c r="A22" s="366">
        <v>3</v>
      </c>
      <c r="B22" s="338" t="s">
        <v>520</v>
      </c>
      <c r="C22" s="622">
        <v>315343106.32329899</v>
      </c>
      <c r="D22" s="622">
        <v>313557370.89459902</v>
      </c>
      <c r="E22" s="626">
        <v>0</v>
      </c>
      <c r="F22" s="626">
        <v>0</v>
      </c>
      <c r="G22" s="626">
        <v>0</v>
      </c>
      <c r="H22" s="622">
        <v>1172737.9389</v>
      </c>
      <c r="I22" s="626">
        <v>0</v>
      </c>
      <c r="J22" s="626">
        <v>0</v>
      </c>
      <c r="K22" s="626">
        <v>0</v>
      </c>
      <c r="L22" s="622">
        <v>612997.48979999998</v>
      </c>
      <c r="M22" s="626">
        <v>0</v>
      </c>
      <c r="N22" s="626">
        <v>0</v>
      </c>
      <c r="O22" s="626">
        <v>0</v>
      </c>
      <c r="P22" s="626">
        <v>0</v>
      </c>
      <c r="Q22" s="626">
        <v>0</v>
      </c>
      <c r="R22" s="626">
        <v>0</v>
      </c>
      <c r="S22" s="626">
        <v>0</v>
      </c>
      <c r="T22" s="622">
        <v>0</v>
      </c>
      <c r="U22" s="626">
        <v>0</v>
      </c>
      <c r="V22" s="626">
        <v>0</v>
      </c>
      <c r="W22" s="626">
        <v>0</v>
      </c>
      <c r="X22" s="626">
        <v>0</v>
      </c>
      <c r="Y22" s="626">
        <v>0</v>
      </c>
      <c r="Z22" s="626">
        <v>0</v>
      </c>
      <c r="AA22" s="626">
        <v>0</v>
      </c>
      <c r="AB22" s="364"/>
    </row>
    <row r="23" spans="1:28">
      <c r="A23" s="333">
        <v>3.1</v>
      </c>
      <c r="B23" s="365" t="s">
        <v>474</v>
      </c>
      <c r="C23" s="623">
        <v>0</v>
      </c>
      <c r="D23" s="622">
        <v>0</v>
      </c>
      <c r="E23" s="626">
        <v>0</v>
      </c>
      <c r="F23" s="626">
        <v>0</v>
      </c>
      <c r="G23" s="626">
        <v>0</v>
      </c>
      <c r="H23" s="622">
        <v>0</v>
      </c>
      <c r="I23" s="626">
        <v>0</v>
      </c>
      <c r="J23" s="626">
        <v>0</v>
      </c>
      <c r="K23" s="626">
        <v>0</v>
      </c>
      <c r="L23" s="622">
        <v>0</v>
      </c>
      <c r="M23" s="626">
        <v>0</v>
      </c>
      <c r="N23" s="626">
        <v>0</v>
      </c>
      <c r="O23" s="626">
        <v>0</v>
      </c>
      <c r="P23" s="626">
        <v>0</v>
      </c>
      <c r="Q23" s="626">
        <v>0</v>
      </c>
      <c r="R23" s="626">
        <v>0</v>
      </c>
      <c r="S23" s="626">
        <v>0</v>
      </c>
      <c r="T23" s="622">
        <v>0</v>
      </c>
      <c r="U23" s="626">
        <v>0</v>
      </c>
      <c r="V23" s="626">
        <v>0</v>
      </c>
      <c r="W23" s="626">
        <v>0</v>
      </c>
      <c r="X23" s="626">
        <v>0</v>
      </c>
      <c r="Y23" s="626">
        <v>0</v>
      </c>
      <c r="Z23" s="626">
        <v>0</v>
      </c>
      <c r="AA23" s="626">
        <v>0</v>
      </c>
      <c r="AB23" s="364"/>
    </row>
    <row r="24" spans="1:28">
      <c r="A24" s="333">
        <v>3.2</v>
      </c>
      <c r="B24" s="365" t="s">
        <v>475</v>
      </c>
      <c r="C24" s="623">
        <v>0</v>
      </c>
      <c r="D24" s="622">
        <v>0</v>
      </c>
      <c r="E24" s="626">
        <v>0</v>
      </c>
      <c r="F24" s="626">
        <v>0</v>
      </c>
      <c r="G24" s="626">
        <v>0</v>
      </c>
      <c r="H24" s="622">
        <v>0</v>
      </c>
      <c r="I24" s="626">
        <v>0</v>
      </c>
      <c r="J24" s="626">
        <v>0</v>
      </c>
      <c r="K24" s="626">
        <v>0</v>
      </c>
      <c r="L24" s="622">
        <v>0</v>
      </c>
      <c r="M24" s="626">
        <v>0</v>
      </c>
      <c r="N24" s="626">
        <v>0</v>
      </c>
      <c r="O24" s="626">
        <v>0</v>
      </c>
      <c r="P24" s="626">
        <v>0</v>
      </c>
      <c r="Q24" s="626">
        <v>0</v>
      </c>
      <c r="R24" s="626">
        <v>0</v>
      </c>
      <c r="S24" s="626">
        <v>0</v>
      </c>
      <c r="T24" s="622">
        <v>0</v>
      </c>
      <c r="U24" s="626">
        <v>0</v>
      </c>
      <c r="V24" s="626">
        <v>0</v>
      </c>
      <c r="W24" s="626">
        <v>0</v>
      </c>
      <c r="X24" s="626">
        <v>0</v>
      </c>
      <c r="Y24" s="626">
        <v>0</v>
      </c>
      <c r="Z24" s="626">
        <v>0</v>
      </c>
      <c r="AA24" s="626">
        <v>0</v>
      </c>
      <c r="AB24" s="364"/>
    </row>
    <row r="25" spans="1:28">
      <c r="A25" s="333">
        <v>3.3</v>
      </c>
      <c r="B25" s="365" t="s">
        <v>476</v>
      </c>
      <c r="C25" s="623">
        <v>10433332.290999999</v>
      </c>
      <c r="D25" s="622">
        <v>10433332.290999999</v>
      </c>
      <c r="E25" s="626">
        <v>0</v>
      </c>
      <c r="F25" s="626">
        <v>0</v>
      </c>
      <c r="G25" s="626">
        <v>0</v>
      </c>
      <c r="H25" s="622">
        <v>0</v>
      </c>
      <c r="I25" s="626">
        <v>0</v>
      </c>
      <c r="J25" s="626">
        <v>0</v>
      </c>
      <c r="K25" s="626">
        <v>0</v>
      </c>
      <c r="L25" s="622">
        <v>0</v>
      </c>
      <c r="M25" s="626">
        <v>0</v>
      </c>
      <c r="N25" s="626">
        <v>0</v>
      </c>
      <c r="O25" s="626">
        <v>0</v>
      </c>
      <c r="P25" s="626">
        <v>0</v>
      </c>
      <c r="Q25" s="626">
        <v>0</v>
      </c>
      <c r="R25" s="626">
        <v>0</v>
      </c>
      <c r="S25" s="626">
        <v>0</v>
      </c>
      <c r="T25" s="622">
        <v>0</v>
      </c>
      <c r="U25" s="626">
        <v>0</v>
      </c>
      <c r="V25" s="626">
        <v>0</v>
      </c>
      <c r="W25" s="626">
        <v>0</v>
      </c>
      <c r="X25" s="626">
        <v>0</v>
      </c>
      <c r="Y25" s="626">
        <v>0</v>
      </c>
      <c r="Z25" s="626">
        <v>0</v>
      </c>
      <c r="AA25" s="626">
        <v>0</v>
      </c>
      <c r="AB25" s="364"/>
    </row>
    <row r="26" spans="1:28">
      <c r="A26" s="333">
        <v>3.4</v>
      </c>
      <c r="B26" s="365" t="s">
        <v>477</v>
      </c>
      <c r="C26" s="623">
        <v>2397573.5923000001</v>
      </c>
      <c r="D26" s="622">
        <v>2397573.5923000001</v>
      </c>
      <c r="E26" s="626">
        <v>0</v>
      </c>
      <c r="F26" s="626">
        <v>0</v>
      </c>
      <c r="G26" s="626">
        <v>0</v>
      </c>
      <c r="H26" s="622">
        <v>0</v>
      </c>
      <c r="I26" s="626">
        <v>0</v>
      </c>
      <c r="J26" s="626">
        <v>0</v>
      </c>
      <c r="K26" s="626">
        <v>0</v>
      </c>
      <c r="L26" s="622">
        <v>0</v>
      </c>
      <c r="M26" s="626">
        <v>0</v>
      </c>
      <c r="N26" s="626">
        <v>0</v>
      </c>
      <c r="O26" s="626">
        <v>0</v>
      </c>
      <c r="P26" s="626">
        <v>0</v>
      </c>
      <c r="Q26" s="626">
        <v>0</v>
      </c>
      <c r="R26" s="626">
        <v>0</v>
      </c>
      <c r="S26" s="626">
        <v>0</v>
      </c>
      <c r="T26" s="622">
        <v>0</v>
      </c>
      <c r="U26" s="626">
        <v>0</v>
      </c>
      <c r="V26" s="626">
        <v>0</v>
      </c>
      <c r="W26" s="626">
        <v>0</v>
      </c>
      <c r="X26" s="626">
        <v>0</v>
      </c>
      <c r="Y26" s="626">
        <v>0</v>
      </c>
      <c r="Z26" s="626">
        <v>0</v>
      </c>
      <c r="AA26" s="626">
        <v>0</v>
      </c>
      <c r="AB26" s="364"/>
    </row>
    <row r="27" spans="1:28">
      <c r="A27" s="333">
        <v>3.5</v>
      </c>
      <c r="B27" s="365" t="s">
        <v>478</v>
      </c>
      <c r="C27" s="623">
        <v>257797403.503699</v>
      </c>
      <c r="D27" s="622">
        <v>256163159.381899</v>
      </c>
      <c r="E27" s="626">
        <v>0</v>
      </c>
      <c r="F27" s="626">
        <v>0</v>
      </c>
      <c r="G27" s="626">
        <v>0</v>
      </c>
      <c r="H27" s="622">
        <v>1082500</v>
      </c>
      <c r="I27" s="626">
        <v>0</v>
      </c>
      <c r="J27" s="626">
        <v>0</v>
      </c>
      <c r="K27" s="626">
        <v>0</v>
      </c>
      <c r="L27" s="622">
        <v>551744.12179999996</v>
      </c>
      <c r="M27" s="626">
        <v>0</v>
      </c>
      <c r="N27" s="626">
        <v>0</v>
      </c>
      <c r="O27" s="626">
        <v>0</v>
      </c>
      <c r="P27" s="626">
        <v>0</v>
      </c>
      <c r="Q27" s="626">
        <v>0</v>
      </c>
      <c r="R27" s="626">
        <v>0</v>
      </c>
      <c r="S27" s="626">
        <v>0</v>
      </c>
      <c r="T27" s="622">
        <v>0</v>
      </c>
      <c r="U27" s="626">
        <v>0</v>
      </c>
      <c r="V27" s="626">
        <v>0</v>
      </c>
      <c r="W27" s="626">
        <v>0</v>
      </c>
      <c r="X27" s="626">
        <v>0</v>
      </c>
      <c r="Y27" s="626">
        <v>0</v>
      </c>
      <c r="Z27" s="626">
        <v>0</v>
      </c>
      <c r="AA27" s="626">
        <v>0</v>
      </c>
      <c r="AB27" s="364"/>
    </row>
    <row r="28" spans="1:28">
      <c r="A28" s="333">
        <v>3.6</v>
      </c>
      <c r="B28" s="365" t="s">
        <v>479</v>
      </c>
      <c r="C28" s="623">
        <v>44714796.936300002</v>
      </c>
      <c r="D28" s="622">
        <v>44563305.6294</v>
      </c>
      <c r="E28" s="626">
        <v>0</v>
      </c>
      <c r="F28" s="626">
        <v>0</v>
      </c>
      <c r="G28" s="626">
        <v>0</v>
      </c>
      <c r="H28" s="622">
        <v>90237.938900000008</v>
      </c>
      <c r="I28" s="626">
        <v>0</v>
      </c>
      <c r="J28" s="626">
        <v>0</v>
      </c>
      <c r="K28" s="626">
        <v>0</v>
      </c>
      <c r="L28" s="622">
        <v>61253.368000000002</v>
      </c>
      <c r="M28" s="626">
        <v>0</v>
      </c>
      <c r="N28" s="626">
        <v>0</v>
      </c>
      <c r="O28" s="626">
        <v>0</v>
      </c>
      <c r="P28" s="626">
        <v>0</v>
      </c>
      <c r="Q28" s="626">
        <v>0</v>
      </c>
      <c r="R28" s="626">
        <v>0</v>
      </c>
      <c r="S28" s="626">
        <v>0</v>
      </c>
      <c r="T28" s="622">
        <v>0</v>
      </c>
      <c r="U28" s="626">
        <v>0</v>
      </c>
      <c r="V28" s="626">
        <v>0</v>
      </c>
      <c r="W28" s="626">
        <v>0</v>
      </c>
      <c r="X28" s="626">
        <v>0</v>
      </c>
      <c r="Y28" s="626">
        <v>0</v>
      </c>
      <c r="Z28" s="626">
        <v>0</v>
      </c>
      <c r="AA28" s="626">
        <v>0</v>
      </c>
      <c r="AB28" s="364"/>
    </row>
  </sheetData>
  <mergeCells count="7">
    <mergeCell ref="U6:AA6"/>
    <mergeCell ref="A5:B7"/>
    <mergeCell ref="C5:S5"/>
    <mergeCell ref="C6:C7"/>
    <mergeCell ref="D6:G6"/>
    <mergeCell ref="H6:K6"/>
    <mergeCell ref="M6:S6"/>
  </mergeCells>
  <pageMargins left="0.7" right="0.7" top="0.75" bottom="0.75" header="0.3" footer="0.3"/>
  <pageSetup scale="1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85" zoomScaleNormal="85" workbookViewId="0">
      <selection activeCell="I35" sqref="I35"/>
    </sheetView>
  </sheetViews>
  <sheetFormatPr defaultColWidth="9.109375" defaultRowHeight="12"/>
  <cols>
    <col min="1" max="1" width="11.88671875" style="345" bestFit="1" customWidth="1"/>
    <col min="2" max="2" width="45.33203125" style="345" customWidth="1"/>
    <col min="3" max="7" width="15" style="345" customWidth="1"/>
    <col min="8" max="8" width="16.109375" style="345" customWidth="1"/>
    <col min="9" max="9" width="14.88671875" style="345" customWidth="1"/>
    <col min="10" max="10" width="17.109375" style="345" customWidth="1"/>
    <col min="11" max="11" width="16.109375" style="345" customWidth="1"/>
    <col min="12" max="12" width="14.5546875" style="345" customWidth="1"/>
    <col min="13" max="13" width="16.88671875" style="345" customWidth="1"/>
    <col min="14" max="19" width="22.33203125" style="345" customWidth="1"/>
    <col min="20" max="20" width="16.44140625" style="345" customWidth="1"/>
    <col min="21" max="21" width="13.88671875" style="345" bestFit="1" customWidth="1"/>
    <col min="22" max="22" width="21.44140625" style="345" bestFit="1" customWidth="1"/>
    <col min="23" max="23" width="18.6640625" style="345" bestFit="1" customWidth="1"/>
    <col min="24" max="24" width="21.6640625" style="345" bestFit="1" customWidth="1"/>
    <col min="25" max="26" width="20.109375" style="345" bestFit="1" customWidth="1"/>
    <col min="27" max="27" width="18.33203125" style="345" customWidth="1"/>
    <col min="28" max="16384" width="9.109375" style="345"/>
  </cols>
  <sheetData>
    <row r="1" spans="1:27" ht="13.8">
      <c r="A1" s="285" t="s">
        <v>30</v>
      </c>
      <c r="B1" s="331" t="str">
        <f>'Info '!C2</f>
        <v>JSC "Liberty Bank"</v>
      </c>
    </row>
    <row r="2" spans="1:27">
      <c r="A2" s="286" t="s">
        <v>31</v>
      </c>
      <c r="B2" s="474">
        <f>'1. key ratios '!B2</f>
        <v>45382</v>
      </c>
    </row>
    <row r="3" spans="1:27">
      <c r="A3" s="287" t="s">
        <v>482</v>
      </c>
      <c r="C3" s="347"/>
    </row>
    <row r="4" spans="1:27" ht="12.6" thickBot="1">
      <c r="A4" s="287"/>
      <c r="B4" s="398"/>
      <c r="C4" s="347"/>
    </row>
    <row r="5" spans="1:27" s="376" customFormat="1" ht="13.5" customHeight="1">
      <c r="A5" s="921" t="s">
        <v>688</v>
      </c>
      <c r="B5" s="922"/>
      <c r="C5" s="929" t="s">
        <v>687</v>
      </c>
      <c r="D5" s="930"/>
      <c r="E5" s="930"/>
      <c r="F5" s="930"/>
      <c r="G5" s="930"/>
      <c r="H5" s="930"/>
      <c r="I5" s="930"/>
      <c r="J5" s="930"/>
      <c r="K5" s="930"/>
      <c r="L5" s="930"/>
      <c r="M5" s="930"/>
      <c r="N5" s="930"/>
      <c r="O5" s="930"/>
      <c r="P5" s="930"/>
      <c r="Q5" s="930"/>
      <c r="R5" s="930"/>
      <c r="S5" s="931"/>
      <c r="T5" s="601"/>
      <c r="U5" s="601"/>
      <c r="V5" s="601"/>
      <c r="W5" s="601"/>
      <c r="X5" s="601"/>
      <c r="Y5" s="601"/>
      <c r="Z5" s="601"/>
      <c r="AA5" s="540"/>
    </row>
    <row r="6" spans="1:27" s="376" customFormat="1" ht="12" customHeight="1">
      <c r="A6" s="923"/>
      <c r="B6" s="924"/>
      <c r="C6" s="927" t="s">
        <v>64</v>
      </c>
      <c r="D6" s="918" t="s">
        <v>684</v>
      </c>
      <c r="E6" s="918"/>
      <c r="F6" s="918"/>
      <c r="G6" s="918"/>
      <c r="H6" s="918" t="s">
        <v>683</v>
      </c>
      <c r="I6" s="918"/>
      <c r="J6" s="918"/>
      <c r="K6" s="918"/>
      <c r="L6" s="373"/>
      <c r="M6" s="919" t="s">
        <v>682</v>
      </c>
      <c r="N6" s="919"/>
      <c r="O6" s="919"/>
      <c r="P6" s="919"/>
      <c r="Q6" s="919"/>
      <c r="R6" s="919"/>
      <c r="S6" s="899"/>
      <c r="T6" s="375"/>
      <c r="U6" s="907" t="s">
        <v>681</v>
      </c>
      <c r="V6" s="907"/>
      <c r="W6" s="907"/>
      <c r="X6" s="907"/>
      <c r="Y6" s="907"/>
      <c r="Z6" s="907"/>
      <c r="AA6" s="920"/>
    </row>
    <row r="7" spans="1:27" s="376" customFormat="1" ht="24">
      <c r="A7" s="925"/>
      <c r="B7" s="926"/>
      <c r="C7" s="928"/>
      <c r="D7" s="370"/>
      <c r="E7" s="368" t="s">
        <v>472</v>
      </c>
      <c r="F7" s="538" t="s">
        <v>679</v>
      </c>
      <c r="G7" s="344" t="s">
        <v>680</v>
      </c>
      <c r="H7" s="600"/>
      <c r="I7" s="368" t="s">
        <v>472</v>
      </c>
      <c r="J7" s="538" t="s">
        <v>679</v>
      </c>
      <c r="K7" s="344" t="s">
        <v>680</v>
      </c>
      <c r="L7" s="537"/>
      <c r="M7" s="368" t="s">
        <v>472</v>
      </c>
      <c r="N7" s="538" t="s">
        <v>679</v>
      </c>
      <c r="O7" s="538" t="s">
        <v>678</v>
      </c>
      <c r="P7" s="538" t="s">
        <v>677</v>
      </c>
      <c r="Q7" s="538" t="s">
        <v>676</v>
      </c>
      <c r="R7" s="538" t="s">
        <v>675</v>
      </c>
      <c r="S7" s="368" t="s">
        <v>674</v>
      </c>
      <c r="T7" s="539"/>
      <c r="U7" s="368" t="s">
        <v>472</v>
      </c>
      <c r="V7" s="368" t="s">
        <v>679</v>
      </c>
      <c r="W7" s="368" t="s">
        <v>678</v>
      </c>
      <c r="X7" s="368" t="s">
        <v>677</v>
      </c>
      <c r="Y7" s="368" t="s">
        <v>676</v>
      </c>
      <c r="Z7" s="538" t="s">
        <v>675</v>
      </c>
      <c r="AA7" s="397" t="s">
        <v>674</v>
      </c>
    </row>
    <row r="8" spans="1:27">
      <c r="A8" s="396">
        <v>1</v>
      </c>
      <c r="B8" s="395" t="s">
        <v>473</v>
      </c>
      <c r="C8" s="784">
        <v>3108790036.6237407</v>
      </c>
      <c r="D8" s="627">
        <v>2875455586.6912174</v>
      </c>
      <c r="E8" s="627">
        <v>23542980.656184994</v>
      </c>
      <c r="F8" s="627">
        <v>0</v>
      </c>
      <c r="G8" s="627">
        <v>823233.67883999995</v>
      </c>
      <c r="H8" s="627">
        <v>102639707.99831794</v>
      </c>
      <c r="I8" s="627">
        <v>7774590.9125740016</v>
      </c>
      <c r="J8" s="627">
        <v>8777972.160188999</v>
      </c>
      <c r="K8" s="627">
        <v>0</v>
      </c>
      <c r="L8" s="627">
        <v>127441189.59658702</v>
      </c>
      <c r="M8" s="627">
        <v>4333988.5416569998</v>
      </c>
      <c r="N8" s="627">
        <v>9330099.9922779985</v>
      </c>
      <c r="O8" s="627">
        <v>17056323.340823002</v>
      </c>
      <c r="P8" s="627">
        <v>18257709.222331002</v>
      </c>
      <c r="Q8" s="627">
        <v>31179707.298557997</v>
      </c>
      <c r="R8" s="627">
        <v>33121112.452753007</v>
      </c>
      <c r="S8" s="627">
        <v>14784.906432</v>
      </c>
      <c r="T8" s="627">
        <v>3253552.3376189996</v>
      </c>
      <c r="U8" s="627">
        <v>17745.509999999998</v>
      </c>
      <c r="V8" s="627">
        <v>47437.97</v>
      </c>
      <c r="W8" s="627">
        <v>101132.086281</v>
      </c>
      <c r="X8" s="627">
        <v>583494.51</v>
      </c>
      <c r="Y8" s="627">
        <v>39831.949999999997</v>
      </c>
      <c r="Z8" s="627">
        <v>1246065.243949</v>
      </c>
      <c r="AA8" s="785">
        <v>0</v>
      </c>
    </row>
    <row r="9" spans="1:27">
      <c r="A9" s="393">
        <v>1.1000000000000001</v>
      </c>
      <c r="B9" s="394" t="s">
        <v>483</v>
      </c>
      <c r="C9" s="786">
        <v>1775239588.7447212</v>
      </c>
      <c r="D9" s="627">
        <v>1671733449.4747972</v>
      </c>
      <c r="E9" s="627">
        <v>14572360.596185001</v>
      </c>
      <c r="F9" s="627">
        <v>0</v>
      </c>
      <c r="G9" s="627">
        <v>0</v>
      </c>
      <c r="H9" s="627">
        <v>59369703.139084995</v>
      </c>
      <c r="I9" s="627">
        <v>4595043.3625739999</v>
      </c>
      <c r="J9" s="627">
        <v>4457260.6801890004</v>
      </c>
      <c r="K9" s="627">
        <v>0</v>
      </c>
      <c r="L9" s="627">
        <v>40919397.343219012</v>
      </c>
      <c r="M9" s="627">
        <v>2097809.9534050003</v>
      </c>
      <c r="N9" s="627">
        <v>4803657.708811</v>
      </c>
      <c r="O9" s="627">
        <v>8272851.0339000011</v>
      </c>
      <c r="P9" s="627">
        <v>5698461.0592879988</v>
      </c>
      <c r="Q9" s="627">
        <v>9017067.5558900014</v>
      </c>
      <c r="R9" s="627">
        <v>2533415.0037379991</v>
      </c>
      <c r="S9" s="627">
        <v>14784.906432</v>
      </c>
      <c r="T9" s="627">
        <v>3217038.7876189998</v>
      </c>
      <c r="U9" s="627">
        <v>17745.509999999998</v>
      </c>
      <c r="V9" s="627">
        <v>22396.07</v>
      </c>
      <c r="W9" s="627">
        <v>101132.086281</v>
      </c>
      <c r="X9" s="627">
        <v>583494.51</v>
      </c>
      <c r="Y9" s="627">
        <v>39831.949999999997</v>
      </c>
      <c r="Z9" s="627">
        <v>1240648.763949</v>
      </c>
      <c r="AA9" s="785">
        <v>0</v>
      </c>
    </row>
    <row r="10" spans="1:27">
      <c r="A10" s="391" t="s">
        <v>14</v>
      </c>
      <c r="B10" s="392" t="s">
        <v>484</v>
      </c>
      <c r="C10" s="786">
        <v>1409381540.142025</v>
      </c>
      <c r="D10" s="627">
        <v>1321823296.6831763</v>
      </c>
      <c r="E10" s="627">
        <v>6399154.760574</v>
      </c>
      <c r="F10" s="627">
        <v>0</v>
      </c>
      <c r="G10" s="627">
        <v>0</v>
      </c>
      <c r="H10" s="627">
        <v>52534258.748983003</v>
      </c>
      <c r="I10" s="627">
        <v>2739335.4725740007</v>
      </c>
      <c r="J10" s="627">
        <v>2562239.4900870007</v>
      </c>
      <c r="K10" s="627">
        <v>0</v>
      </c>
      <c r="L10" s="627">
        <v>31806945.922247004</v>
      </c>
      <c r="M10" s="627">
        <v>1853594.3434049999</v>
      </c>
      <c r="N10" s="627">
        <v>4303161.1388109997</v>
      </c>
      <c r="O10" s="627">
        <v>6297010.8893600004</v>
      </c>
      <c r="P10" s="627">
        <v>3083432.7392879995</v>
      </c>
      <c r="Q10" s="627">
        <v>7003926.8358899998</v>
      </c>
      <c r="R10" s="627">
        <v>1155870.8537379999</v>
      </c>
      <c r="S10" s="627">
        <v>0</v>
      </c>
      <c r="T10" s="627">
        <v>3217038.7876189998</v>
      </c>
      <c r="U10" s="627">
        <v>17745.509999999998</v>
      </c>
      <c r="V10" s="627">
        <v>22396.07</v>
      </c>
      <c r="W10" s="627">
        <v>101132.086281</v>
      </c>
      <c r="X10" s="627">
        <v>583494.51</v>
      </c>
      <c r="Y10" s="627">
        <v>39831.949999999997</v>
      </c>
      <c r="Z10" s="627">
        <v>1240648.763949</v>
      </c>
      <c r="AA10" s="785">
        <v>0</v>
      </c>
    </row>
    <row r="11" spans="1:27">
      <c r="A11" s="390" t="s">
        <v>485</v>
      </c>
      <c r="B11" s="389" t="s">
        <v>486</v>
      </c>
      <c r="C11" s="787">
        <v>850718527.01142395</v>
      </c>
      <c r="D11" s="627">
        <v>805784594.29839814</v>
      </c>
      <c r="E11" s="627">
        <v>4841223.4906329997</v>
      </c>
      <c r="F11" s="627">
        <v>0</v>
      </c>
      <c r="G11" s="627">
        <v>0</v>
      </c>
      <c r="H11" s="627">
        <v>28729981.768380996</v>
      </c>
      <c r="I11" s="627">
        <v>1724507.212574</v>
      </c>
      <c r="J11" s="627">
        <v>974617.0600869999</v>
      </c>
      <c r="K11" s="627">
        <v>0</v>
      </c>
      <c r="L11" s="627">
        <v>13631593.680975001</v>
      </c>
      <c r="M11" s="627">
        <v>512500.22204299999</v>
      </c>
      <c r="N11" s="627">
        <v>1277634.9524970001</v>
      </c>
      <c r="O11" s="627">
        <v>3060109.5885439995</v>
      </c>
      <c r="P11" s="627">
        <v>949654.9092880002</v>
      </c>
      <c r="Q11" s="627">
        <v>1064081.3699999999</v>
      </c>
      <c r="R11" s="627">
        <v>369165.02680300007</v>
      </c>
      <c r="S11" s="627">
        <v>0</v>
      </c>
      <c r="T11" s="627">
        <v>2572357.2636699998</v>
      </c>
      <c r="U11" s="627">
        <v>17745.509999999998</v>
      </c>
      <c r="V11" s="627">
        <v>22396.07</v>
      </c>
      <c r="W11" s="627">
        <v>101132.086281</v>
      </c>
      <c r="X11" s="627">
        <v>583494.51</v>
      </c>
      <c r="Y11" s="627">
        <v>39831.949999999997</v>
      </c>
      <c r="Z11" s="627">
        <v>595967.24</v>
      </c>
      <c r="AA11" s="785">
        <v>0</v>
      </c>
    </row>
    <row r="12" spans="1:27">
      <c r="A12" s="390" t="s">
        <v>487</v>
      </c>
      <c r="B12" s="389" t="s">
        <v>488</v>
      </c>
      <c r="C12" s="787">
        <v>248065405.01227802</v>
      </c>
      <c r="D12" s="627">
        <v>236826648.741934</v>
      </c>
      <c r="E12" s="627">
        <v>621780.06994099997</v>
      </c>
      <c r="F12" s="627">
        <v>0</v>
      </c>
      <c r="G12" s="627">
        <v>0</v>
      </c>
      <c r="H12" s="627">
        <v>5586943.6399999987</v>
      </c>
      <c r="I12" s="627">
        <v>429265.44</v>
      </c>
      <c r="J12" s="627">
        <v>847807.63</v>
      </c>
      <c r="K12" s="627">
        <v>0</v>
      </c>
      <c r="L12" s="627">
        <v>5651812.6303440006</v>
      </c>
      <c r="M12" s="627">
        <v>1111891.5213619999</v>
      </c>
      <c r="N12" s="627">
        <v>57586.99</v>
      </c>
      <c r="O12" s="627">
        <v>393879.4</v>
      </c>
      <c r="P12" s="627">
        <v>130122.23999999999</v>
      </c>
      <c r="Q12" s="627">
        <v>3654591.5964370002</v>
      </c>
      <c r="R12" s="627">
        <v>102664.36</v>
      </c>
      <c r="S12" s="627">
        <v>0</v>
      </c>
      <c r="T12" s="627">
        <v>0</v>
      </c>
      <c r="U12" s="627">
        <v>0</v>
      </c>
      <c r="V12" s="627">
        <v>0</v>
      </c>
      <c r="W12" s="627">
        <v>0</v>
      </c>
      <c r="X12" s="627">
        <v>0</v>
      </c>
      <c r="Y12" s="627">
        <v>0</v>
      </c>
      <c r="Z12" s="627">
        <v>0</v>
      </c>
      <c r="AA12" s="785">
        <v>0</v>
      </c>
    </row>
    <row r="13" spans="1:27">
      <c r="A13" s="390" t="s">
        <v>489</v>
      </c>
      <c r="B13" s="389" t="s">
        <v>490</v>
      </c>
      <c r="C13" s="787">
        <v>110794344.82660699</v>
      </c>
      <c r="D13" s="627">
        <v>96123496.163958982</v>
      </c>
      <c r="E13" s="627">
        <v>78993.83</v>
      </c>
      <c r="F13" s="627">
        <v>0</v>
      </c>
      <c r="G13" s="627">
        <v>0</v>
      </c>
      <c r="H13" s="627">
        <v>10244597.823628997</v>
      </c>
      <c r="I13" s="627">
        <v>229239.92</v>
      </c>
      <c r="J13" s="627">
        <v>74938.01999999999</v>
      </c>
      <c r="K13" s="627">
        <v>0</v>
      </c>
      <c r="L13" s="627">
        <v>3781569.31507</v>
      </c>
      <c r="M13" s="627">
        <v>80484.259999999995</v>
      </c>
      <c r="N13" s="627">
        <v>335754.76</v>
      </c>
      <c r="O13" s="627">
        <v>583191.48127199989</v>
      </c>
      <c r="P13" s="627">
        <v>486321.37</v>
      </c>
      <c r="Q13" s="627">
        <v>804535.11945300014</v>
      </c>
      <c r="R13" s="627">
        <v>219799.746935</v>
      </c>
      <c r="S13" s="627">
        <v>0</v>
      </c>
      <c r="T13" s="627">
        <v>644681.52394900005</v>
      </c>
      <c r="U13" s="627">
        <v>0</v>
      </c>
      <c r="V13" s="627">
        <v>0</v>
      </c>
      <c r="W13" s="627">
        <v>0</v>
      </c>
      <c r="X13" s="627">
        <v>0</v>
      </c>
      <c r="Y13" s="627">
        <v>0</v>
      </c>
      <c r="Z13" s="627">
        <v>644681.52394900005</v>
      </c>
      <c r="AA13" s="785">
        <v>0</v>
      </c>
    </row>
    <row r="14" spans="1:27">
      <c r="A14" s="390" t="s">
        <v>491</v>
      </c>
      <c r="B14" s="389" t="s">
        <v>492</v>
      </c>
      <c r="C14" s="787">
        <v>199803263.2917158</v>
      </c>
      <c r="D14" s="627">
        <v>183088557.47888488</v>
      </c>
      <c r="E14" s="627">
        <v>857157.37</v>
      </c>
      <c r="F14" s="627">
        <v>0</v>
      </c>
      <c r="G14" s="627">
        <v>0</v>
      </c>
      <c r="H14" s="627">
        <v>7972735.516973</v>
      </c>
      <c r="I14" s="627">
        <v>356322.9</v>
      </c>
      <c r="J14" s="627">
        <v>664876.78</v>
      </c>
      <c r="K14" s="627">
        <v>0</v>
      </c>
      <c r="L14" s="627">
        <v>8741970.2958579995</v>
      </c>
      <c r="M14" s="627">
        <v>148718.34</v>
      </c>
      <c r="N14" s="627">
        <v>2632184.4363140003</v>
      </c>
      <c r="O14" s="627">
        <v>2259830.4195440002</v>
      </c>
      <c r="P14" s="627">
        <v>1517334.22</v>
      </c>
      <c r="Q14" s="627">
        <v>1480718.7499999998</v>
      </c>
      <c r="R14" s="627">
        <v>464241.72000000003</v>
      </c>
      <c r="S14" s="627">
        <v>0</v>
      </c>
      <c r="T14" s="627">
        <v>0</v>
      </c>
      <c r="U14" s="627">
        <v>0</v>
      </c>
      <c r="V14" s="627">
        <v>0</v>
      </c>
      <c r="W14" s="627">
        <v>0</v>
      </c>
      <c r="X14" s="627">
        <v>0</v>
      </c>
      <c r="Y14" s="627">
        <v>0</v>
      </c>
      <c r="Z14" s="627">
        <v>0</v>
      </c>
      <c r="AA14" s="785">
        <v>0</v>
      </c>
    </row>
    <row r="15" spans="1:27">
      <c r="A15" s="388">
        <v>1.2</v>
      </c>
      <c r="B15" s="386" t="s">
        <v>686</v>
      </c>
      <c r="C15" s="787">
        <v>1775239588.7447212</v>
      </c>
      <c r="D15" s="627">
        <v>1671733449.4747972</v>
      </c>
      <c r="E15" s="627">
        <v>14572360.596185001</v>
      </c>
      <c r="F15" s="627">
        <v>0</v>
      </c>
      <c r="G15" s="627">
        <v>0</v>
      </c>
      <c r="H15" s="627">
        <v>59369703.139084995</v>
      </c>
      <c r="I15" s="627">
        <v>4595043.3625739999</v>
      </c>
      <c r="J15" s="627">
        <v>4457260.6801890004</v>
      </c>
      <c r="K15" s="627">
        <v>0</v>
      </c>
      <c r="L15" s="627">
        <v>40919397.343219012</v>
      </c>
      <c r="M15" s="627">
        <v>2097809.9534050003</v>
      </c>
      <c r="N15" s="627">
        <v>4803657.708811</v>
      </c>
      <c r="O15" s="627">
        <v>8272851.0339000011</v>
      </c>
      <c r="P15" s="627">
        <v>5698461.0592879988</v>
      </c>
      <c r="Q15" s="627">
        <v>9017067.5558900014</v>
      </c>
      <c r="R15" s="627">
        <v>2097809.9534050003</v>
      </c>
      <c r="S15" s="627">
        <v>14784.906432</v>
      </c>
      <c r="T15" s="627">
        <v>3217038.7876189998</v>
      </c>
      <c r="U15" s="627">
        <v>17745.509999999998</v>
      </c>
      <c r="V15" s="627">
        <v>22396.07</v>
      </c>
      <c r="W15" s="627">
        <v>101132.086281</v>
      </c>
      <c r="X15" s="627">
        <v>583494.51</v>
      </c>
      <c r="Y15" s="627">
        <v>39831.949999999997</v>
      </c>
      <c r="Z15" s="627">
        <v>1240648.763949</v>
      </c>
      <c r="AA15" s="785">
        <v>0</v>
      </c>
    </row>
    <row r="16" spans="1:27">
      <c r="A16" s="387">
        <v>1.3</v>
      </c>
      <c r="B16" s="386" t="s">
        <v>531</v>
      </c>
      <c r="C16" s="788"/>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90"/>
    </row>
    <row r="17" spans="1:27" s="376" customFormat="1">
      <c r="A17" s="384" t="s">
        <v>493</v>
      </c>
      <c r="B17" s="385" t="s">
        <v>494</v>
      </c>
      <c r="C17" s="791">
        <v>1724010800.7151277</v>
      </c>
      <c r="D17" s="792">
        <v>1624676548.4473162</v>
      </c>
      <c r="E17" s="792">
        <v>14133914.702388611</v>
      </c>
      <c r="F17" s="792">
        <v>0</v>
      </c>
      <c r="G17" s="792">
        <v>0</v>
      </c>
      <c r="H17" s="792">
        <v>57981171.577782191</v>
      </c>
      <c r="I17" s="792">
        <v>4523040.2144651022</v>
      </c>
      <c r="J17" s="792">
        <v>4269502.4094821876</v>
      </c>
      <c r="K17" s="792">
        <v>0</v>
      </c>
      <c r="L17" s="792">
        <v>38136041.902409717</v>
      </c>
      <c r="M17" s="792">
        <v>2074344.82367653</v>
      </c>
      <c r="N17" s="792">
        <v>4116589.7136501335</v>
      </c>
      <c r="O17" s="792">
        <v>7379051.2435656013</v>
      </c>
      <c r="P17" s="792">
        <v>5365017.0955483485</v>
      </c>
      <c r="Q17" s="792">
        <v>8486259.854952123</v>
      </c>
      <c r="R17" s="792">
        <v>2302340.1564296298</v>
      </c>
      <c r="S17" s="792">
        <v>14784.906432</v>
      </c>
      <c r="T17" s="792">
        <v>3217038.7876189998</v>
      </c>
      <c r="U17" s="792">
        <v>17745.509999999998</v>
      </c>
      <c r="V17" s="792">
        <v>22396.07</v>
      </c>
      <c r="W17" s="792">
        <v>101132.086281</v>
      </c>
      <c r="X17" s="792">
        <v>583494.51</v>
      </c>
      <c r="Y17" s="792">
        <v>39831.949999999997</v>
      </c>
      <c r="Z17" s="792">
        <v>1240648.763949</v>
      </c>
      <c r="AA17" s="793">
        <v>0</v>
      </c>
    </row>
    <row r="18" spans="1:27" s="376" customFormat="1">
      <c r="A18" s="381" t="s">
        <v>495</v>
      </c>
      <c r="B18" s="382" t="s">
        <v>496</v>
      </c>
      <c r="C18" s="794">
        <v>1344710233.2110026</v>
      </c>
      <c r="D18" s="792">
        <v>1261304955.70049</v>
      </c>
      <c r="E18" s="792">
        <v>6006766.0453241812</v>
      </c>
      <c r="F18" s="792">
        <v>0</v>
      </c>
      <c r="G18" s="792">
        <v>0</v>
      </c>
      <c r="H18" s="792">
        <v>51081201.525070265</v>
      </c>
      <c r="I18" s="792">
        <v>2639054.2317429497</v>
      </c>
      <c r="J18" s="792">
        <v>2384809.1717183874</v>
      </c>
      <c r="K18" s="792">
        <v>0</v>
      </c>
      <c r="L18" s="792">
        <v>29107037.197823409</v>
      </c>
      <c r="M18" s="792">
        <v>1830412.1984163369</v>
      </c>
      <c r="N18" s="792">
        <v>3616145.4864151361</v>
      </c>
      <c r="O18" s="792">
        <v>5477093.8272712445</v>
      </c>
      <c r="P18" s="792">
        <v>2674011.6149556078</v>
      </c>
      <c r="Q18" s="792">
        <v>6529866.8401236515</v>
      </c>
      <c r="R18" s="792">
        <v>951456.05373799987</v>
      </c>
      <c r="S18" s="792">
        <v>0</v>
      </c>
      <c r="T18" s="792">
        <v>3217038.7876189998</v>
      </c>
      <c r="U18" s="792">
        <v>17745.509999999998</v>
      </c>
      <c r="V18" s="792">
        <v>22396.07</v>
      </c>
      <c r="W18" s="792">
        <v>101132.086281</v>
      </c>
      <c r="X18" s="792">
        <v>583494.51</v>
      </c>
      <c r="Y18" s="792">
        <v>39831.949999999997</v>
      </c>
      <c r="Z18" s="792">
        <v>1240648.763949</v>
      </c>
      <c r="AA18" s="793">
        <v>0</v>
      </c>
    </row>
    <row r="19" spans="1:27" s="376" customFormat="1">
      <c r="A19" s="384" t="s">
        <v>497</v>
      </c>
      <c r="B19" s="383" t="s">
        <v>498</v>
      </c>
      <c r="C19" s="794">
        <v>2485401664.9161153</v>
      </c>
      <c r="D19" s="792">
        <v>2327025069.8058004</v>
      </c>
      <c r="E19" s="792">
        <v>12271485.090729766</v>
      </c>
      <c r="F19" s="792">
        <v>0</v>
      </c>
      <c r="G19" s="792">
        <v>0</v>
      </c>
      <c r="H19" s="792">
        <v>123615495.68577768</v>
      </c>
      <c r="I19" s="792">
        <v>6453242.9805454016</v>
      </c>
      <c r="J19" s="792">
        <v>4599356.5284157209</v>
      </c>
      <c r="K19" s="792">
        <v>0</v>
      </c>
      <c r="L19" s="792">
        <v>31233194.498925269</v>
      </c>
      <c r="M19" s="792">
        <v>2176186.5319469934</v>
      </c>
      <c r="N19" s="792">
        <v>2697047.6274389476</v>
      </c>
      <c r="O19" s="792">
        <v>5610450.9700126788</v>
      </c>
      <c r="P19" s="792">
        <v>4820679.0282687247</v>
      </c>
      <c r="Q19" s="792">
        <v>4436199.1900571669</v>
      </c>
      <c r="R19" s="792">
        <v>2339087.3642293946</v>
      </c>
      <c r="S19" s="792">
        <v>9659.2955289592301</v>
      </c>
      <c r="T19" s="792">
        <v>3527904.9256122098</v>
      </c>
      <c r="U19" s="792">
        <v>133191.29</v>
      </c>
      <c r="V19" s="792">
        <v>125845.43</v>
      </c>
      <c r="W19" s="792">
        <v>107786.505984644</v>
      </c>
      <c r="X19" s="792">
        <v>553057.28267731797</v>
      </c>
      <c r="Y19" s="792">
        <v>59894.15</v>
      </c>
      <c r="Z19" s="792">
        <v>733388.95605099993</v>
      </c>
      <c r="AA19" s="793">
        <v>0</v>
      </c>
    </row>
    <row r="20" spans="1:27" s="376" customFormat="1">
      <c r="A20" s="381" t="s">
        <v>499</v>
      </c>
      <c r="B20" s="382" t="s">
        <v>496</v>
      </c>
      <c r="C20" s="794">
        <v>1969492697.2088757</v>
      </c>
      <c r="D20" s="792">
        <v>1886713055.6967139</v>
      </c>
      <c r="E20" s="792">
        <v>6780293.9831542158</v>
      </c>
      <c r="F20" s="792">
        <v>0</v>
      </c>
      <c r="G20" s="792">
        <v>0</v>
      </c>
      <c r="H20" s="792">
        <v>56656091.780368462</v>
      </c>
      <c r="I20" s="792">
        <v>3270120.2871189844</v>
      </c>
      <c r="J20" s="792">
        <v>3270120.2871189844</v>
      </c>
      <c r="K20" s="792">
        <v>0</v>
      </c>
      <c r="L20" s="792">
        <v>22958587.406182133</v>
      </c>
      <c r="M20" s="792">
        <v>1939462.9113518011</v>
      </c>
      <c r="N20" s="792">
        <v>2219645.9508570321</v>
      </c>
      <c r="O20" s="792">
        <v>3641203.4470575219</v>
      </c>
      <c r="P20" s="792">
        <v>3175980.7893219916</v>
      </c>
      <c r="Q20" s="792">
        <v>2735873.4426847165</v>
      </c>
      <c r="R20" s="792">
        <v>434741.69031357067</v>
      </c>
      <c r="S20" s="792">
        <v>0</v>
      </c>
      <c r="T20" s="792">
        <v>3164962.3256122116</v>
      </c>
      <c r="U20" s="792">
        <v>133191.29</v>
      </c>
      <c r="V20" s="792">
        <v>125845.43</v>
      </c>
      <c r="W20" s="792">
        <v>72060.6500581773</v>
      </c>
      <c r="X20" s="792">
        <v>358702.70102989598</v>
      </c>
      <c r="Y20" s="792">
        <v>59894.15</v>
      </c>
      <c r="Z20" s="792">
        <v>733388.95605099993</v>
      </c>
      <c r="AA20" s="793">
        <v>0</v>
      </c>
    </row>
    <row r="21" spans="1:27" s="376" customFormat="1">
      <c r="A21" s="380">
        <v>1.4</v>
      </c>
      <c r="B21" s="379" t="s">
        <v>500</v>
      </c>
      <c r="C21" s="794">
        <v>1362050.9110000001</v>
      </c>
      <c r="D21" s="792">
        <v>1124299.9441</v>
      </c>
      <c r="E21" s="792">
        <v>0</v>
      </c>
      <c r="F21" s="792">
        <v>0</v>
      </c>
      <c r="G21" s="792">
        <v>0</v>
      </c>
      <c r="H21" s="792">
        <v>36710.347799999996</v>
      </c>
      <c r="I21" s="792">
        <v>36710.347799999996</v>
      </c>
      <c r="J21" s="792">
        <v>0</v>
      </c>
      <c r="K21" s="792">
        <v>0</v>
      </c>
      <c r="L21" s="792">
        <v>197065.0111</v>
      </c>
      <c r="M21" s="792">
        <v>0</v>
      </c>
      <c r="N21" s="792">
        <v>0</v>
      </c>
      <c r="O21" s="792">
        <v>4243.7946000000002</v>
      </c>
      <c r="P21" s="792">
        <v>192821.21650000001</v>
      </c>
      <c r="Q21" s="792">
        <v>0</v>
      </c>
      <c r="R21" s="792">
        <v>0</v>
      </c>
      <c r="S21" s="792">
        <v>0</v>
      </c>
      <c r="T21" s="792">
        <v>3975.6080000000006</v>
      </c>
      <c r="U21" s="792">
        <v>0</v>
      </c>
      <c r="V21" s="792">
        <v>0</v>
      </c>
      <c r="W21" s="792">
        <v>0</v>
      </c>
      <c r="X21" s="792">
        <v>0</v>
      </c>
      <c r="Y21" s="792">
        <v>0</v>
      </c>
      <c r="Z21" s="792">
        <v>0</v>
      </c>
      <c r="AA21" s="793">
        <v>0</v>
      </c>
    </row>
    <row r="22" spans="1:27" s="376" customFormat="1" ht="12.6" thickBot="1">
      <c r="A22" s="378">
        <v>1.5</v>
      </c>
      <c r="B22" s="377" t="s">
        <v>501</v>
      </c>
      <c r="C22" s="795"/>
      <c r="D22" s="796"/>
      <c r="E22" s="796"/>
      <c r="F22" s="796"/>
      <c r="G22" s="796"/>
      <c r="H22" s="796"/>
      <c r="I22" s="796"/>
      <c r="J22" s="796"/>
      <c r="K22" s="796"/>
      <c r="L22" s="796"/>
      <c r="M22" s="796"/>
      <c r="N22" s="796"/>
      <c r="O22" s="796"/>
      <c r="P22" s="796"/>
      <c r="Q22" s="796"/>
      <c r="R22" s="796"/>
      <c r="S22" s="796"/>
      <c r="T22" s="796"/>
      <c r="U22" s="796"/>
      <c r="V22" s="796"/>
      <c r="W22" s="796"/>
      <c r="X22" s="796"/>
      <c r="Y22" s="796"/>
      <c r="Z22" s="796"/>
      <c r="AA22" s="797"/>
    </row>
    <row r="23" spans="1:27">
      <c r="A23" s="364"/>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1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zoomScale="85" zoomScaleNormal="85" workbookViewId="0">
      <selection activeCell="I30" sqref="I30"/>
    </sheetView>
  </sheetViews>
  <sheetFormatPr defaultColWidth="9.109375" defaultRowHeight="12"/>
  <cols>
    <col min="1" max="1" width="10" style="345" customWidth="1"/>
    <col min="2" max="2" width="67.5546875" style="345" customWidth="1"/>
    <col min="3" max="3" width="15.109375" style="345" customWidth="1"/>
    <col min="4" max="5" width="16.109375" style="345" customWidth="1"/>
    <col min="6" max="6" width="16.109375" style="399" customWidth="1"/>
    <col min="7" max="7" width="17" style="399" customWidth="1"/>
    <col min="8" max="8" width="13.33203125" style="345" customWidth="1"/>
    <col min="9" max="11" width="16.109375" style="399" customWidth="1"/>
    <col min="12" max="12" width="18.5546875" style="399" customWidth="1"/>
    <col min="13" max="16384" width="9.109375" style="345"/>
  </cols>
  <sheetData>
    <row r="1" spans="1:12" ht="13.8">
      <c r="A1" s="285" t="s">
        <v>30</v>
      </c>
      <c r="B1" s="331" t="str">
        <f>'Info '!C2</f>
        <v>JSC "Liberty Bank"</v>
      </c>
      <c r="F1" s="345"/>
      <c r="G1" s="345"/>
      <c r="I1" s="345"/>
      <c r="J1" s="345"/>
      <c r="K1" s="345"/>
      <c r="L1" s="345"/>
    </row>
    <row r="2" spans="1:12">
      <c r="A2" s="286" t="s">
        <v>31</v>
      </c>
      <c r="B2" s="474">
        <f>'1. key ratios '!B2</f>
        <v>45382</v>
      </c>
      <c r="F2" s="345"/>
      <c r="G2" s="345"/>
      <c r="I2" s="345"/>
      <c r="J2" s="345"/>
      <c r="K2" s="345"/>
      <c r="L2" s="345"/>
    </row>
    <row r="3" spans="1:12">
      <c r="A3" s="287" t="s">
        <v>502</v>
      </c>
      <c r="F3" s="345"/>
      <c r="G3" s="345"/>
      <c r="I3" s="345"/>
      <c r="J3" s="345"/>
      <c r="K3" s="345"/>
      <c r="L3" s="345"/>
    </row>
    <row r="4" spans="1:12">
      <c r="F4" s="345"/>
      <c r="G4" s="345"/>
      <c r="I4" s="345"/>
      <c r="J4" s="345"/>
      <c r="K4" s="345"/>
      <c r="L4" s="345"/>
    </row>
    <row r="5" spans="1:12" ht="37.5" customHeight="1">
      <c r="A5" s="886" t="s">
        <v>519</v>
      </c>
      <c r="B5" s="887"/>
      <c r="C5" s="932" t="s">
        <v>503</v>
      </c>
      <c r="D5" s="933"/>
      <c r="E5" s="933"/>
      <c r="F5" s="933"/>
      <c r="G5" s="933"/>
      <c r="H5" s="934" t="s">
        <v>663</v>
      </c>
      <c r="I5" s="935"/>
      <c r="J5" s="935"/>
      <c r="K5" s="935"/>
      <c r="L5" s="936"/>
    </row>
    <row r="6" spans="1:12" ht="39.6" customHeight="1">
      <c r="A6" s="890"/>
      <c r="B6" s="891"/>
      <c r="C6" s="289"/>
      <c r="D6" s="343" t="s">
        <v>684</v>
      </c>
      <c r="E6" s="343" t="s">
        <v>683</v>
      </c>
      <c r="F6" s="343" t="s">
        <v>682</v>
      </c>
      <c r="G6" s="343" t="s">
        <v>681</v>
      </c>
      <c r="H6" s="402"/>
      <c r="I6" s="343" t="s">
        <v>684</v>
      </c>
      <c r="J6" s="343" t="s">
        <v>683</v>
      </c>
      <c r="K6" s="343" t="s">
        <v>682</v>
      </c>
      <c r="L6" s="343" t="s">
        <v>681</v>
      </c>
    </row>
    <row r="7" spans="1:12">
      <c r="A7" s="334">
        <v>1</v>
      </c>
      <c r="B7" s="351" t="s">
        <v>522</v>
      </c>
      <c r="C7" s="798">
        <v>841355655.53183126</v>
      </c>
      <c r="D7" s="627">
        <v>804932868.62018824</v>
      </c>
      <c r="E7" s="627">
        <v>8458877.7921820004</v>
      </c>
      <c r="F7" s="627">
        <v>27963909.119461004</v>
      </c>
      <c r="G7" s="627">
        <v>0</v>
      </c>
      <c r="H7" s="627">
        <v>40796690.951002359</v>
      </c>
      <c r="I7" s="627">
        <v>15341170.228943322</v>
      </c>
      <c r="J7" s="627">
        <v>3126016.8037163951</v>
      </c>
      <c r="K7" s="627">
        <v>22329503.918342639</v>
      </c>
      <c r="L7" s="627">
        <v>0</v>
      </c>
    </row>
    <row r="8" spans="1:12">
      <c r="A8" s="334">
        <v>2</v>
      </c>
      <c r="B8" s="351" t="s">
        <v>435</v>
      </c>
      <c r="C8" s="799">
        <v>77683401.900381997</v>
      </c>
      <c r="D8" s="627">
        <v>76624621.380693987</v>
      </c>
      <c r="E8" s="627">
        <v>325637.43</v>
      </c>
      <c r="F8" s="628">
        <v>733143.08968800004</v>
      </c>
      <c r="G8" s="628">
        <v>0</v>
      </c>
      <c r="H8" s="627">
        <v>1045793.1448245074</v>
      </c>
      <c r="I8" s="628">
        <v>386648.98012789228</v>
      </c>
      <c r="J8" s="628">
        <v>119820.1643005011</v>
      </c>
      <c r="K8" s="628">
        <v>539324.00039611396</v>
      </c>
      <c r="L8" s="628">
        <v>0</v>
      </c>
    </row>
    <row r="9" spans="1:12">
      <c r="A9" s="334">
        <v>3</v>
      </c>
      <c r="B9" s="351" t="s">
        <v>436</v>
      </c>
      <c r="C9" s="799">
        <v>57070985.670000002</v>
      </c>
      <c r="D9" s="627">
        <v>57070985.670000002</v>
      </c>
      <c r="E9" s="627">
        <v>0</v>
      </c>
      <c r="F9" s="629">
        <v>0</v>
      </c>
      <c r="G9" s="629">
        <v>0</v>
      </c>
      <c r="H9" s="627">
        <v>557070.05223090691</v>
      </c>
      <c r="I9" s="629">
        <v>557070.05223090691</v>
      </c>
      <c r="J9" s="629">
        <v>0</v>
      </c>
      <c r="K9" s="629">
        <v>0</v>
      </c>
      <c r="L9" s="629">
        <v>0</v>
      </c>
    </row>
    <row r="10" spans="1:12">
      <c r="A10" s="334">
        <v>4</v>
      </c>
      <c r="B10" s="351" t="s">
        <v>523</v>
      </c>
      <c r="C10" s="799">
        <v>96771702.159057006</v>
      </c>
      <c r="D10" s="627">
        <v>94284939.470182002</v>
      </c>
      <c r="E10" s="627">
        <v>251895.752561</v>
      </c>
      <c r="F10" s="629">
        <v>2234866.9363140003</v>
      </c>
      <c r="G10" s="629">
        <v>0</v>
      </c>
      <c r="H10" s="627">
        <v>1943666.7020521774</v>
      </c>
      <c r="I10" s="629">
        <v>1016791.543522573</v>
      </c>
      <c r="J10" s="629">
        <v>91512.588412178404</v>
      </c>
      <c r="K10" s="629">
        <v>835362.57011742599</v>
      </c>
      <c r="L10" s="629">
        <v>0</v>
      </c>
    </row>
    <row r="11" spans="1:12">
      <c r="A11" s="334">
        <v>5</v>
      </c>
      <c r="B11" s="351" t="s">
        <v>437</v>
      </c>
      <c r="C11" s="799">
        <v>115654383.68163499</v>
      </c>
      <c r="D11" s="627">
        <v>113603239.154506</v>
      </c>
      <c r="E11" s="627">
        <v>1036232.432969</v>
      </c>
      <c r="F11" s="629">
        <v>370230.57021099998</v>
      </c>
      <c r="G11" s="629">
        <v>644681.52394900005</v>
      </c>
      <c r="H11" s="627">
        <v>1536258.414640503</v>
      </c>
      <c r="I11" s="629">
        <v>892341.68564124033</v>
      </c>
      <c r="J11" s="629">
        <v>175685.62528107539</v>
      </c>
      <c r="K11" s="629">
        <v>187471.65696442439</v>
      </c>
      <c r="L11" s="629">
        <v>280759.44675376301</v>
      </c>
    </row>
    <row r="12" spans="1:12">
      <c r="A12" s="334">
        <v>6</v>
      </c>
      <c r="B12" s="351" t="s">
        <v>438</v>
      </c>
      <c r="C12" s="799">
        <v>7273784.0187679995</v>
      </c>
      <c r="D12" s="627">
        <v>7039881.2787679993</v>
      </c>
      <c r="E12" s="627">
        <v>223220.93999999997</v>
      </c>
      <c r="F12" s="629">
        <v>10681.8</v>
      </c>
      <c r="G12" s="629">
        <v>0</v>
      </c>
      <c r="H12" s="627">
        <v>108966.57893985747</v>
      </c>
      <c r="I12" s="629">
        <v>54807.20419207817</v>
      </c>
      <c r="J12" s="629">
        <v>44343.943500379297</v>
      </c>
      <c r="K12" s="629">
        <v>9815.4312473999998</v>
      </c>
      <c r="L12" s="629">
        <v>0</v>
      </c>
    </row>
    <row r="13" spans="1:12">
      <c r="A13" s="334">
        <v>7</v>
      </c>
      <c r="B13" s="351" t="s">
        <v>439</v>
      </c>
      <c r="C13" s="799">
        <v>33587317.661798008</v>
      </c>
      <c r="D13" s="627">
        <v>33371405.83894901</v>
      </c>
      <c r="E13" s="627">
        <v>14683.68</v>
      </c>
      <c r="F13" s="629">
        <v>201228.142849</v>
      </c>
      <c r="G13" s="629">
        <v>0</v>
      </c>
      <c r="H13" s="627">
        <v>699771.86537493241</v>
      </c>
      <c r="I13" s="629">
        <v>574769.46693223785</v>
      </c>
      <c r="J13" s="629">
        <v>5339.8769009921198</v>
      </c>
      <c r="K13" s="629">
        <v>119662.5215417024</v>
      </c>
      <c r="L13" s="629">
        <v>0</v>
      </c>
    </row>
    <row r="14" spans="1:12">
      <c r="A14" s="334">
        <v>8</v>
      </c>
      <c r="B14" s="351" t="s">
        <v>440</v>
      </c>
      <c r="C14" s="799">
        <v>17929376.128265996</v>
      </c>
      <c r="D14" s="627">
        <v>17738785.018265996</v>
      </c>
      <c r="E14" s="627">
        <v>6445.77</v>
      </c>
      <c r="F14" s="629">
        <v>45059.199999999997</v>
      </c>
      <c r="G14" s="629">
        <v>139086.14000000001</v>
      </c>
      <c r="H14" s="627">
        <v>158480.96530413389</v>
      </c>
      <c r="I14" s="629">
        <v>109654.03450188624</v>
      </c>
      <c r="J14" s="629">
        <v>2297.7476000209099</v>
      </c>
      <c r="K14" s="629">
        <v>37668.567307160003</v>
      </c>
      <c r="L14" s="629">
        <v>8860.6158950667341</v>
      </c>
    </row>
    <row r="15" spans="1:12">
      <c r="A15" s="334">
        <v>9</v>
      </c>
      <c r="B15" s="351" t="s">
        <v>441</v>
      </c>
      <c r="C15" s="799">
        <v>5542317.5661790008</v>
      </c>
      <c r="D15" s="627">
        <v>5123204.4891800005</v>
      </c>
      <c r="E15" s="627">
        <v>225664.67699900002</v>
      </c>
      <c r="F15" s="629">
        <v>144820.32</v>
      </c>
      <c r="G15" s="629">
        <v>48628.08</v>
      </c>
      <c r="H15" s="627">
        <v>125865.11508672657</v>
      </c>
      <c r="I15" s="629">
        <v>31648.075676726003</v>
      </c>
      <c r="J15" s="629">
        <v>10348.456424885604</v>
      </c>
      <c r="K15" s="629">
        <v>83619.132227879993</v>
      </c>
      <c r="L15" s="629">
        <v>249.450757234973</v>
      </c>
    </row>
    <row r="16" spans="1:12">
      <c r="A16" s="334">
        <v>10</v>
      </c>
      <c r="B16" s="351" t="s">
        <v>442</v>
      </c>
      <c r="C16" s="799">
        <v>6193566.8446770003</v>
      </c>
      <c r="D16" s="627">
        <v>6191518.734677</v>
      </c>
      <c r="E16" s="627">
        <v>0</v>
      </c>
      <c r="F16" s="629">
        <v>2048.11</v>
      </c>
      <c r="G16" s="629">
        <v>0</v>
      </c>
      <c r="H16" s="627">
        <v>15914.046157365225</v>
      </c>
      <c r="I16" s="629">
        <v>14359.139478355224</v>
      </c>
      <c r="J16" s="629">
        <v>0</v>
      </c>
      <c r="K16" s="629">
        <v>1554.9066790100001</v>
      </c>
      <c r="L16" s="629">
        <v>0</v>
      </c>
    </row>
    <row r="17" spans="1:12">
      <c r="A17" s="334">
        <v>11</v>
      </c>
      <c r="B17" s="351" t="s">
        <v>443</v>
      </c>
      <c r="C17" s="799">
        <v>1673161.7818510002</v>
      </c>
      <c r="D17" s="627">
        <v>1592816.6818510001</v>
      </c>
      <c r="E17" s="627">
        <v>44110.78</v>
      </c>
      <c r="F17" s="629">
        <v>36234.32</v>
      </c>
      <c r="G17" s="629">
        <v>0</v>
      </c>
      <c r="H17" s="627">
        <v>49108.649066986109</v>
      </c>
      <c r="I17" s="629">
        <v>13074.692674197213</v>
      </c>
      <c r="J17" s="629">
        <v>12220.113164278901</v>
      </c>
      <c r="K17" s="629">
        <v>23813.843228509999</v>
      </c>
      <c r="L17" s="629">
        <v>0</v>
      </c>
    </row>
    <row r="18" spans="1:12">
      <c r="A18" s="334">
        <v>12</v>
      </c>
      <c r="B18" s="351" t="s">
        <v>444</v>
      </c>
      <c r="C18" s="799">
        <v>238407911.12451202</v>
      </c>
      <c r="D18" s="627">
        <v>224691138.24235001</v>
      </c>
      <c r="E18" s="627">
        <v>6958295.302162</v>
      </c>
      <c r="F18" s="629">
        <v>6758477.580000001</v>
      </c>
      <c r="G18" s="629">
        <v>0</v>
      </c>
      <c r="H18" s="627">
        <v>7775590.0394813325</v>
      </c>
      <c r="I18" s="629">
        <v>1619328.0970765415</v>
      </c>
      <c r="J18" s="629">
        <v>1578788.2344372913</v>
      </c>
      <c r="K18" s="629">
        <v>4577473.7079675002</v>
      </c>
      <c r="L18" s="629">
        <v>0</v>
      </c>
    </row>
    <row r="19" spans="1:12">
      <c r="A19" s="334">
        <v>13</v>
      </c>
      <c r="B19" s="351" t="s">
        <v>445</v>
      </c>
      <c r="C19" s="799">
        <v>48644140.136331007</v>
      </c>
      <c r="D19" s="627">
        <v>42049316.646631002</v>
      </c>
      <c r="E19" s="627">
        <v>4325768.3997630002</v>
      </c>
      <c r="F19" s="629">
        <v>2269055.0899370001</v>
      </c>
      <c r="G19" s="629">
        <v>0</v>
      </c>
      <c r="H19" s="627">
        <v>2110669.7953253505</v>
      </c>
      <c r="I19" s="629">
        <v>264295.05699657078</v>
      </c>
      <c r="J19" s="629">
        <v>528640.87208265229</v>
      </c>
      <c r="K19" s="629">
        <v>1317733.8662461273</v>
      </c>
      <c r="L19" s="629">
        <v>0</v>
      </c>
    </row>
    <row r="20" spans="1:12">
      <c r="A20" s="334">
        <v>14</v>
      </c>
      <c r="B20" s="351" t="s">
        <v>446</v>
      </c>
      <c r="C20" s="799">
        <v>58900314.558818005</v>
      </c>
      <c r="D20" s="627">
        <v>51968027.891226001</v>
      </c>
      <c r="E20" s="627">
        <v>3037453.8321019998</v>
      </c>
      <c r="F20" s="629">
        <v>3872436.7654899997</v>
      </c>
      <c r="G20" s="629">
        <v>22396.07</v>
      </c>
      <c r="H20" s="627">
        <v>2153320.2029202967</v>
      </c>
      <c r="I20" s="629">
        <v>312121.25507765688</v>
      </c>
      <c r="J20" s="629">
        <v>614365.79882882163</v>
      </c>
      <c r="K20" s="629">
        <v>1210676.2663136581</v>
      </c>
      <c r="L20" s="629">
        <v>16156.88270016</v>
      </c>
    </row>
    <row r="21" spans="1:12">
      <c r="A21" s="334">
        <v>15</v>
      </c>
      <c r="B21" s="351" t="s">
        <v>447</v>
      </c>
      <c r="C21" s="799">
        <v>21853954.646058999</v>
      </c>
      <c r="D21" s="627">
        <v>19097712.008527998</v>
      </c>
      <c r="E21" s="627">
        <v>379392.19473399996</v>
      </c>
      <c r="F21" s="629">
        <v>2376850.4427970001</v>
      </c>
      <c r="G21" s="629">
        <v>0</v>
      </c>
      <c r="H21" s="627">
        <v>743315.84269443678</v>
      </c>
      <c r="I21" s="629">
        <v>110253.13127016679</v>
      </c>
      <c r="J21" s="629">
        <v>97819.142740856114</v>
      </c>
      <c r="K21" s="629">
        <v>535243.56868341391</v>
      </c>
      <c r="L21" s="629">
        <v>0</v>
      </c>
    </row>
    <row r="22" spans="1:12">
      <c r="A22" s="334">
        <v>16</v>
      </c>
      <c r="B22" s="351" t="s">
        <v>448</v>
      </c>
      <c r="C22" s="799">
        <v>43380429.691883996</v>
      </c>
      <c r="D22" s="627">
        <v>21818797.202650998</v>
      </c>
      <c r="E22" s="627">
        <v>21561632.489232998</v>
      </c>
      <c r="F22" s="629">
        <v>0</v>
      </c>
      <c r="G22" s="629">
        <v>0</v>
      </c>
      <c r="H22" s="627">
        <v>866268.99569333694</v>
      </c>
      <c r="I22" s="629">
        <v>148117.12109557691</v>
      </c>
      <c r="J22" s="629">
        <v>718151.87459776003</v>
      </c>
      <c r="K22" s="629">
        <v>0</v>
      </c>
      <c r="L22" s="629">
        <v>0</v>
      </c>
    </row>
    <row r="23" spans="1:12">
      <c r="A23" s="334">
        <v>17</v>
      </c>
      <c r="B23" s="351" t="s">
        <v>526</v>
      </c>
      <c r="C23" s="799">
        <v>8696742.2627560012</v>
      </c>
      <c r="D23" s="627">
        <v>8680051.2027560007</v>
      </c>
      <c r="E23" s="627">
        <v>8610.2099999999991</v>
      </c>
      <c r="F23" s="629">
        <v>8080.85</v>
      </c>
      <c r="G23" s="629">
        <v>0</v>
      </c>
      <c r="H23" s="627">
        <v>41679.461711977565</v>
      </c>
      <c r="I23" s="629">
        <v>33567.74103744371</v>
      </c>
      <c r="J23" s="629">
        <v>3128.0503774338599</v>
      </c>
      <c r="K23" s="629">
        <v>4983.6702971000004</v>
      </c>
      <c r="L23" s="629">
        <v>0</v>
      </c>
    </row>
    <row r="24" spans="1:12">
      <c r="A24" s="334">
        <v>18</v>
      </c>
      <c r="B24" s="351" t="s">
        <v>449</v>
      </c>
      <c r="C24" s="799">
        <v>77571484.814432994</v>
      </c>
      <c r="D24" s="627">
        <v>77571484.814432994</v>
      </c>
      <c r="E24" s="627">
        <v>0</v>
      </c>
      <c r="F24" s="629">
        <v>0</v>
      </c>
      <c r="G24" s="629">
        <v>0</v>
      </c>
      <c r="H24" s="627">
        <v>100273.55718882823</v>
      </c>
      <c r="I24" s="629">
        <v>100273.55718882823</v>
      </c>
      <c r="J24" s="629">
        <v>0</v>
      </c>
      <c r="K24" s="629">
        <v>0</v>
      </c>
      <c r="L24" s="629">
        <v>0</v>
      </c>
    </row>
    <row r="25" spans="1:12">
      <c r="A25" s="334">
        <v>19</v>
      </c>
      <c r="B25" s="351" t="s">
        <v>450</v>
      </c>
      <c r="C25" s="799">
        <v>5479868.0982010001</v>
      </c>
      <c r="D25" s="627">
        <v>5303693.9613979999</v>
      </c>
      <c r="E25" s="627">
        <v>0</v>
      </c>
      <c r="F25" s="629">
        <v>176174.136803</v>
      </c>
      <c r="G25" s="629">
        <v>0</v>
      </c>
      <c r="H25" s="627">
        <v>67917.456305760483</v>
      </c>
      <c r="I25" s="629">
        <v>18726.831629392087</v>
      </c>
      <c r="J25" s="629">
        <v>0</v>
      </c>
      <c r="K25" s="629">
        <v>49190.624676368403</v>
      </c>
      <c r="L25" s="629">
        <v>0</v>
      </c>
    </row>
    <row r="26" spans="1:12">
      <c r="A26" s="334">
        <v>20</v>
      </c>
      <c r="B26" s="351" t="s">
        <v>525</v>
      </c>
      <c r="C26" s="799">
        <v>51124606.134454995</v>
      </c>
      <c r="D26" s="627">
        <v>46021501.269561999</v>
      </c>
      <c r="E26" s="627">
        <v>5090876.974893</v>
      </c>
      <c r="F26" s="629">
        <v>12227.89</v>
      </c>
      <c r="G26" s="629">
        <v>0</v>
      </c>
      <c r="H26" s="627">
        <v>623187.41000607144</v>
      </c>
      <c r="I26" s="629">
        <v>177581.44416314858</v>
      </c>
      <c r="J26" s="629">
        <v>438364.34289851284</v>
      </c>
      <c r="K26" s="629">
        <v>7241.6229444099999</v>
      </c>
      <c r="L26" s="629">
        <v>0</v>
      </c>
    </row>
    <row r="27" spans="1:12">
      <c r="A27" s="334">
        <v>21</v>
      </c>
      <c r="B27" s="351" t="s">
        <v>451</v>
      </c>
      <c r="C27" s="799">
        <v>14692523.757353999</v>
      </c>
      <c r="D27" s="627">
        <v>14688180.367353998</v>
      </c>
      <c r="E27" s="627">
        <v>4343.3900000000003</v>
      </c>
      <c r="F27" s="629">
        <v>0</v>
      </c>
      <c r="G27" s="629">
        <v>0</v>
      </c>
      <c r="H27" s="627">
        <v>51470.013953348527</v>
      </c>
      <c r="I27" s="629">
        <v>49986.197944760701</v>
      </c>
      <c r="J27" s="629">
        <v>1483.816008587828</v>
      </c>
      <c r="K27" s="629">
        <v>0</v>
      </c>
      <c r="L27" s="629">
        <v>0</v>
      </c>
    </row>
    <row r="28" spans="1:12">
      <c r="A28" s="334">
        <v>22</v>
      </c>
      <c r="B28" s="351" t="s">
        <v>452</v>
      </c>
      <c r="C28" s="799">
        <v>11928550.516385</v>
      </c>
      <c r="D28" s="627">
        <v>3666906.89</v>
      </c>
      <c r="E28" s="627">
        <v>8206739.736384999</v>
      </c>
      <c r="F28" s="629">
        <v>54903.89</v>
      </c>
      <c r="G28" s="629">
        <v>0</v>
      </c>
      <c r="H28" s="627">
        <v>496402.96055236651</v>
      </c>
      <c r="I28" s="629">
        <v>20646.66174342615</v>
      </c>
      <c r="J28" s="629">
        <v>440057.38267655036</v>
      </c>
      <c r="K28" s="629">
        <v>35698.916132389997</v>
      </c>
      <c r="L28" s="629">
        <v>0</v>
      </c>
    </row>
    <row r="29" spans="1:12">
      <c r="A29" s="334">
        <v>23</v>
      </c>
      <c r="B29" s="351" t="s">
        <v>453</v>
      </c>
      <c r="C29" s="799">
        <v>220602378.28039497</v>
      </c>
      <c r="D29" s="627">
        <v>202661387.17707497</v>
      </c>
      <c r="E29" s="627">
        <v>7412072.2977609988</v>
      </c>
      <c r="F29" s="629">
        <v>10368187.928121999</v>
      </c>
      <c r="G29" s="629">
        <v>160730.87743700002</v>
      </c>
      <c r="H29" s="627">
        <v>9845200.1380478032</v>
      </c>
      <c r="I29" s="629">
        <v>1633611.7067835401</v>
      </c>
      <c r="J29" s="629">
        <v>2154455.5531521537</v>
      </c>
      <c r="K29" s="629">
        <v>6056337.9626302244</v>
      </c>
      <c r="L29" s="629">
        <v>794.91548188449838</v>
      </c>
    </row>
    <row r="30" spans="1:12">
      <c r="A30" s="334">
        <v>24</v>
      </c>
      <c r="B30" s="351" t="s">
        <v>524</v>
      </c>
      <c r="C30" s="799">
        <v>572163949.95019972</v>
      </c>
      <c r="D30" s="627">
        <v>523951837.99605387</v>
      </c>
      <c r="E30" s="627">
        <v>18997627.495664001</v>
      </c>
      <c r="F30" s="629">
        <v>26976454.812248997</v>
      </c>
      <c r="G30" s="629">
        <v>2238029.6462329999</v>
      </c>
      <c r="H30" s="627">
        <v>27079442.564524218</v>
      </c>
      <c r="I30" s="629">
        <v>5012003.7187493891</v>
      </c>
      <c r="J30" s="629">
        <v>4572921.116364399</v>
      </c>
      <c r="K30" s="629">
        <v>16742917.181590637</v>
      </c>
      <c r="L30" s="629">
        <v>751600.54781979346</v>
      </c>
    </row>
    <row r="31" spans="1:12">
      <c r="A31" s="334">
        <v>25</v>
      </c>
      <c r="B31" s="351" t="s">
        <v>454</v>
      </c>
      <c r="C31" s="799">
        <v>98413222.123883992</v>
      </c>
      <c r="D31" s="627">
        <v>88696588.480951995</v>
      </c>
      <c r="E31" s="627">
        <v>4545237.9137080004</v>
      </c>
      <c r="F31" s="629">
        <v>5171395.7292240001</v>
      </c>
      <c r="G31" s="629">
        <v>0</v>
      </c>
      <c r="H31" s="627">
        <v>5571096.0295290835</v>
      </c>
      <c r="I31" s="629">
        <v>429359.338081097</v>
      </c>
      <c r="J31" s="629">
        <v>1449967.039508549</v>
      </c>
      <c r="K31" s="629">
        <v>3691769.6519394373</v>
      </c>
      <c r="L31" s="629">
        <v>0</v>
      </c>
    </row>
    <row r="32" spans="1:12">
      <c r="A32" s="334">
        <v>26</v>
      </c>
      <c r="B32" s="351" t="s">
        <v>521</v>
      </c>
      <c r="C32" s="799">
        <v>376194307.58363122</v>
      </c>
      <c r="D32" s="627">
        <v>327014696.20298719</v>
      </c>
      <c r="E32" s="627">
        <v>11524888.507202001</v>
      </c>
      <c r="F32" s="629">
        <v>37654722.873442009</v>
      </c>
      <c r="G32" s="629">
        <v>0</v>
      </c>
      <c r="H32" s="627">
        <v>37429206.24948851</v>
      </c>
      <c r="I32" s="629">
        <v>3787665.3536279779</v>
      </c>
      <c r="J32" s="629">
        <v>2887073.2433999851</v>
      </c>
      <c r="K32" s="629">
        <v>30754467.652460549</v>
      </c>
      <c r="L32" s="629">
        <v>0</v>
      </c>
    </row>
    <row r="33" spans="1:12" ht="13.8">
      <c r="A33" s="334">
        <v>27</v>
      </c>
      <c r="B33" s="401" t="s">
        <v>64</v>
      </c>
      <c r="C33" s="630">
        <f>SUM(C7:C32)</f>
        <v>3108790036.6237431</v>
      </c>
      <c r="D33" s="630">
        <f t="shared" ref="D33:L33" si="0">SUM(D7:D32)</f>
        <v>2875455586.6912179</v>
      </c>
      <c r="E33" s="630">
        <f t="shared" si="0"/>
        <v>102639707.99831799</v>
      </c>
      <c r="F33" s="630">
        <f t="shared" si="0"/>
        <v>127441189.59658702</v>
      </c>
      <c r="G33" s="630">
        <f t="shared" si="0"/>
        <v>3253552.3376190001</v>
      </c>
      <c r="H33" s="631">
        <f>SUM(H7:H32)</f>
        <v>141992627.20210317</v>
      </c>
      <c r="I33" s="630">
        <f t="shared" si="0"/>
        <v>32709872.316386923</v>
      </c>
      <c r="J33" s="630">
        <f>SUM(J7:J32)</f>
        <v>19072801.78637426</v>
      </c>
      <c r="K33" s="630">
        <f t="shared" si="0"/>
        <v>89151531.239934087</v>
      </c>
      <c r="L33" s="630">
        <f t="shared" si="0"/>
        <v>1058421.8594079027</v>
      </c>
    </row>
    <row r="34" spans="1:12">
      <c r="A34" s="364"/>
      <c r="B34" s="364"/>
      <c r="C34" s="364"/>
      <c r="D34" s="364"/>
      <c r="E34" s="364"/>
      <c r="H34" s="364"/>
    </row>
    <row r="35" spans="1:12">
      <c r="A35" s="364"/>
      <c r="B35" s="400"/>
      <c r="C35" s="400"/>
      <c r="D35" s="364"/>
      <c r="E35" s="364"/>
      <c r="H35" s="364"/>
    </row>
    <row r="36" spans="1:12" s="376" customFormat="1" ht="13.8">
      <c r="A36" s="699"/>
      <c r="F36" s="700"/>
      <c r="G36" s="700"/>
      <c r="I36" s="700"/>
      <c r="J36" s="700"/>
      <c r="K36" s="700"/>
      <c r="L36" s="700"/>
    </row>
    <row r="37" spans="1:12">
      <c r="A37" s="535"/>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5" zoomScaleNormal="85" workbookViewId="0">
      <selection activeCell="F30" sqref="F30"/>
    </sheetView>
  </sheetViews>
  <sheetFormatPr defaultColWidth="8.6640625" defaultRowHeight="12"/>
  <cols>
    <col min="1" max="1" width="10.33203125" style="403" customWidth="1"/>
    <col min="2" max="2" width="74.33203125" style="403" customWidth="1"/>
    <col min="3" max="11" width="24.44140625" style="403" customWidth="1"/>
    <col min="12" max="16384" width="8.6640625" style="403"/>
  </cols>
  <sheetData>
    <row r="1" spans="1:11" s="345" customFormat="1" ht="13.8">
      <c r="A1" s="285" t="s">
        <v>30</v>
      </c>
      <c r="B1" s="331" t="str">
        <f>'Info '!C2</f>
        <v>JSC "Liberty Bank"</v>
      </c>
    </row>
    <row r="2" spans="1:11" s="345" customFormat="1">
      <c r="A2" s="286" t="s">
        <v>31</v>
      </c>
      <c r="B2" s="474">
        <f>'1. key ratios '!B2</f>
        <v>45382</v>
      </c>
    </row>
    <row r="3" spans="1:11" s="345" customFormat="1">
      <c r="A3" s="287" t="s">
        <v>504</v>
      </c>
    </row>
    <row r="4" spans="1:11">
      <c r="C4" s="406" t="s">
        <v>698</v>
      </c>
      <c r="D4" s="406" t="s">
        <v>697</v>
      </c>
      <c r="E4" s="406" t="s">
        <v>696</v>
      </c>
      <c r="F4" s="406" t="s">
        <v>695</v>
      </c>
      <c r="G4" s="406" t="s">
        <v>694</v>
      </c>
      <c r="H4" s="406" t="s">
        <v>693</v>
      </c>
      <c r="I4" s="406" t="s">
        <v>692</v>
      </c>
      <c r="J4" s="406" t="s">
        <v>691</v>
      </c>
      <c r="K4" s="406" t="s">
        <v>690</v>
      </c>
    </row>
    <row r="5" spans="1:11" ht="53.25" customHeight="1">
      <c r="A5" s="937" t="s">
        <v>689</v>
      </c>
      <c r="B5" s="938"/>
      <c r="C5" s="405" t="s">
        <v>505</v>
      </c>
      <c r="D5" s="405" t="s">
        <v>506</v>
      </c>
      <c r="E5" s="405" t="s">
        <v>507</v>
      </c>
      <c r="F5" s="405" t="s">
        <v>508</v>
      </c>
      <c r="G5" s="405" t="s">
        <v>509</v>
      </c>
      <c r="H5" s="405" t="s">
        <v>510</v>
      </c>
      <c r="I5" s="405" t="s">
        <v>511</v>
      </c>
      <c r="J5" s="405" t="s">
        <v>512</v>
      </c>
      <c r="K5" s="405" t="s">
        <v>513</v>
      </c>
    </row>
    <row r="6" spans="1:11">
      <c r="A6" s="333">
        <v>1</v>
      </c>
      <c r="B6" s="333" t="s">
        <v>473</v>
      </c>
      <c r="C6" s="627">
        <v>29044468.071066599</v>
      </c>
      <c r="D6" s="627">
        <v>1362050.9110000001</v>
      </c>
      <c r="E6" s="627">
        <v>0</v>
      </c>
      <c r="F6" s="627">
        <v>152356300.35822499</v>
      </c>
      <c r="G6" s="627">
        <v>1338511171.9019699</v>
      </c>
      <c r="H6" s="627">
        <v>0</v>
      </c>
      <c r="I6" s="627">
        <v>619621075.62347198</v>
      </c>
      <c r="J6" s="627">
        <v>21010416.242133301</v>
      </c>
      <c r="K6" s="627">
        <v>946884553.51587629</v>
      </c>
    </row>
    <row r="7" spans="1:11">
      <c r="A7" s="333">
        <v>2</v>
      </c>
      <c r="B7" s="334" t="s">
        <v>514</v>
      </c>
      <c r="C7" s="627"/>
      <c r="D7" s="627">
        <v>0</v>
      </c>
      <c r="E7" s="627"/>
      <c r="F7" s="627"/>
      <c r="G7" s="627"/>
      <c r="H7" s="627"/>
      <c r="I7" s="627"/>
      <c r="J7" s="627"/>
      <c r="K7" s="627">
        <v>32457015.690000001</v>
      </c>
    </row>
    <row r="8" spans="1:11">
      <c r="A8" s="333">
        <v>3</v>
      </c>
      <c r="B8" s="334" t="s">
        <v>481</v>
      </c>
      <c r="C8" s="627">
        <v>16171765.251</v>
      </c>
      <c r="D8" s="627"/>
      <c r="E8" s="627"/>
      <c r="F8" s="627"/>
      <c r="G8" s="627"/>
      <c r="H8" s="627"/>
      <c r="I8" s="627"/>
      <c r="J8" s="627"/>
      <c r="K8" s="627">
        <v>299171341.072299</v>
      </c>
    </row>
    <row r="9" spans="1:11">
      <c r="A9" s="333">
        <v>4</v>
      </c>
      <c r="B9" s="365" t="s">
        <v>515</v>
      </c>
      <c r="C9" s="800">
        <v>241758.64159468873</v>
      </c>
      <c r="D9" s="800"/>
      <c r="E9" s="800"/>
      <c r="F9" s="800">
        <v>1236216.3611335137</v>
      </c>
      <c r="G9" s="800">
        <v>36800069.346401982</v>
      </c>
      <c r="H9" s="800">
        <v>0</v>
      </c>
      <c r="I9" s="800">
        <v>18999722.297075078</v>
      </c>
      <c r="J9" s="800"/>
      <c r="K9" s="800">
        <v>73416975.288000762</v>
      </c>
    </row>
    <row r="10" spans="1:11">
      <c r="A10" s="333">
        <v>5</v>
      </c>
      <c r="B10" s="355" t="s">
        <v>516</v>
      </c>
      <c r="C10" s="800"/>
      <c r="D10" s="800"/>
      <c r="E10" s="800"/>
      <c r="F10" s="800"/>
      <c r="G10" s="800"/>
      <c r="H10" s="800"/>
      <c r="I10" s="800"/>
      <c r="J10" s="800"/>
      <c r="K10" s="800"/>
    </row>
    <row r="11" spans="1:11">
      <c r="A11" s="333">
        <v>6</v>
      </c>
      <c r="B11" s="355" t="s">
        <v>517</v>
      </c>
      <c r="C11" s="800"/>
      <c r="D11" s="800"/>
      <c r="E11" s="800"/>
      <c r="F11" s="800"/>
      <c r="G11" s="800"/>
      <c r="H11" s="800"/>
      <c r="I11" s="800"/>
      <c r="J11" s="800"/>
      <c r="K11" s="800"/>
    </row>
    <row r="13" spans="1:11" ht="13.8">
      <c r="B13" s="40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85" zoomScaleNormal="85" workbookViewId="0">
      <selection activeCell="I28" sqref="I28"/>
    </sheetView>
  </sheetViews>
  <sheetFormatPr defaultColWidth="8.6640625" defaultRowHeight="14.4"/>
  <cols>
    <col min="1" max="1" width="10.109375" style="407" bestFit="1" customWidth="1"/>
    <col min="2" max="2" width="61.5546875" style="407" customWidth="1"/>
    <col min="3" max="18" width="13.109375" style="407" customWidth="1"/>
    <col min="19" max="19" width="26.44140625" style="407" customWidth="1"/>
    <col min="20" max="20" width="27.88671875" style="407" customWidth="1"/>
    <col min="21" max="21" width="26.88671875" style="407" customWidth="1"/>
    <col min="22" max="22" width="31" style="407" customWidth="1"/>
    <col min="23" max="16384" width="8.6640625" style="407"/>
  </cols>
  <sheetData>
    <row r="1" spans="1:22">
      <c r="A1" s="285" t="s">
        <v>30</v>
      </c>
      <c r="B1" s="331" t="str">
        <f>'Info '!C2</f>
        <v>JSC "Liberty Bank"</v>
      </c>
    </row>
    <row r="2" spans="1:22">
      <c r="A2" s="286" t="s">
        <v>31</v>
      </c>
      <c r="B2" s="474">
        <f>'1. key ratios '!B2</f>
        <v>45382</v>
      </c>
    </row>
    <row r="3" spans="1:22">
      <c r="A3" s="287" t="s">
        <v>532</v>
      </c>
      <c r="B3" s="345"/>
    </row>
    <row r="4" spans="1:22">
      <c r="A4" s="287"/>
      <c r="B4" s="345"/>
    </row>
    <row r="5" spans="1:22">
      <c r="A5" s="939" t="s">
        <v>533</v>
      </c>
      <c r="B5" s="940"/>
      <c r="C5" s="944" t="s">
        <v>699</v>
      </c>
      <c r="D5" s="944"/>
      <c r="E5" s="944"/>
      <c r="F5" s="944"/>
      <c r="G5" s="944"/>
      <c r="H5" s="944" t="s">
        <v>551</v>
      </c>
      <c r="I5" s="944"/>
      <c r="J5" s="944"/>
      <c r="K5" s="944"/>
      <c r="L5" s="944"/>
      <c r="M5" s="944" t="s">
        <v>663</v>
      </c>
      <c r="N5" s="944"/>
      <c r="O5" s="944"/>
      <c r="P5" s="944"/>
      <c r="Q5" s="944"/>
      <c r="R5" s="943" t="s">
        <v>534</v>
      </c>
      <c r="S5" s="943" t="s">
        <v>548</v>
      </c>
      <c r="T5" s="943" t="s">
        <v>549</v>
      </c>
      <c r="U5" s="943" t="s">
        <v>710</v>
      </c>
      <c r="V5" s="943" t="s">
        <v>711</v>
      </c>
    </row>
    <row r="6" spans="1:22" ht="22.5" customHeight="1">
      <c r="A6" s="941"/>
      <c r="B6" s="942"/>
      <c r="C6" s="417"/>
      <c r="D6" s="343" t="s">
        <v>684</v>
      </c>
      <c r="E6" s="343" t="s">
        <v>683</v>
      </c>
      <c r="F6" s="343" t="s">
        <v>682</v>
      </c>
      <c r="G6" s="343" t="s">
        <v>681</v>
      </c>
      <c r="H6" s="417"/>
      <c r="I6" s="343" t="s">
        <v>684</v>
      </c>
      <c r="J6" s="343" t="s">
        <v>683</v>
      </c>
      <c r="K6" s="343" t="s">
        <v>682</v>
      </c>
      <c r="L6" s="343" t="s">
        <v>681</v>
      </c>
      <c r="M6" s="417"/>
      <c r="N6" s="343" t="s">
        <v>684</v>
      </c>
      <c r="O6" s="343" t="s">
        <v>683</v>
      </c>
      <c r="P6" s="343" t="s">
        <v>682</v>
      </c>
      <c r="Q6" s="343" t="s">
        <v>681</v>
      </c>
      <c r="R6" s="943"/>
      <c r="S6" s="943"/>
      <c r="T6" s="943"/>
      <c r="U6" s="943"/>
      <c r="V6" s="943"/>
    </row>
    <row r="7" spans="1:22">
      <c r="A7" s="415">
        <v>1</v>
      </c>
      <c r="B7" s="416" t="s">
        <v>542</v>
      </c>
      <c r="C7" s="800">
        <v>73452.14</v>
      </c>
      <c r="D7" s="800">
        <v>73452.14</v>
      </c>
      <c r="E7" s="800">
        <v>0</v>
      </c>
      <c r="F7" s="800">
        <v>0</v>
      </c>
      <c r="G7" s="800">
        <v>0</v>
      </c>
      <c r="H7" s="800">
        <v>73726.61</v>
      </c>
      <c r="I7" s="800">
        <v>73726.61</v>
      </c>
      <c r="J7" s="800">
        <v>0</v>
      </c>
      <c r="K7" s="800">
        <v>0</v>
      </c>
      <c r="L7" s="800">
        <v>0</v>
      </c>
      <c r="M7" s="800">
        <v>709.96780000000001</v>
      </c>
      <c r="N7" s="800">
        <v>709.96781295248218</v>
      </c>
      <c r="O7" s="800">
        <v>0</v>
      </c>
      <c r="P7" s="800">
        <v>0</v>
      </c>
      <c r="Q7" s="800">
        <v>0</v>
      </c>
      <c r="R7" s="800">
        <v>4</v>
      </c>
      <c r="S7" s="801">
        <v>0</v>
      </c>
      <c r="T7" s="801">
        <v>0</v>
      </c>
      <c r="U7" s="801">
        <v>0.14722562909671522</v>
      </c>
      <c r="V7" s="802">
        <v>30.942456337401602</v>
      </c>
    </row>
    <row r="8" spans="1:22">
      <c r="A8" s="415">
        <v>2</v>
      </c>
      <c r="B8" s="414" t="s">
        <v>541</v>
      </c>
      <c r="C8" s="800">
        <v>1217853203.5027709</v>
      </c>
      <c r="D8" s="800">
        <v>1123731977.7639401</v>
      </c>
      <c r="E8" s="800">
        <v>33195473.317930002</v>
      </c>
      <c r="F8" s="800">
        <v>60925752.079740003</v>
      </c>
      <c r="G8" s="800">
        <v>0</v>
      </c>
      <c r="H8" s="800">
        <v>1235929566.4568601</v>
      </c>
      <c r="I8" s="800">
        <v>1131533639.98386</v>
      </c>
      <c r="J8" s="800">
        <v>33721654.96125</v>
      </c>
      <c r="K8" s="800">
        <v>70674271.511749998</v>
      </c>
      <c r="L8" s="800">
        <v>0</v>
      </c>
      <c r="M8" s="800">
        <v>87047968.080620006</v>
      </c>
      <c r="N8" s="800">
        <v>20606063.430970002</v>
      </c>
      <c r="O8" s="800">
        <v>9540677.6533899996</v>
      </c>
      <c r="P8" s="800">
        <v>56901227.380259998</v>
      </c>
      <c r="Q8" s="800">
        <v>0</v>
      </c>
      <c r="R8" s="800">
        <v>446255</v>
      </c>
      <c r="S8" s="801">
        <v>0.23704791091910415</v>
      </c>
      <c r="T8" s="801">
        <v>0.28340406490511877</v>
      </c>
      <c r="U8" s="801">
        <v>0.22338926193810227</v>
      </c>
      <c r="V8" s="802">
        <v>44.316092702826644</v>
      </c>
    </row>
    <row r="9" spans="1:22">
      <c r="A9" s="415">
        <v>3</v>
      </c>
      <c r="B9" s="414" t="s">
        <v>540</v>
      </c>
      <c r="C9" s="800">
        <v>0</v>
      </c>
      <c r="D9" s="800">
        <v>0</v>
      </c>
      <c r="E9" s="800">
        <v>0</v>
      </c>
      <c r="F9" s="800">
        <v>0</v>
      </c>
      <c r="G9" s="800">
        <v>0</v>
      </c>
      <c r="H9" s="800">
        <v>0</v>
      </c>
      <c r="I9" s="800">
        <v>0</v>
      </c>
      <c r="J9" s="800">
        <v>0</v>
      </c>
      <c r="K9" s="800">
        <v>0</v>
      </c>
      <c r="L9" s="800">
        <v>0</v>
      </c>
      <c r="M9" s="800">
        <v>0</v>
      </c>
      <c r="N9" s="800">
        <v>0</v>
      </c>
      <c r="O9" s="800">
        <v>0</v>
      </c>
      <c r="P9" s="800">
        <v>0</v>
      </c>
      <c r="Q9" s="800">
        <v>0</v>
      </c>
      <c r="R9" s="800">
        <v>0</v>
      </c>
      <c r="S9" s="801">
        <v>0</v>
      </c>
      <c r="T9" s="801">
        <v>0</v>
      </c>
      <c r="U9" s="801">
        <v>0</v>
      </c>
      <c r="V9" s="802">
        <v>0</v>
      </c>
    </row>
    <row r="10" spans="1:22">
      <c r="A10" s="415">
        <v>4</v>
      </c>
      <c r="B10" s="414" t="s">
        <v>539</v>
      </c>
      <c r="C10" s="800">
        <v>8804183.7599999998</v>
      </c>
      <c r="D10" s="800">
        <v>7839513.0899999999</v>
      </c>
      <c r="E10" s="800">
        <v>287222.77</v>
      </c>
      <c r="F10" s="800">
        <v>677447.9</v>
      </c>
      <c r="G10" s="800">
        <v>0</v>
      </c>
      <c r="H10" s="800">
        <v>9030463.3399999999</v>
      </c>
      <c r="I10" s="800">
        <v>7926540.4400000004</v>
      </c>
      <c r="J10" s="800">
        <v>293959.67</v>
      </c>
      <c r="K10" s="800">
        <v>809963.23</v>
      </c>
      <c r="L10" s="800">
        <v>0</v>
      </c>
      <c r="M10" s="800">
        <v>996850.96496999997</v>
      </c>
      <c r="N10" s="800">
        <v>128174.39515</v>
      </c>
      <c r="O10" s="800">
        <v>162674.24823</v>
      </c>
      <c r="P10" s="800">
        <v>706002.32158999995</v>
      </c>
      <c r="Q10" s="800">
        <v>0</v>
      </c>
      <c r="R10" s="800">
        <v>17267</v>
      </c>
      <c r="S10" s="801">
        <v>0.20932825178191911</v>
      </c>
      <c r="T10" s="801">
        <v>0.23337823479525724</v>
      </c>
      <c r="U10" s="801">
        <v>0.22892384511213337</v>
      </c>
      <c r="V10" s="802">
        <v>15.516463759886284</v>
      </c>
    </row>
    <row r="11" spans="1:22">
      <c r="A11" s="415">
        <v>5</v>
      </c>
      <c r="B11" s="414" t="s">
        <v>538</v>
      </c>
      <c r="C11" s="800">
        <v>6025078.3542849999</v>
      </c>
      <c r="D11" s="800">
        <v>5162681.3787749996</v>
      </c>
      <c r="E11" s="800">
        <v>216589.79</v>
      </c>
      <c r="F11" s="800">
        <v>645807.18550999998</v>
      </c>
      <c r="G11" s="800">
        <v>0</v>
      </c>
      <c r="H11" s="800">
        <v>6137512.7042850005</v>
      </c>
      <c r="I11" s="800">
        <v>5234484.1787750004</v>
      </c>
      <c r="J11" s="800">
        <v>222348.13</v>
      </c>
      <c r="K11" s="800">
        <v>680680.39550999994</v>
      </c>
      <c r="L11" s="800">
        <v>0</v>
      </c>
      <c r="M11" s="800">
        <v>634949.1574159537</v>
      </c>
      <c r="N11" s="800">
        <v>41945.306360000002</v>
      </c>
      <c r="O11" s="800">
        <v>81092.699829999998</v>
      </c>
      <c r="P11" s="800">
        <v>511910.70129</v>
      </c>
      <c r="Q11" s="800">
        <v>0</v>
      </c>
      <c r="R11" s="800">
        <v>24073</v>
      </c>
      <c r="S11" s="801">
        <v>0.17859684799186579</v>
      </c>
      <c r="T11" s="801">
        <v>0.21639866463311302</v>
      </c>
      <c r="U11" s="801">
        <v>0.17110052676042531</v>
      </c>
      <c r="V11" s="802">
        <v>13.206570925453111</v>
      </c>
    </row>
    <row r="12" spans="1:22">
      <c r="A12" s="415">
        <v>6</v>
      </c>
      <c r="B12" s="414" t="s">
        <v>537</v>
      </c>
      <c r="C12" s="800">
        <v>65567316.920000002</v>
      </c>
      <c r="D12" s="800">
        <v>61081930.979999997</v>
      </c>
      <c r="E12" s="800">
        <v>813429.64</v>
      </c>
      <c r="F12" s="800">
        <v>3671956.3</v>
      </c>
      <c r="G12" s="800">
        <v>0</v>
      </c>
      <c r="H12" s="800">
        <v>66779416.090489998</v>
      </c>
      <c r="I12" s="800">
        <v>61608998.710490003</v>
      </c>
      <c r="J12" s="800">
        <v>847418.31</v>
      </c>
      <c r="K12" s="800">
        <v>4322999.07</v>
      </c>
      <c r="L12" s="800">
        <v>0</v>
      </c>
      <c r="M12" s="800">
        <v>5200993.8913199985</v>
      </c>
      <c r="N12" s="800">
        <v>1213337.33935</v>
      </c>
      <c r="O12" s="800">
        <v>264430.15668999997</v>
      </c>
      <c r="P12" s="800">
        <v>3723226.5502800001</v>
      </c>
      <c r="Q12" s="800">
        <v>0</v>
      </c>
      <c r="R12" s="800">
        <v>87168</v>
      </c>
      <c r="S12" s="801">
        <v>0</v>
      </c>
      <c r="T12" s="801">
        <v>0.21515826411075611</v>
      </c>
      <c r="U12" s="801">
        <v>0.27160489072213206</v>
      </c>
      <c r="V12" s="802">
        <v>8505.0851191393176</v>
      </c>
    </row>
    <row r="13" spans="1:22">
      <c r="A13" s="415">
        <v>7</v>
      </c>
      <c r="B13" s="414" t="s">
        <v>536</v>
      </c>
      <c r="C13" s="800">
        <v>310284080.548172</v>
      </c>
      <c r="D13" s="800">
        <v>301128633.75249201</v>
      </c>
      <c r="E13" s="800">
        <v>5698543.7240690002</v>
      </c>
      <c r="F13" s="800">
        <v>3456903.0716110002</v>
      </c>
      <c r="G13" s="800">
        <v>0</v>
      </c>
      <c r="H13" s="800">
        <v>311881358.86243701</v>
      </c>
      <c r="I13" s="800">
        <v>302515234.62515903</v>
      </c>
      <c r="J13" s="800">
        <v>5755828.4352000002</v>
      </c>
      <c r="K13" s="800">
        <v>3610295.8020779998</v>
      </c>
      <c r="L13" s="800">
        <v>0</v>
      </c>
      <c r="M13" s="800">
        <v>2742509.6237652679</v>
      </c>
      <c r="N13" s="800">
        <v>443706.18414005631</v>
      </c>
      <c r="O13" s="800">
        <v>753049.90723789262</v>
      </c>
      <c r="P13" s="800">
        <v>1545753.53229</v>
      </c>
      <c r="Q13" s="800">
        <v>0</v>
      </c>
      <c r="R13" s="800">
        <v>3983</v>
      </c>
      <c r="S13" s="801">
        <v>0.11595302441696857</v>
      </c>
      <c r="T13" s="801">
        <v>0.12810634034226587</v>
      </c>
      <c r="U13" s="801">
        <v>0.11188830312034019</v>
      </c>
      <c r="V13" s="802">
        <v>125.9217565077484</v>
      </c>
    </row>
    <row r="14" spans="1:22">
      <c r="A14" s="409">
        <v>7.1</v>
      </c>
      <c r="B14" s="408" t="s">
        <v>545</v>
      </c>
      <c r="C14" s="800">
        <v>271936026.57441801</v>
      </c>
      <c r="D14" s="800">
        <v>264051461.03464901</v>
      </c>
      <c r="E14" s="800">
        <v>4692388.1840890003</v>
      </c>
      <c r="F14" s="800">
        <v>3192177.35568</v>
      </c>
      <c r="G14" s="800">
        <v>0</v>
      </c>
      <c r="H14" s="800">
        <v>273368893.12506801</v>
      </c>
      <c r="I14" s="800">
        <v>265286202.16183901</v>
      </c>
      <c r="J14" s="800">
        <v>4738154.3070820002</v>
      </c>
      <c r="K14" s="800">
        <v>3344536.6561469999</v>
      </c>
      <c r="L14" s="800">
        <v>0</v>
      </c>
      <c r="M14" s="800">
        <v>2406724.552285268</v>
      </c>
      <c r="N14" s="800">
        <v>389343.99966999999</v>
      </c>
      <c r="O14" s="800">
        <v>619904.97135999997</v>
      </c>
      <c r="P14" s="800">
        <v>1397475.5811399999</v>
      </c>
      <c r="Q14" s="800">
        <v>0</v>
      </c>
      <c r="R14" s="800">
        <v>3160</v>
      </c>
      <c r="S14" s="801">
        <v>0.11481032423185017</v>
      </c>
      <c r="T14" s="801">
        <v>0.12623623209334028</v>
      </c>
      <c r="U14" s="801">
        <v>0.11108546170483929</v>
      </c>
      <c r="V14" s="802">
        <v>128.32392913362079</v>
      </c>
    </row>
    <row r="15" spans="1:22">
      <c r="A15" s="409">
        <v>7.2</v>
      </c>
      <c r="B15" s="408" t="s">
        <v>547</v>
      </c>
      <c r="C15" s="800">
        <v>7414129.9172010003</v>
      </c>
      <c r="D15" s="800">
        <v>7361788.916193</v>
      </c>
      <c r="E15" s="800">
        <v>52341.001007999999</v>
      </c>
      <c r="F15" s="800">
        <v>0</v>
      </c>
      <c r="G15" s="800">
        <v>0</v>
      </c>
      <c r="H15" s="800">
        <v>7441346.7082139999</v>
      </c>
      <c r="I15" s="800">
        <v>7389072.2541629998</v>
      </c>
      <c r="J15" s="800">
        <v>52274.454051000001</v>
      </c>
      <c r="K15" s="800">
        <v>0</v>
      </c>
      <c r="L15" s="800">
        <v>0</v>
      </c>
      <c r="M15" s="800">
        <v>17871.876650000002</v>
      </c>
      <c r="N15" s="800">
        <v>11032.67475</v>
      </c>
      <c r="O15" s="800">
        <v>6839.2019</v>
      </c>
      <c r="P15" s="800">
        <v>0</v>
      </c>
      <c r="Q15" s="800">
        <v>0</v>
      </c>
      <c r="R15" s="800">
        <v>98</v>
      </c>
      <c r="S15" s="801">
        <v>0.12888912826106719</v>
      </c>
      <c r="T15" s="801">
        <v>0.14445174620489046</v>
      </c>
      <c r="U15" s="801">
        <v>0.11463010001742328</v>
      </c>
      <c r="V15" s="802">
        <v>128.09877651727058</v>
      </c>
    </row>
    <row r="16" spans="1:22">
      <c r="A16" s="409">
        <v>7.3</v>
      </c>
      <c r="B16" s="408" t="s">
        <v>544</v>
      </c>
      <c r="C16" s="800">
        <v>30933924.056552999</v>
      </c>
      <c r="D16" s="800">
        <v>29715383.801649999</v>
      </c>
      <c r="E16" s="800">
        <v>953814.53897200001</v>
      </c>
      <c r="F16" s="800">
        <v>264725.71593100001</v>
      </c>
      <c r="G16" s="800">
        <v>0</v>
      </c>
      <c r="H16" s="800">
        <v>31071119.029155001</v>
      </c>
      <c r="I16" s="800">
        <v>29839960.209157001</v>
      </c>
      <c r="J16" s="800">
        <v>965399.67406700004</v>
      </c>
      <c r="K16" s="800">
        <v>265759.14593100001</v>
      </c>
      <c r="L16" s="800">
        <v>0</v>
      </c>
      <c r="M16" s="800">
        <v>317913.19482999999</v>
      </c>
      <c r="N16" s="800">
        <v>43329.509730000005</v>
      </c>
      <c r="O16" s="800">
        <v>126305.73394999999</v>
      </c>
      <c r="P16" s="800">
        <v>148277.95115000001</v>
      </c>
      <c r="Q16" s="800">
        <v>0</v>
      </c>
      <c r="R16" s="800">
        <v>725</v>
      </c>
      <c r="S16" s="801">
        <v>0.12080087729578282</v>
      </c>
      <c r="T16" s="801">
        <v>0.13690814839052959</v>
      </c>
      <c r="U16" s="801">
        <v>0.11828883173537062</v>
      </c>
      <c r="V16" s="802">
        <v>104.28279512073608</v>
      </c>
    </row>
    <row r="17" spans="1:22">
      <c r="A17" s="415">
        <v>8</v>
      </c>
      <c r="B17" s="414" t="s">
        <v>543</v>
      </c>
      <c r="C17" s="800">
        <v>94427993.613995999</v>
      </c>
      <c r="D17" s="800">
        <v>92716273.907827005</v>
      </c>
      <c r="E17" s="800">
        <v>682321.73287299997</v>
      </c>
      <c r="F17" s="800">
        <v>1029397.973296</v>
      </c>
      <c r="G17" s="800">
        <v>0</v>
      </c>
      <c r="H17" s="800">
        <v>95609893.609602004</v>
      </c>
      <c r="I17" s="800">
        <v>93750205.718528003</v>
      </c>
      <c r="J17" s="800">
        <v>717973.07010200003</v>
      </c>
      <c r="K17" s="800">
        <v>1141714.820972</v>
      </c>
      <c r="L17" s="800">
        <v>0</v>
      </c>
      <c r="M17" s="800">
        <v>136793.08721999999</v>
      </c>
      <c r="N17" s="800">
        <v>157.78700000000001</v>
      </c>
      <c r="O17" s="800">
        <v>362.24342000000001</v>
      </c>
      <c r="P17" s="800">
        <v>136273.05679999999</v>
      </c>
      <c r="Q17" s="800">
        <v>0</v>
      </c>
      <c r="R17" s="800">
        <v>72533</v>
      </c>
      <c r="S17" s="801">
        <v>0.20384159236790395</v>
      </c>
      <c r="T17" s="801">
        <v>0.26764321043829886</v>
      </c>
      <c r="U17" s="801">
        <v>0.21289015473088976</v>
      </c>
      <c r="V17" s="803">
        <v>0.7068940059633988</v>
      </c>
    </row>
    <row r="18" spans="1:22">
      <c r="A18" s="413">
        <v>9</v>
      </c>
      <c r="B18" s="412" t="s">
        <v>535</v>
      </c>
      <c r="C18" s="804">
        <v>0</v>
      </c>
      <c r="D18" s="804">
        <v>0</v>
      </c>
      <c r="E18" s="804">
        <v>0</v>
      </c>
      <c r="F18" s="804">
        <v>0</v>
      </c>
      <c r="G18" s="804">
        <v>0</v>
      </c>
      <c r="H18" s="804">
        <v>0</v>
      </c>
      <c r="I18" s="804">
        <v>0</v>
      </c>
      <c r="J18" s="804">
        <v>0</v>
      </c>
      <c r="K18" s="804">
        <v>0</v>
      </c>
      <c r="L18" s="804">
        <v>0</v>
      </c>
      <c r="M18" s="804">
        <v>0</v>
      </c>
      <c r="N18" s="804">
        <v>0</v>
      </c>
      <c r="O18" s="804">
        <v>0</v>
      </c>
      <c r="P18" s="804">
        <v>0</v>
      </c>
      <c r="Q18" s="804">
        <v>0</v>
      </c>
      <c r="R18" s="804">
        <v>0</v>
      </c>
      <c r="S18" s="801">
        <v>0</v>
      </c>
      <c r="T18" s="801">
        <v>0</v>
      </c>
      <c r="U18" s="801">
        <v>0</v>
      </c>
      <c r="V18" s="802">
        <v>0</v>
      </c>
    </row>
    <row r="19" spans="1:22">
      <c r="A19" s="411">
        <v>10</v>
      </c>
      <c r="B19" s="410" t="s">
        <v>546</v>
      </c>
      <c r="C19" s="800">
        <v>1703035308.8392241</v>
      </c>
      <c r="D19" s="800">
        <v>1591734463.0130339</v>
      </c>
      <c r="E19" s="800">
        <v>40893580.974872001</v>
      </c>
      <c r="F19" s="800">
        <v>70407264.510157004</v>
      </c>
      <c r="G19" s="800">
        <v>0</v>
      </c>
      <c r="H19" s="800">
        <v>1725441937.6740799</v>
      </c>
      <c r="I19" s="800">
        <v>1602642830.2671299</v>
      </c>
      <c r="J19" s="800">
        <v>41559182.576540001</v>
      </c>
      <c r="K19" s="800">
        <v>81239924.830410004</v>
      </c>
      <c r="L19" s="800">
        <v>0</v>
      </c>
      <c r="M19" s="800">
        <v>96760774.772080004</v>
      </c>
      <c r="N19" s="800">
        <v>22434094.410799999</v>
      </c>
      <c r="O19" s="800">
        <v>10802286.908770001</v>
      </c>
      <c r="P19" s="800">
        <v>63524393.542510003</v>
      </c>
      <c r="Q19" s="800">
        <v>0</v>
      </c>
      <c r="R19" s="800">
        <v>651283</v>
      </c>
      <c r="S19" s="801">
        <v>0.21987615676944322</v>
      </c>
      <c r="T19" s="801">
        <v>0.26503326614027067</v>
      </c>
      <c r="U19" s="801">
        <v>0.20418826907101398</v>
      </c>
      <c r="V19" s="805">
        <v>382.25938403659717</v>
      </c>
    </row>
    <row r="20" spans="1:22" ht="24">
      <c r="A20" s="409">
        <v>10.1</v>
      </c>
      <c r="B20" s="408" t="s">
        <v>550</v>
      </c>
      <c r="C20" s="800">
        <v>412828285.80000001</v>
      </c>
      <c r="D20" s="800">
        <v>401622008.63999999</v>
      </c>
      <c r="E20" s="800">
        <v>687682.03</v>
      </c>
      <c r="F20" s="800">
        <v>10518595.130000001</v>
      </c>
      <c r="G20" s="800">
        <v>0</v>
      </c>
      <c r="H20" s="800">
        <v>420045336.07781994</v>
      </c>
      <c r="I20" s="800">
        <v>407775969.98781997</v>
      </c>
      <c r="J20" s="800">
        <v>727442.56</v>
      </c>
      <c r="K20" s="800">
        <v>11541923.529999999</v>
      </c>
      <c r="L20" s="800">
        <v>0</v>
      </c>
      <c r="M20" s="800">
        <v>23288293.588379744</v>
      </c>
      <c r="N20" s="800">
        <v>12251790.220270352</v>
      </c>
      <c r="O20" s="800">
        <v>490269.41906671069</v>
      </c>
      <c r="P20" s="800">
        <v>10546233.94904268</v>
      </c>
      <c r="Q20" s="800">
        <v>0</v>
      </c>
      <c r="R20" s="800">
        <v>341388</v>
      </c>
      <c r="S20" s="801">
        <v>0.25075135899968676</v>
      </c>
      <c r="T20" s="801">
        <v>0.28184449945132517</v>
      </c>
      <c r="U20" s="801">
        <v>0.25438560124079573</v>
      </c>
      <c r="V20" s="805">
        <v>32.190325708905675</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5" zoomScaleNormal="85" workbookViewId="0">
      <selection activeCell="P21" sqref="P21"/>
    </sheetView>
  </sheetViews>
  <sheetFormatPr defaultRowHeight="14.4"/>
  <cols>
    <col min="1" max="1" width="8.6640625" style="304"/>
    <col min="2" max="2" width="69.33203125" style="305" customWidth="1"/>
    <col min="3" max="8" width="13.33203125" customWidth="1"/>
  </cols>
  <sheetData>
    <row r="1" spans="1:8" s="5" customFormat="1" ht="13.8">
      <c r="A1" s="2" t="s">
        <v>30</v>
      </c>
      <c r="B1" s="3" t="str">
        <f>'Info '!C2</f>
        <v>JSC "Liberty Bank"</v>
      </c>
      <c r="C1" s="3"/>
      <c r="D1" s="4"/>
      <c r="E1" s="4"/>
      <c r="F1" s="4"/>
      <c r="G1" s="4"/>
    </row>
    <row r="2" spans="1:8" s="5" customFormat="1" ht="13.8">
      <c r="A2" s="2" t="s">
        <v>31</v>
      </c>
      <c r="B2" s="481">
        <f>'1. key ratios '!B2</f>
        <v>45382</v>
      </c>
      <c r="C2" s="6"/>
      <c r="D2" s="7"/>
      <c r="E2" s="7"/>
      <c r="F2" s="7"/>
      <c r="G2" s="7"/>
      <c r="H2" s="8"/>
    </row>
    <row r="3" spans="1:8" s="5" customFormat="1" thickBot="1">
      <c r="A3" s="2"/>
      <c r="B3" s="6"/>
      <c r="C3" s="6"/>
      <c r="D3" s="7"/>
      <c r="E3" s="7"/>
      <c r="F3" s="7"/>
      <c r="G3" s="7"/>
      <c r="H3" s="8"/>
    </row>
    <row r="4" spans="1:8" ht="21" customHeight="1">
      <c r="A4" s="831" t="s">
        <v>6</v>
      </c>
      <c r="B4" s="833" t="s">
        <v>557</v>
      </c>
      <c r="C4" s="835" t="s">
        <v>558</v>
      </c>
      <c r="D4" s="835"/>
      <c r="E4" s="835"/>
      <c r="F4" s="835" t="s">
        <v>559</v>
      </c>
      <c r="G4" s="835"/>
      <c r="H4" s="836"/>
    </row>
    <row r="5" spans="1:8" ht="21" customHeight="1">
      <c r="A5" s="832"/>
      <c r="B5" s="834"/>
      <c r="C5" s="610" t="s">
        <v>32</v>
      </c>
      <c r="D5" s="610" t="s">
        <v>33</v>
      </c>
      <c r="E5" s="610" t="s">
        <v>34</v>
      </c>
      <c r="F5" s="610" t="s">
        <v>32</v>
      </c>
      <c r="G5" s="610" t="s">
        <v>33</v>
      </c>
      <c r="H5" s="611" t="s">
        <v>34</v>
      </c>
    </row>
    <row r="6" spans="1:8" ht="26.4" customHeight="1">
      <c r="A6" s="832"/>
      <c r="B6" s="707" t="s">
        <v>560</v>
      </c>
      <c r="C6" s="837"/>
      <c r="D6" s="838"/>
      <c r="E6" s="838"/>
      <c r="F6" s="838"/>
      <c r="G6" s="838"/>
      <c r="H6" s="839"/>
    </row>
    <row r="7" spans="1:8" ht="23.1" customHeight="1">
      <c r="A7" s="497">
        <v>1</v>
      </c>
      <c r="B7" s="677" t="s">
        <v>561</v>
      </c>
      <c r="C7" s="632">
        <f>SUM(C8:C10)</f>
        <v>220257896.06</v>
      </c>
      <c r="D7" s="632">
        <f>SUM(D8:D10)</f>
        <v>348234273.73000002</v>
      </c>
      <c r="E7" s="633">
        <f>C7+D7</f>
        <v>568492169.78999996</v>
      </c>
      <c r="F7" s="632">
        <f>SUM(F8:F10)</f>
        <v>240414606.98999998</v>
      </c>
      <c r="G7" s="632">
        <f>SUM(G8:G10)</f>
        <v>274750444.42999995</v>
      </c>
      <c r="H7" s="708">
        <f>F7+G7</f>
        <v>515165051.41999996</v>
      </c>
    </row>
    <row r="8" spans="1:8">
      <c r="A8" s="497">
        <v>1.1000000000000001</v>
      </c>
      <c r="B8" s="678" t="s">
        <v>562</v>
      </c>
      <c r="C8" s="634">
        <v>214106316.54000002</v>
      </c>
      <c r="D8" s="634">
        <v>71124919.909999996</v>
      </c>
      <c r="E8" s="635">
        <f t="shared" ref="E8:E36" si="0">C8+D8</f>
        <v>285231236.45000005</v>
      </c>
      <c r="F8" s="634">
        <v>232878915.59999999</v>
      </c>
      <c r="G8" s="634">
        <v>83164257.700000003</v>
      </c>
      <c r="H8" s="701">
        <f t="shared" ref="H8:H35" si="1">F8+G8</f>
        <v>316043173.30000001</v>
      </c>
    </row>
    <row r="9" spans="1:8">
      <c r="A9" s="497">
        <v>1.2</v>
      </c>
      <c r="B9" s="678" t="s">
        <v>563</v>
      </c>
      <c r="C9" s="634">
        <v>5565156.1699999999</v>
      </c>
      <c r="D9" s="634">
        <v>87520465.330000013</v>
      </c>
      <c r="E9" s="635">
        <f t="shared" si="0"/>
        <v>93085621.500000015</v>
      </c>
      <c r="F9" s="634">
        <v>6732864.3199999994</v>
      </c>
      <c r="G9" s="634">
        <v>74691112.199999988</v>
      </c>
      <c r="H9" s="701">
        <f t="shared" si="1"/>
        <v>81423976.519999981</v>
      </c>
    </row>
    <row r="10" spans="1:8">
      <c r="A10" s="497">
        <v>1.3</v>
      </c>
      <c r="B10" s="678" t="s">
        <v>564</v>
      </c>
      <c r="C10" s="634">
        <v>586423.35000000009</v>
      </c>
      <c r="D10" s="634">
        <v>189588888.48999998</v>
      </c>
      <c r="E10" s="635">
        <f t="shared" si="0"/>
        <v>190175311.83999997</v>
      </c>
      <c r="F10" s="634">
        <v>802827.07000000007</v>
      </c>
      <c r="G10" s="634">
        <v>116895074.53</v>
      </c>
      <c r="H10" s="701">
        <f t="shared" si="1"/>
        <v>117697901.59999999</v>
      </c>
    </row>
    <row r="11" spans="1:8">
      <c r="A11" s="497">
        <v>2</v>
      </c>
      <c r="B11" s="292" t="s">
        <v>565</v>
      </c>
      <c r="C11" s="634">
        <v>518.97</v>
      </c>
      <c r="D11" s="634"/>
      <c r="E11" s="635">
        <f t="shared" si="0"/>
        <v>518.97</v>
      </c>
      <c r="F11" s="634"/>
      <c r="G11" s="634"/>
      <c r="H11" s="701">
        <f t="shared" si="1"/>
        <v>0</v>
      </c>
    </row>
    <row r="12" spans="1:8">
      <c r="A12" s="497">
        <v>2.1</v>
      </c>
      <c r="B12" s="679" t="s">
        <v>566</v>
      </c>
      <c r="C12" s="637">
        <v>518.97</v>
      </c>
      <c r="D12" s="637"/>
      <c r="E12" s="637">
        <f t="shared" si="0"/>
        <v>518.97</v>
      </c>
      <c r="F12" s="637"/>
      <c r="G12" s="634"/>
      <c r="H12" s="701">
        <f t="shared" si="1"/>
        <v>0</v>
      </c>
    </row>
    <row r="13" spans="1:8" ht="26.4" customHeight="1">
      <c r="A13" s="497">
        <v>3</v>
      </c>
      <c r="B13" s="293" t="s">
        <v>567</v>
      </c>
      <c r="C13" s="740"/>
      <c r="D13" s="740">
        <v>0</v>
      </c>
      <c r="E13" s="637">
        <f t="shared" si="0"/>
        <v>0</v>
      </c>
      <c r="F13" s="637">
        <v>85501371</v>
      </c>
      <c r="G13" s="634"/>
      <c r="H13" s="701">
        <f t="shared" si="1"/>
        <v>85501371</v>
      </c>
    </row>
    <row r="14" spans="1:8" ht="26.4" customHeight="1">
      <c r="A14" s="497">
        <v>4</v>
      </c>
      <c r="B14" s="294" t="s">
        <v>568</v>
      </c>
      <c r="C14" s="637"/>
      <c r="D14" s="637"/>
      <c r="E14" s="637">
        <f t="shared" si="0"/>
        <v>0</v>
      </c>
      <c r="F14" s="637"/>
      <c r="G14" s="634"/>
      <c r="H14" s="701">
        <f t="shared" si="1"/>
        <v>0</v>
      </c>
    </row>
    <row r="15" spans="1:8" ht="24.6" customHeight="1">
      <c r="A15" s="497">
        <v>5</v>
      </c>
      <c r="B15" s="295" t="s">
        <v>569</v>
      </c>
      <c r="C15" s="738">
        <f>SUM(C16:C17)</f>
        <v>160634250.99999997</v>
      </c>
      <c r="D15" s="739">
        <f>SUM(D16:D17)</f>
        <v>0</v>
      </c>
      <c r="E15" s="742">
        <f t="shared" si="0"/>
        <v>160634250.99999997</v>
      </c>
      <c r="F15" s="739">
        <v>0</v>
      </c>
      <c r="G15" s="636">
        <v>0</v>
      </c>
      <c r="H15" s="709">
        <f t="shared" si="1"/>
        <v>0</v>
      </c>
    </row>
    <row r="16" spans="1:8">
      <c r="A16" s="497">
        <v>5.0999999999999996</v>
      </c>
      <c r="B16" s="296" t="s">
        <v>570</v>
      </c>
      <c r="C16" s="637"/>
      <c r="D16" s="637"/>
      <c r="E16" s="637">
        <f t="shared" si="0"/>
        <v>0</v>
      </c>
      <c r="F16" s="637"/>
      <c r="G16" s="634"/>
      <c r="H16" s="701">
        <f t="shared" si="1"/>
        <v>0</v>
      </c>
    </row>
    <row r="17" spans="1:8">
      <c r="A17" s="497">
        <v>5.2</v>
      </c>
      <c r="B17" s="296" t="s">
        <v>571</v>
      </c>
      <c r="C17" s="637">
        <v>160634250.99999997</v>
      </c>
      <c r="D17" s="637"/>
      <c r="E17" s="637">
        <f t="shared" si="0"/>
        <v>160634250.99999997</v>
      </c>
      <c r="F17" s="740">
        <v>0</v>
      </c>
      <c r="G17" s="634"/>
      <c r="H17" s="701">
        <f t="shared" si="1"/>
        <v>0</v>
      </c>
    </row>
    <row r="18" spans="1:8">
      <c r="A18" s="497">
        <v>5.3</v>
      </c>
      <c r="B18" s="297" t="s">
        <v>572</v>
      </c>
      <c r="C18" s="637"/>
      <c r="D18" s="637"/>
      <c r="E18" s="637">
        <f t="shared" si="0"/>
        <v>0</v>
      </c>
      <c r="F18" s="738"/>
      <c r="G18" s="632"/>
      <c r="H18" s="701">
        <f t="shared" si="1"/>
        <v>0</v>
      </c>
    </row>
    <row r="19" spans="1:8">
      <c r="A19" s="497">
        <v>6</v>
      </c>
      <c r="B19" s="293" t="s">
        <v>573</v>
      </c>
      <c r="C19" s="738">
        <f>SUM(C20:C21)</f>
        <v>2678603987.500216</v>
      </c>
      <c r="D19" s="738">
        <f>SUM(D20:D21)</f>
        <v>569994901.68534517</v>
      </c>
      <c r="E19" s="738">
        <f t="shared" si="0"/>
        <v>3248598889.1855612</v>
      </c>
      <c r="F19" s="738">
        <f>SUM(F20:F21)</f>
        <v>2250652745.941493</v>
      </c>
      <c r="G19" s="632">
        <f>SUM(G20:G21)</f>
        <v>524339930.87771791</v>
      </c>
      <c r="H19" s="708">
        <f t="shared" si="1"/>
        <v>2774992676.819211</v>
      </c>
    </row>
    <row r="20" spans="1:8">
      <c r="A20" s="497">
        <v>6.1</v>
      </c>
      <c r="B20" s="296" t="s">
        <v>571</v>
      </c>
      <c r="C20" s="637">
        <v>281801480.26392233</v>
      </c>
      <c r="D20" s="637">
        <v>0</v>
      </c>
      <c r="E20" s="637">
        <f t="shared" si="0"/>
        <v>281801480.26392233</v>
      </c>
      <c r="F20" s="637">
        <v>219383490.51146302</v>
      </c>
      <c r="G20" s="634">
        <v>51308699.557589725</v>
      </c>
      <c r="H20" s="701">
        <f t="shared" si="1"/>
        <v>270692190.06905276</v>
      </c>
    </row>
    <row r="21" spans="1:8">
      <c r="A21" s="497">
        <v>6.2</v>
      </c>
      <c r="B21" s="297" t="s">
        <v>572</v>
      </c>
      <c r="C21" s="637">
        <v>2396802507.2362938</v>
      </c>
      <c r="D21" s="637">
        <v>569994901.68534517</v>
      </c>
      <c r="E21" s="637">
        <f t="shared" si="0"/>
        <v>2966797408.921639</v>
      </c>
      <c r="F21" s="637">
        <v>2031269255.4300299</v>
      </c>
      <c r="G21" s="634">
        <v>473031231.3201282</v>
      </c>
      <c r="H21" s="701">
        <f t="shared" si="1"/>
        <v>2504300486.7501583</v>
      </c>
    </row>
    <row r="22" spans="1:8">
      <c r="A22" s="497">
        <v>7</v>
      </c>
      <c r="B22" s="292" t="s">
        <v>574</v>
      </c>
      <c r="C22" s="634">
        <v>106733.3</v>
      </c>
      <c r="D22" s="634">
        <v>0</v>
      </c>
      <c r="E22" s="635">
        <f t="shared" si="0"/>
        <v>106733.3</v>
      </c>
      <c r="F22" s="634">
        <v>106733.3</v>
      </c>
      <c r="G22" s="636">
        <v>0</v>
      </c>
      <c r="H22" s="701">
        <f t="shared" si="1"/>
        <v>106733.3</v>
      </c>
    </row>
    <row r="23" spans="1:8">
      <c r="A23" s="497">
        <v>8</v>
      </c>
      <c r="B23" s="298" t="s">
        <v>575</v>
      </c>
      <c r="C23" s="634">
        <v>0</v>
      </c>
      <c r="D23" s="634">
        <v>0</v>
      </c>
      <c r="E23" s="635">
        <f t="shared" si="0"/>
        <v>0</v>
      </c>
      <c r="F23" s="634">
        <v>0</v>
      </c>
      <c r="G23" s="634">
        <v>0</v>
      </c>
      <c r="H23" s="701">
        <f t="shared" si="1"/>
        <v>0</v>
      </c>
    </row>
    <row r="24" spans="1:8">
      <c r="A24" s="497">
        <v>9</v>
      </c>
      <c r="B24" s="294" t="s">
        <v>576</v>
      </c>
      <c r="C24" s="632">
        <f>SUM(C25:C26)</f>
        <v>183473059.14999998</v>
      </c>
      <c r="D24" s="632">
        <f>SUM(D25:D26)</f>
        <v>0</v>
      </c>
      <c r="E24" s="633">
        <f t="shared" si="0"/>
        <v>183473059.14999998</v>
      </c>
      <c r="F24" s="632">
        <f>SUM(F25:F26)</f>
        <v>182878808.20000002</v>
      </c>
      <c r="G24" s="632">
        <f>SUM(G25:G26)</f>
        <v>0</v>
      </c>
      <c r="H24" s="708">
        <f t="shared" si="1"/>
        <v>182878808.20000002</v>
      </c>
    </row>
    <row r="25" spans="1:8">
      <c r="A25" s="497">
        <v>9.1</v>
      </c>
      <c r="B25" s="296" t="s">
        <v>577</v>
      </c>
      <c r="C25" s="634">
        <v>181428340.10999998</v>
      </c>
      <c r="D25" s="634">
        <v>0</v>
      </c>
      <c r="E25" s="635">
        <f t="shared" si="0"/>
        <v>181428340.10999998</v>
      </c>
      <c r="F25" s="634">
        <v>180685706.40000001</v>
      </c>
      <c r="G25" s="634">
        <v>0</v>
      </c>
      <c r="H25" s="701">
        <f t="shared" si="1"/>
        <v>180685706.40000001</v>
      </c>
    </row>
    <row r="26" spans="1:8">
      <c r="A26" s="497">
        <v>9.1999999999999993</v>
      </c>
      <c r="B26" s="296" t="s">
        <v>578</v>
      </c>
      <c r="C26" s="634">
        <v>2044719.04</v>
      </c>
      <c r="D26" s="634">
        <v>0</v>
      </c>
      <c r="E26" s="635">
        <f t="shared" si="0"/>
        <v>2044719.04</v>
      </c>
      <c r="F26" s="634">
        <v>2193101.7999999998</v>
      </c>
      <c r="G26" s="634">
        <v>0</v>
      </c>
      <c r="H26" s="701">
        <f t="shared" si="1"/>
        <v>2193101.7999999998</v>
      </c>
    </row>
    <row r="27" spans="1:8">
      <c r="A27" s="497">
        <v>10</v>
      </c>
      <c r="B27" s="294" t="s">
        <v>579</v>
      </c>
      <c r="C27" s="632">
        <f>SUM(C28:C29)</f>
        <v>64538189.32</v>
      </c>
      <c r="D27" s="632">
        <v>0</v>
      </c>
      <c r="E27" s="633">
        <f>C27+D27</f>
        <v>64538189.32</v>
      </c>
      <c r="F27" s="632">
        <v>57297951.110000022</v>
      </c>
      <c r="G27" s="632">
        <v>0</v>
      </c>
      <c r="H27" s="708">
        <f t="shared" si="1"/>
        <v>57297951.110000022</v>
      </c>
    </row>
    <row r="28" spans="1:8">
      <c r="A28" s="497">
        <v>10.1</v>
      </c>
      <c r="B28" s="296" t="s">
        <v>580</v>
      </c>
      <c r="C28" s="634"/>
      <c r="D28" s="634"/>
      <c r="E28" s="635">
        <f t="shared" si="0"/>
        <v>0</v>
      </c>
      <c r="F28" s="634"/>
      <c r="G28" s="634"/>
      <c r="H28" s="701">
        <f t="shared" si="1"/>
        <v>0</v>
      </c>
    </row>
    <row r="29" spans="1:8">
      <c r="A29" s="497">
        <v>10.199999999999999</v>
      </c>
      <c r="B29" s="296" t="s">
        <v>581</v>
      </c>
      <c r="C29" s="634">
        <v>64538189.32</v>
      </c>
      <c r="D29" s="634">
        <v>0</v>
      </c>
      <c r="E29" s="635">
        <f t="shared" si="0"/>
        <v>64538189.32</v>
      </c>
      <c r="F29" s="634">
        <v>57297951.110000022</v>
      </c>
      <c r="G29" s="634">
        <v>0</v>
      </c>
      <c r="H29" s="701">
        <f t="shared" si="1"/>
        <v>57297951.110000022</v>
      </c>
    </row>
    <row r="30" spans="1:8">
      <c r="A30" s="497">
        <v>11</v>
      </c>
      <c r="B30" s="294" t="s">
        <v>582</v>
      </c>
      <c r="C30" s="632">
        <f>SUM(C31:C32)</f>
        <v>2176710.61</v>
      </c>
      <c r="D30" s="632">
        <f>SUM(D31:D32)</f>
        <v>0</v>
      </c>
      <c r="E30" s="633">
        <f t="shared" si="0"/>
        <v>2176710.61</v>
      </c>
      <c r="F30" s="632">
        <v>1982360.89</v>
      </c>
      <c r="G30" s="632">
        <v>0</v>
      </c>
      <c r="H30" s="708">
        <f t="shared" si="1"/>
        <v>1982360.89</v>
      </c>
    </row>
    <row r="31" spans="1:8">
      <c r="A31" s="497">
        <v>11.1</v>
      </c>
      <c r="B31" s="296" t="s">
        <v>583</v>
      </c>
      <c r="C31" s="634">
        <v>2176710.61</v>
      </c>
      <c r="D31" s="634">
        <v>0</v>
      </c>
      <c r="E31" s="635">
        <f t="shared" si="0"/>
        <v>2176710.61</v>
      </c>
      <c r="F31" s="634">
        <v>1982360.89</v>
      </c>
      <c r="G31" s="634">
        <v>0</v>
      </c>
      <c r="H31" s="701">
        <f t="shared" si="1"/>
        <v>1982360.89</v>
      </c>
    </row>
    <row r="32" spans="1:8">
      <c r="A32" s="497">
        <v>11.2</v>
      </c>
      <c r="B32" s="296" t="s">
        <v>584</v>
      </c>
      <c r="C32" s="634">
        <v>0</v>
      </c>
      <c r="D32" s="634">
        <v>0</v>
      </c>
      <c r="E32" s="635">
        <f t="shared" si="0"/>
        <v>0</v>
      </c>
      <c r="F32" s="634">
        <v>0</v>
      </c>
      <c r="G32" s="634">
        <v>0</v>
      </c>
      <c r="H32" s="701">
        <f t="shared" si="1"/>
        <v>0</v>
      </c>
    </row>
    <row r="33" spans="1:8">
      <c r="A33" s="497">
        <v>13</v>
      </c>
      <c r="B33" s="294" t="s">
        <v>585</v>
      </c>
      <c r="C33" s="634">
        <v>35861541.407400005</v>
      </c>
      <c r="D33" s="634">
        <v>26882931.210999999</v>
      </c>
      <c r="E33" s="635">
        <f t="shared" si="0"/>
        <v>62744472.618400007</v>
      </c>
      <c r="F33" s="634">
        <v>27173502.090000004</v>
      </c>
      <c r="G33" s="634">
        <v>75308753.211594552</v>
      </c>
      <c r="H33" s="701">
        <f t="shared" si="1"/>
        <v>102482255.30159456</v>
      </c>
    </row>
    <row r="34" spans="1:8">
      <c r="A34" s="497">
        <v>13.1</v>
      </c>
      <c r="B34" s="680" t="s">
        <v>586</v>
      </c>
      <c r="C34" s="634">
        <v>2554293.48</v>
      </c>
      <c r="D34" s="634">
        <v>0</v>
      </c>
      <c r="E34" s="635">
        <f t="shared" si="0"/>
        <v>2554293.48</v>
      </c>
      <c r="F34" s="634">
        <v>1507138.18</v>
      </c>
      <c r="G34" s="634">
        <v>0</v>
      </c>
      <c r="H34" s="701">
        <f t="shared" si="1"/>
        <v>1507138.18</v>
      </c>
    </row>
    <row r="35" spans="1:8">
      <c r="A35" s="497">
        <v>13.2</v>
      </c>
      <c r="B35" s="680" t="s">
        <v>587</v>
      </c>
      <c r="C35" s="634"/>
      <c r="D35" s="634"/>
      <c r="E35" s="635">
        <f t="shared" si="0"/>
        <v>0</v>
      </c>
      <c r="F35" s="634"/>
      <c r="G35" s="634"/>
      <c r="H35" s="701">
        <f t="shared" si="1"/>
        <v>0</v>
      </c>
    </row>
    <row r="36" spans="1:8">
      <c r="A36" s="497">
        <v>14</v>
      </c>
      <c r="B36" s="710" t="s">
        <v>588</v>
      </c>
      <c r="C36" s="632">
        <f>SUM(C7,C11,C13,C14,C15,C19,C22,C23,C24,C27,C30,C33)</f>
        <v>3345652887.3176169</v>
      </c>
      <c r="D36" s="632">
        <f>SUM(D7,D11,D13,D14,D15,D19,D22,D23,D24,D27,D30,D33)</f>
        <v>945112106.62634516</v>
      </c>
      <c r="E36" s="633">
        <f t="shared" si="0"/>
        <v>4290764993.9439621</v>
      </c>
      <c r="F36" s="632">
        <f>SUM(F7,F11,F13,F14,F15,F19,F22,F23,F24,F27,F30,F33)</f>
        <v>2846008079.521493</v>
      </c>
      <c r="G36" s="632">
        <f>SUM(G7,G11,G13,G14,G15,G19,G22,G23,G24,G27,G30,G33)</f>
        <v>874399128.51931238</v>
      </c>
      <c r="H36" s="708">
        <f>F36+G36</f>
        <v>3720407208.0408053</v>
      </c>
    </row>
    <row r="37" spans="1:8" ht="20.25" customHeight="1">
      <c r="A37" s="497"/>
      <c r="B37" s="711" t="s">
        <v>589</v>
      </c>
      <c r="C37" s="828"/>
      <c r="D37" s="829"/>
      <c r="E37" s="829"/>
      <c r="F37" s="829"/>
      <c r="G37" s="829"/>
      <c r="H37" s="830"/>
    </row>
    <row r="38" spans="1:8">
      <c r="A38" s="497">
        <v>15</v>
      </c>
      <c r="B38" s="299" t="s">
        <v>590</v>
      </c>
      <c r="C38" s="634">
        <v>11750056.300000001</v>
      </c>
      <c r="D38" s="634">
        <v>0</v>
      </c>
      <c r="E38" s="635">
        <f>C38+D38</f>
        <v>11750056.300000001</v>
      </c>
      <c r="F38" s="634">
        <v>4042788.3400000003</v>
      </c>
      <c r="G38" s="634">
        <v>26810187.48</v>
      </c>
      <c r="H38" s="701">
        <f>F38+G38</f>
        <v>30852975.82</v>
      </c>
    </row>
    <row r="39" spans="1:8">
      <c r="A39" s="497">
        <v>15.1</v>
      </c>
      <c r="B39" s="679" t="s">
        <v>566</v>
      </c>
      <c r="C39" s="634">
        <v>11750056.300000001</v>
      </c>
      <c r="D39" s="634"/>
      <c r="E39" s="635">
        <f t="shared" ref="E39:E53" si="2">C39+D39</f>
        <v>11750056.300000001</v>
      </c>
      <c r="F39" s="634"/>
      <c r="G39" s="634"/>
      <c r="H39" s="701">
        <f t="shared" ref="H39:H53" si="3">F39+G39</f>
        <v>0</v>
      </c>
    </row>
    <row r="40" spans="1:8" ht="24" customHeight="1">
      <c r="A40" s="497">
        <v>16</v>
      </c>
      <c r="B40" s="292" t="s">
        <v>591</v>
      </c>
      <c r="C40" s="634"/>
      <c r="D40" s="634"/>
      <c r="E40" s="635">
        <f t="shared" si="2"/>
        <v>0</v>
      </c>
      <c r="F40" s="634">
        <v>31843819.819999997</v>
      </c>
      <c r="G40" s="634">
        <v>0</v>
      </c>
      <c r="H40" s="701">
        <f t="shared" si="3"/>
        <v>31843819.819999997</v>
      </c>
    </row>
    <row r="41" spans="1:8">
      <c r="A41" s="497">
        <v>17</v>
      </c>
      <c r="B41" s="292" t="s">
        <v>592</v>
      </c>
      <c r="C41" s="632">
        <f>SUM(C42:C45)</f>
        <v>2747303700.9326</v>
      </c>
      <c r="D41" s="632">
        <f>SUM(D42:D45)</f>
        <v>859945763.83434379</v>
      </c>
      <c r="E41" s="633">
        <f t="shared" si="2"/>
        <v>3607249464.7669439</v>
      </c>
      <c r="F41" s="632">
        <f>SUM(F42:F45)</f>
        <v>2284140170.7199998</v>
      </c>
      <c r="G41" s="632">
        <f>SUM(G42:G45)</f>
        <v>808513897.67530417</v>
      </c>
      <c r="H41" s="708">
        <f t="shared" si="3"/>
        <v>3092654068.3953037</v>
      </c>
    </row>
    <row r="42" spans="1:8">
      <c r="A42" s="497">
        <v>17.100000000000001</v>
      </c>
      <c r="B42" s="300" t="s">
        <v>593</v>
      </c>
      <c r="C42" s="634">
        <v>2378677494.1626</v>
      </c>
      <c r="D42" s="634">
        <v>776939611.63434374</v>
      </c>
      <c r="E42" s="635">
        <f t="shared" si="2"/>
        <v>3155617105.7969437</v>
      </c>
      <c r="F42" s="634">
        <v>2032974977.2999997</v>
      </c>
      <c r="G42" s="634">
        <v>740548708.79530418</v>
      </c>
      <c r="H42" s="701">
        <f t="shared" si="3"/>
        <v>2773523686.095304</v>
      </c>
    </row>
    <row r="43" spans="1:8">
      <c r="A43" s="497">
        <v>17.2</v>
      </c>
      <c r="B43" s="678" t="s">
        <v>594</v>
      </c>
      <c r="C43" s="634">
        <v>365193250.51999998</v>
      </c>
      <c r="D43" s="634">
        <v>56432636.699999996</v>
      </c>
      <c r="E43" s="635">
        <f t="shared" si="2"/>
        <v>421625887.21999997</v>
      </c>
      <c r="F43" s="634">
        <v>251165193.41999999</v>
      </c>
      <c r="G43" s="634">
        <v>67965188.88000001</v>
      </c>
      <c r="H43" s="701">
        <f t="shared" si="3"/>
        <v>319130382.30000001</v>
      </c>
    </row>
    <row r="44" spans="1:8">
      <c r="A44" s="497">
        <v>17.3</v>
      </c>
      <c r="B44" s="300" t="s">
        <v>595</v>
      </c>
      <c r="C44" s="634">
        <v>0</v>
      </c>
      <c r="D44" s="634">
        <v>0</v>
      </c>
      <c r="E44" s="635">
        <f t="shared" si="2"/>
        <v>0</v>
      </c>
      <c r="F44" s="634">
        <v>0</v>
      </c>
      <c r="G44" s="634">
        <v>0</v>
      </c>
      <c r="H44" s="701">
        <f t="shared" si="3"/>
        <v>0</v>
      </c>
    </row>
    <row r="45" spans="1:8">
      <c r="A45" s="497">
        <v>17.399999999999999</v>
      </c>
      <c r="B45" s="300" t="s">
        <v>596</v>
      </c>
      <c r="C45" s="634">
        <v>3432956.25</v>
      </c>
      <c r="D45" s="634">
        <v>26573515.5</v>
      </c>
      <c r="E45" s="635">
        <f t="shared" si="2"/>
        <v>30006471.75</v>
      </c>
      <c r="F45" s="634"/>
      <c r="G45" s="634"/>
      <c r="H45" s="701">
        <f t="shared" si="3"/>
        <v>0</v>
      </c>
    </row>
    <row r="46" spans="1:8">
      <c r="A46" s="497">
        <v>18</v>
      </c>
      <c r="B46" s="301" t="s">
        <v>597</v>
      </c>
      <c r="C46" s="634">
        <v>1017536.7683240427</v>
      </c>
      <c r="D46" s="634">
        <v>111153.6399129073</v>
      </c>
      <c r="E46" s="635">
        <f t="shared" si="2"/>
        <v>1128690.4082369499</v>
      </c>
      <c r="F46" s="634">
        <v>1065801.0444837108</v>
      </c>
      <c r="G46" s="634">
        <v>105425.64397624628</v>
      </c>
      <c r="H46" s="701">
        <f t="shared" si="3"/>
        <v>1171226.688459957</v>
      </c>
    </row>
    <row r="47" spans="1:8">
      <c r="A47" s="497">
        <v>19</v>
      </c>
      <c r="B47" s="301" t="s">
        <v>598</v>
      </c>
      <c r="C47" s="632">
        <f>SUM(C48:C49)</f>
        <v>21970751.07</v>
      </c>
      <c r="D47" s="632">
        <f>SUM(D48:D49)</f>
        <v>0</v>
      </c>
      <c r="E47" s="633">
        <f t="shared" si="2"/>
        <v>21970751.07</v>
      </c>
      <c r="F47" s="632">
        <f>SUM(F48:F49)</f>
        <v>23047710.300000001</v>
      </c>
      <c r="G47" s="632">
        <f>SUM(G48:G49)</f>
        <v>0</v>
      </c>
      <c r="H47" s="708">
        <f t="shared" si="3"/>
        <v>23047710.300000001</v>
      </c>
    </row>
    <row r="48" spans="1:8">
      <c r="A48" s="497">
        <v>19.100000000000001</v>
      </c>
      <c r="B48" s="302" t="s">
        <v>599</v>
      </c>
      <c r="C48" s="634">
        <v>5100000</v>
      </c>
      <c r="D48" s="634">
        <v>0</v>
      </c>
      <c r="E48" s="635">
        <f t="shared" si="2"/>
        <v>5100000</v>
      </c>
      <c r="F48" s="634">
        <v>5403396.5300000003</v>
      </c>
      <c r="G48" s="634">
        <v>0</v>
      </c>
      <c r="H48" s="701">
        <f t="shared" si="3"/>
        <v>5403396.5300000003</v>
      </c>
    </row>
    <row r="49" spans="1:8">
      <c r="A49" s="497">
        <v>19.2</v>
      </c>
      <c r="B49" s="303" t="s">
        <v>600</v>
      </c>
      <c r="C49" s="634">
        <v>16870751.07</v>
      </c>
      <c r="D49" s="634">
        <v>0</v>
      </c>
      <c r="E49" s="635">
        <f t="shared" si="2"/>
        <v>16870751.07</v>
      </c>
      <c r="F49" s="634">
        <v>17644313.77</v>
      </c>
      <c r="G49" s="634">
        <v>0</v>
      </c>
      <c r="H49" s="701">
        <f t="shared" si="3"/>
        <v>17644313.77</v>
      </c>
    </row>
    <row r="50" spans="1:8">
      <c r="A50" s="497">
        <v>20</v>
      </c>
      <c r="B50" s="712" t="s">
        <v>601</v>
      </c>
      <c r="C50" s="634">
        <v>5462746.1500000004</v>
      </c>
      <c r="D50" s="634">
        <v>89351608.282258004</v>
      </c>
      <c r="E50" s="635">
        <f t="shared" si="2"/>
        <v>94814354.43225801</v>
      </c>
      <c r="F50" s="634">
        <v>6487030</v>
      </c>
      <c r="G50" s="634">
        <v>82980974.988355994</v>
      </c>
      <c r="H50" s="701">
        <f t="shared" si="3"/>
        <v>89468004.988355994</v>
      </c>
    </row>
    <row r="51" spans="1:8">
      <c r="A51" s="497">
        <v>21</v>
      </c>
      <c r="B51" s="298" t="s">
        <v>602</v>
      </c>
      <c r="C51" s="634">
        <v>27087400.349999998</v>
      </c>
      <c r="D51" s="634">
        <v>4003675.8000000003</v>
      </c>
      <c r="E51" s="635">
        <f t="shared" si="2"/>
        <v>31091076.149999999</v>
      </c>
      <c r="F51" s="634">
        <v>21999157.699999999</v>
      </c>
      <c r="G51" s="634">
        <v>3187639.02</v>
      </c>
      <c r="H51" s="701">
        <f t="shared" si="3"/>
        <v>25186796.719999999</v>
      </c>
    </row>
    <row r="52" spans="1:8">
      <c r="A52" s="497">
        <v>21.1</v>
      </c>
      <c r="B52" s="678" t="s">
        <v>603</v>
      </c>
      <c r="C52" s="634">
        <v>92537.15</v>
      </c>
      <c r="D52" s="634">
        <v>0</v>
      </c>
      <c r="E52" s="635">
        <f t="shared" si="2"/>
        <v>92537.15</v>
      </c>
      <c r="F52" s="634">
        <v>119845.15</v>
      </c>
      <c r="G52" s="634">
        <v>0</v>
      </c>
      <c r="H52" s="701">
        <f t="shared" si="3"/>
        <v>119845.15</v>
      </c>
    </row>
    <row r="53" spans="1:8">
      <c r="A53" s="497">
        <v>22</v>
      </c>
      <c r="B53" s="713" t="s">
        <v>604</v>
      </c>
      <c r="C53" s="632">
        <f>SUM(C38,C40,C41,C46,C47,C50,C51)</f>
        <v>2814592191.5709243</v>
      </c>
      <c r="D53" s="632">
        <f>SUM(D38,D40,D41,D46,D47,D50,D51)</f>
        <v>953412201.55651474</v>
      </c>
      <c r="E53" s="633">
        <f t="shared" si="2"/>
        <v>3768004393.127439</v>
      </c>
      <c r="F53" s="632">
        <f>SUM(F38,F40,F41,F46,F47,F50,F51)</f>
        <v>2372626477.9244833</v>
      </c>
      <c r="G53" s="632">
        <f>SUM(G38,G40,G41,G46,G47,G50,G51)</f>
        <v>921598124.80763638</v>
      </c>
      <c r="H53" s="708">
        <f t="shared" si="3"/>
        <v>3294224602.7321196</v>
      </c>
    </row>
    <row r="54" spans="1:8" ht="18" customHeight="1">
      <c r="A54" s="497"/>
      <c r="B54" s="711" t="s">
        <v>605</v>
      </c>
      <c r="C54" s="828"/>
      <c r="D54" s="829"/>
      <c r="E54" s="829"/>
      <c r="F54" s="829"/>
      <c r="G54" s="829"/>
      <c r="H54" s="830"/>
    </row>
    <row r="55" spans="1:8">
      <c r="A55" s="497">
        <v>23</v>
      </c>
      <c r="B55" s="712" t="s">
        <v>606</v>
      </c>
      <c r="C55" s="634">
        <v>44490459.259999998</v>
      </c>
      <c r="D55" s="634">
        <v>0</v>
      </c>
      <c r="E55" s="635">
        <f>C55+D55</f>
        <v>44490459.259999998</v>
      </c>
      <c r="F55" s="634">
        <v>54628742.530000001</v>
      </c>
      <c r="G55" s="634"/>
      <c r="H55" s="701">
        <f>F55+G55</f>
        <v>54628742.530000001</v>
      </c>
    </row>
    <row r="56" spans="1:8">
      <c r="A56" s="497">
        <v>24</v>
      </c>
      <c r="B56" s="712" t="s">
        <v>607</v>
      </c>
      <c r="C56" s="634">
        <v>45653.84</v>
      </c>
      <c r="D56" s="634">
        <v>0</v>
      </c>
      <c r="E56" s="635">
        <f t="shared" ref="E56:E69" si="4">C56+D56</f>
        <v>45653.84</v>
      </c>
      <c r="F56" s="634">
        <v>61390.64</v>
      </c>
      <c r="G56" s="634"/>
      <c r="H56" s="701">
        <f t="shared" ref="H56:H69" si="5">F56+G56</f>
        <v>61390.64</v>
      </c>
    </row>
    <row r="57" spans="1:8">
      <c r="A57" s="497">
        <v>25</v>
      </c>
      <c r="B57" s="301" t="s">
        <v>608</v>
      </c>
      <c r="C57" s="634">
        <v>41370267.239999995</v>
      </c>
      <c r="D57" s="634">
        <v>0</v>
      </c>
      <c r="E57" s="635">
        <f t="shared" si="4"/>
        <v>41370267.239999995</v>
      </c>
      <c r="F57" s="634">
        <v>41370267.239999995</v>
      </c>
      <c r="G57" s="634"/>
      <c r="H57" s="701">
        <f t="shared" si="5"/>
        <v>41370267.239999995</v>
      </c>
    </row>
    <row r="58" spans="1:8">
      <c r="A58" s="497">
        <v>26</v>
      </c>
      <c r="B58" s="301" t="s">
        <v>609</v>
      </c>
      <c r="C58" s="634">
        <v>0</v>
      </c>
      <c r="D58" s="634">
        <v>0</v>
      </c>
      <c r="E58" s="635">
        <f t="shared" si="4"/>
        <v>0</v>
      </c>
      <c r="F58" s="634">
        <v>-10154020.07</v>
      </c>
      <c r="G58" s="634"/>
      <c r="H58" s="701">
        <f t="shared" si="5"/>
        <v>-10154020.07</v>
      </c>
    </row>
    <row r="59" spans="1:8">
      <c r="A59" s="497">
        <v>27</v>
      </c>
      <c r="B59" s="301" t="s">
        <v>610</v>
      </c>
      <c r="C59" s="632">
        <v>0</v>
      </c>
      <c r="D59" s="632">
        <v>0</v>
      </c>
      <c r="E59" s="633">
        <f t="shared" si="4"/>
        <v>0</v>
      </c>
      <c r="F59" s="632">
        <f>SUM(F60:F61)</f>
        <v>0</v>
      </c>
      <c r="G59" s="632">
        <f>SUM(G60:G61)</f>
        <v>0</v>
      </c>
      <c r="H59" s="708">
        <f t="shared" si="5"/>
        <v>0</v>
      </c>
    </row>
    <row r="60" spans="1:8">
      <c r="A60" s="497">
        <v>27.1</v>
      </c>
      <c r="B60" s="300" t="s">
        <v>611</v>
      </c>
      <c r="C60" s="634">
        <v>0</v>
      </c>
      <c r="D60" s="634">
        <v>0</v>
      </c>
      <c r="E60" s="635">
        <f t="shared" si="4"/>
        <v>0</v>
      </c>
      <c r="F60" s="634">
        <v>0</v>
      </c>
      <c r="G60" s="634"/>
      <c r="H60" s="701">
        <f t="shared" si="5"/>
        <v>0</v>
      </c>
    </row>
    <row r="61" spans="1:8">
      <c r="A61" s="497">
        <v>27.2</v>
      </c>
      <c r="B61" s="300" t="s">
        <v>612</v>
      </c>
      <c r="C61" s="634">
        <v>0</v>
      </c>
      <c r="D61" s="634"/>
      <c r="E61" s="635">
        <f t="shared" si="4"/>
        <v>0</v>
      </c>
      <c r="F61" s="634">
        <v>0</v>
      </c>
      <c r="G61" s="634"/>
      <c r="H61" s="701">
        <f t="shared" si="5"/>
        <v>0</v>
      </c>
    </row>
    <row r="62" spans="1:8">
      <c r="A62" s="497">
        <v>28</v>
      </c>
      <c r="B62" s="714" t="s">
        <v>613</v>
      </c>
      <c r="C62" s="634"/>
      <c r="D62" s="634"/>
      <c r="E62" s="635">
        <f t="shared" si="4"/>
        <v>0</v>
      </c>
      <c r="F62" s="634"/>
      <c r="G62" s="634"/>
      <c r="H62" s="701">
        <f t="shared" si="5"/>
        <v>0</v>
      </c>
    </row>
    <row r="63" spans="1:8">
      <c r="A63" s="497">
        <v>29</v>
      </c>
      <c r="B63" s="301" t="s">
        <v>614</v>
      </c>
      <c r="C63" s="632">
        <f>SUM(C64:C66)</f>
        <v>27488103.699999999</v>
      </c>
      <c r="D63" s="632">
        <f>SUM(D64:D66)</f>
        <v>0</v>
      </c>
      <c r="E63" s="633">
        <f t="shared" si="4"/>
        <v>27488103.699999999</v>
      </c>
      <c r="F63" s="632">
        <f>SUM(F64:F66)</f>
        <v>22084149.190000001</v>
      </c>
      <c r="G63" s="632">
        <f>SUM(G64:G66)</f>
        <v>0</v>
      </c>
      <c r="H63" s="708">
        <f t="shared" si="5"/>
        <v>22084149.190000001</v>
      </c>
    </row>
    <row r="64" spans="1:8">
      <c r="A64" s="497">
        <v>29.1</v>
      </c>
      <c r="B64" s="297" t="s">
        <v>615</v>
      </c>
      <c r="C64" s="634">
        <v>27488103.699999999</v>
      </c>
      <c r="D64" s="634">
        <v>0</v>
      </c>
      <c r="E64" s="635">
        <f t="shared" si="4"/>
        <v>27488103.699999999</v>
      </c>
      <c r="F64" s="634">
        <v>22084149.190000001</v>
      </c>
      <c r="G64" s="634"/>
      <c r="H64" s="701">
        <f t="shared" si="5"/>
        <v>22084149.190000001</v>
      </c>
    </row>
    <row r="65" spans="1:8" ht="24.9" customHeight="1">
      <c r="A65" s="497">
        <v>29.2</v>
      </c>
      <c r="B65" s="307" t="s">
        <v>616</v>
      </c>
      <c r="C65" s="634"/>
      <c r="D65" s="634"/>
      <c r="E65" s="635">
        <f t="shared" si="4"/>
        <v>0</v>
      </c>
      <c r="F65" s="634"/>
      <c r="G65" s="634"/>
      <c r="H65" s="701">
        <f t="shared" si="5"/>
        <v>0</v>
      </c>
    </row>
    <row r="66" spans="1:8" ht="22.5" customHeight="1">
      <c r="A66" s="497">
        <v>29.3</v>
      </c>
      <c r="B66" s="307" t="s">
        <v>617</v>
      </c>
      <c r="C66" s="634"/>
      <c r="D66" s="634"/>
      <c r="E66" s="635">
        <f t="shared" si="4"/>
        <v>0</v>
      </c>
      <c r="F66" s="634"/>
      <c r="G66" s="634"/>
      <c r="H66" s="701">
        <f t="shared" si="5"/>
        <v>0</v>
      </c>
    </row>
    <row r="67" spans="1:8">
      <c r="A67" s="497">
        <v>30</v>
      </c>
      <c r="B67" s="294" t="s">
        <v>618</v>
      </c>
      <c r="C67" s="634">
        <v>409366116.57999998</v>
      </c>
      <c r="D67" s="634"/>
      <c r="E67" s="635">
        <f t="shared" si="4"/>
        <v>409366116.57999998</v>
      </c>
      <c r="F67" s="637">
        <v>318192075.75215179</v>
      </c>
      <c r="G67" s="634"/>
      <c r="H67" s="701">
        <f t="shared" si="5"/>
        <v>318192075.75215179</v>
      </c>
    </row>
    <row r="68" spans="1:8">
      <c r="A68" s="497">
        <v>31</v>
      </c>
      <c r="B68" s="715" t="s">
        <v>619</v>
      </c>
      <c r="C68" s="632">
        <f>SUM(C55,C56,C57,C58,C59,C62,C63,C67)</f>
        <v>522760600.62</v>
      </c>
      <c r="D68" s="632">
        <f>SUM(D55,D56,D57,D58,D59,D62,D63,D67)</f>
        <v>0</v>
      </c>
      <c r="E68" s="633">
        <f t="shared" si="4"/>
        <v>522760600.62</v>
      </c>
      <c r="F68" s="632">
        <f>SUM(F55,F56,F57,F58,F59,F62,F63,F67)</f>
        <v>426182605.28215182</v>
      </c>
      <c r="G68" s="632">
        <f>SUM(G55,G56,G57,G58,G59,G62,G63,G67)</f>
        <v>0</v>
      </c>
      <c r="H68" s="708">
        <f t="shared" si="5"/>
        <v>426182605.28215182</v>
      </c>
    </row>
    <row r="69" spans="1:8" ht="15" thickBot="1">
      <c r="A69" s="498">
        <v>32</v>
      </c>
      <c r="B69" s="518" t="s">
        <v>620</v>
      </c>
      <c r="C69" s="716">
        <f>SUM(C53,C68)</f>
        <v>3337352792.1909242</v>
      </c>
      <c r="D69" s="716">
        <f>SUM(D53,D68)</f>
        <v>953412201.55651474</v>
      </c>
      <c r="E69" s="717">
        <f t="shared" si="4"/>
        <v>4290764993.7474389</v>
      </c>
      <c r="F69" s="716">
        <f>SUM(F53,F68)</f>
        <v>2798809083.206635</v>
      </c>
      <c r="G69" s="716">
        <f>SUM(G53,G68)</f>
        <v>921598124.80763638</v>
      </c>
      <c r="H69" s="718">
        <f t="shared" si="5"/>
        <v>3720407208.0142713</v>
      </c>
    </row>
  </sheetData>
  <mergeCells count="7">
    <mergeCell ref="C54:H54"/>
    <mergeCell ref="A4:A6"/>
    <mergeCell ref="B4:B5"/>
    <mergeCell ref="C4:E4"/>
    <mergeCell ref="F4:H4"/>
    <mergeCell ref="C6:H6"/>
    <mergeCell ref="C37:H37"/>
  </mergeCells>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0" zoomScaleNormal="80" workbookViewId="0">
      <selection activeCell="I6" sqref="I6:I45"/>
    </sheetView>
  </sheetViews>
  <sheetFormatPr defaultRowHeight="14.4"/>
  <cols>
    <col min="2" max="2" width="66.5546875" customWidth="1"/>
    <col min="3" max="8" width="13.33203125" customWidth="1"/>
  </cols>
  <sheetData>
    <row r="1" spans="1:8" s="5" customFormat="1" ht="13.8">
      <c r="A1" s="2" t="s">
        <v>30</v>
      </c>
      <c r="B1" s="3" t="str">
        <f>'Info '!C2</f>
        <v>JSC "Liberty Bank"</v>
      </c>
      <c r="C1" s="3"/>
      <c r="D1" s="4"/>
      <c r="E1" s="4"/>
      <c r="F1" s="4"/>
      <c r="G1" s="4"/>
    </row>
    <row r="2" spans="1:8" s="5" customFormat="1" ht="13.8">
      <c r="A2" s="2" t="s">
        <v>31</v>
      </c>
      <c r="B2" s="481">
        <f>'1. key ratios '!B2</f>
        <v>45382</v>
      </c>
      <c r="C2" s="6"/>
      <c r="D2" s="7"/>
      <c r="E2" s="7"/>
      <c r="F2" s="7"/>
      <c r="G2" s="7"/>
      <c r="H2" s="8"/>
    </row>
    <row r="3" spans="1:8" ht="15" thickBot="1"/>
    <row r="4" spans="1:8">
      <c r="A4" s="840" t="s">
        <v>6</v>
      </c>
      <c r="B4" s="842" t="s">
        <v>621</v>
      </c>
      <c r="C4" s="835" t="s">
        <v>558</v>
      </c>
      <c r="D4" s="835"/>
      <c r="E4" s="835"/>
      <c r="F4" s="835" t="s">
        <v>559</v>
      </c>
      <c r="G4" s="835"/>
      <c r="H4" s="836"/>
    </row>
    <row r="5" spans="1:8" ht="15.6" customHeight="1">
      <c r="A5" s="841"/>
      <c r="B5" s="843"/>
      <c r="C5" s="610" t="s">
        <v>32</v>
      </c>
      <c r="D5" s="610" t="s">
        <v>33</v>
      </c>
      <c r="E5" s="610" t="s">
        <v>34</v>
      </c>
      <c r="F5" s="610" t="s">
        <v>32</v>
      </c>
      <c r="G5" s="610" t="s">
        <v>33</v>
      </c>
      <c r="H5" s="611" t="s">
        <v>34</v>
      </c>
    </row>
    <row r="6" spans="1:8">
      <c r="A6" s="698">
        <v>1</v>
      </c>
      <c r="B6" s="306" t="s">
        <v>622</v>
      </c>
      <c r="C6" s="634">
        <f>SUM(C7:C12)</f>
        <v>127707208.80400001</v>
      </c>
      <c r="D6" s="634">
        <f>SUM(D7:D12)</f>
        <v>17298950.199999999</v>
      </c>
      <c r="E6" s="635">
        <f>C6+D6</f>
        <v>145006159.00400001</v>
      </c>
      <c r="F6" s="634">
        <v>111585493.2698459</v>
      </c>
      <c r="G6" s="634">
        <v>11107174.84024757</v>
      </c>
      <c r="H6" s="701">
        <f>F6+G6</f>
        <v>122692668.11009347</v>
      </c>
    </row>
    <row r="7" spans="1:8">
      <c r="A7" s="698">
        <v>1.1000000000000001</v>
      </c>
      <c r="B7" s="307" t="s">
        <v>565</v>
      </c>
      <c r="C7" s="634"/>
      <c r="D7" s="634"/>
      <c r="E7" s="635">
        <f t="shared" ref="E7:E45" si="0">C7+D7</f>
        <v>0</v>
      </c>
      <c r="F7" s="634"/>
      <c r="G7" s="634"/>
      <c r="H7" s="701">
        <f t="shared" ref="H7:H45" si="1">F7+G7</f>
        <v>0</v>
      </c>
    </row>
    <row r="8" spans="1:8">
      <c r="A8" s="698">
        <v>1.2</v>
      </c>
      <c r="B8" s="307" t="s">
        <v>567</v>
      </c>
      <c r="C8" s="634"/>
      <c r="D8" s="634"/>
      <c r="E8" s="635">
        <f t="shared" si="0"/>
        <v>0</v>
      </c>
      <c r="F8" s="634"/>
      <c r="G8" s="634"/>
      <c r="H8" s="701">
        <f t="shared" si="1"/>
        <v>0</v>
      </c>
    </row>
    <row r="9" spans="1:8" ht="21.6" customHeight="1">
      <c r="A9" s="698">
        <v>1.3</v>
      </c>
      <c r="B9" s="307" t="s">
        <v>623</v>
      </c>
      <c r="C9" s="634"/>
      <c r="D9" s="634"/>
      <c r="E9" s="635">
        <f t="shared" si="0"/>
        <v>0</v>
      </c>
      <c r="F9" s="634"/>
      <c r="G9" s="634"/>
      <c r="H9" s="701">
        <f t="shared" si="1"/>
        <v>0</v>
      </c>
    </row>
    <row r="10" spans="1:8">
      <c r="A10" s="698">
        <v>1.4</v>
      </c>
      <c r="B10" s="307" t="s">
        <v>569</v>
      </c>
      <c r="C10" s="649">
        <v>3440823</v>
      </c>
      <c r="D10" s="818"/>
      <c r="E10" s="635">
        <f t="shared" si="0"/>
        <v>3440823</v>
      </c>
      <c r="F10" s="634">
        <v>2020480.1546040378</v>
      </c>
      <c r="G10" s="634">
        <v>0</v>
      </c>
      <c r="H10" s="701">
        <f t="shared" si="1"/>
        <v>2020480.1546040378</v>
      </c>
    </row>
    <row r="11" spans="1:8">
      <c r="A11" s="698">
        <v>1.5</v>
      </c>
      <c r="B11" s="307" t="s">
        <v>573</v>
      </c>
      <c r="C11" s="649">
        <v>124266385.80400001</v>
      </c>
      <c r="D11" s="819">
        <v>17298950.199999999</v>
      </c>
      <c r="E11" s="635">
        <f t="shared" si="0"/>
        <v>141565336.00400001</v>
      </c>
      <c r="F11" s="634">
        <v>109565013.11524187</v>
      </c>
      <c r="G11" s="634">
        <v>11107174.84024757</v>
      </c>
      <c r="H11" s="701">
        <f t="shared" si="1"/>
        <v>120672187.95548944</v>
      </c>
    </row>
    <row r="12" spans="1:8">
      <c r="A12" s="698">
        <v>1.6</v>
      </c>
      <c r="B12" s="308" t="s">
        <v>455</v>
      </c>
      <c r="C12" s="637"/>
      <c r="D12" s="637"/>
      <c r="E12" s="635">
        <f>C12+D12</f>
        <v>0</v>
      </c>
      <c r="F12" s="634"/>
      <c r="G12" s="634"/>
      <c r="H12" s="701">
        <f t="shared" si="1"/>
        <v>0</v>
      </c>
    </row>
    <row r="13" spans="1:8">
      <c r="A13" s="698">
        <v>2</v>
      </c>
      <c r="B13" s="309" t="s">
        <v>624</v>
      </c>
      <c r="C13" s="634">
        <f>SUM(C14:C17)</f>
        <v>-62176637.439695083</v>
      </c>
      <c r="D13" s="634">
        <f>SUM(D14:D17)</f>
        <v>-6214799.512468094</v>
      </c>
      <c r="E13" s="635">
        <f t="shared" si="0"/>
        <v>-68391436.952163175</v>
      </c>
      <c r="F13" s="634">
        <v>-50229243.33046452</v>
      </c>
      <c r="G13" s="634">
        <v>-3852512.4179007923</v>
      </c>
      <c r="H13" s="701">
        <f t="shared" si="1"/>
        <v>-54081755.748365313</v>
      </c>
    </row>
    <row r="14" spans="1:8">
      <c r="A14" s="698">
        <v>2.1</v>
      </c>
      <c r="B14" s="307" t="s">
        <v>625</v>
      </c>
      <c r="C14" s="634"/>
      <c r="D14" s="634"/>
      <c r="E14" s="635">
        <f t="shared" si="0"/>
        <v>0</v>
      </c>
      <c r="F14" s="634"/>
      <c r="G14" s="634"/>
      <c r="H14" s="701">
        <f t="shared" si="1"/>
        <v>0</v>
      </c>
    </row>
    <row r="15" spans="1:8" ht="24.6" customHeight="1">
      <c r="A15" s="698">
        <v>2.2000000000000002</v>
      </c>
      <c r="B15" s="307" t="s">
        <v>626</v>
      </c>
      <c r="C15" s="634"/>
      <c r="D15" s="634"/>
      <c r="E15" s="635">
        <f t="shared" si="0"/>
        <v>0</v>
      </c>
      <c r="F15" s="634"/>
      <c r="G15" s="634"/>
      <c r="H15" s="701">
        <f t="shared" si="1"/>
        <v>0</v>
      </c>
    </row>
    <row r="16" spans="1:8" ht="20.399999999999999" customHeight="1">
      <c r="A16" s="698">
        <v>2.2999999999999998</v>
      </c>
      <c r="B16" s="307" t="s">
        <v>627</v>
      </c>
      <c r="C16" s="637">
        <v>-62176637.439695083</v>
      </c>
      <c r="D16" s="637">
        <v>-6214799.512468094</v>
      </c>
      <c r="E16" s="635">
        <f t="shared" si="0"/>
        <v>-68391436.952163175</v>
      </c>
      <c r="F16" s="634">
        <v>-50229243.33046452</v>
      </c>
      <c r="G16" s="634">
        <v>-3852512.4179007923</v>
      </c>
      <c r="H16" s="701">
        <f t="shared" si="1"/>
        <v>-54081755.748365313</v>
      </c>
    </row>
    <row r="17" spans="1:8">
      <c r="A17" s="698">
        <v>2.4</v>
      </c>
      <c r="B17" s="307" t="s">
        <v>628</v>
      </c>
      <c r="C17" s="637"/>
      <c r="D17" s="637"/>
      <c r="E17" s="635">
        <f t="shared" si="0"/>
        <v>0</v>
      </c>
      <c r="F17" s="634"/>
      <c r="G17" s="634"/>
      <c r="H17" s="701">
        <f t="shared" si="1"/>
        <v>0</v>
      </c>
    </row>
    <row r="18" spans="1:8">
      <c r="A18" s="698">
        <v>3</v>
      </c>
      <c r="B18" s="309" t="s">
        <v>629</v>
      </c>
      <c r="C18" s="634"/>
      <c r="D18" s="634"/>
      <c r="E18" s="635">
        <f t="shared" si="0"/>
        <v>0</v>
      </c>
      <c r="F18" s="634"/>
      <c r="G18" s="634"/>
      <c r="H18" s="701">
        <f t="shared" si="1"/>
        <v>0</v>
      </c>
    </row>
    <row r="19" spans="1:8">
      <c r="A19" s="698">
        <v>4</v>
      </c>
      <c r="B19" s="309" t="s">
        <v>630</v>
      </c>
      <c r="C19" s="634">
        <v>10309185.710000001</v>
      </c>
      <c r="D19" s="634">
        <v>2209434.6099999994</v>
      </c>
      <c r="E19" s="635">
        <f t="shared" si="0"/>
        <v>12518620.32</v>
      </c>
      <c r="F19" s="634">
        <v>8936910.1000000015</v>
      </c>
      <c r="G19" s="634">
        <v>2656298.7299999995</v>
      </c>
      <c r="H19" s="701">
        <f t="shared" si="1"/>
        <v>11593208.830000002</v>
      </c>
    </row>
    <row r="20" spans="1:8">
      <c r="A20" s="698">
        <v>5</v>
      </c>
      <c r="B20" s="309" t="s">
        <v>631</v>
      </c>
      <c r="C20" s="634">
        <v>-1431453</v>
      </c>
      <c r="D20" s="634">
        <v>-4566298.6399999997</v>
      </c>
      <c r="E20" s="635">
        <f t="shared" si="0"/>
        <v>-5997751.6399999997</v>
      </c>
      <c r="F20" s="634">
        <v>-1247929.2000000004</v>
      </c>
      <c r="G20" s="634">
        <v>-4058799.91</v>
      </c>
      <c r="H20" s="701">
        <f t="shared" si="1"/>
        <v>-5306729.1100000003</v>
      </c>
    </row>
    <row r="21" spans="1:8" ht="24" customHeight="1">
      <c r="A21" s="698">
        <v>6</v>
      </c>
      <c r="B21" s="309" t="s">
        <v>632</v>
      </c>
      <c r="C21" s="634">
        <v>-79281.489999999991</v>
      </c>
      <c r="D21" s="634">
        <v>0</v>
      </c>
      <c r="E21" s="635">
        <f t="shared" si="0"/>
        <v>-79281.489999999991</v>
      </c>
      <c r="F21" s="634">
        <v>19343.520000000004</v>
      </c>
      <c r="G21" s="634">
        <v>0</v>
      </c>
      <c r="H21" s="701">
        <f t="shared" si="1"/>
        <v>19343.520000000004</v>
      </c>
    </row>
    <row r="22" spans="1:8" ht="18.600000000000001" customHeight="1">
      <c r="A22" s="698">
        <v>7</v>
      </c>
      <c r="B22" s="309" t="s">
        <v>633</v>
      </c>
      <c r="C22" s="634">
        <v>6603696.3200000003</v>
      </c>
      <c r="D22" s="634">
        <v>0</v>
      </c>
      <c r="E22" s="635">
        <f t="shared" si="0"/>
        <v>6603696.3200000003</v>
      </c>
      <c r="F22" s="634"/>
      <c r="G22" s="634">
        <v>0</v>
      </c>
      <c r="H22" s="701">
        <f t="shared" si="1"/>
        <v>0</v>
      </c>
    </row>
    <row r="23" spans="1:8" ht="25.5" customHeight="1">
      <c r="A23" s="698">
        <v>8</v>
      </c>
      <c r="B23" s="310" t="s">
        <v>634</v>
      </c>
      <c r="C23" s="634"/>
      <c r="D23" s="634"/>
      <c r="E23" s="635">
        <f t="shared" si="0"/>
        <v>0</v>
      </c>
      <c r="F23" s="634">
        <v>-1670988.7025900143</v>
      </c>
      <c r="G23" s="634"/>
      <c r="H23" s="701">
        <f t="shared" si="1"/>
        <v>-1670988.7025900143</v>
      </c>
    </row>
    <row r="24" spans="1:8" ht="34.5" customHeight="1">
      <c r="A24" s="698">
        <v>9</v>
      </c>
      <c r="B24" s="310" t="s">
        <v>635</v>
      </c>
      <c r="C24" s="634"/>
      <c r="D24" s="634"/>
      <c r="E24" s="635">
        <f t="shared" si="0"/>
        <v>0</v>
      </c>
      <c r="F24" s="634"/>
      <c r="G24" s="634"/>
      <c r="H24" s="701">
        <f t="shared" si="1"/>
        <v>0</v>
      </c>
    </row>
    <row r="25" spans="1:8">
      <c r="A25" s="698">
        <v>10</v>
      </c>
      <c r="B25" s="309" t="s">
        <v>636</v>
      </c>
      <c r="C25" s="634">
        <v>-2907388.3800000008</v>
      </c>
      <c r="D25" s="634">
        <v>0</v>
      </c>
      <c r="E25" s="635">
        <f t="shared" si="0"/>
        <v>-2907388.3800000008</v>
      </c>
      <c r="F25" s="634">
        <v>5087071.9399999976</v>
      </c>
      <c r="G25" s="634"/>
      <c r="H25" s="701">
        <f t="shared" si="1"/>
        <v>5087071.9399999976</v>
      </c>
    </row>
    <row r="26" spans="1:8">
      <c r="A26" s="698">
        <v>11</v>
      </c>
      <c r="B26" s="311" t="s">
        <v>637</v>
      </c>
      <c r="C26" s="634">
        <v>44884.44</v>
      </c>
      <c r="D26" s="634">
        <v>0</v>
      </c>
      <c r="E26" s="635">
        <f t="shared" si="0"/>
        <v>44884.44</v>
      </c>
      <c r="F26" s="634">
        <v>12484.880000000001</v>
      </c>
      <c r="G26" s="634"/>
      <c r="H26" s="701">
        <f t="shared" si="1"/>
        <v>12484.880000000001</v>
      </c>
    </row>
    <row r="27" spans="1:8">
      <c r="A27" s="698">
        <v>12</v>
      </c>
      <c r="B27" s="309" t="s">
        <v>638</v>
      </c>
      <c r="C27" s="634">
        <v>4054085.4000000004</v>
      </c>
      <c r="D27" s="634">
        <v>0</v>
      </c>
      <c r="E27" s="635">
        <f>C27+D27</f>
        <v>4054085.4000000004</v>
      </c>
      <c r="F27" s="634"/>
      <c r="G27" s="634">
        <v>0</v>
      </c>
      <c r="H27" s="701">
        <f t="shared" si="1"/>
        <v>0</v>
      </c>
    </row>
    <row r="28" spans="1:8">
      <c r="A28" s="698">
        <v>13</v>
      </c>
      <c r="B28" s="312" t="s">
        <v>639</v>
      </c>
      <c r="C28" s="634">
        <v>4363016</v>
      </c>
      <c r="D28" s="634">
        <v>31573</v>
      </c>
      <c r="E28" s="635">
        <f t="shared" si="0"/>
        <v>4394589</v>
      </c>
      <c r="F28" s="634">
        <v>-7854402.7099999972</v>
      </c>
      <c r="G28" s="634">
        <v>0</v>
      </c>
      <c r="H28" s="701">
        <f t="shared" si="1"/>
        <v>-7854402.7099999972</v>
      </c>
    </row>
    <row r="29" spans="1:8">
      <c r="A29" s="698">
        <v>14</v>
      </c>
      <c r="B29" s="313" t="s">
        <v>640</v>
      </c>
      <c r="C29" s="634">
        <v>-49337868.57</v>
      </c>
      <c r="D29" s="634">
        <v>-970682.36999999988</v>
      </c>
      <c r="E29" s="635">
        <f t="shared" si="0"/>
        <v>-50308550.939999998</v>
      </c>
      <c r="F29" s="634">
        <v>-30104204.060239088</v>
      </c>
      <c r="G29" s="634">
        <v>0</v>
      </c>
      <c r="H29" s="701">
        <f t="shared" si="1"/>
        <v>-30104204.060239088</v>
      </c>
    </row>
    <row r="30" spans="1:8">
      <c r="A30" s="698">
        <v>14.1</v>
      </c>
      <c r="B30" s="296" t="s">
        <v>641</v>
      </c>
      <c r="C30" s="634">
        <v>-31538996.190000001</v>
      </c>
      <c r="D30" s="634"/>
      <c r="E30" s="635">
        <f t="shared" si="0"/>
        <v>-31538996.190000001</v>
      </c>
      <c r="F30" s="634">
        <v>-28183365.200239088</v>
      </c>
      <c r="G30" s="634"/>
      <c r="H30" s="701">
        <f t="shared" si="1"/>
        <v>-28183365.200239088</v>
      </c>
    </row>
    <row r="31" spans="1:8">
      <c r="A31" s="698">
        <v>14.2</v>
      </c>
      <c r="B31" s="296" t="s">
        <v>642</v>
      </c>
      <c r="C31" s="634">
        <v>-17798872.379999999</v>
      </c>
      <c r="D31" s="634">
        <v>-970682.36999999988</v>
      </c>
      <c r="E31" s="635">
        <f t="shared" si="0"/>
        <v>-18769554.75</v>
      </c>
      <c r="F31" s="634">
        <v>-1920838.86</v>
      </c>
      <c r="G31" s="634">
        <v>0</v>
      </c>
      <c r="H31" s="701">
        <f t="shared" si="1"/>
        <v>-1920838.86</v>
      </c>
    </row>
    <row r="32" spans="1:8">
      <c r="A32" s="698">
        <v>15</v>
      </c>
      <c r="B32" s="309" t="s">
        <v>643</v>
      </c>
      <c r="C32" s="634">
        <v>-8958716.4000000004</v>
      </c>
      <c r="D32" s="634"/>
      <c r="E32" s="635">
        <f t="shared" si="0"/>
        <v>-8958716.4000000004</v>
      </c>
      <c r="F32" s="634">
        <v>-8676456.2999999989</v>
      </c>
      <c r="G32" s="634"/>
      <c r="H32" s="701">
        <f t="shared" si="1"/>
        <v>-8676456.2999999989</v>
      </c>
    </row>
    <row r="33" spans="1:8" ht="22.5" customHeight="1">
      <c r="A33" s="698">
        <v>16</v>
      </c>
      <c r="B33" s="294" t="s">
        <v>644</v>
      </c>
      <c r="C33" s="634"/>
      <c r="D33" s="634"/>
      <c r="E33" s="635">
        <f t="shared" si="0"/>
        <v>0</v>
      </c>
      <c r="F33" s="634"/>
      <c r="G33" s="634"/>
      <c r="H33" s="701">
        <f t="shared" si="1"/>
        <v>0</v>
      </c>
    </row>
    <row r="34" spans="1:8">
      <c r="A34" s="698">
        <v>17</v>
      </c>
      <c r="B34" s="309" t="s">
        <v>645</v>
      </c>
      <c r="C34" s="634">
        <f>SUM(C35:C36)</f>
        <v>300742.47156735271</v>
      </c>
      <c r="D34" s="634">
        <f>SUM(D35:D36)</f>
        <v>30101.417361613607</v>
      </c>
      <c r="E34" s="635">
        <f t="shared" si="0"/>
        <v>330843.88892896631</v>
      </c>
      <c r="F34" s="634">
        <v>431867.33199110115</v>
      </c>
      <c r="G34" s="634">
        <v>44076.950070357096</v>
      </c>
      <c r="H34" s="701">
        <f t="shared" si="1"/>
        <v>475944.28206145822</v>
      </c>
    </row>
    <row r="35" spans="1:8">
      <c r="A35" s="698">
        <v>17.100000000000001</v>
      </c>
      <c r="B35" s="296" t="s">
        <v>646</v>
      </c>
      <c r="C35" s="634">
        <v>300742.47156735271</v>
      </c>
      <c r="D35" s="634">
        <v>30101.417361613607</v>
      </c>
      <c r="E35" s="635">
        <f t="shared" si="0"/>
        <v>330843.88892896631</v>
      </c>
      <c r="F35" s="634">
        <v>431867.33199110115</v>
      </c>
      <c r="G35" s="634">
        <v>44076.950070357096</v>
      </c>
      <c r="H35" s="701">
        <f t="shared" si="1"/>
        <v>475944.28206145822</v>
      </c>
    </row>
    <row r="36" spans="1:8">
      <c r="A36" s="698">
        <v>17.2</v>
      </c>
      <c r="B36" s="296" t="s">
        <v>647</v>
      </c>
      <c r="C36" s="634"/>
      <c r="D36" s="634"/>
      <c r="E36" s="635">
        <f t="shared" si="0"/>
        <v>0</v>
      </c>
      <c r="F36" s="634"/>
      <c r="G36" s="634"/>
      <c r="H36" s="701">
        <f t="shared" si="1"/>
        <v>0</v>
      </c>
    </row>
    <row r="37" spans="1:8" ht="41.4" customHeight="1">
      <c r="A37" s="698">
        <v>18</v>
      </c>
      <c r="B37" s="314" t="s">
        <v>648</v>
      </c>
      <c r="C37" s="634">
        <f>SUM(C38:C39)</f>
        <v>-7978451.0499999998</v>
      </c>
      <c r="D37" s="634">
        <f>SUM(D38:D39)</f>
        <v>228374</v>
      </c>
      <c r="E37" s="635">
        <f t="shared" si="0"/>
        <v>-7750077.0499999998</v>
      </c>
      <c r="F37" s="634">
        <v>-8852758.0207438748</v>
      </c>
      <c r="G37" s="634">
        <v>1619047.2995357581</v>
      </c>
      <c r="H37" s="701">
        <f t="shared" si="1"/>
        <v>-7233710.721208117</v>
      </c>
    </row>
    <row r="38" spans="1:8">
      <c r="A38" s="698">
        <v>18.100000000000001</v>
      </c>
      <c r="B38" s="315" t="s">
        <v>649</v>
      </c>
      <c r="C38" s="634"/>
      <c r="D38" s="634">
        <v>0</v>
      </c>
      <c r="E38" s="635">
        <f t="shared" si="0"/>
        <v>0</v>
      </c>
      <c r="F38" s="634"/>
      <c r="G38" s="634">
        <v>0</v>
      </c>
      <c r="H38" s="701">
        <f t="shared" si="1"/>
        <v>0</v>
      </c>
    </row>
    <row r="39" spans="1:8">
      <c r="A39" s="698">
        <v>18.2</v>
      </c>
      <c r="B39" s="315" t="s">
        <v>650</v>
      </c>
      <c r="C39" s="634">
        <v>-7978451.0499999998</v>
      </c>
      <c r="D39" s="634">
        <v>228374</v>
      </c>
      <c r="E39" s="635">
        <f t="shared" si="0"/>
        <v>-7750077.0499999998</v>
      </c>
      <c r="F39" s="634">
        <v>-8852758.0207438748</v>
      </c>
      <c r="G39" s="634">
        <v>1619047.2995357581</v>
      </c>
      <c r="H39" s="701">
        <f t="shared" si="1"/>
        <v>-7233710.721208117</v>
      </c>
    </row>
    <row r="40" spans="1:8" ht="24.6" customHeight="1">
      <c r="A40" s="698">
        <v>19</v>
      </c>
      <c r="B40" s="314" t="s">
        <v>651</v>
      </c>
      <c r="C40" s="634"/>
      <c r="D40" s="634"/>
      <c r="E40" s="635">
        <f t="shared" si="0"/>
        <v>0</v>
      </c>
      <c r="F40" s="634"/>
      <c r="G40" s="634"/>
      <c r="H40" s="701">
        <f t="shared" si="1"/>
        <v>0</v>
      </c>
    </row>
    <row r="41" spans="1:8" ht="17.399999999999999" customHeight="1">
      <c r="A41" s="698">
        <v>20</v>
      </c>
      <c r="B41" s="314" t="s">
        <v>652</v>
      </c>
      <c r="C41" s="634">
        <v>-124123.19</v>
      </c>
      <c r="D41" s="634">
        <v>0</v>
      </c>
      <c r="E41" s="635">
        <f t="shared" si="0"/>
        <v>-124123.19</v>
      </c>
      <c r="F41" s="634"/>
      <c r="G41" s="634"/>
      <c r="H41" s="701">
        <f t="shared" si="1"/>
        <v>0</v>
      </c>
    </row>
    <row r="42" spans="1:8" ht="26.4" customHeight="1">
      <c r="A42" s="698">
        <v>21</v>
      </c>
      <c r="B42" s="314" t="s">
        <v>653</v>
      </c>
      <c r="C42" s="634"/>
      <c r="D42" s="634"/>
      <c r="E42" s="635">
        <f t="shared" si="0"/>
        <v>0</v>
      </c>
      <c r="F42" s="634"/>
      <c r="G42" s="634"/>
      <c r="H42" s="701">
        <f t="shared" si="1"/>
        <v>0</v>
      </c>
    </row>
    <row r="43" spans="1:8">
      <c r="A43" s="698">
        <v>22</v>
      </c>
      <c r="B43" s="316" t="s">
        <v>654</v>
      </c>
      <c r="C43" s="634">
        <f>SUM(C6,C13,C18,C19,C20,C21,C22,C23,C24,C25,C26,C27,C28,C29,C32,C33,C34,C37,C40,C41,C42)</f>
        <v>20388899.62587228</v>
      </c>
      <c r="D43" s="634">
        <f>SUM(D6,D13,D18,D19,D20,D21,D22,D23,D24,D25,D26,D27,D28,D29,D32,D33,D34,D37,D40,D41,D42)</f>
        <v>8046652.7048935192</v>
      </c>
      <c r="E43" s="635">
        <f t="shared" si="0"/>
        <v>28435552.330765799</v>
      </c>
      <c r="F43" s="634">
        <f>SUM(F6,F13,F18,F19,F20,F21,F22,F23,F24,F25,F26,F27,F28,F29,F32,F33,F34,F37,F40,F41,F42)</f>
        <v>17437188.7177995</v>
      </c>
      <c r="G43" s="634">
        <f>SUM(G6,G13,G18,G19,G20,G21,G22,G23,G24,G25,G26,G27,G28,G29,G32,G33,G34,G37,G40,G41,G42)</f>
        <v>7515285.4919528915</v>
      </c>
      <c r="H43" s="701">
        <f t="shared" si="1"/>
        <v>24952474.209752392</v>
      </c>
    </row>
    <row r="44" spans="1:8">
      <c r="A44" s="698">
        <v>23</v>
      </c>
      <c r="B44" s="316" t="s">
        <v>655</v>
      </c>
      <c r="C44" s="634">
        <v>3684917.69</v>
      </c>
      <c r="D44" s="634"/>
      <c r="E44" s="635">
        <f t="shared" si="0"/>
        <v>3684917.69</v>
      </c>
      <c r="F44" s="634">
        <v>3194091.05</v>
      </c>
      <c r="G44" s="634"/>
      <c r="H44" s="701">
        <f t="shared" si="1"/>
        <v>3194091.05</v>
      </c>
    </row>
    <row r="45" spans="1:8" ht="15" thickBot="1">
      <c r="A45" s="702">
        <v>24</v>
      </c>
      <c r="B45" s="703" t="s">
        <v>656</v>
      </c>
      <c r="C45" s="704">
        <f>C43-C44</f>
        <v>16703981.935872281</v>
      </c>
      <c r="D45" s="704">
        <f>D43-D44</f>
        <v>8046652.7048935192</v>
      </c>
      <c r="E45" s="705">
        <f t="shared" si="0"/>
        <v>24750634.640765801</v>
      </c>
      <c r="F45" s="704">
        <f>F43-F44</f>
        <v>14243097.667799499</v>
      </c>
      <c r="G45" s="704">
        <f>G43-G44</f>
        <v>7515285.4919528915</v>
      </c>
      <c r="H45" s="706">
        <f t="shared" si="1"/>
        <v>21758383.159752391</v>
      </c>
    </row>
  </sheetData>
  <mergeCells count="4">
    <mergeCell ref="A4:A5"/>
    <mergeCell ref="B4:B5"/>
    <mergeCell ref="C4:E4"/>
    <mergeCell ref="F4:H4"/>
  </mergeCells>
  <pageMargins left="0.7" right="0.7" top="0.75" bottom="0.7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9" zoomScale="80" zoomScaleNormal="80" workbookViewId="0">
      <selection activeCell="K39" sqref="K39"/>
    </sheetView>
  </sheetViews>
  <sheetFormatPr defaultRowHeight="14.4"/>
  <cols>
    <col min="1" max="1" width="8.6640625" style="304"/>
    <col min="2" max="2" width="87.5546875" bestFit="1" customWidth="1"/>
    <col min="3" max="8" width="15.44140625" customWidth="1"/>
  </cols>
  <sheetData>
    <row r="1" spans="1:8" s="5" customFormat="1" ht="13.8">
      <c r="A1" s="2" t="s">
        <v>30</v>
      </c>
      <c r="B1" s="3" t="str">
        <f>'Info '!C2</f>
        <v>JSC "Liberty Bank"</v>
      </c>
      <c r="C1" s="3"/>
      <c r="D1" s="4"/>
      <c r="E1" s="4"/>
      <c r="F1" s="4"/>
      <c r="G1" s="4"/>
    </row>
    <row r="2" spans="1:8" s="5" customFormat="1" ht="13.8">
      <c r="A2" s="2" t="s">
        <v>31</v>
      </c>
      <c r="B2" s="481">
        <f>'1. key ratios '!B2</f>
        <v>45382</v>
      </c>
      <c r="C2" s="6"/>
      <c r="D2" s="7"/>
      <c r="E2" s="7"/>
      <c r="F2" s="7"/>
      <c r="G2" s="7"/>
      <c r="H2" s="8"/>
    </row>
    <row r="3" spans="1:8" ht="15" thickBot="1">
      <c r="A3"/>
    </row>
    <row r="4" spans="1:8">
      <c r="A4" s="831" t="s">
        <v>6</v>
      </c>
      <c r="B4" s="844" t="s">
        <v>94</v>
      </c>
      <c r="C4" s="835" t="s">
        <v>558</v>
      </c>
      <c r="D4" s="835"/>
      <c r="E4" s="835"/>
      <c r="F4" s="835" t="s">
        <v>559</v>
      </c>
      <c r="G4" s="835"/>
      <c r="H4" s="836"/>
    </row>
    <row r="5" spans="1:8">
      <c r="A5" s="832"/>
      <c r="B5" s="845"/>
      <c r="C5" s="610" t="s">
        <v>32</v>
      </c>
      <c r="D5" s="610" t="s">
        <v>33</v>
      </c>
      <c r="E5" s="610" t="s">
        <v>34</v>
      </c>
      <c r="F5" s="610" t="s">
        <v>32</v>
      </c>
      <c r="G5" s="610" t="s">
        <v>33</v>
      </c>
      <c r="H5" s="611" t="s">
        <v>34</v>
      </c>
    </row>
    <row r="6" spans="1:8">
      <c r="A6" s="497">
        <v>1</v>
      </c>
      <c r="B6" s="612" t="s">
        <v>657</v>
      </c>
      <c r="C6" s="730">
        <v>0</v>
      </c>
      <c r="D6" s="730">
        <v>0</v>
      </c>
      <c r="E6" s="731">
        <f t="shared" ref="E6:E43" si="0">C6+D6</f>
        <v>0</v>
      </c>
      <c r="F6" s="730">
        <v>0</v>
      </c>
      <c r="G6" s="730">
        <v>0</v>
      </c>
      <c r="H6" s="732">
        <f t="shared" ref="H6:H43" si="1">F6+G6</f>
        <v>0</v>
      </c>
    </row>
    <row r="7" spans="1:8">
      <c r="A7" s="497">
        <v>2</v>
      </c>
      <c r="B7" s="612" t="s">
        <v>196</v>
      </c>
      <c r="C7" s="730">
        <v>0</v>
      </c>
      <c r="D7" s="730">
        <v>0</v>
      </c>
      <c r="E7" s="731">
        <f t="shared" si="0"/>
        <v>0</v>
      </c>
      <c r="F7" s="730">
        <v>0</v>
      </c>
      <c r="G7" s="730">
        <v>0</v>
      </c>
      <c r="H7" s="732">
        <f t="shared" si="1"/>
        <v>0</v>
      </c>
    </row>
    <row r="8" spans="1:8">
      <c r="A8" s="497">
        <v>3</v>
      </c>
      <c r="B8" s="612" t="s">
        <v>206</v>
      </c>
      <c r="C8" s="730">
        <f>C9+C10</f>
        <v>475966845.25999999</v>
      </c>
      <c r="D8" s="730">
        <f>D9+D10</f>
        <v>17028798226.350002</v>
      </c>
      <c r="E8" s="731">
        <f t="shared" si="0"/>
        <v>17504765071.610001</v>
      </c>
      <c r="F8" s="730">
        <f>F9+F10</f>
        <v>469436443</v>
      </c>
      <c r="G8" s="730">
        <f>G9+G10</f>
        <v>16177777695</v>
      </c>
      <c r="H8" s="732">
        <f t="shared" si="1"/>
        <v>16647214138</v>
      </c>
    </row>
    <row r="9" spans="1:8">
      <c r="A9" s="497">
        <v>3.1</v>
      </c>
      <c r="B9" s="613" t="s">
        <v>197</v>
      </c>
      <c r="C9" s="730">
        <v>0</v>
      </c>
      <c r="D9" s="730">
        <v>0</v>
      </c>
      <c r="E9" s="731">
        <f t="shared" si="0"/>
        <v>0</v>
      </c>
      <c r="F9" s="730">
        <v>0</v>
      </c>
      <c r="G9" s="730">
        <v>0</v>
      </c>
      <c r="H9" s="732">
        <f t="shared" si="1"/>
        <v>0</v>
      </c>
    </row>
    <row r="10" spans="1:8">
      <c r="A10" s="497">
        <v>3.2</v>
      </c>
      <c r="B10" s="613" t="s">
        <v>193</v>
      </c>
      <c r="C10" s="730">
        <v>475966845.25999999</v>
      </c>
      <c r="D10" s="730">
        <v>17028798226.350002</v>
      </c>
      <c r="E10" s="731">
        <f t="shared" si="0"/>
        <v>17504765071.610001</v>
      </c>
      <c r="F10" s="730">
        <v>469436443</v>
      </c>
      <c r="G10" s="730">
        <v>16177777695</v>
      </c>
      <c r="H10" s="732">
        <f t="shared" si="1"/>
        <v>16647214138</v>
      </c>
    </row>
    <row r="11" spans="1:8">
      <c r="A11" s="497">
        <v>4</v>
      </c>
      <c r="B11" s="614" t="s">
        <v>195</v>
      </c>
      <c r="C11" s="730">
        <f>C12+C13</f>
        <v>359285000</v>
      </c>
      <c r="D11" s="730">
        <f>D12+D13</f>
        <v>0</v>
      </c>
      <c r="E11" s="731">
        <f t="shared" si="0"/>
        <v>359285000</v>
      </c>
      <c r="F11" s="730">
        <f>F12+F13</f>
        <v>276157000</v>
      </c>
      <c r="G11" s="730">
        <f>G12+G13</f>
        <v>0</v>
      </c>
      <c r="H11" s="732">
        <f t="shared" si="1"/>
        <v>276157000</v>
      </c>
    </row>
    <row r="12" spans="1:8">
      <c r="A12" s="497">
        <v>4.0999999999999996</v>
      </c>
      <c r="B12" s="613" t="s">
        <v>179</v>
      </c>
      <c r="C12" s="730">
        <v>359285000</v>
      </c>
      <c r="D12" s="730">
        <v>0</v>
      </c>
      <c r="E12" s="731">
        <f t="shared" si="0"/>
        <v>359285000</v>
      </c>
      <c r="F12" s="730">
        <v>276157000</v>
      </c>
      <c r="G12" s="730">
        <v>0</v>
      </c>
      <c r="H12" s="732">
        <f t="shared" si="1"/>
        <v>276157000</v>
      </c>
    </row>
    <row r="13" spans="1:8">
      <c r="A13" s="497">
        <v>4.2</v>
      </c>
      <c r="B13" s="613" t="s">
        <v>180</v>
      </c>
      <c r="C13" s="730">
        <v>0</v>
      </c>
      <c r="D13" s="730">
        <v>0</v>
      </c>
      <c r="E13" s="731">
        <f t="shared" si="0"/>
        <v>0</v>
      </c>
      <c r="F13" s="730">
        <v>0</v>
      </c>
      <c r="G13" s="730">
        <v>0</v>
      </c>
      <c r="H13" s="732">
        <f t="shared" si="1"/>
        <v>0</v>
      </c>
    </row>
    <row r="14" spans="1:8">
      <c r="A14" s="497">
        <v>5</v>
      </c>
      <c r="B14" s="614" t="s">
        <v>205</v>
      </c>
      <c r="C14" s="730">
        <f>C15+C16+C17+C23+C24+C25+C26</f>
        <v>199862237.23000002</v>
      </c>
      <c r="D14" s="730">
        <f>D15+D16+D17+D23+D24+D25+D26</f>
        <v>5283405376.1799994</v>
      </c>
      <c r="E14" s="731">
        <f t="shared" si="0"/>
        <v>5483267613.4099998</v>
      </c>
      <c r="F14" s="730">
        <f>F15+F16+F17+F23+F24+F25+F26</f>
        <v>211757666</v>
      </c>
      <c r="G14" s="730">
        <f>G15+G16+G17+G23+G24+G25+G26</f>
        <v>5027990580</v>
      </c>
      <c r="H14" s="732">
        <f t="shared" si="1"/>
        <v>5239748246</v>
      </c>
    </row>
    <row r="15" spans="1:8">
      <c r="A15" s="497">
        <v>5.0999999999999996</v>
      </c>
      <c r="B15" s="615" t="s">
        <v>183</v>
      </c>
      <c r="C15" s="730">
        <v>34943948.850000001</v>
      </c>
      <c r="D15" s="730">
        <v>8075039.8799999999</v>
      </c>
      <c r="E15" s="731">
        <f>C15+D15</f>
        <v>43018988.730000004</v>
      </c>
      <c r="F15" s="730">
        <v>34938224</v>
      </c>
      <c r="G15" s="730">
        <v>7685398</v>
      </c>
      <c r="H15" s="732">
        <f t="shared" si="1"/>
        <v>42623622</v>
      </c>
    </row>
    <row r="16" spans="1:8">
      <c r="A16" s="497">
        <v>5.2</v>
      </c>
      <c r="B16" s="615" t="s">
        <v>182</v>
      </c>
      <c r="C16" s="730">
        <v>75238491.209999993</v>
      </c>
      <c r="D16" s="730">
        <v>101751585.8</v>
      </c>
      <c r="E16" s="731">
        <f>C16+D16</f>
        <v>176990077.00999999</v>
      </c>
      <c r="F16" s="730">
        <v>87139645</v>
      </c>
      <c r="G16" s="730">
        <v>104995248</v>
      </c>
      <c r="H16" s="732">
        <f t="shared" si="1"/>
        <v>192134893</v>
      </c>
    </row>
    <row r="17" spans="1:8">
      <c r="A17" s="497">
        <v>5.3</v>
      </c>
      <c r="B17" s="615" t="s">
        <v>181</v>
      </c>
      <c r="C17" s="730">
        <f>SUM(C18:C22)</f>
        <v>1531900</v>
      </c>
      <c r="D17" s="730">
        <f>SUM(D18:D22)</f>
        <v>3296186464</v>
      </c>
      <c r="E17" s="731">
        <f>C17+D17</f>
        <v>3297718364</v>
      </c>
      <c r="F17" s="730">
        <f>SUM(F18:F22)</f>
        <v>1531900</v>
      </c>
      <c r="G17" s="730">
        <f>SUM(G18:G22)</f>
        <v>3131212642</v>
      </c>
      <c r="H17" s="732">
        <f t="shared" si="1"/>
        <v>3132744542</v>
      </c>
    </row>
    <row r="18" spans="1:8">
      <c r="A18" s="497" t="s">
        <v>15</v>
      </c>
      <c r="B18" s="616" t="s">
        <v>36</v>
      </c>
      <c r="C18" s="730">
        <v>0</v>
      </c>
      <c r="D18" s="730">
        <v>211597385.83700299</v>
      </c>
      <c r="E18" s="731">
        <f t="shared" si="0"/>
        <v>211597385.83700299</v>
      </c>
      <c r="F18" s="730">
        <v>0</v>
      </c>
      <c r="G18" s="730">
        <v>726593732</v>
      </c>
      <c r="H18" s="732">
        <f t="shared" si="1"/>
        <v>726593732</v>
      </c>
    </row>
    <row r="19" spans="1:8">
      <c r="A19" s="497" t="s">
        <v>16</v>
      </c>
      <c r="B19" s="616" t="s">
        <v>37</v>
      </c>
      <c r="C19" s="730">
        <v>344000</v>
      </c>
      <c r="D19" s="730">
        <v>1101482278.9677937</v>
      </c>
      <c r="E19" s="731">
        <f t="shared" si="0"/>
        <v>1101826278.9677937</v>
      </c>
      <c r="F19" s="730">
        <v>299000</v>
      </c>
      <c r="G19" s="730">
        <v>927295947</v>
      </c>
      <c r="H19" s="732">
        <f t="shared" si="1"/>
        <v>927594947</v>
      </c>
    </row>
    <row r="20" spans="1:8">
      <c r="A20" s="497" t="s">
        <v>17</v>
      </c>
      <c r="B20" s="616" t="s">
        <v>38</v>
      </c>
      <c r="C20" s="730">
        <v>0</v>
      </c>
      <c r="D20" s="730">
        <v>279470118.15850002</v>
      </c>
      <c r="E20" s="731">
        <f t="shared" si="0"/>
        <v>279470118.15850002</v>
      </c>
      <c r="F20" s="730">
        <v>0</v>
      </c>
      <c r="G20" s="730">
        <v>297810851</v>
      </c>
      <c r="H20" s="732">
        <f t="shared" si="1"/>
        <v>297810851</v>
      </c>
    </row>
    <row r="21" spans="1:8">
      <c r="A21" s="497" t="s">
        <v>18</v>
      </c>
      <c r="B21" s="616" t="s">
        <v>39</v>
      </c>
      <c r="C21" s="730">
        <v>1136900</v>
      </c>
      <c r="D21" s="730">
        <v>1585305515.407403</v>
      </c>
      <c r="E21" s="731">
        <f t="shared" si="0"/>
        <v>1586442415.407403</v>
      </c>
      <c r="F21" s="730">
        <v>1181900</v>
      </c>
      <c r="G21" s="730">
        <v>1061795156</v>
      </c>
      <c r="H21" s="732">
        <f t="shared" si="1"/>
        <v>1062977056</v>
      </c>
    </row>
    <row r="22" spans="1:8">
      <c r="A22" s="497" t="s">
        <v>19</v>
      </c>
      <c r="B22" s="616" t="s">
        <v>40</v>
      </c>
      <c r="C22" s="730">
        <v>51000</v>
      </c>
      <c r="D22" s="730">
        <v>118331165.62930034</v>
      </c>
      <c r="E22" s="731">
        <f t="shared" si="0"/>
        <v>118382165.62930034</v>
      </c>
      <c r="F22" s="730">
        <v>51000</v>
      </c>
      <c r="G22" s="730">
        <v>117716956</v>
      </c>
      <c r="H22" s="732">
        <f t="shared" si="1"/>
        <v>117767956</v>
      </c>
    </row>
    <row r="23" spans="1:8">
      <c r="A23" s="497">
        <v>5.4</v>
      </c>
      <c r="B23" s="615" t="s">
        <v>184</v>
      </c>
      <c r="C23" s="730">
        <v>2760542.17</v>
      </c>
      <c r="D23" s="730">
        <v>432020326.10000002</v>
      </c>
      <c r="E23" s="731">
        <f t="shared" si="0"/>
        <v>434780868.27000004</v>
      </c>
      <c r="F23" s="730">
        <v>2760542</v>
      </c>
      <c r="G23" s="730">
        <v>410397671</v>
      </c>
      <c r="H23" s="732">
        <f t="shared" si="1"/>
        <v>413158213</v>
      </c>
    </row>
    <row r="24" spans="1:8">
      <c r="A24" s="497">
        <v>5.5</v>
      </c>
      <c r="B24" s="615" t="s">
        <v>185</v>
      </c>
      <c r="C24" s="730">
        <v>13625000</v>
      </c>
      <c r="D24" s="730">
        <v>595393529.79999995</v>
      </c>
      <c r="E24" s="731">
        <f t="shared" si="0"/>
        <v>609018529.79999995</v>
      </c>
      <c r="F24" s="730">
        <v>13625000</v>
      </c>
      <c r="G24" s="730">
        <v>565608248</v>
      </c>
      <c r="H24" s="732">
        <f t="shared" si="1"/>
        <v>579233248</v>
      </c>
    </row>
    <row r="25" spans="1:8">
      <c r="A25" s="497">
        <v>5.6</v>
      </c>
      <c r="B25" s="615" t="s">
        <v>186</v>
      </c>
      <c r="C25" s="730">
        <v>19000010</v>
      </c>
      <c r="D25" s="730">
        <v>496826905.39999998</v>
      </c>
      <c r="E25" s="731">
        <f t="shared" si="0"/>
        <v>515826915.39999998</v>
      </c>
      <c r="F25" s="730">
        <v>19000010</v>
      </c>
      <c r="G25" s="730">
        <v>472391805</v>
      </c>
      <c r="H25" s="732">
        <f t="shared" si="1"/>
        <v>491391815</v>
      </c>
    </row>
    <row r="26" spans="1:8">
      <c r="A26" s="497">
        <v>5.7</v>
      </c>
      <c r="B26" s="615" t="s">
        <v>40</v>
      </c>
      <c r="C26" s="730">
        <v>52762345</v>
      </c>
      <c r="D26" s="730">
        <v>353151525.19999999</v>
      </c>
      <c r="E26" s="731">
        <f t="shared" si="0"/>
        <v>405913870.19999999</v>
      </c>
      <c r="F26" s="730">
        <v>52762345</v>
      </c>
      <c r="G26" s="730">
        <v>335699568</v>
      </c>
      <c r="H26" s="732">
        <f t="shared" si="1"/>
        <v>388461913</v>
      </c>
    </row>
    <row r="27" spans="1:8">
      <c r="A27" s="497">
        <v>6</v>
      </c>
      <c r="B27" s="617" t="s">
        <v>658</v>
      </c>
      <c r="C27" s="730">
        <v>135286679.77000001</v>
      </c>
      <c r="D27" s="730">
        <v>115442491.67</v>
      </c>
      <c r="E27" s="731">
        <f t="shared" si="0"/>
        <v>250729171.44</v>
      </c>
      <c r="F27" s="730">
        <v>61301192</v>
      </c>
      <c r="G27" s="730">
        <v>85825786</v>
      </c>
      <c r="H27" s="732">
        <f t="shared" si="1"/>
        <v>147126978</v>
      </c>
    </row>
    <row r="28" spans="1:8">
      <c r="A28" s="497">
        <v>7</v>
      </c>
      <c r="B28" s="617" t="s">
        <v>659</v>
      </c>
      <c r="C28" s="730">
        <v>55080177.009999998</v>
      </c>
      <c r="D28" s="730">
        <v>9533661.932</v>
      </c>
      <c r="E28" s="731">
        <f t="shared" si="0"/>
        <v>64613838.942000002</v>
      </c>
      <c r="F28" s="730">
        <v>25314657</v>
      </c>
      <c r="G28" s="730">
        <v>9152371</v>
      </c>
      <c r="H28" s="732">
        <f t="shared" si="1"/>
        <v>34467028</v>
      </c>
    </row>
    <row r="29" spans="1:8">
      <c r="A29" s="497">
        <v>8</v>
      </c>
      <c r="B29" s="617" t="s">
        <v>194</v>
      </c>
      <c r="C29" s="730">
        <v>0</v>
      </c>
      <c r="D29" s="730">
        <v>0</v>
      </c>
      <c r="E29" s="731">
        <f t="shared" si="0"/>
        <v>0</v>
      </c>
      <c r="F29" s="730">
        <v>0</v>
      </c>
      <c r="G29" s="730">
        <v>0</v>
      </c>
      <c r="H29" s="732">
        <f t="shared" si="1"/>
        <v>0</v>
      </c>
    </row>
    <row r="30" spans="1:8">
      <c r="A30" s="497">
        <v>9</v>
      </c>
      <c r="B30" s="618" t="s">
        <v>211</v>
      </c>
      <c r="C30" s="730">
        <f>C31+C32+C33+C34+C35+C36+C37</f>
        <v>50089527</v>
      </c>
      <c r="D30" s="730">
        <f>D31+D32+D33+D34+D35+D36+D37</f>
        <v>96516083.320000008</v>
      </c>
      <c r="E30" s="731">
        <f t="shared" si="0"/>
        <v>146605610.31999999</v>
      </c>
      <c r="F30" s="730">
        <f>F31+F32+F33+F34+F35+F36+F37</f>
        <v>110399951</v>
      </c>
      <c r="G30" s="730">
        <f>G31+G32+G33+G34+G35+G36+G37</f>
        <v>107065042.97999999</v>
      </c>
      <c r="H30" s="732">
        <f t="shared" si="1"/>
        <v>217464993.97999999</v>
      </c>
    </row>
    <row r="31" spans="1:8">
      <c r="A31" s="497">
        <v>9.1</v>
      </c>
      <c r="B31" s="619" t="s">
        <v>201</v>
      </c>
      <c r="C31" s="730">
        <v>8623599.9999999925</v>
      </c>
      <c r="D31" s="730">
        <v>58794869.990000002</v>
      </c>
      <c r="E31" s="731">
        <f t="shared" si="0"/>
        <v>67418469.989999995</v>
      </c>
      <c r="F31" s="730">
        <v>5879000</v>
      </c>
      <c r="G31" s="730">
        <v>84647230.459999993</v>
      </c>
      <c r="H31" s="732">
        <f t="shared" si="1"/>
        <v>90526230.459999993</v>
      </c>
    </row>
    <row r="32" spans="1:8">
      <c r="A32" s="497">
        <v>9.1999999999999993</v>
      </c>
      <c r="B32" s="619" t="s">
        <v>202</v>
      </c>
      <c r="C32" s="730">
        <v>41465927.000000007</v>
      </c>
      <c r="D32" s="730">
        <v>37721213.330000006</v>
      </c>
      <c r="E32" s="731">
        <f t="shared" si="0"/>
        <v>79187140.330000013</v>
      </c>
      <c r="F32" s="730">
        <v>104520951</v>
      </c>
      <c r="G32" s="730">
        <v>22417812.52</v>
      </c>
      <c r="H32" s="732">
        <f t="shared" si="1"/>
        <v>126938763.52</v>
      </c>
    </row>
    <row r="33" spans="1:8">
      <c r="A33" s="497">
        <v>9.3000000000000007</v>
      </c>
      <c r="B33" s="619" t="s">
        <v>198</v>
      </c>
      <c r="C33" s="730">
        <v>0</v>
      </c>
      <c r="D33" s="730">
        <v>0</v>
      </c>
      <c r="E33" s="731">
        <f t="shared" si="0"/>
        <v>0</v>
      </c>
      <c r="F33" s="730">
        <v>0</v>
      </c>
      <c r="G33" s="730">
        <v>0</v>
      </c>
      <c r="H33" s="732">
        <f t="shared" si="1"/>
        <v>0</v>
      </c>
    </row>
    <row r="34" spans="1:8">
      <c r="A34" s="497">
        <v>9.4</v>
      </c>
      <c r="B34" s="619" t="s">
        <v>199</v>
      </c>
      <c r="C34" s="730">
        <v>0</v>
      </c>
      <c r="D34" s="730">
        <v>0</v>
      </c>
      <c r="E34" s="731">
        <f t="shared" si="0"/>
        <v>0</v>
      </c>
      <c r="F34" s="730">
        <v>0</v>
      </c>
      <c r="G34" s="730">
        <v>0</v>
      </c>
      <c r="H34" s="732">
        <f t="shared" si="1"/>
        <v>0</v>
      </c>
    </row>
    <row r="35" spans="1:8">
      <c r="A35" s="497">
        <v>9.5</v>
      </c>
      <c r="B35" s="619" t="s">
        <v>200</v>
      </c>
      <c r="C35" s="730">
        <v>0</v>
      </c>
      <c r="D35" s="730">
        <v>0</v>
      </c>
      <c r="E35" s="731">
        <f t="shared" si="0"/>
        <v>0</v>
      </c>
      <c r="F35" s="730">
        <v>0</v>
      </c>
      <c r="G35" s="730">
        <v>0</v>
      </c>
      <c r="H35" s="732">
        <f t="shared" si="1"/>
        <v>0</v>
      </c>
    </row>
    <row r="36" spans="1:8">
      <c r="A36" s="497">
        <v>9.6</v>
      </c>
      <c r="B36" s="619" t="s">
        <v>203</v>
      </c>
      <c r="C36" s="730">
        <v>0</v>
      </c>
      <c r="D36" s="730">
        <v>0</v>
      </c>
      <c r="E36" s="731">
        <f t="shared" si="0"/>
        <v>0</v>
      </c>
      <c r="F36" s="730">
        <v>0</v>
      </c>
      <c r="G36" s="730">
        <v>0</v>
      </c>
      <c r="H36" s="732">
        <f t="shared" si="1"/>
        <v>0</v>
      </c>
    </row>
    <row r="37" spans="1:8">
      <c r="A37" s="497">
        <v>9.6999999999999993</v>
      </c>
      <c r="B37" s="619" t="s">
        <v>204</v>
      </c>
      <c r="C37" s="730">
        <v>0</v>
      </c>
      <c r="D37" s="730">
        <v>0</v>
      </c>
      <c r="E37" s="731">
        <f t="shared" si="0"/>
        <v>0</v>
      </c>
      <c r="F37" s="730">
        <v>0</v>
      </c>
      <c r="G37" s="730">
        <v>0</v>
      </c>
      <c r="H37" s="732">
        <f t="shared" si="1"/>
        <v>0</v>
      </c>
    </row>
    <row r="38" spans="1:8">
      <c r="A38" s="497">
        <v>10</v>
      </c>
      <c r="B38" s="614" t="s">
        <v>207</v>
      </c>
      <c r="C38" s="730">
        <f>C39+C40+C41+C42</f>
        <v>153150691.93000001</v>
      </c>
      <c r="D38" s="730">
        <f>D39+D40+D41+D42</f>
        <v>2599135.2068037107</v>
      </c>
      <c r="E38" s="731">
        <f t="shared" si="0"/>
        <v>155749827.13680372</v>
      </c>
      <c r="F38" s="730">
        <f>F39+F40+F41+F42</f>
        <v>163256255.69999957</v>
      </c>
      <c r="G38" s="730">
        <f>G39+G40+G41+G42</f>
        <v>2775367.7469437104</v>
      </c>
      <c r="H38" s="732">
        <f t="shared" si="1"/>
        <v>166031623.44694328</v>
      </c>
    </row>
    <row r="39" spans="1:8">
      <c r="A39" s="497">
        <v>10.1</v>
      </c>
      <c r="B39" s="620" t="s">
        <v>208</v>
      </c>
      <c r="C39" s="730">
        <v>7255408.5400000149</v>
      </c>
      <c r="D39" s="730">
        <v>637.82399999999996</v>
      </c>
      <c r="E39" s="731">
        <f t="shared" si="0"/>
        <v>7256046.364000015</v>
      </c>
      <c r="F39" s="730">
        <v>3136279.5399999907</v>
      </c>
      <c r="G39" s="730">
        <v>158018.58113600002</v>
      </c>
      <c r="H39" s="732">
        <f t="shared" si="1"/>
        <v>3294298.1211359906</v>
      </c>
    </row>
    <row r="40" spans="1:8">
      <c r="A40" s="497">
        <v>10.199999999999999</v>
      </c>
      <c r="B40" s="620" t="s">
        <v>209</v>
      </c>
      <c r="C40" s="730">
        <v>0</v>
      </c>
      <c r="D40" s="730">
        <v>0</v>
      </c>
      <c r="E40" s="731">
        <f t="shared" si="0"/>
        <v>0</v>
      </c>
      <c r="F40" s="730">
        <v>0</v>
      </c>
      <c r="G40" s="730">
        <v>0</v>
      </c>
      <c r="H40" s="732">
        <f t="shared" si="1"/>
        <v>0</v>
      </c>
    </row>
    <row r="41" spans="1:8">
      <c r="A41" s="497">
        <v>10.3</v>
      </c>
      <c r="B41" s="620" t="s">
        <v>212</v>
      </c>
      <c r="C41" s="730">
        <v>145895283.38999999</v>
      </c>
      <c r="D41" s="730">
        <v>2598497.3828037106</v>
      </c>
      <c r="E41" s="731">
        <f t="shared" si="0"/>
        <v>148493780.77280369</v>
      </c>
      <c r="F41" s="730">
        <v>160119976.15999958</v>
      </c>
      <c r="G41" s="730">
        <v>2617349.1658077105</v>
      </c>
      <c r="H41" s="732">
        <f t="shared" si="1"/>
        <v>162737325.3258073</v>
      </c>
    </row>
    <row r="42" spans="1:8" ht="26.4">
      <c r="A42" s="497">
        <v>10.4</v>
      </c>
      <c r="B42" s="620" t="s">
        <v>213</v>
      </c>
      <c r="C42" s="730">
        <v>0</v>
      </c>
      <c r="D42" s="730">
        <v>0</v>
      </c>
      <c r="E42" s="731">
        <f t="shared" si="0"/>
        <v>0</v>
      </c>
      <c r="F42" s="730">
        <v>0</v>
      </c>
      <c r="G42" s="730">
        <v>0</v>
      </c>
      <c r="H42" s="732">
        <f t="shared" si="1"/>
        <v>0</v>
      </c>
    </row>
    <row r="43" spans="1:8" ht="15" thickBot="1">
      <c r="A43" s="498">
        <v>11</v>
      </c>
      <c r="B43" s="499" t="s">
        <v>210</v>
      </c>
      <c r="C43" s="733">
        <v>1787577</v>
      </c>
      <c r="D43" s="733">
        <v>324555</v>
      </c>
      <c r="E43" s="734">
        <f t="shared" si="0"/>
        <v>2112132</v>
      </c>
      <c r="F43" s="733">
        <v>2182273</v>
      </c>
      <c r="G43" s="733">
        <v>1407093.0143360002</v>
      </c>
      <c r="H43" s="735">
        <f t="shared" si="1"/>
        <v>3589366.0143360002</v>
      </c>
    </row>
    <row r="44" spans="1:8">
      <c r="C44" s="317"/>
      <c r="D44" s="317"/>
      <c r="E44" s="317"/>
      <c r="F44" s="317"/>
      <c r="G44" s="317"/>
      <c r="H44" s="317"/>
    </row>
    <row r="45" spans="1:8">
      <c r="C45" s="317"/>
      <c r="D45" s="317"/>
      <c r="E45" s="317"/>
      <c r="F45" s="317"/>
      <c r="G45" s="317"/>
      <c r="H45" s="317"/>
    </row>
    <row r="46" spans="1:8">
      <c r="C46" s="317"/>
      <c r="D46" s="317"/>
      <c r="E46" s="317"/>
      <c r="F46" s="317"/>
      <c r="G46" s="317"/>
      <c r="H46" s="317"/>
    </row>
    <row r="47" spans="1:8">
      <c r="C47" s="317"/>
      <c r="D47" s="317"/>
      <c r="E47" s="317"/>
      <c r="F47" s="317"/>
      <c r="G47" s="317"/>
      <c r="H47" s="317"/>
    </row>
  </sheetData>
  <mergeCells count="4">
    <mergeCell ref="A4:A5"/>
    <mergeCell ref="B4:B5"/>
    <mergeCell ref="C4:E4"/>
    <mergeCell ref="F4:H4"/>
  </mergeCells>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5" zoomScaleNormal="85" workbookViewId="0">
      <pane xSplit="1" ySplit="4" topLeftCell="B5" activePane="bottomRight" state="frozen"/>
      <selection activeCell="G26" sqref="G26"/>
      <selection pane="topRight" activeCell="G26" sqref="G26"/>
      <selection pane="bottomLeft" activeCell="G26" sqref="G26"/>
      <selection pane="bottomRight" activeCell="D27" sqref="D27"/>
    </sheetView>
  </sheetViews>
  <sheetFormatPr defaultColWidth="9.109375" defaultRowHeight="13.8"/>
  <cols>
    <col min="1" max="1" width="9.5546875" style="477" bestFit="1" customWidth="1"/>
    <col min="2" max="2" width="85.6640625" style="477" customWidth="1"/>
    <col min="3" max="5" width="14.44140625" style="477" bestFit="1" customWidth="1"/>
    <col min="6" max="7" width="14.6640625" style="148" bestFit="1" customWidth="1"/>
    <col min="8" max="11" width="9.6640625" style="148" customWidth="1"/>
    <col min="12" max="16384" width="9.109375" style="148"/>
  </cols>
  <sheetData>
    <row r="1" spans="1:8">
      <c r="A1" s="652" t="s">
        <v>30</v>
      </c>
      <c r="B1" s="455" t="str">
        <f>'Info '!C2</f>
        <v>JSC "Liberty Bank"</v>
      </c>
      <c r="C1" s="455"/>
    </row>
    <row r="2" spans="1:8">
      <c r="A2" s="652" t="s">
        <v>31</v>
      </c>
      <c r="B2" s="653">
        <f>'1. key ratios '!B2</f>
        <v>45382</v>
      </c>
      <c r="C2" s="454"/>
      <c r="D2" s="453"/>
      <c r="E2" s="453"/>
      <c r="F2" s="654"/>
      <c r="G2" s="654"/>
      <c r="H2" s="654"/>
    </row>
    <row r="3" spans="1:8">
      <c r="A3" s="652"/>
      <c r="B3" s="455"/>
      <c r="C3" s="454"/>
      <c r="D3" s="453"/>
      <c r="E3" s="453"/>
      <c r="F3" s="654"/>
      <c r="G3" s="654"/>
      <c r="H3" s="654"/>
    </row>
    <row r="4" spans="1:8" ht="15" customHeight="1" thickBot="1">
      <c r="A4" s="453" t="s">
        <v>96</v>
      </c>
      <c r="B4" s="655" t="s">
        <v>187</v>
      </c>
      <c r="C4" s="656" t="s">
        <v>35</v>
      </c>
    </row>
    <row r="5" spans="1:8" ht="15" customHeight="1">
      <c r="A5" s="657" t="s">
        <v>6</v>
      </c>
      <c r="B5" s="658"/>
      <c r="C5" s="450" t="str">
        <f>INT((MONTH($B$2))/3)&amp;"Q"&amp;"-"&amp;YEAR($B$2)</f>
        <v>1Q-2024</v>
      </c>
      <c r="D5" s="450" t="str">
        <f>IF(INT(MONTH($B$2))=3, "4"&amp;"Q"&amp;"-"&amp;YEAR($B$2)-1, IF(INT(MONTH($B$2))=6, "1"&amp;"Q"&amp;"-"&amp;YEAR($B$2), IF(INT(MONTH($B$2))=9, "2"&amp;"Q"&amp;"-"&amp;YEAR($B$2),IF(INT(MONTH($B$2))=12, "3"&amp;"Q"&amp;"-"&amp;YEAR($B$2), 0))))</f>
        <v>4Q-2023</v>
      </c>
      <c r="E5" s="450" t="str">
        <f>IF(INT(MONTH($B$2))=3, "3"&amp;"Q"&amp;"-"&amp;YEAR($B$2)-1, IF(INT(MONTH($B$2))=6, "4"&amp;"Q"&amp;"-"&amp;YEAR($B$2)-1, IF(INT(MONTH($B$2))=9, "1"&amp;"Q"&amp;"-"&amp;YEAR($B$2),IF(INT(MONTH($B$2))=12, "2"&amp;"Q"&amp;"-"&amp;YEAR($B$2), 0))))</f>
        <v>3Q-2023</v>
      </c>
      <c r="F5" s="450" t="str">
        <f>IF(INT(MONTH($B$2))=3, "2"&amp;"Q"&amp;"-"&amp;YEAR($B$2)-1, IF(INT(MONTH($B$2))=6, "3"&amp;"Q"&amp;"-"&amp;YEAR($B$2)-1, IF(INT(MONTH($B$2))=9, "4"&amp;"Q"&amp;"-"&amp;YEAR($B$2)-1,IF(INT(MONTH($B$2))=12, "1"&amp;"Q"&amp;"-"&amp;YEAR($B$2), 0))))</f>
        <v>2Q-2023</v>
      </c>
      <c r="G5" s="449" t="str">
        <f>IF(INT(MONTH($B$2))=3, "1"&amp;"Q"&amp;"-"&amp;YEAR($B$2)-1, IF(INT(MONTH($B$2))=6, "2"&amp;"Q"&amp;"-"&amp;YEAR($B$2)-1, IF(INT(MONTH($B$2))=9, "3"&amp;"Q"&amp;"-"&amp;YEAR($B$2)-1,IF(INT(MONTH($B$2))=12, "4"&amp;"Q"&amp;"-"&amp;YEAR($B$2)-1, 0))))</f>
        <v>1Q-2023</v>
      </c>
    </row>
    <row r="6" spans="1:8" ht="15" customHeight="1">
      <c r="A6" s="659">
        <v>1</v>
      </c>
      <c r="B6" s="660" t="s">
        <v>191</v>
      </c>
      <c r="C6" s="661">
        <f>C7+C9+C10</f>
        <v>2467307470.119647</v>
      </c>
      <c r="D6" s="661">
        <f>D7+D9+D10</f>
        <v>2477974863.8496666</v>
      </c>
      <c r="E6" s="661">
        <f t="shared" ref="E6:G6" si="0">E7+E9+E10</f>
        <v>2384614505.4430203</v>
      </c>
      <c r="F6" s="727">
        <f t="shared" si="0"/>
        <v>2268079471.4187307</v>
      </c>
      <c r="G6" s="662">
        <f t="shared" si="0"/>
        <v>2242914612.7673388</v>
      </c>
    </row>
    <row r="7" spans="1:8" ht="15" customHeight="1">
      <c r="A7" s="659">
        <v>1.1000000000000001</v>
      </c>
      <c r="B7" s="660" t="s">
        <v>357</v>
      </c>
      <c r="C7" s="663">
        <v>2418936632.6047473</v>
      </c>
      <c r="D7" s="663">
        <v>2433257021.983057</v>
      </c>
      <c r="E7" s="663">
        <v>2329859176.3489714</v>
      </c>
      <c r="F7" s="728">
        <v>2213201648.169136</v>
      </c>
      <c r="G7" s="664">
        <v>2198431158.9651175</v>
      </c>
    </row>
    <row r="8" spans="1:8">
      <c r="A8" s="659" t="s">
        <v>14</v>
      </c>
      <c r="B8" s="660" t="s">
        <v>95</v>
      </c>
      <c r="C8" s="665">
        <v>0</v>
      </c>
      <c r="D8" s="665">
        <v>0</v>
      </c>
      <c r="E8" s="665">
        <v>0</v>
      </c>
      <c r="F8" s="728">
        <v>0</v>
      </c>
      <c r="G8" s="664">
        <v>0</v>
      </c>
    </row>
    <row r="9" spans="1:8" ht="15" customHeight="1">
      <c r="A9" s="659">
        <v>1.2</v>
      </c>
      <c r="B9" s="666" t="s">
        <v>94</v>
      </c>
      <c r="C9" s="665">
        <v>43809585.544900171</v>
      </c>
      <c r="D9" s="665">
        <v>38503503.896609783</v>
      </c>
      <c r="E9" s="665">
        <v>45282527.204048976</v>
      </c>
      <c r="F9" s="728">
        <v>44114198.479594752</v>
      </c>
      <c r="G9" s="664">
        <v>33719829.032221504</v>
      </c>
    </row>
    <row r="10" spans="1:8" ht="15" customHeight="1">
      <c r="A10" s="659">
        <v>1.3</v>
      </c>
      <c r="B10" s="660" t="s">
        <v>28</v>
      </c>
      <c r="C10" s="663">
        <v>4561251.97</v>
      </c>
      <c r="D10" s="663">
        <v>6214337.9699999997</v>
      </c>
      <c r="E10" s="663">
        <v>9472801.8900000006</v>
      </c>
      <c r="F10" s="728">
        <v>10763624.77</v>
      </c>
      <c r="G10" s="667">
        <v>10763624.77</v>
      </c>
    </row>
    <row r="11" spans="1:8" ht="15" customHeight="1">
      <c r="A11" s="659">
        <v>2</v>
      </c>
      <c r="B11" s="660" t="s">
        <v>188</v>
      </c>
      <c r="C11" s="665">
        <v>19105617.331822868</v>
      </c>
      <c r="D11" s="665">
        <v>13685313.567564307</v>
      </c>
      <c r="E11" s="665">
        <v>11775437.598890075</v>
      </c>
      <c r="F11" s="728">
        <v>4467292.0140835429</v>
      </c>
      <c r="G11" s="664">
        <v>15507878.162166128</v>
      </c>
    </row>
    <row r="12" spans="1:8" ht="15" customHeight="1">
      <c r="A12" s="659">
        <v>3</v>
      </c>
      <c r="B12" s="660" t="s">
        <v>189</v>
      </c>
      <c r="C12" s="663">
        <v>551599286.37110138</v>
      </c>
      <c r="D12" s="663">
        <v>551599286.37110138</v>
      </c>
      <c r="E12" s="663">
        <v>451569288.71260834</v>
      </c>
      <c r="F12" s="728">
        <v>451569288.71260834</v>
      </c>
      <c r="G12" s="667">
        <v>451569288.71260834</v>
      </c>
    </row>
    <row r="13" spans="1:8" ht="15" customHeight="1" thickBot="1">
      <c r="A13" s="668">
        <v>4</v>
      </c>
      <c r="B13" s="669" t="s">
        <v>190</v>
      </c>
      <c r="C13" s="670">
        <f>C6+C11+C12</f>
        <v>3038012373.8225713</v>
      </c>
      <c r="D13" s="670">
        <f>D6+D11+D12</f>
        <v>3043259463.7883325</v>
      </c>
      <c r="E13" s="670">
        <f t="shared" ref="E13:G13" si="1">E6+E11+E12</f>
        <v>2847959231.754519</v>
      </c>
      <c r="F13" s="729">
        <f t="shared" si="1"/>
        <v>2724116052.1454225</v>
      </c>
      <c r="G13" s="671">
        <f t="shared" si="1"/>
        <v>2709991779.6421132</v>
      </c>
    </row>
    <row r="14" spans="1:8">
      <c r="B14" s="258"/>
    </row>
    <row r="15" spans="1:8" ht="27.6">
      <c r="B15" s="135" t="s">
        <v>358</v>
      </c>
    </row>
    <row r="16" spans="1:8">
      <c r="B16" s="135"/>
    </row>
    <row r="17" s="148" customFormat="1" ht="10.199999999999999"/>
    <row r="18" s="148" customFormat="1" ht="10.199999999999999"/>
    <row r="19" s="148" customFormat="1" ht="10.199999999999999"/>
    <row r="20" s="148" customFormat="1" ht="10.199999999999999"/>
    <row r="21" s="148" customFormat="1" ht="10.199999999999999"/>
    <row r="22" s="148" customFormat="1" ht="10.199999999999999"/>
    <row r="23" s="148" customFormat="1" ht="10.199999999999999"/>
    <row r="24" s="148" customFormat="1" ht="10.199999999999999"/>
    <row r="25" s="148" customFormat="1" ht="10.199999999999999"/>
    <row r="26" s="148" customFormat="1" ht="10.199999999999999"/>
    <row r="27" s="148" customFormat="1" ht="10.199999999999999"/>
    <row r="28" s="148" customFormat="1" ht="10.199999999999999"/>
    <row r="29" s="148" customFormat="1" ht="10.199999999999999"/>
  </sheetData>
  <pageMargins left="0.7" right="0.7"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85" zoomScaleNormal="85" workbookViewId="0">
      <pane xSplit="1" ySplit="4" topLeftCell="B14" activePane="bottomRight" state="frozen"/>
      <selection activeCell="G26" sqref="G26"/>
      <selection pane="topRight" activeCell="G26" sqref="G26"/>
      <selection pane="bottomLeft" activeCell="G26" sqref="G26"/>
      <selection pane="bottomRight" activeCell="F21" sqref="F21"/>
    </sheetView>
  </sheetViews>
  <sheetFormatPr defaultColWidth="9.109375" defaultRowHeight="13.8"/>
  <cols>
    <col min="1" max="1" width="9.5546875" style="4" bestFit="1" customWidth="1"/>
    <col min="2" max="2" width="62.88671875" style="4" customWidth="1"/>
    <col min="3" max="3" width="28.109375" style="4" customWidth="1"/>
    <col min="4" max="16384" width="9.109375" style="5"/>
  </cols>
  <sheetData>
    <row r="1" spans="1:3">
      <c r="A1" s="2" t="s">
        <v>30</v>
      </c>
      <c r="B1" s="3" t="str">
        <f>'Info '!C2</f>
        <v>JSC "Liberty Bank"</v>
      </c>
    </row>
    <row r="2" spans="1:3">
      <c r="A2" s="2" t="s">
        <v>31</v>
      </c>
      <c r="B2" s="481">
        <f>'1. key ratios '!B2</f>
        <v>45382</v>
      </c>
    </row>
    <row r="4" spans="1:3" ht="27.9" customHeight="1" thickBot="1">
      <c r="A4" s="25" t="s">
        <v>41</v>
      </c>
      <c r="B4" s="26" t="s">
        <v>163</v>
      </c>
      <c r="C4" s="27"/>
    </row>
    <row r="5" spans="1:3">
      <c r="A5" s="28"/>
      <c r="B5" s="247" t="s">
        <v>42</v>
      </c>
      <c r="C5" s="248" t="s">
        <v>371</v>
      </c>
    </row>
    <row r="6" spans="1:3">
      <c r="A6" s="476">
        <v>1</v>
      </c>
      <c r="B6" s="482" t="s">
        <v>714</v>
      </c>
      <c r="C6" s="488" t="s">
        <v>717</v>
      </c>
    </row>
    <row r="7" spans="1:3">
      <c r="A7" s="476">
        <v>2</v>
      </c>
      <c r="B7" s="482" t="s">
        <v>718</v>
      </c>
      <c r="C7" s="488" t="s">
        <v>719</v>
      </c>
    </row>
    <row r="8" spans="1:3">
      <c r="A8" s="476">
        <v>3</v>
      </c>
      <c r="B8" s="482" t="s">
        <v>720</v>
      </c>
      <c r="C8" s="488" t="s">
        <v>721</v>
      </c>
    </row>
    <row r="9" spans="1:3">
      <c r="A9" s="476">
        <v>4</v>
      </c>
      <c r="B9" s="482" t="s">
        <v>722</v>
      </c>
      <c r="C9" s="488" t="s">
        <v>721</v>
      </c>
    </row>
    <row r="10" spans="1:3">
      <c r="A10" s="476">
        <v>5</v>
      </c>
      <c r="B10" s="482" t="s">
        <v>723</v>
      </c>
      <c r="C10" s="488" t="s">
        <v>721</v>
      </c>
    </row>
    <row r="11" spans="1:3">
      <c r="A11" s="29"/>
      <c r="B11" s="30"/>
      <c r="C11" s="31"/>
    </row>
    <row r="12" spans="1:3">
      <c r="A12" s="29"/>
      <c r="B12" s="249"/>
      <c r="C12" s="250"/>
    </row>
    <row r="13" spans="1:3" ht="26.4">
      <c r="A13" s="29"/>
      <c r="B13" s="251" t="s">
        <v>43</v>
      </c>
      <c r="C13" s="252" t="s">
        <v>372</v>
      </c>
    </row>
    <row r="14" spans="1:3">
      <c r="A14" s="476">
        <v>1</v>
      </c>
      <c r="B14" s="482" t="s">
        <v>715</v>
      </c>
      <c r="C14" s="489" t="s">
        <v>724</v>
      </c>
    </row>
    <row r="15" spans="1:3">
      <c r="A15" s="476">
        <v>2</v>
      </c>
      <c r="B15" s="483" t="s">
        <v>725</v>
      </c>
      <c r="C15" s="487" t="s">
        <v>731</v>
      </c>
    </row>
    <row r="16" spans="1:3">
      <c r="A16" s="476">
        <v>3</v>
      </c>
      <c r="B16" s="490" t="s">
        <v>726</v>
      </c>
      <c r="C16" s="489" t="s">
        <v>732</v>
      </c>
    </row>
    <row r="17" spans="1:3">
      <c r="A17" s="29"/>
      <c r="B17" s="30"/>
      <c r="C17" s="32"/>
    </row>
    <row r="18" spans="1:3" ht="15.75" customHeight="1">
      <c r="A18" s="29"/>
      <c r="B18" s="30"/>
      <c r="C18" s="33"/>
    </row>
    <row r="19" spans="1:3" ht="30" customHeight="1">
      <c r="A19" s="29"/>
      <c r="B19" s="846" t="s">
        <v>44</v>
      </c>
      <c r="C19" s="847"/>
    </row>
    <row r="20" spans="1:3">
      <c r="A20" s="543">
        <v>1</v>
      </c>
      <c r="B20" s="482" t="s">
        <v>727</v>
      </c>
      <c r="C20" s="736">
        <v>0.96280347792480847</v>
      </c>
    </row>
    <row r="21" spans="1:3" s="475" customFormat="1">
      <c r="A21" s="543">
        <v>2</v>
      </c>
      <c r="B21" s="482" t="s">
        <v>728</v>
      </c>
      <c r="C21" s="737">
        <v>3.7196522075191543E-2</v>
      </c>
    </row>
    <row r="22" spans="1:3" s="475" customFormat="1">
      <c r="A22" s="543"/>
      <c r="B22" s="482"/>
      <c r="C22" s="491"/>
    </row>
    <row r="23" spans="1:3" ht="15.75" customHeight="1">
      <c r="A23" s="29"/>
      <c r="B23" s="30"/>
      <c r="C23" s="31"/>
    </row>
    <row r="24" spans="1:3" ht="29.25" customHeight="1">
      <c r="A24" s="29"/>
      <c r="B24" s="846" t="s">
        <v>45</v>
      </c>
      <c r="C24" s="847"/>
    </row>
    <row r="25" spans="1:3" s="475" customFormat="1">
      <c r="A25" s="476">
        <v>1</v>
      </c>
      <c r="B25" s="485" t="s">
        <v>718</v>
      </c>
      <c r="C25" s="736">
        <v>0.30665843199960896</v>
      </c>
    </row>
    <row r="26" spans="1:3" s="475" customFormat="1">
      <c r="A26" s="484">
        <v>2</v>
      </c>
      <c r="B26" s="486" t="s">
        <v>729</v>
      </c>
      <c r="C26" s="736">
        <v>0.30665843199960896</v>
      </c>
    </row>
    <row r="27" spans="1:3" s="475" customFormat="1">
      <c r="A27" s="484">
        <v>3</v>
      </c>
      <c r="B27" s="485" t="s">
        <v>730</v>
      </c>
      <c r="C27" s="737">
        <v>0.30665843199960896</v>
      </c>
    </row>
    <row r="28" spans="1:3" s="475" customFormat="1">
      <c r="A28" s="476"/>
      <c r="B28" s="473"/>
      <c r="C28" s="472"/>
    </row>
    <row r="29" spans="1:3" ht="14.4" thickBot="1">
      <c r="A29" s="34"/>
      <c r="B29" s="35"/>
      <c r="C29" s="36"/>
    </row>
  </sheetData>
  <mergeCells count="2">
    <mergeCell ref="B24:C24"/>
    <mergeCell ref="B19:C19"/>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pane xSplit="1" ySplit="5" topLeftCell="B6" activePane="bottomRight" state="frozen"/>
      <selection activeCell="G26" sqref="G26"/>
      <selection pane="topRight" activeCell="G26" sqref="G26"/>
      <selection pane="bottomLeft" activeCell="G26" sqref="G26"/>
      <selection pane="bottomRight" activeCell="C37" sqref="C37"/>
    </sheetView>
  </sheetViews>
  <sheetFormatPr defaultColWidth="9.109375" defaultRowHeight="13.8"/>
  <cols>
    <col min="1" max="1" width="9.5546875" style="4" bestFit="1" customWidth="1"/>
    <col min="2" max="2" width="54.3320312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158" t="s">
        <v>30</v>
      </c>
      <c r="B1" s="3" t="str">
        <f>'Info '!C2</f>
        <v>JSC "Liberty Bank"</v>
      </c>
      <c r="C1" s="47"/>
      <c r="D1" s="47"/>
      <c r="E1" s="47"/>
      <c r="F1" s="14"/>
    </row>
    <row r="2" spans="1:7" s="37" customFormat="1" ht="15.75" customHeight="1">
      <c r="A2" s="158" t="s">
        <v>31</v>
      </c>
      <c r="B2" s="481">
        <f>'1. key ratios '!B2</f>
        <v>45382</v>
      </c>
    </row>
    <row r="3" spans="1:7" s="37" customFormat="1" ht="15.75" customHeight="1">
      <c r="A3" s="158"/>
    </row>
    <row r="4" spans="1:7" s="37" customFormat="1" ht="15.75" customHeight="1" thickBot="1">
      <c r="A4" s="159" t="s">
        <v>99</v>
      </c>
      <c r="B4" s="852" t="s">
        <v>225</v>
      </c>
      <c r="C4" s="853"/>
      <c r="D4" s="853"/>
      <c r="E4" s="853"/>
    </row>
    <row r="5" spans="1:7" s="41" customFormat="1" ht="17.399999999999999" customHeight="1">
      <c r="A5" s="114"/>
      <c r="B5" s="115"/>
      <c r="C5" s="39" t="s">
        <v>0</v>
      </c>
      <c r="D5" s="39" t="s">
        <v>1</v>
      </c>
      <c r="E5" s="40" t="s">
        <v>2</v>
      </c>
    </row>
    <row r="6" spans="1:7" s="14" customFormat="1" ht="14.4" customHeight="1">
      <c r="A6" s="160"/>
      <c r="B6" s="848" t="s">
        <v>232</v>
      </c>
      <c r="C6" s="848" t="s">
        <v>660</v>
      </c>
      <c r="D6" s="850" t="s">
        <v>98</v>
      </c>
      <c r="E6" s="851"/>
      <c r="G6" s="5"/>
    </row>
    <row r="7" spans="1:7" s="14" customFormat="1" ht="99.6" customHeight="1">
      <c r="A7" s="160"/>
      <c r="B7" s="849"/>
      <c r="C7" s="848"/>
      <c r="D7" s="675" t="s">
        <v>97</v>
      </c>
      <c r="E7" s="676" t="s">
        <v>233</v>
      </c>
      <c r="G7" s="5"/>
    </row>
    <row r="8" spans="1:7" ht="20.399999999999999">
      <c r="A8" s="497">
        <v>1</v>
      </c>
      <c r="B8" s="677" t="s">
        <v>561</v>
      </c>
      <c r="C8" s="672">
        <f>SUM(C9:C11)</f>
        <v>568492169.78999996</v>
      </c>
      <c r="D8" s="672">
        <f>SUM(D9:D11)</f>
        <v>0</v>
      </c>
      <c r="E8" s="673">
        <f>C8-D8</f>
        <v>568492169.78999996</v>
      </c>
      <c r="F8" s="14"/>
    </row>
    <row r="9" spans="1:7" ht="14.4">
      <c r="A9" s="497">
        <v>1.1000000000000001</v>
      </c>
      <c r="B9" s="678" t="s">
        <v>562</v>
      </c>
      <c r="C9" s="672">
        <v>285231236.44999999</v>
      </c>
      <c r="D9" s="672"/>
      <c r="E9" s="673">
        <f t="shared" ref="E9:E34" si="0">C9-D9</f>
        <v>285231236.44999999</v>
      </c>
      <c r="F9" s="14"/>
    </row>
    <row r="10" spans="1:7" ht="14.4">
      <c r="A10" s="497">
        <v>1.2</v>
      </c>
      <c r="B10" s="678" t="s">
        <v>563</v>
      </c>
      <c r="C10" s="672">
        <v>93085621.5</v>
      </c>
      <c r="D10" s="672"/>
      <c r="E10" s="673">
        <f t="shared" si="0"/>
        <v>93085621.5</v>
      </c>
      <c r="F10" s="14"/>
    </row>
    <row r="11" spans="1:7" ht="14.4">
      <c r="A11" s="497">
        <v>1.3</v>
      </c>
      <c r="B11" s="678" t="s">
        <v>564</v>
      </c>
      <c r="C11" s="672">
        <v>190175311.83999997</v>
      </c>
      <c r="D11" s="672"/>
      <c r="E11" s="673">
        <f t="shared" si="0"/>
        <v>190175311.83999997</v>
      </c>
      <c r="F11" s="14"/>
    </row>
    <row r="12" spans="1:7" ht="14.4">
      <c r="A12" s="497">
        <v>2</v>
      </c>
      <c r="B12" s="292" t="s">
        <v>565</v>
      </c>
      <c r="C12" s="672"/>
      <c r="D12" s="672"/>
      <c r="E12" s="673">
        <f t="shared" si="0"/>
        <v>0</v>
      </c>
      <c r="F12" s="14"/>
    </row>
    <row r="13" spans="1:7" ht="14.4">
      <c r="A13" s="497">
        <v>2.1</v>
      </c>
      <c r="B13" s="679" t="s">
        <v>566</v>
      </c>
      <c r="C13" s="672"/>
      <c r="D13" s="672"/>
      <c r="E13" s="673">
        <f t="shared" si="0"/>
        <v>0</v>
      </c>
      <c r="F13" s="14"/>
    </row>
    <row r="14" spans="1:7" ht="20.399999999999999">
      <c r="A14" s="497">
        <v>3</v>
      </c>
      <c r="B14" s="293" t="s">
        <v>567</v>
      </c>
      <c r="C14" s="672"/>
      <c r="D14" s="672"/>
      <c r="E14" s="673">
        <f t="shared" si="0"/>
        <v>0</v>
      </c>
      <c r="F14" s="14"/>
    </row>
    <row r="15" spans="1:7" ht="14.4">
      <c r="A15" s="497">
        <v>4</v>
      </c>
      <c r="B15" s="294" t="s">
        <v>568</v>
      </c>
      <c r="C15" s="672"/>
      <c r="D15" s="672"/>
      <c r="E15" s="673">
        <f t="shared" si="0"/>
        <v>0</v>
      </c>
      <c r="F15" s="14"/>
    </row>
    <row r="16" spans="1:7" ht="20.399999999999999">
      <c r="A16" s="497">
        <v>5</v>
      </c>
      <c r="B16" s="295" t="s">
        <v>569</v>
      </c>
      <c r="C16" s="672">
        <f>SUM(C17:C19)</f>
        <v>160634250.99999997</v>
      </c>
      <c r="D16" s="672">
        <f>SUM(D17:D19)</f>
        <v>0</v>
      </c>
      <c r="E16" s="673">
        <f t="shared" si="0"/>
        <v>160634250.99999997</v>
      </c>
      <c r="F16" s="14"/>
    </row>
    <row r="17" spans="1:6" ht="14.4">
      <c r="A17" s="497">
        <v>5.0999999999999996</v>
      </c>
      <c r="B17" s="296" t="s">
        <v>570</v>
      </c>
      <c r="C17" s="672"/>
      <c r="D17" s="672"/>
      <c r="E17" s="673">
        <f t="shared" si="0"/>
        <v>0</v>
      </c>
      <c r="F17" s="14"/>
    </row>
    <row r="18" spans="1:6" ht="14.4">
      <c r="A18" s="497">
        <v>5.2</v>
      </c>
      <c r="B18" s="296" t="s">
        <v>571</v>
      </c>
      <c r="C18" s="672">
        <v>160634250.99999997</v>
      </c>
      <c r="D18" s="672"/>
      <c r="E18" s="673">
        <f t="shared" si="0"/>
        <v>160634250.99999997</v>
      </c>
      <c r="F18" s="14"/>
    </row>
    <row r="19" spans="1:6" ht="14.4">
      <c r="A19" s="497">
        <v>5.3</v>
      </c>
      <c r="B19" s="297" t="s">
        <v>572</v>
      </c>
      <c r="C19" s="672"/>
      <c r="D19" s="672"/>
      <c r="E19" s="673">
        <f t="shared" si="0"/>
        <v>0</v>
      </c>
      <c r="F19" s="14"/>
    </row>
    <row r="20" spans="1:6" ht="14.4">
      <c r="A20" s="497">
        <v>6</v>
      </c>
      <c r="B20" s="293" t="s">
        <v>573</v>
      </c>
      <c r="C20" s="672">
        <f>SUM(C21:C22)</f>
        <v>3248598889.1855612</v>
      </c>
      <c r="D20" s="672">
        <f>SUM(D21:D22)</f>
        <v>0</v>
      </c>
      <c r="E20" s="673">
        <f t="shared" si="0"/>
        <v>3248598889.1855612</v>
      </c>
      <c r="F20" s="14"/>
    </row>
    <row r="21" spans="1:6" ht="14.4">
      <c r="A21" s="497">
        <v>6.1</v>
      </c>
      <c r="B21" s="296" t="s">
        <v>571</v>
      </c>
      <c r="C21" s="647">
        <v>281801480.26392233</v>
      </c>
      <c r="D21" s="647"/>
      <c r="E21" s="674">
        <f t="shared" si="0"/>
        <v>281801480.26392233</v>
      </c>
      <c r="F21" s="14"/>
    </row>
    <row r="22" spans="1:6" ht="14.4">
      <c r="A22" s="497">
        <v>6.2</v>
      </c>
      <c r="B22" s="297" t="s">
        <v>572</v>
      </c>
      <c r="C22" s="647">
        <v>2966797408.921639</v>
      </c>
      <c r="D22" s="647"/>
      <c r="E22" s="674">
        <f t="shared" si="0"/>
        <v>2966797408.921639</v>
      </c>
      <c r="F22" s="14"/>
    </row>
    <row r="23" spans="1:6" ht="14.4">
      <c r="A23" s="497">
        <v>7</v>
      </c>
      <c r="B23" s="292" t="s">
        <v>574</v>
      </c>
      <c r="C23" s="647">
        <v>106733.3</v>
      </c>
      <c r="D23" s="647">
        <v>106733.3</v>
      </c>
      <c r="E23" s="674">
        <f>C23-D23</f>
        <v>0</v>
      </c>
      <c r="F23" s="14"/>
    </row>
    <row r="24" spans="1:6" ht="20.399999999999999">
      <c r="A24" s="497">
        <v>8</v>
      </c>
      <c r="B24" s="298" t="s">
        <v>575</v>
      </c>
      <c r="C24" s="647"/>
      <c r="D24" s="647"/>
      <c r="E24" s="674">
        <f t="shared" si="0"/>
        <v>0</v>
      </c>
      <c r="F24" s="14"/>
    </row>
    <row r="25" spans="1:6" ht="14.4">
      <c r="A25" s="497">
        <v>9</v>
      </c>
      <c r="B25" s="294" t="s">
        <v>576</v>
      </c>
      <c r="C25" s="647">
        <f>SUM(C26:C27)</f>
        <v>183473059.14999998</v>
      </c>
      <c r="D25" s="647">
        <f>SUM(D26:D27)</f>
        <v>21901502</v>
      </c>
      <c r="E25" s="674">
        <f t="shared" si="0"/>
        <v>161571557.14999998</v>
      </c>
      <c r="F25" s="14"/>
    </row>
    <row r="26" spans="1:6" ht="14.4">
      <c r="A26" s="497">
        <v>9.1</v>
      </c>
      <c r="B26" s="296" t="s">
        <v>577</v>
      </c>
      <c r="C26" s="647">
        <v>181428340.10999998</v>
      </c>
      <c r="D26" s="647">
        <v>21901502</v>
      </c>
      <c r="E26" s="674">
        <f t="shared" si="0"/>
        <v>159526838.10999998</v>
      </c>
      <c r="F26" s="14"/>
    </row>
    <row r="27" spans="1:6" ht="14.4">
      <c r="A27" s="497">
        <v>9.1999999999999993</v>
      </c>
      <c r="B27" s="296" t="s">
        <v>578</v>
      </c>
      <c r="C27" s="647">
        <v>2044719.04</v>
      </c>
      <c r="D27" s="647"/>
      <c r="E27" s="674">
        <f t="shared" si="0"/>
        <v>2044719.04</v>
      </c>
      <c r="F27" s="14"/>
    </row>
    <row r="28" spans="1:6" ht="14.4">
      <c r="A28" s="497">
        <v>10</v>
      </c>
      <c r="B28" s="294" t="s">
        <v>579</v>
      </c>
      <c r="C28" s="647">
        <f>SUM(C29:C30)</f>
        <v>64538189.32</v>
      </c>
      <c r="D28" s="647">
        <f>SUM(D29:D30)</f>
        <v>64538189</v>
      </c>
      <c r="E28" s="674">
        <f t="shared" si="0"/>
        <v>0.32000000029802322</v>
      </c>
      <c r="F28" s="14"/>
    </row>
    <row r="29" spans="1:6" ht="14.4">
      <c r="A29" s="497">
        <v>10.1</v>
      </c>
      <c r="B29" s="296" t="s">
        <v>580</v>
      </c>
      <c r="C29" s="647"/>
      <c r="D29" s="647"/>
      <c r="E29" s="674">
        <f t="shared" si="0"/>
        <v>0</v>
      </c>
      <c r="F29" s="14"/>
    </row>
    <row r="30" spans="1:6" ht="14.4">
      <c r="A30" s="497">
        <v>10.199999999999999</v>
      </c>
      <c r="B30" s="296" t="s">
        <v>581</v>
      </c>
      <c r="C30" s="647">
        <v>64538189.32</v>
      </c>
      <c r="D30" s="647">
        <v>64538189</v>
      </c>
      <c r="E30" s="674">
        <f t="shared" si="0"/>
        <v>0.32000000029802322</v>
      </c>
      <c r="F30" s="14"/>
    </row>
    <row r="31" spans="1:6" ht="14.4">
      <c r="A31" s="497">
        <v>11</v>
      </c>
      <c r="B31" s="294" t="s">
        <v>582</v>
      </c>
      <c r="C31" s="647">
        <f>SUM(C32:C33)</f>
        <v>2176710.61</v>
      </c>
      <c r="D31" s="647">
        <f>SUM(D32:D33)</f>
        <v>0</v>
      </c>
      <c r="E31" s="674">
        <f t="shared" si="0"/>
        <v>2176710.61</v>
      </c>
      <c r="F31" s="14"/>
    </row>
    <row r="32" spans="1:6" ht="14.4">
      <c r="A32" s="497">
        <v>11.1</v>
      </c>
      <c r="B32" s="296" t="s">
        <v>583</v>
      </c>
      <c r="C32" s="647">
        <v>2176710.61</v>
      </c>
      <c r="D32" s="647"/>
      <c r="E32" s="674">
        <f t="shared" si="0"/>
        <v>2176710.61</v>
      </c>
      <c r="F32" s="14"/>
    </row>
    <row r="33" spans="1:7" ht="14.4">
      <c r="A33" s="497">
        <v>11.2</v>
      </c>
      <c r="B33" s="296" t="s">
        <v>584</v>
      </c>
      <c r="C33" s="647"/>
      <c r="D33" s="647"/>
      <c r="E33" s="674">
        <f t="shared" si="0"/>
        <v>0</v>
      </c>
      <c r="F33" s="14"/>
    </row>
    <row r="34" spans="1:7" ht="14.4">
      <c r="A34" s="497">
        <v>13</v>
      </c>
      <c r="B34" s="294" t="s">
        <v>585</v>
      </c>
      <c r="C34" s="647">
        <v>62744991.588400744</v>
      </c>
      <c r="D34" s="647"/>
      <c r="E34" s="674">
        <f t="shared" si="0"/>
        <v>62744991.588400744</v>
      </c>
      <c r="F34" s="14"/>
    </row>
    <row r="35" spans="1:7" ht="14.4">
      <c r="A35" s="497">
        <v>13.1</v>
      </c>
      <c r="B35" s="680" t="s">
        <v>586</v>
      </c>
      <c r="C35" s="647"/>
      <c r="D35" s="647"/>
      <c r="E35" s="674"/>
      <c r="F35" s="14"/>
    </row>
    <row r="36" spans="1:7" ht="14.4">
      <c r="A36" s="497">
        <v>13.2</v>
      </c>
      <c r="B36" s="680" t="s">
        <v>587</v>
      </c>
      <c r="C36" s="647"/>
      <c r="D36" s="647"/>
      <c r="E36" s="674"/>
      <c r="F36" s="14"/>
    </row>
    <row r="37" spans="1:7" ht="27" thickBot="1">
      <c r="A37" s="98"/>
      <c r="B37" s="161" t="s">
        <v>234</v>
      </c>
      <c r="C37" s="681">
        <f>SUM(C8,C12,C14,C15,C16,C20,C23,C24,C25,C28,C31,C34)</f>
        <v>4290764993.9439626</v>
      </c>
      <c r="D37" s="681">
        <f t="shared" ref="D37" si="1">SUM(D8,D12,D14,D15,D16,D20,D23,D24,D25,D28,D31,D34)</f>
        <v>86546424.299999997</v>
      </c>
      <c r="E37" s="682">
        <f>SUM(E8,E12,E14,E15,E16,E20,E23,E24,E25,E28,E31,E34)</f>
        <v>4204218569.6439624</v>
      </c>
    </row>
    <row r="38" spans="1:7">
      <c r="A38" s="5"/>
      <c r="B38" s="5"/>
      <c r="C38" s="5"/>
      <c r="D38" s="5"/>
      <c r="E38" s="5"/>
    </row>
    <row r="39" spans="1:7">
      <c r="A39" s="5"/>
      <c r="B39" s="5"/>
      <c r="C39" s="5"/>
      <c r="D39" s="5"/>
      <c r="E39" s="5"/>
    </row>
    <row r="41" spans="1:7" s="4" customFormat="1">
      <c r="B41" s="42"/>
      <c r="F41" s="5"/>
      <c r="G41" s="5"/>
    </row>
    <row r="42" spans="1:7" s="4" customFormat="1">
      <c r="B42" s="42"/>
      <c r="F42" s="5"/>
      <c r="G42" s="5"/>
    </row>
    <row r="43" spans="1:7" s="4" customFormat="1">
      <c r="B43" s="42"/>
      <c r="F43" s="5"/>
      <c r="G43" s="5"/>
    </row>
    <row r="44" spans="1:7" s="4" customFormat="1">
      <c r="B44" s="42"/>
      <c r="F44" s="5"/>
      <c r="G44" s="5"/>
    </row>
    <row r="45" spans="1:7" s="4" customFormat="1">
      <c r="B45" s="42"/>
      <c r="F45" s="5"/>
      <c r="G45" s="5"/>
    </row>
    <row r="46" spans="1:7" s="4" customFormat="1">
      <c r="B46" s="42"/>
      <c r="F46" s="5"/>
      <c r="G46" s="5"/>
    </row>
    <row r="47" spans="1:7" s="4" customFormat="1">
      <c r="B47" s="42"/>
      <c r="F47" s="5"/>
      <c r="G47" s="5"/>
    </row>
    <row r="48" spans="1:7" s="4" customFormat="1">
      <c r="B48" s="42"/>
      <c r="F48" s="5"/>
      <c r="G48" s="5"/>
    </row>
    <row r="49" spans="2:7" s="4" customFormat="1">
      <c r="B49" s="42"/>
      <c r="F49" s="5"/>
      <c r="G49" s="5"/>
    </row>
    <row r="50" spans="2:7" s="4" customFormat="1">
      <c r="B50" s="42"/>
      <c r="F50" s="5"/>
      <c r="G50" s="5"/>
    </row>
    <row r="51" spans="2:7" s="4" customFormat="1">
      <c r="B51" s="42"/>
      <c r="F51" s="5"/>
      <c r="G51" s="5"/>
    </row>
    <row r="52" spans="2:7" s="4" customFormat="1">
      <c r="B52" s="42"/>
      <c r="F52" s="5"/>
      <c r="G52" s="5"/>
    </row>
    <row r="53" spans="2:7" s="4" customFormat="1">
      <c r="B53" s="42"/>
      <c r="F53" s="5"/>
      <c r="G53" s="5"/>
    </row>
  </sheetData>
  <mergeCells count="4">
    <mergeCell ref="B6:B7"/>
    <mergeCell ref="C6:C7"/>
    <mergeCell ref="D6:E6"/>
    <mergeCell ref="B4:E4"/>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85" zoomScaleNormal="85" workbookViewId="0">
      <pane xSplit="1" ySplit="4" topLeftCell="B5" activePane="bottomRight" state="frozen"/>
      <selection activeCell="G26" sqref="G26"/>
      <selection pane="topRight" activeCell="G26" sqref="G26"/>
      <selection pane="bottomLeft" activeCell="G26" sqref="G26"/>
      <selection pane="bottomRight" activeCell="C5" sqref="C5:C13"/>
    </sheetView>
  </sheetViews>
  <sheetFormatPr defaultColWidth="9.109375" defaultRowHeight="13.2" outlineLevelRow="1"/>
  <cols>
    <col min="1" max="1" width="9.5546875" style="4" bestFit="1" customWidth="1"/>
    <col min="2" max="2" width="106.10937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"Liberty Bank"</v>
      </c>
    </row>
    <row r="2" spans="1:6" s="37" customFormat="1" ht="15.75" customHeight="1">
      <c r="A2" s="2" t="s">
        <v>31</v>
      </c>
      <c r="B2" s="481">
        <f>'1. key ratios '!B2</f>
        <v>45382</v>
      </c>
      <c r="C2" s="4"/>
      <c r="D2" s="4"/>
      <c r="E2" s="4"/>
      <c r="F2" s="4"/>
    </row>
    <row r="3" spans="1:6" s="37" customFormat="1" ht="15.75" customHeight="1">
      <c r="C3" s="4"/>
      <c r="D3" s="4"/>
      <c r="E3" s="4"/>
      <c r="F3" s="4"/>
    </row>
    <row r="4" spans="1:6" s="37" customFormat="1" ht="28.5" customHeight="1" thickBot="1">
      <c r="A4" s="37" t="s">
        <v>46</v>
      </c>
      <c r="B4" s="571" t="s">
        <v>554</v>
      </c>
      <c r="C4" s="38" t="s">
        <v>35</v>
      </c>
      <c r="D4" s="4"/>
      <c r="E4" s="4"/>
      <c r="F4" s="4"/>
    </row>
    <row r="5" spans="1:6" ht="14.4">
      <c r="A5" s="120">
        <v>1</v>
      </c>
      <c r="B5" s="162" t="s">
        <v>556</v>
      </c>
      <c r="C5" s="743">
        <f>'[4]7. LI1'!E37</f>
        <v>4204218569.6439624</v>
      </c>
    </row>
    <row r="6" spans="1:6" s="121" customFormat="1" ht="14.4">
      <c r="A6" s="43">
        <v>2.1</v>
      </c>
      <c r="B6" s="117" t="s">
        <v>214</v>
      </c>
      <c r="C6" s="719">
        <v>314214319.71206146</v>
      </c>
    </row>
    <row r="7" spans="1:6" s="23" customFormat="1" ht="14.4" outlineLevel="1">
      <c r="A7" s="18">
        <v>2.2000000000000002</v>
      </c>
      <c r="B7" s="19" t="s">
        <v>215</v>
      </c>
      <c r="C7" s="720">
        <v>41465927</v>
      </c>
    </row>
    <row r="8" spans="1:6" s="23" customFormat="1" ht="26.4">
      <c r="A8" s="18">
        <v>3</v>
      </c>
      <c r="B8" s="118" t="s">
        <v>555</v>
      </c>
      <c r="C8" s="721">
        <f>SUM(C5:C7)</f>
        <v>4559898816.3560238</v>
      </c>
    </row>
    <row r="9" spans="1:6" s="121" customFormat="1" ht="14.4">
      <c r="A9" s="43">
        <v>4</v>
      </c>
      <c r="B9" s="45" t="s">
        <v>48</v>
      </c>
      <c r="C9" s="719"/>
    </row>
    <row r="10" spans="1:6" s="23" customFormat="1" ht="14.4" outlineLevel="1">
      <c r="A10" s="18">
        <v>5.0999999999999996</v>
      </c>
      <c r="B10" s="19" t="s">
        <v>216</v>
      </c>
      <c r="C10" s="720">
        <v>-264467674.656326</v>
      </c>
    </row>
    <row r="11" spans="1:6" s="23" customFormat="1" ht="14.4" outlineLevel="1">
      <c r="A11" s="18">
        <v>5.2</v>
      </c>
      <c r="B11" s="19" t="s">
        <v>217</v>
      </c>
      <c r="C11" s="720">
        <v>-36904675.030000001</v>
      </c>
    </row>
    <row r="12" spans="1:6" s="23" customFormat="1" ht="14.4">
      <c r="A12" s="18">
        <v>6</v>
      </c>
      <c r="B12" s="116" t="s">
        <v>359</v>
      </c>
      <c r="C12" s="722"/>
    </row>
    <row r="13" spans="1:6" s="23" customFormat="1" ht="15" thickBot="1">
      <c r="A13" s="20">
        <v>7</v>
      </c>
      <c r="B13" s="119" t="s">
        <v>177</v>
      </c>
      <c r="C13" s="744">
        <f>SUM(C8:C12)</f>
        <v>4258526466.6696973</v>
      </c>
    </row>
    <row r="15" spans="1:6" ht="26.4">
      <c r="A15" s="130"/>
      <c r="B15" s="24" t="s">
        <v>360</v>
      </c>
    </row>
    <row r="16" spans="1:6">
      <c r="A16" s="130"/>
      <c r="B16" s="130"/>
    </row>
    <row r="17" spans="1:5" ht="13.8">
      <c r="A17" s="125"/>
      <c r="B17" s="126"/>
      <c r="C17" s="130"/>
      <c r="D17" s="130"/>
      <c r="E17" s="130"/>
    </row>
    <row r="18" spans="1:5" ht="14.4">
      <c r="A18" s="131"/>
      <c r="B18" s="132"/>
      <c r="C18" s="130"/>
      <c r="D18" s="130"/>
      <c r="E18" s="130"/>
    </row>
    <row r="19" spans="1:5" ht="13.8">
      <c r="A19" s="133"/>
      <c r="B19" s="127"/>
      <c r="C19" s="130"/>
      <c r="D19" s="130"/>
      <c r="E19" s="130"/>
    </row>
    <row r="20" spans="1:5" ht="13.8">
      <c r="A20" s="134"/>
      <c r="B20" s="128"/>
      <c r="C20" s="130"/>
      <c r="D20" s="130"/>
      <c r="E20" s="130"/>
    </row>
    <row r="21" spans="1:5" ht="13.8">
      <c r="A21" s="134"/>
      <c r="B21" s="132"/>
      <c r="C21" s="130"/>
      <c r="D21" s="130"/>
      <c r="E21" s="130"/>
    </row>
    <row r="22" spans="1:5" ht="13.8">
      <c r="A22" s="133"/>
      <c r="B22" s="129"/>
      <c r="C22" s="130"/>
      <c r="D22" s="130"/>
      <c r="E22" s="130"/>
    </row>
    <row r="23" spans="1:5" ht="13.8">
      <c r="A23" s="134"/>
      <c r="B23" s="128"/>
      <c r="C23" s="130"/>
      <c r="D23" s="130"/>
      <c r="E23" s="130"/>
    </row>
    <row r="24" spans="1:5" ht="13.8">
      <c r="A24" s="134"/>
      <c r="B24" s="128"/>
      <c r="C24" s="130"/>
      <c r="D24" s="130"/>
      <c r="E24" s="130"/>
    </row>
    <row r="25" spans="1:5" ht="13.8">
      <c r="A25" s="134"/>
      <c r="B25" s="135"/>
      <c r="C25" s="130"/>
      <c r="D25" s="130"/>
      <c r="E25" s="130"/>
    </row>
    <row r="26" spans="1:5" ht="13.8">
      <c r="A26" s="134"/>
      <c r="B26" s="132"/>
      <c r="C26" s="130"/>
      <c r="D26" s="130"/>
      <c r="E26" s="130"/>
    </row>
    <row r="27" spans="1:5">
      <c r="A27" s="130"/>
      <c r="B27" s="136"/>
      <c r="C27" s="130"/>
      <c r="D27" s="130"/>
      <c r="E27" s="130"/>
    </row>
    <row r="28" spans="1:5">
      <c r="A28" s="130"/>
      <c r="B28" s="136"/>
      <c r="C28" s="130"/>
      <c r="D28" s="130"/>
      <c r="E28" s="130"/>
    </row>
    <row r="29" spans="1:5">
      <c r="A29" s="130"/>
      <c r="B29" s="136"/>
      <c r="C29" s="130"/>
      <c r="D29" s="130"/>
      <c r="E29" s="130"/>
    </row>
    <row r="30" spans="1:5">
      <c r="A30" s="130"/>
      <c r="B30" s="136"/>
      <c r="C30" s="130"/>
      <c r="D30" s="130"/>
      <c r="E30" s="130"/>
    </row>
    <row r="31" spans="1:5">
      <c r="A31" s="130"/>
      <c r="B31" s="136"/>
      <c r="C31" s="130"/>
      <c r="D31" s="130"/>
      <c r="E31" s="130"/>
    </row>
    <row r="32" spans="1:5">
      <c r="A32" s="130"/>
      <c r="B32" s="136"/>
      <c r="C32" s="130"/>
      <c r="D32" s="130"/>
      <c r="E32" s="130"/>
    </row>
    <row r="33" spans="1:5">
      <c r="A33" s="130"/>
      <c r="B33" s="136"/>
      <c r="C33" s="130"/>
      <c r="D33" s="130"/>
      <c r="E33" s="130"/>
    </row>
  </sheetData>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2024-05-01T08:02:42Z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