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8700" tabRatio="828"/>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97" l="1"/>
  <c r="G37" i="97" s="1"/>
  <c r="F33" i="97"/>
  <c r="E33" i="97"/>
  <c r="D33" i="97"/>
  <c r="C33" i="97"/>
  <c r="G18" i="97"/>
  <c r="F18" i="97"/>
  <c r="E18" i="97"/>
  <c r="D18" i="97"/>
  <c r="C18" i="97"/>
  <c r="G14" i="97"/>
  <c r="F14" i="97"/>
  <c r="E14" i="97"/>
  <c r="D14" i="97"/>
  <c r="C14" i="97"/>
  <c r="G11" i="97"/>
  <c r="F11" i="97"/>
  <c r="E11" i="97"/>
  <c r="D11" i="97"/>
  <c r="C11" i="97"/>
  <c r="G8" i="97"/>
  <c r="G21" i="97" s="1"/>
  <c r="G39" i="97" s="1"/>
  <c r="F8" i="97"/>
  <c r="E8" i="97"/>
  <c r="D8" i="97"/>
  <c r="C8" i="97"/>
  <c r="D37" i="88" l="1"/>
  <c r="C37" i="88"/>
  <c r="E34" i="88"/>
  <c r="E33" i="88"/>
  <c r="E32" i="88"/>
  <c r="E31" i="88"/>
  <c r="D31" i="88"/>
  <c r="C31" i="88"/>
  <c r="E30" i="88"/>
  <c r="E29" i="88"/>
  <c r="D28" i="88"/>
  <c r="C28" i="88"/>
  <c r="E28" i="88" s="1"/>
  <c r="E27" i="88"/>
  <c r="E26" i="88"/>
  <c r="D25" i="88"/>
  <c r="C25" i="88"/>
  <c r="E25" i="88" s="1"/>
  <c r="E24" i="88"/>
  <c r="E23" i="88"/>
  <c r="E22" i="88"/>
  <c r="E21" i="88"/>
  <c r="D20" i="88"/>
  <c r="C20" i="88"/>
  <c r="E20" i="88" s="1"/>
  <c r="E19" i="88"/>
  <c r="E18" i="88"/>
  <c r="E17" i="88"/>
  <c r="E16" i="88"/>
  <c r="D16" i="88"/>
  <c r="C16" i="88"/>
  <c r="E15" i="88"/>
  <c r="E14" i="88"/>
  <c r="E13" i="88"/>
  <c r="E12" i="88"/>
  <c r="E11" i="88"/>
  <c r="E10" i="88"/>
  <c r="E9" i="88"/>
  <c r="D8" i="88"/>
  <c r="C8" i="88"/>
  <c r="E8" i="88" s="1"/>
  <c r="C5" i="73"/>
  <c r="C8" i="73" s="1"/>
  <c r="C13" i="73" s="1"/>
  <c r="C53" i="89"/>
  <c r="C44" i="89"/>
  <c r="C36" i="89"/>
  <c r="C32" i="89"/>
  <c r="C31" i="89"/>
  <c r="C42" i="89" s="1"/>
  <c r="C12" i="89"/>
  <c r="C6" i="89"/>
  <c r="C29" i="89" s="1"/>
  <c r="C21" i="94"/>
  <c r="C20" i="94"/>
  <c r="C19" i="94"/>
  <c r="C62" i="69"/>
  <c r="C67" i="69" s="1"/>
  <c r="C46" i="69"/>
  <c r="C40" i="69"/>
  <c r="C52" i="69" s="1"/>
  <c r="C35" i="69"/>
  <c r="C29" i="69"/>
  <c r="C26" i="69"/>
  <c r="C23" i="69"/>
  <c r="C18" i="69"/>
  <c r="C14" i="69"/>
  <c r="C6" i="69"/>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S22" i="90" s="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G22" i="91"/>
  <c r="H22" i="91" s="1"/>
  <c r="F22" i="91"/>
  <c r="E22" i="91"/>
  <c r="D22" i="91"/>
  <c r="C22" i="91"/>
  <c r="C35" i="95"/>
  <c r="C30" i="95"/>
  <c r="C26" i="95"/>
  <c r="C18" i="95"/>
  <c r="C12" i="95"/>
  <c r="C8" i="95"/>
  <c r="C36" i="95" s="1"/>
  <c r="N20" i="92"/>
  <c r="N19" i="92"/>
  <c r="E19" i="92"/>
  <c r="N18" i="92"/>
  <c r="E18" i="92"/>
  <c r="E14" i="92" s="1"/>
  <c r="E21" i="92" s="1"/>
  <c r="N17" i="92"/>
  <c r="E17" i="92"/>
  <c r="N16" i="92"/>
  <c r="E16" i="92"/>
  <c r="N15" i="92"/>
  <c r="N14" i="92" s="1"/>
  <c r="E15" i="92"/>
  <c r="M14" i="92"/>
  <c r="L14" i="92"/>
  <c r="K14" i="92"/>
  <c r="J14" i="92"/>
  <c r="I14" i="92"/>
  <c r="H14" i="92"/>
  <c r="G14" i="92"/>
  <c r="F14" i="92"/>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H22" i="111"/>
  <c r="H21" i="111"/>
  <c r="H20" i="111"/>
  <c r="H19" i="111"/>
  <c r="H18" i="111"/>
  <c r="H17" i="111"/>
  <c r="H16" i="111"/>
  <c r="H15" i="111"/>
  <c r="H14" i="111"/>
  <c r="H13" i="111"/>
  <c r="H12" i="111"/>
  <c r="H11" i="111"/>
  <c r="H10" i="111"/>
  <c r="H9" i="111"/>
  <c r="H8" i="111"/>
  <c r="R19" i="120"/>
  <c r="E19" i="120"/>
  <c r="D19" i="120"/>
  <c r="R13" i="120"/>
  <c r="Q13" i="120"/>
  <c r="Q19" i="120" s="1"/>
  <c r="P13" i="120"/>
  <c r="P19" i="120" s="1"/>
  <c r="O13" i="120"/>
  <c r="O19" i="120" s="1"/>
  <c r="N13" i="120"/>
  <c r="N19" i="120" s="1"/>
  <c r="M13" i="120"/>
  <c r="M19" i="120" s="1"/>
  <c r="L13" i="120"/>
  <c r="L19" i="120" s="1"/>
  <c r="K13" i="120"/>
  <c r="K19" i="120" s="1"/>
  <c r="J13" i="120"/>
  <c r="J19" i="120" s="1"/>
  <c r="I13" i="120"/>
  <c r="I19" i="120" s="1"/>
  <c r="H13" i="120"/>
  <c r="H19" i="120" s="1"/>
  <c r="G13" i="120"/>
  <c r="G19" i="120" s="1"/>
  <c r="F13" i="120"/>
  <c r="F19" i="120" s="1"/>
  <c r="E13" i="120"/>
  <c r="D13" i="120"/>
  <c r="C13" i="120"/>
  <c r="C19" i="120" s="1"/>
  <c r="L33" i="118"/>
  <c r="K33" i="118"/>
  <c r="J33" i="118"/>
  <c r="I33" i="118"/>
  <c r="H33" i="118"/>
  <c r="G33" i="118"/>
  <c r="F33" i="118"/>
  <c r="E33" i="118"/>
  <c r="D33" i="118"/>
  <c r="C33" i="118"/>
  <c r="C10" i="115"/>
  <c r="C18" i="115" s="1"/>
  <c r="D15" i="114"/>
  <c r="C10" i="114"/>
  <c r="C7" i="114"/>
  <c r="C15" i="114" s="1"/>
  <c r="H34" i="113"/>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H68" i="108"/>
  <c r="E68" i="108"/>
  <c r="H67" i="108"/>
  <c r="E67" i="108"/>
  <c r="H66" i="108"/>
  <c r="E66" i="108"/>
  <c r="H65" i="108"/>
  <c r="E65" i="108"/>
  <c r="H64" i="108"/>
  <c r="E64" i="108"/>
  <c r="G63" i="108"/>
  <c r="H63" i="108" s="1"/>
  <c r="F63" i="108"/>
  <c r="D63" i="108"/>
  <c r="C63" i="108"/>
  <c r="E63" i="108" s="1"/>
  <c r="H62" i="108"/>
  <c r="E62" i="108"/>
  <c r="H61" i="108"/>
  <c r="E61" i="108"/>
  <c r="H60" i="108"/>
  <c r="E60" i="108"/>
  <c r="H59" i="108"/>
  <c r="E59" i="108"/>
  <c r="H58" i="108"/>
  <c r="E58" i="108"/>
  <c r="H57" i="108"/>
  <c r="E57" i="108"/>
  <c r="H56" i="108"/>
  <c r="E56" i="108"/>
  <c r="H55" i="108"/>
  <c r="E55" i="108"/>
  <c r="G53" i="108"/>
  <c r="G69" i="108" s="1"/>
  <c r="F53" i="108"/>
  <c r="F69" i="108" s="1"/>
  <c r="H69" i="108" s="1"/>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H41" i="108" s="1"/>
  <c r="D41" i="108"/>
  <c r="D53" i="108" s="1"/>
  <c r="D69" i="108" s="1"/>
  <c r="C41" i="108"/>
  <c r="E41" i="108" s="1"/>
  <c r="H40" i="108"/>
  <c r="E40" i="108"/>
  <c r="H39" i="108"/>
  <c r="E39" i="108"/>
  <c r="H38" i="108"/>
  <c r="E38" i="108"/>
  <c r="C38" i="108"/>
  <c r="H35" i="108"/>
  <c r="E35" i="108"/>
  <c r="H34" i="108"/>
  <c r="E34" i="108"/>
  <c r="H33" i="108"/>
  <c r="E33" i="108"/>
  <c r="H32" i="108"/>
  <c r="E32" i="108"/>
  <c r="H31" i="108"/>
  <c r="E31" i="108"/>
  <c r="G30" i="108"/>
  <c r="F30" i="108"/>
  <c r="H30" i="108" s="1"/>
  <c r="D30" i="108"/>
  <c r="C30" i="108"/>
  <c r="E30" i="108" s="1"/>
  <c r="H29" i="108"/>
  <c r="E29" i="108"/>
  <c r="H28" i="108"/>
  <c r="E28" i="108"/>
  <c r="F27" i="108"/>
  <c r="H27" i="108" s="1"/>
  <c r="C27" i="108"/>
  <c r="E27" i="108" s="1"/>
  <c r="H26" i="108"/>
  <c r="E26" i="108"/>
  <c r="H25" i="108"/>
  <c r="E25" i="108"/>
  <c r="G24" i="108"/>
  <c r="F24" i="108"/>
  <c r="H24" i="108" s="1"/>
  <c r="D24" i="108"/>
  <c r="E24" i="108" s="1"/>
  <c r="C24" i="108"/>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E15" i="108"/>
  <c r="D15" i="108"/>
  <c r="C15" i="108"/>
  <c r="H14" i="108"/>
  <c r="E14" i="108"/>
  <c r="H13" i="108"/>
  <c r="E13" i="108"/>
  <c r="H12" i="108"/>
  <c r="E12" i="108"/>
  <c r="H11" i="108"/>
  <c r="C11" i="108"/>
  <c r="E11" i="108" s="1"/>
  <c r="H10" i="108"/>
  <c r="E10" i="108"/>
  <c r="H9" i="108"/>
  <c r="E9" i="108"/>
  <c r="H8" i="108"/>
  <c r="E8" i="108"/>
  <c r="G7" i="108"/>
  <c r="G36" i="108" s="1"/>
  <c r="H36" i="108" s="1"/>
  <c r="F7" i="108"/>
  <c r="H7" i="108" s="1"/>
  <c r="D7" i="108"/>
  <c r="D36" i="108" s="1"/>
  <c r="C7" i="108"/>
  <c r="C36" i="108" s="1"/>
  <c r="E36" i="108" l="1"/>
  <c r="E37" i="88"/>
  <c r="C68" i="69"/>
  <c r="C38" i="95"/>
  <c r="N21" i="92"/>
  <c r="E7" i="108"/>
  <c r="C53" i="108"/>
  <c r="H53" i="108"/>
  <c r="H43" i="110"/>
  <c r="E43" i="110"/>
  <c r="H42" i="110"/>
  <c r="E42" i="110"/>
  <c r="H41" i="110"/>
  <c r="E41" i="110"/>
  <c r="H40" i="110"/>
  <c r="E40" i="110"/>
  <c r="H39" i="110"/>
  <c r="E39" i="110"/>
  <c r="G38" i="110"/>
  <c r="H38" i="110" s="1"/>
  <c r="F38" i="110"/>
  <c r="D38" i="110"/>
  <c r="C38" i="110"/>
  <c r="E38" i="110" s="1"/>
  <c r="H37" i="110"/>
  <c r="E37" i="110"/>
  <c r="H36" i="110"/>
  <c r="E36" i="110"/>
  <c r="H35" i="110"/>
  <c r="E35" i="110"/>
  <c r="H34" i="110"/>
  <c r="E34" i="110"/>
  <c r="H33" i="110"/>
  <c r="E33" i="110"/>
  <c r="H32" i="110"/>
  <c r="E32" i="110"/>
  <c r="H31" i="110"/>
  <c r="E31" i="110"/>
  <c r="G30" i="110"/>
  <c r="H30" i="110" s="1"/>
  <c r="F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G17" i="110"/>
  <c r="F17" i="110"/>
  <c r="H17" i="110" s="1"/>
  <c r="E17" i="110"/>
  <c r="D17" i="110"/>
  <c r="C17" i="110"/>
  <c r="H16" i="110"/>
  <c r="E16" i="110"/>
  <c r="H15" i="110"/>
  <c r="E15" i="110"/>
  <c r="G14" i="110"/>
  <c r="D14" i="110"/>
  <c r="C14" i="110"/>
  <c r="E14" i="110" s="1"/>
  <c r="H13" i="110"/>
  <c r="E13" i="110"/>
  <c r="H12" i="110"/>
  <c r="E12" i="110"/>
  <c r="G11" i="110"/>
  <c r="F11" i="110"/>
  <c r="H11" i="110" s="1"/>
  <c r="E11" i="110"/>
  <c r="D11" i="110"/>
  <c r="C11" i="110"/>
  <c r="H10" i="110"/>
  <c r="E10" i="110"/>
  <c r="H9" i="110"/>
  <c r="E9" i="110"/>
  <c r="G8" i="110"/>
  <c r="H8" i="110" s="1"/>
  <c r="F8" i="110"/>
  <c r="D8" i="110"/>
  <c r="C8" i="110"/>
  <c r="E8" i="110" s="1"/>
  <c r="H7" i="110"/>
  <c r="E7" i="110"/>
  <c r="H6" i="110"/>
  <c r="E6" i="110"/>
  <c r="C69" i="108" l="1"/>
  <c r="E69" i="108" s="1"/>
  <c r="E53" i="108"/>
  <c r="F14" i="110"/>
  <c r="H14" i="110" s="1"/>
  <c r="G6" i="86" l="1"/>
  <c r="G13" i="86" s="1"/>
  <c r="F6" i="86"/>
  <c r="F13" i="86" s="1"/>
  <c r="E6" i="86"/>
  <c r="E13" i="86" s="1"/>
  <c r="D6" i="86"/>
  <c r="D13" i="86" s="1"/>
  <c r="C6" i="86"/>
  <c r="C13" i="86" s="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B1" i="91" l="1"/>
  <c r="B1" i="84"/>
</calcChain>
</file>

<file path=xl/sharedStrings.xml><?xml version="1.0" encoding="utf-8"?>
<sst xmlns="http://schemas.openxmlformats.org/spreadsheetml/2006/main" count="1194" uniqueCount="737">
  <si>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</si>
  <si>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</si>
  <si>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</si>
  <si>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</si>
  <si>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</si>
  <si>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</si>
  <si>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</si>
  <si>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</si>
  <si>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</si>
  <si>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</si>
  <si>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</si>
  <si>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</si>
  <si>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</si>
  <si>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</si>
  <si>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</si>
  <si>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</si>
  <si>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</si>
  <si>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</si>
  <si>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</si>
  <si>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</si>
  <si>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</si>
  <si>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</si>
  <si>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</si>
  <si>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</si>
  <si>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</si>
  <si>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</si>
  <si>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</si>
  <si>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</si>
  <si>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</si>
  <si>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</si>
  <si>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</si>
  <si>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</si>
  <si>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</si>
  <si>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</si>
  <si>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</si>
  <si>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</si>
  <si>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</si>
  <si>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</si>
  <si>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</si>
  <si>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</si>
  <si>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</si>
  <si>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</si>
  <si>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</si>
  <si>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</si>
  <si>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</si>
  <si>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</si>
  <si>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</si>
  <si>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</si>
  <si>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</si>
  <si>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</si>
  <si>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</si>
  <si>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</si>
  <si>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</si>
  <si>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</si>
  <si>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</si>
  <si>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</si>
  <si>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</si>
  <si>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</si>
  <si>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</si>
  <si>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</si>
  <si>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</si>
  <si>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</si>
  <si>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</si>
  <si>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</si>
  <si>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</si>
  <si>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</si>
  <si>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</si>
  <si>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</si>
  <si>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</si>
  <si>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</si>
  <si>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</si>
  <si>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</si>
  <si>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</si>
  <si>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</si>
  <si>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</si>
  <si>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</si>
  <si>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</si>
  <si>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</si>
  <si>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</si>
  <si>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</si>
  <si>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</si>
  <si>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</si>
  <si>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</si>
  <si>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</si>
  <si>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</si>
  <si>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</si>
  <si>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</si>
  <si>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</si>
  <si>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</si>
  <si>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</si>
  <si>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</si>
  <si>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</si>
  <si>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</si>
  <si>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</si>
  <si>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</si>
  <si>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</si>
  <si>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</si>
  <si>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</si>
  <si>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</si>
  <si>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</si>
  <si>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</si>
  <si>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</si>
  <si>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</si>
  <si>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</si>
  <si>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</si>
  <si>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</si>
  <si>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</si>
  <si>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</si>
  <si>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</si>
  <si>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</si>
  <si>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</si>
  <si>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</si>
  <si>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</si>
  <si>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</si>
  <si>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</si>
  <si>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</si>
  <si>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</si>
  <si>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</si>
  <si>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</si>
  <si>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</si>
  <si>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</si>
  <si>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</si>
  <si>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</si>
  <si>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</si>
  <si>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</si>
  <si>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</si>
  <si>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</si>
  <si>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</si>
  <si>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</si>
  <si>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</si>
  <si>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</si>
  <si>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</si>
  <si>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</si>
  <si>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</si>
  <si>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</si>
  <si>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</si>
  <si>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</si>
  <si>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</si>
  <si>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</si>
  <si>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</si>
  <si>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</si>
  <si>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</si>
  <si>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</si>
  <si>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</si>
  <si>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</si>
  <si>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</si>
  <si>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</si>
  <si>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</si>
  <si>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</si>
  <si>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</si>
  <si>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</si>
  <si>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</si>
  <si>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</si>
  <si>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</si>
  <si>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</si>
  <si>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</si>
  <si>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</si>
  <si>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</si>
  <si>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</si>
  <si>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</si>
  <si>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</si>
  <si>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</si>
  <si>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</si>
  <si>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</si>
  <si>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</si>
  <si>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</si>
  <si>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</si>
  <si>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</si>
  <si>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</si>
  <si>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</si>
  <si>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</si>
  <si>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</si>
  <si>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</si>
  <si>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</si>
  <si>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</si>
  <si>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</si>
  <si>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</si>
  <si>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</si>
  <si>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</si>
  <si>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</si>
  <si>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</si>
  <si>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</si>
  <si>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</si>
  <si>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</si>
  <si>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</si>
  <si>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</si>
  <si>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</si>
  <si>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</si>
  <si>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</si>
  <si>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</si>
  <si>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</si>
  <si>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</si>
  <si>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</si>
  <si>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</si>
  <si>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</si>
  <si>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</si>
  <si>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</si>
  <si>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</si>
  <si>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</si>
  <si>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</si>
  <si>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</si>
  <si>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</si>
  <si>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</si>
  <si>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</si>
  <si>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</si>
  <si>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</si>
  <si>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</si>
  <si>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</si>
  <si>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</si>
  <si>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</si>
  <si>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</si>
  <si>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</si>
  <si>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</si>
  <si>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</si>
  <si>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</si>
  <si>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</si>
  <si>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</si>
  <si>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</si>
  <si>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</si>
  <si>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</si>
  <si>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</si>
  <si>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</si>
  <si>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</si>
  <si>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</si>
  <si>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</si>
  <si>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</si>
  <si>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</si>
  <si>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</si>
  <si>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</si>
  <si>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</si>
  <si>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</si>
  <si>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</si>
  <si>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</si>
  <si>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</si>
  <si>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</si>
  <si>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</si>
  <si>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</si>
  <si>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</si>
  <si>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</si>
  <si>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</si>
  <si>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</si>
  <si>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</si>
  <si>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</si>
  <si>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</si>
  <si>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</si>
  <si>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</si>
  <si>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</si>
  <si>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</si>
  <si>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</si>
  <si>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</si>
  <si>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</si>
  <si>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</si>
  <si>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</si>
  <si>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</si>
  <si>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</si>
  <si>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</si>
  <si>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</si>
  <si>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</si>
  <si>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</si>
  <si>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</si>
  <si>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</si>
  <si>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</si>
  <si>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</si>
  <si>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</si>
  <si>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</si>
  <si>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</si>
  <si>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</si>
  <si>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</si>
  <si>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</si>
  <si>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</si>
  <si>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</si>
  <si>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</si>
  <si>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</si>
  <si>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</si>
  <si>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</si>
  <si>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</si>
  <si>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</si>
  <si>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</si>
  <si>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</si>
  <si>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</si>
  <si>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</si>
  <si>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</si>
  <si>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</si>
  <si>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</si>
  <si>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</si>
  <si>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</si>
  <si>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</si>
  <si>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</si>
  <si>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</si>
  <si>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</si>
  <si>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</si>
  <si>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</si>
  <si>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</si>
  <si>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</si>
  <si>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</si>
  <si>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</si>
  <si>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</si>
  <si>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</si>
  <si>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</si>
  <si>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</si>
  <si>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</si>
  <si>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</si>
  <si>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</si>
  <si>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</si>
  <si>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</si>
  <si>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</si>
  <si>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</si>
  <si>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</si>
  <si>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</si>
  <si>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</si>
  <si>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</si>
  <si>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</si>
  <si>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</si>
  <si>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</si>
  <si>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</si>
  <si>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</si>
  <si>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</si>
  <si>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</si>
  <si>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</si>
  <si>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</si>
  <si>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</si>
  <si>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</si>
  <si>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</si>
  <si>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</si>
  <si>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</si>
  <si>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</si>
  <si>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</si>
  <si>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</si>
  <si>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</si>
  <si>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</si>
  <si>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</si>
  <si>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</si>
  <si>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</si>
  <si>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</si>
  <si>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</si>
  <si>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</si>
  <si>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</si>
  <si>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</si>
  <si>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</si>
  <si>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</si>
  <si>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</si>
  <si>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</si>
  <si>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</si>
  <si>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</si>
  <si>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</si>
  <si>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</si>
  <si>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</si>
  <si>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</si>
  <si>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</si>
  <si>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</si>
  <si>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</si>
  <si>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</si>
  <si>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</si>
  <si>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</si>
  <si>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</si>
  <si>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</si>
  <si>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</si>
  <si>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</si>
  <si>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</si>
  <si>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</si>
  <si>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</si>
  <si>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</si>
  <si>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</si>
  <si>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</si>
  <si>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</si>
  <si>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</si>
  <si>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</si>
  <si>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</si>
  <si>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</si>
  <si>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</si>
  <si>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</si>
  <si>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</si>
  <si>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</si>
  <si>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</si>
  <si>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</si>
  <si>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</si>
  <si>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</si>
  <si>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</si>
  <si>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</si>
  <si>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</si>
  <si>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</si>
  <si>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</si>
  <si>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</si>
  <si>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</si>
  <si>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</si>
  <si>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</si>
  <si>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</si>
  <si>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</si>
  <si>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</si>
  <si>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</si>
  <si>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</si>
  <si>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</si>
  <si>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</si>
  <si>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</si>
  <si>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</si>
  <si>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</si>
  <si>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</si>
  <si>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</si>
  <si>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</si>
  <si>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</si>
  <si>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</si>
  <si>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</si>
  <si>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</si>
  <si>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</si>
  <si>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</si>
  <si>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</si>
  <si>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</si>
  <si>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</si>
  <si>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</si>
  <si>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</si>
  <si>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</si>
  <si>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</si>
  <si>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</si>
  <si>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</si>
  <si>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</si>
  <si>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</si>
  <si>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</si>
  <si>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</si>
  <si>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</si>
  <si>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</si>
  <si>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</si>
  <si>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</si>
  <si>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</si>
  <si>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</si>
  <si>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</si>
  <si>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</si>
  <si>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</si>
  <si>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</si>
  <si>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</si>
  <si>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</si>
  <si>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</si>
  <si>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</si>
  <si>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</si>
  <si>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</si>
  <si>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</si>
  <si>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</si>
  <si>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</si>
  <si>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</si>
  <si>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</si>
  <si>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</si>
  <si>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</si>
  <si>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</si>
  <si>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</si>
  <si>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</si>
  <si>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</si>
  <si>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</si>
  <si>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</si>
  <si>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</si>
  <si>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</si>
  <si>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</si>
  <si>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</si>
  <si>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</si>
  <si>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</si>
  <si>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</si>
  <si>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</si>
  <si>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</si>
  <si>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</si>
  <si>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</si>
  <si>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</si>
  <si>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</si>
  <si>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</si>
  <si>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</si>
  <si>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</si>
  <si>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</si>
  <si>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</si>
  <si>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</si>
  <si>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</si>
  <si>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</si>
  <si>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</si>
  <si>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</si>
  <si>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</si>
  <si>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</si>
  <si>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</si>
  <si>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</si>
  <si>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</si>
  <si>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</si>
  <si>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</si>
  <si>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</si>
  <si>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</si>
  <si>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</si>
  <si>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</si>
  <si>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</si>
  <si>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</si>
  <si>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</si>
  <si>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</si>
  <si>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</si>
  <si>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</si>
  <si>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</si>
  <si>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</si>
  <si>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</si>
  <si>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</si>
  <si>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</si>
  <si>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</si>
  <si>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</si>
  <si>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</si>
  <si>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</si>
  <si>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</si>
  <si>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</si>
  <si>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</si>
  <si>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</si>
  <si>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</si>
  <si>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</si>
  <si>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</si>
  <si>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</si>
  <si>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</si>
  <si>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</si>
  <si>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</si>
  <si>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</si>
  <si>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</si>
  <si>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</si>
  <si>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</si>
  <si>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</si>
  <si>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</si>
  <si>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</si>
  <si>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</si>
  <si>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</si>
  <si>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</si>
  <si>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</si>
  <si>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</si>
  <si>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</si>
  <si>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</si>
  <si>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</si>
  <si>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</si>
  <si>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</si>
  <si>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</si>
  <si>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</si>
  <si>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</si>
  <si>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</si>
  <si>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</si>
  <si>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</si>
  <si>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</si>
  <si>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</si>
  <si>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</si>
  <si>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</si>
  <si>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</si>
  <si>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</si>
  <si>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</si>
  <si>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</si>
  <si>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</si>
  <si>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</si>
  <si>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</si>
  <si>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</si>
  <si>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</si>
  <si>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</si>
  <si>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</si>
  <si>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</si>
  <si>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</si>
  <si>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</si>
  <si>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</si>
  <si>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</si>
  <si>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</si>
  <si>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</si>
  <si>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</si>
  <si>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</si>
  <si>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</si>
  <si>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</si>
  <si>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</si>
  <si>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</si>
  <si>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</si>
  <si>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</si>
  <si>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</si>
  <si>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</si>
  <si>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</si>
  <si>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</si>
  <si>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</si>
  <si>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</si>
  <si>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</si>
  <si>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</si>
  <si>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</si>
  <si>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</si>
  <si>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</si>
  <si>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</si>
  <si>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</si>
  <si>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</si>
  <si>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</si>
  <si>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</si>
  <si>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</si>
  <si>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</si>
  <si>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</si>
  <si>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</si>
  <si>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</si>
  <si>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</si>
  <si>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</si>
  <si>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</si>
  <si>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</si>
  <si>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</si>
  <si>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</si>
  <si>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</si>
  <si>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</si>
  <si>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</si>
  <si>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</si>
  <si>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</si>
  <si>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</si>
  <si>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</si>
  <si>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</si>
  <si>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</si>
  <si>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</si>
  <si>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</si>
  <si>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</si>
  <si>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</si>
  <si>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</si>
  <si>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</si>
  <si>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</si>
  <si>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</si>
  <si>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</si>
  <si>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</si>
  <si>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</si>
  <si>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</si>
  <si>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</si>
  <si>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</si>
  <si>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</si>
  <si>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</si>
  <si>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</si>
  <si>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</si>
  <si>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</si>
  <si>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</si>
  <si>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</si>
  <si>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</si>
  <si>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</si>
  <si>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</si>
  <si>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</si>
  <si>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</si>
  <si>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</si>
  <si>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</si>
  <si>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</si>
  <si>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</si>
  <si>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</si>
  <si>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</si>
  <si>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</si>
  <si>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</si>
  <si>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</si>
  <si>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</si>
  <si>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</si>
  <si>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</si>
  <si>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</si>
  <si>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</si>
  <si>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</si>
  <si>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</si>
  <si>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</si>
  <si>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</si>
  <si>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</si>
  <si>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</si>
  <si>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</si>
  <si>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</si>
  <si>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</si>
  <si>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</si>
  <si>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</si>
  <si>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</si>
  <si>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</si>
  <si>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</si>
  <si>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</si>
  <si>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</si>
  <si>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</si>
  <si>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</si>
  <si>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</si>
  <si>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</si>
  <si>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</si>
  <si>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</si>
  <si>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</si>
  <si>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</si>
  <si>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</si>
  <si>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</si>
  <si>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</si>
  <si>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</si>
  <si>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</si>
  <si>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</si>
  <si>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</si>
  <si>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</si>
  <si>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</si>
  <si>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</si>
  <si>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</si>
  <si>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</si>
  <si>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</si>
  <si>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</si>
  <si>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</si>
  <si>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</si>
  <si>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</si>
  <si>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</si>
  <si>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</si>
  <si>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</si>
  <si>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</si>
  <si>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</si>
  <si>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</si>
  <si>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</si>
  <si>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</si>
  <si>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</si>
  <si>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</si>
  <si>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</si>
  <si>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</si>
  <si>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</si>
  <si>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</si>
  <si>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</si>
  <si>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</si>
  <si>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</si>
  <si>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</si>
  <si>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</si>
  <si>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</si>
  <si>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</si>
  <si>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</si>
  <si>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</si>
  <si>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</si>
  <si>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</si>
  <si>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</si>
  <si>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</si>
  <si>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</si>
  <si>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</si>
  <si>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</si>
  <si>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</si>
  <si>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</si>
  <si>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</si>
  <si>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</si>
  <si>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"Liberty Bank"</t>
  </si>
  <si>
    <t>Murtaz Kikoria</t>
  </si>
  <si>
    <t>Beka Gogichaishvili</t>
  </si>
  <si>
    <t>www.libertybank.ge</t>
  </si>
  <si>
    <t>Irakli Otar Rukhadze</t>
  </si>
  <si>
    <t>Non-independent member</t>
  </si>
  <si>
    <t>Mamuka Tsereteli</t>
  </si>
  <si>
    <t>Independent member</t>
  </si>
  <si>
    <t>Magda Magradze</t>
  </si>
  <si>
    <t>Bruno Juan Balvanera</t>
  </si>
  <si>
    <t>CEO</t>
  </si>
  <si>
    <t>Vakhtang Babunashvili</t>
  </si>
  <si>
    <t>Giorgi Gvazava</t>
  </si>
  <si>
    <t>JSC "GALT &amp; TAGGART" (Nominal owner)</t>
  </si>
  <si>
    <t>Other shareholders</t>
  </si>
  <si>
    <t xml:space="preserve">Benjamin Albert Marson </t>
  </si>
  <si>
    <t>Igor Alexeev</t>
  </si>
  <si>
    <t>Chief Financial Officer</t>
  </si>
  <si>
    <t>Risk Director</t>
  </si>
  <si>
    <t>Table 14</t>
  </si>
  <si>
    <t>კოეფიციენტი</t>
  </si>
  <si>
    <t>თანხა (ლარი)</t>
  </si>
  <si>
    <t>Independent chair</t>
  </si>
  <si>
    <t xml:space="preserve"> </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</si>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</sst>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_);_(* \(#,##0.0\);_(* &quot;-&quot;??_);_(@_)"/>
  </numFmts>
  <fonts count="15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sz val="10"/>
      <color theme="1"/>
      <name val="Sylfaen"/>
      <family val="1"/>
      <charset val="204"/>
    </font>
    <font>
      <u/>
      <sz val="10"/>
      <color indexed="12"/>
      <name val="Sylfaen"/>
      <family val="1"/>
      <charset val="204"/>
    </font>
    <font>
      <sz val="9"/>
      <color theme="1"/>
      <name val="Arial"/>
      <family val="2"/>
    </font>
    <font>
      <b/>
      <i/>
      <sz val="10"/>
      <color theme="1"/>
      <name val="Calibri"/>
      <family val="2"/>
      <scheme val="minor"/>
    </font>
    <font>
      <b/>
      <i/>
      <sz val="11"/>
      <color theme="1"/>
      <name val="Calibri"/>
      <family val="2"/>
      <scheme val="minor"/>
    </font>
    <font>
      <sz val="10"/>
      <color rgb="FF333333"/>
      <name val="Calibri"/>
      <family val="2"/>
      <scheme val="minor"/>
    </font>
    <font>
      <b/>
      <sz val="10"/>
      <color theme="1"/>
      <name val="Sylfaen"/>
      <family val="1"/>
    </font>
    <font>
      <sz val="10"/>
      <color theme="1"/>
      <name val="Sylfaen"/>
      <family val="1"/>
    </font>
    <font>
      <b/>
      <i/>
      <sz val="10"/>
      <color theme="1"/>
      <name val="Sylfaen"/>
      <family val="1"/>
    </font>
    <font>
      <sz val="9"/>
      <color theme="1"/>
      <name val="Calibri"/>
      <family val="1"/>
      <scheme val="minor"/>
    </font>
    <font>
      <sz val="9"/>
      <color rgb="FFFF0000"/>
      <name val="Sylfaen"/>
      <family val="1"/>
    </font>
    <font>
      <b/>
      <sz val="9"/>
      <name val="Verdana"/>
      <family val="2"/>
    </font>
    <font>
      <sz val="9"/>
      <name val="Verdana"/>
      <family val="2"/>
    </font>
    <font>
      <b/>
      <sz val="9"/>
      <color indexed="8"/>
      <name val="Verdana"/>
      <family val="2"/>
    </font>
    <font>
      <sz val="9"/>
      <color indexed="8"/>
      <name val="Verdana"/>
      <family val="2"/>
    </font>
    <font>
      <b/>
      <sz val="10"/>
      <color rgb="FFFF0000"/>
      <name val="Sylfaen"/>
      <family val="1"/>
    </font>
    <font>
      <i/>
      <sz val="10"/>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s>
  <borders count="14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2" fillId="0" borderId="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168" fontId="23"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168" fontId="23"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169" fontId="23"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0" fontId="21" fillId="64" borderId="125" applyNumberFormat="0" applyAlignment="0" applyProtection="0"/>
    <xf numFmtId="168" fontId="23" fillId="64" borderId="125" applyNumberFormat="0" applyAlignment="0" applyProtection="0"/>
    <xf numFmtId="169" fontId="23" fillId="64" borderId="125" applyNumberFormat="0" applyAlignment="0" applyProtection="0"/>
    <xf numFmtId="168" fontId="23" fillId="64" borderId="125" applyNumberFormat="0" applyAlignment="0" applyProtection="0"/>
    <xf numFmtId="168" fontId="23" fillId="64" borderId="125" applyNumberFormat="0" applyAlignment="0" applyProtection="0"/>
    <xf numFmtId="169" fontId="23" fillId="64" borderId="125" applyNumberFormat="0" applyAlignment="0" applyProtection="0"/>
    <xf numFmtId="168" fontId="23" fillId="64" borderId="125" applyNumberFormat="0" applyAlignment="0" applyProtection="0"/>
    <xf numFmtId="168" fontId="23" fillId="64" borderId="125" applyNumberFormat="0" applyAlignment="0" applyProtection="0"/>
    <xf numFmtId="169" fontId="23" fillId="64" borderId="125" applyNumberFormat="0" applyAlignment="0" applyProtection="0"/>
    <xf numFmtId="168" fontId="23" fillId="64" borderId="125" applyNumberFormat="0" applyAlignment="0" applyProtection="0"/>
    <xf numFmtId="168" fontId="23" fillId="64" borderId="125" applyNumberFormat="0" applyAlignment="0" applyProtection="0"/>
    <xf numFmtId="169" fontId="23" fillId="64" borderId="125" applyNumberFormat="0" applyAlignment="0" applyProtection="0"/>
    <xf numFmtId="168" fontId="23" fillId="64" borderId="125" applyNumberFormat="0" applyAlignment="0" applyProtection="0"/>
    <xf numFmtId="0" fontId="21" fillId="64" borderId="125" applyNumberFormat="0" applyAlignment="0" applyProtection="0"/>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19" fillId="0" borderId="115" applyNumberFormat="0" applyAlignment="0">
      <alignment horizontal="right"/>
      <protection locked="0"/>
    </xf>
    <xf numFmtId="0" fontId="2" fillId="69" borderId="115" applyNumberFormat="0" applyFont="0" applyBorder="0" applyProtection="0">
      <alignment horizontal="center" vertical="center"/>
    </xf>
    <xf numFmtId="0" fontId="37" fillId="0" borderId="117">
      <alignment horizontal="left" vertical="center"/>
    </xf>
    <xf numFmtId="0" fontId="37" fillId="0" borderId="117">
      <alignment horizontal="left" vertical="center"/>
    </xf>
    <xf numFmtId="168" fontId="37" fillId="0" borderId="117">
      <alignment horizontal="left" vertical="center"/>
    </xf>
    <xf numFmtId="0" fontId="45" fillId="70" borderId="116" applyFont="0" applyBorder="0">
      <alignment horizontal="center" wrapText="1"/>
    </xf>
    <xf numFmtId="3" fontId="2" fillId="71" borderId="115" applyFont="0" applyProtection="0">
      <alignment horizontal="right" vertical="center"/>
    </xf>
    <xf numFmtId="9" fontId="2" fillId="71" borderId="115" applyFont="0" applyProtection="0">
      <alignment horizontal="right" vertical="center"/>
    </xf>
    <xf numFmtId="0" fontId="2" fillId="71" borderId="116" applyNumberFormat="0" applyFont="0" applyBorder="0" applyProtection="0">
      <alignment horizontal="left" vertical="center"/>
    </xf>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168" fontId="51"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168" fontId="51"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169" fontId="51"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0" fontId="49" fillId="43" borderId="125" applyNumberFormat="0" applyAlignment="0" applyProtection="0"/>
    <xf numFmtId="168" fontId="51" fillId="43" borderId="125" applyNumberFormat="0" applyAlignment="0" applyProtection="0"/>
    <xf numFmtId="169" fontId="51" fillId="43" borderId="125" applyNumberFormat="0" applyAlignment="0" applyProtection="0"/>
    <xf numFmtId="168" fontId="51" fillId="43" borderId="125" applyNumberFormat="0" applyAlignment="0" applyProtection="0"/>
    <xf numFmtId="168" fontId="51" fillId="43" borderId="125" applyNumberFormat="0" applyAlignment="0" applyProtection="0"/>
    <xf numFmtId="169" fontId="51" fillId="43" borderId="125" applyNumberFormat="0" applyAlignment="0" applyProtection="0"/>
    <xf numFmtId="168" fontId="51" fillId="43" borderId="125" applyNumberFormat="0" applyAlignment="0" applyProtection="0"/>
    <xf numFmtId="168" fontId="51" fillId="43" borderId="125" applyNumberFormat="0" applyAlignment="0" applyProtection="0"/>
    <xf numFmtId="169" fontId="51" fillId="43" borderId="125" applyNumberFormat="0" applyAlignment="0" applyProtection="0"/>
    <xf numFmtId="168" fontId="51" fillId="43" borderId="125" applyNumberFormat="0" applyAlignment="0" applyProtection="0"/>
    <xf numFmtId="168" fontId="51" fillId="43" borderId="125" applyNumberFormat="0" applyAlignment="0" applyProtection="0"/>
    <xf numFmtId="169" fontId="51" fillId="43" borderId="125" applyNumberFormat="0" applyAlignment="0" applyProtection="0"/>
    <xf numFmtId="168" fontId="51" fillId="43" borderId="125" applyNumberFormat="0" applyAlignment="0" applyProtection="0"/>
    <xf numFmtId="0" fontId="49" fillId="43" borderId="125" applyNumberFormat="0" applyAlignment="0" applyProtection="0"/>
    <xf numFmtId="3" fontId="2" fillId="72" borderId="115" applyFont="0">
      <alignment horizontal="right" vertical="center"/>
      <protection locked="0"/>
    </xf>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2"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10" fillId="74" borderId="126" applyNumberFormat="0" applyFont="0" applyAlignment="0" applyProtection="0"/>
    <xf numFmtId="0" fontId="2"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2"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10"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0" fontId="2" fillId="74" borderId="126" applyNumberFormat="0" applyFont="0" applyAlignment="0" applyProtection="0"/>
    <xf numFmtId="3" fontId="2" fillId="75" borderId="115" applyFont="0">
      <alignment horizontal="right" vertical="center"/>
      <protection locked="0"/>
    </xf>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168" fontId="68"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168" fontId="68"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169" fontId="68"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0" fontId="66" fillId="64" borderId="127" applyNumberFormat="0" applyAlignment="0" applyProtection="0"/>
    <xf numFmtId="168" fontId="68" fillId="64" borderId="127" applyNumberFormat="0" applyAlignment="0" applyProtection="0"/>
    <xf numFmtId="169" fontId="68" fillId="64" borderId="127" applyNumberFormat="0" applyAlignment="0" applyProtection="0"/>
    <xf numFmtId="168" fontId="68" fillId="64" borderId="127" applyNumberFormat="0" applyAlignment="0" applyProtection="0"/>
    <xf numFmtId="168" fontId="68" fillId="64" borderId="127" applyNumberFormat="0" applyAlignment="0" applyProtection="0"/>
    <xf numFmtId="169" fontId="68" fillId="64" borderId="127" applyNumberFormat="0" applyAlignment="0" applyProtection="0"/>
    <xf numFmtId="168" fontId="68" fillId="64" borderId="127" applyNumberFormat="0" applyAlignment="0" applyProtection="0"/>
    <xf numFmtId="168" fontId="68" fillId="64" borderId="127" applyNumberFormat="0" applyAlignment="0" applyProtection="0"/>
    <xf numFmtId="169" fontId="68" fillId="64" borderId="127" applyNumberFormat="0" applyAlignment="0" applyProtection="0"/>
    <xf numFmtId="168" fontId="68" fillId="64" borderId="127" applyNumberFormat="0" applyAlignment="0" applyProtection="0"/>
    <xf numFmtId="168" fontId="68" fillId="64" borderId="127" applyNumberFormat="0" applyAlignment="0" applyProtection="0"/>
    <xf numFmtId="169" fontId="68" fillId="64" borderId="127" applyNumberFormat="0" applyAlignment="0" applyProtection="0"/>
    <xf numFmtId="168" fontId="68" fillId="64" borderId="127" applyNumberFormat="0" applyAlignment="0" applyProtection="0"/>
    <xf numFmtId="0" fontId="66" fillId="64" borderId="127" applyNumberFormat="0" applyAlignment="0" applyProtection="0"/>
    <xf numFmtId="3" fontId="2" fillId="70" borderId="115" applyFont="0">
      <alignment horizontal="right" vertical="center"/>
    </xf>
    <xf numFmtId="188" fontId="2" fillId="70" borderId="115" applyFont="0">
      <alignment horizontal="right" vertical="center"/>
    </xf>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168" fontId="77"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168" fontId="77"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169" fontId="77"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0" fontId="30" fillId="0" borderId="128" applyNumberFormat="0" applyFill="0" applyAlignment="0" applyProtection="0"/>
    <xf numFmtId="168" fontId="77" fillId="0" borderId="128" applyNumberFormat="0" applyFill="0" applyAlignment="0" applyProtection="0"/>
    <xf numFmtId="169" fontId="77" fillId="0" borderId="128" applyNumberFormat="0" applyFill="0" applyAlignment="0" applyProtection="0"/>
    <xf numFmtId="168" fontId="77" fillId="0" borderId="128" applyNumberFormat="0" applyFill="0" applyAlignment="0" applyProtection="0"/>
    <xf numFmtId="168" fontId="77" fillId="0" borderId="128" applyNumberFormat="0" applyFill="0" applyAlignment="0" applyProtection="0"/>
    <xf numFmtId="169" fontId="77" fillId="0" borderId="128" applyNumberFormat="0" applyFill="0" applyAlignment="0" applyProtection="0"/>
    <xf numFmtId="168" fontId="77" fillId="0" borderId="128" applyNumberFormat="0" applyFill="0" applyAlignment="0" applyProtection="0"/>
    <xf numFmtId="168" fontId="77" fillId="0" borderId="128" applyNumberFormat="0" applyFill="0" applyAlignment="0" applyProtection="0"/>
    <xf numFmtId="169" fontId="77" fillId="0" borderId="128" applyNumberFormat="0" applyFill="0" applyAlignment="0" applyProtection="0"/>
    <xf numFmtId="168" fontId="77" fillId="0" borderId="128" applyNumberFormat="0" applyFill="0" applyAlignment="0" applyProtection="0"/>
    <xf numFmtId="168" fontId="77" fillId="0" borderId="128" applyNumberFormat="0" applyFill="0" applyAlignment="0" applyProtection="0"/>
    <xf numFmtId="169" fontId="77" fillId="0" borderId="128" applyNumberFormat="0" applyFill="0" applyAlignment="0" applyProtection="0"/>
    <xf numFmtId="168" fontId="77" fillId="0" borderId="128" applyNumberFormat="0" applyFill="0" applyAlignment="0" applyProtection="0"/>
    <xf numFmtId="0" fontId="30" fillId="0" borderId="128" applyNumberFormat="0" applyFill="0" applyAlignment="0" applyProtection="0"/>
  </cellStyleXfs>
  <cellXfs count="952">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7"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0" borderId="3" xfId="13" applyFont="1" applyFill="1" applyBorder="1" applyAlignment="1" applyProtection="1">
      <alignment horizontal="center" vertical="center" wrapText="1"/>
      <protection locked="0"/>
    </xf>
    <xf numFmtId="193" fontId="84" fillId="0" borderId="0" xfId="0" applyNumberFormat="1" applyFont="1"/>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36" borderId="22" xfId="20962"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3" fillId="3" borderId="80"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7" borderId="54" xfId="20" applyBorder="1"/>
    <xf numFmtId="0" fontId="3" fillId="0" borderId="82" xfId="0" applyFont="1" applyFill="1" applyBorder="1" applyAlignment="1">
      <alignment horizontal="center" vertical="center"/>
    </xf>
    <xf numFmtId="169" fontId="9" fillId="37" borderId="23" xfId="20" applyBorder="1"/>
    <xf numFmtId="169" fontId="9" fillId="37" borderId="83" xfId="20" applyBorder="1"/>
    <xf numFmtId="169" fontId="9" fillId="37" borderId="24" xfId="20" applyBorder="1"/>
    <xf numFmtId="0" fontId="3" fillId="0" borderId="84" xfId="0" applyFont="1" applyFill="1" applyBorder="1" applyAlignment="1">
      <alignment horizontal="center" vertical="center"/>
    </xf>
    <xf numFmtId="0" fontId="3" fillId="0" borderId="85" xfId="0" applyFont="1" applyFill="1" applyBorder="1" applyAlignment="1">
      <alignment vertical="center"/>
    </xf>
    <xf numFmtId="169" fontId="9" fillId="37" borderId="29" xfId="20" applyBorder="1"/>
    <xf numFmtId="0" fontId="4" fillId="0" borderId="0" xfId="0" applyFont="1" applyFill="1" applyAlignment="1">
      <alignment horizontal="center"/>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8"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6" fillId="0" borderId="77" xfId="17" applyFill="1" applyBorder="1" applyAlignment="1" applyProtection="1"/>
    <xf numFmtId="49" fontId="84" fillId="0" borderId="77"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2" xfId="20964" applyFont="1" applyFill="1" applyBorder="1" applyAlignment="1">
      <alignment vertical="center"/>
    </xf>
    <xf numFmtId="0" fontId="45" fillId="76" borderId="93" xfId="20964" applyFont="1" applyFill="1" applyBorder="1" applyAlignment="1">
      <alignment vertical="center"/>
    </xf>
    <xf numFmtId="0" fontId="45" fillId="76" borderId="90" xfId="20964" applyFont="1" applyFill="1" applyBorder="1" applyAlignment="1">
      <alignment vertical="center"/>
    </xf>
    <xf numFmtId="0" fontId="104" fillId="70" borderId="89" xfId="20964" applyFont="1" applyFill="1" applyBorder="1" applyAlignment="1">
      <alignment horizontal="center" vertical="center"/>
    </xf>
    <xf numFmtId="0" fontId="104" fillId="70" borderId="90" xfId="20964" applyFont="1" applyFill="1" applyBorder="1" applyAlignment="1">
      <alignment horizontal="left" vertical="center" wrapText="1"/>
    </xf>
    <xf numFmtId="0" fontId="103" fillId="77" borderId="91" xfId="20964" applyFont="1" applyFill="1" applyBorder="1" applyAlignment="1">
      <alignment horizontal="center" vertical="center"/>
    </xf>
    <xf numFmtId="0" fontId="103" fillId="77" borderId="93" xfId="20964" applyFont="1" applyFill="1" applyBorder="1" applyAlignment="1">
      <alignment vertical="top" wrapText="1"/>
    </xf>
    <xf numFmtId="0" fontId="105" fillId="70" borderId="89" xfId="20964" applyFont="1" applyFill="1" applyBorder="1" applyAlignment="1">
      <alignment horizontal="center" vertical="center"/>
    </xf>
    <xf numFmtId="0" fontId="104" fillId="70" borderId="93" xfId="20964" applyFont="1" applyFill="1" applyBorder="1" applyAlignment="1">
      <alignment vertical="center" wrapText="1"/>
    </xf>
    <xf numFmtId="0" fontId="104" fillId="70" borderId="90" xfId="20964" applyFont="1" applyFill="1" applyBorder="1" applyAlignment="1">
      <alignment horizontal="left" vertical="center"/>
    </xf>
    <xf numFmtId="0" fontId="105" fillId="3" borderId="89" xfId="20964" applyFont="1" applyFill="1" applyBorder="1" applyAlignment="1">
      <alignment horizontal="center" vertical="center"/>
    </xf>
    <xf numFmtId="0" fontId="104" fillId="3" borderId="90" xfId="20964" applyFont="1" applyFill="1" applyBorder="1" applyAlignment="1">
      <alignment horizontal="left" vertical="center"/>
    </xf>
    <xf numFmtId="0" fontId="105" fillId="0" borderId="89" xfId="20964" applyFont="1" applyFill="1" applyBorder="1" applyAlignment="1">
      <alignment horizontal="center" vertical="center"/>
    </xf>
    <xf numFmtId="0" fontId="104" fillId="0" borderId="90" xfId="20964" applyFont="1" applyFill="1" applyBorder="1" applyAlignment="1">
      <alignment horizontal="left" vertical="center"/>
    </xf>
    <xf numFmtId="0" fontId="106" fillId="77" borderId="91" xfId="20964" applyFont="1" applyFill="1" applyBorder="1" applyAlignment="1">
      <alignment horizontal="center" vertical="center"/>
    </xf>
    <xf numFmtId="0" fontId="103" fillId="77" borderId="93" xfId="20964" applyFont="1" applyFill="1" applyBorder="1" applyAlignment="1">
      <alignment vertical="center"/>
    </xf>
    <xf numFmtId="0" fontId="103" fillId="76" borderId="92" xfId="20964" applyFont="1" applyFill="1" applyBorder="1" applyAlignment="1">
      <alignment vertical="center"/>
    </xf>
    <xf numFmtId="0" fontId="103" fillId="76" borderId="93" xfId="20964" applyFont="1" applyFill="1" applyBorder="1" applyAlignment="1">
      <alignment vertical="center"/>
    </xf>
    <xf numFmtId="0" fontId="108" fillId="3" borderId="89" xfId="20964" applyFont="1" applyFill="1" applyBorder="1" applyAlignment="1">
      <alignment horizontal="center" vertical="center"/>
    </xf>
    <xf numFmtId="0" fontId="109" fillId="77" borderId="91" xfId="20964" applyFont="1" applyFill="1" applyBorder="1" applyAlignment="1">
      <alignment horizontal="center" vertical="center"/>
    </xf>
    <xf numFmtId="0" fontId="45" fillId="77" borderId="93" xfId="20964" applyFont="1" applyFill="1" applyBorder="1" applyAlignment="1">
      <alignment vertical="center"/>
    </xf>
    <xf numFmtId="0" fontId="108" fillId="70" borderId="89" xfId="20964" applyFont="1" applyFill="1" applyBorder="1" applyAlignment="1">
      <alignment horizontal="center" vertical="center"/>
    </xf>
    <xf numFmtId="0" fontId="109" fillId="3" borderId="91" xfId="20964" applyFont="1" applyFill="1" applyBorder="1" applyAlignment="1">
      <alignment horizontal="center" vertical="center"/>
    </xf>
    <xf numFmtId="0" fontId="45" fillId="3" borderId="93" xfId="20964" applyFont="1" applyFill="1" applyBorder="1" applyAlignment="1">
      <alignment vertical="center"/>
    </xf>
    <xf numFmtId="0" fontId="105" fillId="70" borderId="91" xfId="20964" applyFont="1" applyFill="1" applyBorder="1" applyAlignment="1">
      <alignment horizontal="center" vertical="center"/>
    </xf>
    <xf numFmtId="0" fontId="19" fillId="70" borderId="91" xfId="20964" applyFont="1" applyFill="1" applyBorder="1" applyAlignment="1">
      <alignment horizontal="center" vertical="center"/>
    </xf>
    <xf numFmtId="0" fontId="100" fillId="0" borderId="91" xfId="0" applyFont="1" applyFill="1" applyBorder="1" applyAlignment="1">
      <alignment horizontal="left" vertical="center" wrapText="1"/>
    </xf>
    <xf numFmtId="10" fontId="102" fillId="0" borderId="21" xfId="20962" applyNumberFormat="1" applyFont="1" applyFill="1" applyBorder="1" applyAlignment="1" applyProtection="1">
      <alignment horizontal="left" vertical="center"/>
    </xf>
    <xf numFmtId="0" fontId="4" fillId="36" borderId="91"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4" fillId="36" borderId="79" xfId="0" applyFont="1" applyFill="1" applyBorder="1" applyAlignment="1">
      <alignment vertical="center" wrapText="1"/>
    </xf>
    <xf numFmtId="0" fontId="4" fillId="36" borderId="90"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1" xfId="0" applyFont="1" applyBorder="1"/>
    <xf numFmtId="0" fontId="6" fillId="0" borderId="91" xfId="17" applyFill="1" applyBorder="1" applyAlignment="1" applyProtection="1">
      <alignment horizontal="left" vertical="center"/>
    </xf>
    <xf numFmtId="0" fontId="6" fillId="0" borderId="91" xfId="17" applyBorder="1" applyAlignment="1" applyProtection="1"/>
    <xf numFmtId="0" fontId="84" fillId="0" borderId="91" xfId="0" applyFont="1" applyFill="1" applyBorder="1"/>
    <xf numFmtId="0" fontId="6" fillId="0" borderId="91" xfId="17" applyFill="1" applyBorder="1" applyAlignment="1" applyProtection="1">
      <alignment horizontal="left" vertical="center" wrapText="1"/>
    </xf>
    <xf numFmtId="0" fontId="6" fillId="0" borderId="91"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14" fontId="2" fillId="0" borderId="0" xfId="0" applyNumberFormat="1" applyFont="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94" xfId="0" applyFont="1" applyFill="1" applyBorder="1" applyAlignment="1">
      <alignment wrapText="1"/>
    </xf>
    <xf numFmtId="0" fontId="3" fillId="3" borderId="95" xfId="0" applyFont="1" applyFill="1" applyBorder="1"/>
    <xf numFmtId="0" fontId="4" fillId="3" borderId="73" xfId="0" applyFont="1" applyFill="1" applyBorder="1" applyAlignment="1">
      <alignment horizontal="center" wrapText="1"/>
    </xf>
    <xf numFmtId="0" fontId="3" fillId="0" borderId="91" xfId="0" applyFont="1" applyFill="1" applyBorder="1" applyAlignment="1">
      <alignment horizontal="center"/>
    </xf>
    <xf numFmtId="0" fontId="3" fillId="0" borderId="91"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88" xfId="0" applyFont="1" applyFill="1" applyBorder="1" applyAlignment="1">
      <alignment horizontal="center" vertical="center" wrapText="1"/>
    </xf>
    <xf numFmtId="0" fontId="3" fillId="0" borderId="17" xfId="0" applyFont="1" applyBorder="1"/>
    <xf numFmtId="0" fontId="3" fillId="0" borderId="91" xfId="0" applyFont="1" applyBorder="1" applyAlignment="1">
      <alignment wrapText="1"/>
    </xf>
    <xf numFmtId="0" fontId="99" fillId="0" borderId="91" xfId="0" applyFont="1" applyBorder="1" applyAlignment="1">
      <alignment horizontal="left" wrapText="1" indent="2"/>
    </xf>
    <xf numFmtId="0" fontId="4" fillId="0" borderId="17" xfId="0" applyFont="1" applyBorder="1"/>
    <xf numFmtId="0" fontId="4" fillId="0" borderId="91" xfId="0" applyFont="1" applyBorder="1" applyAlignment="1">
      <alignment wrapText="1"/>
    </xf>
    <xf numFmtId="0" fontId="110" fillId="3" borderId="61" xfId="0" applyFont="1" applyFill="1" applyBorder="1" applyAlignment="1">
      <alignment horizontal="left"/>
    </xf>
    <xf numFmtId="0" fontId="110"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8" xfId="7" applyNumberFormat="1" applyFont="1" applyFill="1" applyBorder="1"/>
    <xf numFmtId="0" fontId="99" fillId="0" borderId="91" xfId="0" applyFont="1" applyBorder="1" applyAlignment="1">
      <alignment horizontal="left" wrapText="1" indent="4"/>
    </xf>
    <xf numFmtId="0" fontId="3" fillId="3" borderId="0" xfId="0" applyFont="1" applyFill="1" applyBorder="1" applyAlignment="1">
      <alignment wrapText="1"/>
    </xf>
    <xf numFmtId="0" fontId="3" fillId="3" borderId="88" xfId="0" applyFont="1" applyFill="1" applyBorder="1"/>
    <xf numFmtId="0" fontId="4" fillId="0" borderId="20" xfId="0" applyFont="1" applyBorder="1"/>
    <xf numFmtId="0" fontId="4" fillId="0" borderId="21" xfId="0" applyFont="1" applyBorder="1" applyAlignment="1">
      <alignment wrapText="1"/>
    </xf>
    <xf numFmtId="0" fontId="111" fillId="0" borderId="0" xfId="11" applyFont="1" applyFill="1" applyBorder="1" applyProtection="1"/>
    <xf numFmtId="0" fontId="111" fillId="0" borderId="0" xfId="11" applyFont="1" applyFill="1" applyBorder="1" applyAlignment="1" applyProtection="1"/>
    <xf numFmtId="0" fontId="113" fillId="0" borderId="0" xfId="11" applyFont="1" applyFill="1" applyBorder="1" applyAlignment="1" applyProtection="1"/>
    <xf numFmtId="0" fontId="112" fillId="0" borderId="0" xfId="0" applyFont="1" applyFill="1"/>
    <xf numFmtId="0" fontId="114" fillId="0" borderId="66" xfId="0" applyNumberFormat="1" applyFont="1" applyFill="1" applyBorder="1" applyAlignment="1">
      <alignment horizontal="left" vertical="center" wrapText="1"/>
    </xf>
    <xf numFmtId="0" fontId="6" fillId="0" borderId="106" xfId="17" applyBorder="1" applyAlignment="1" applyProtection="1"/>
    <xf numFmtId="0" fontId="112" fillId="0" borderId="0" xfId="0" applyFont="1" applyFill="1" applyAlignment="1">
      <alignment horizontal="left" vertical="top" wrapText="1"/>
    </xf>
    <xf numFmtId="0" fontId="125" fillId="3" borderId="112" xfId="0" applyFont="1" applyFill="1" applyBorder="1" applyAlignment="1">
      <alignment horizontal="left" vertical="center" wrapText="1"/>
    </xf>
    <xf numFmtId="0" fontId="123" fillId="0" borderId="112" xfId="0" applyFont="1" applyFill="1" applyBorder="1" applyAlignment="1">
      <alignment horizontal="left" vertical="center" wrapText="1"/>
    </xf>
    <xf numFmtId="0" fontId="125" fillId="0" borderId="112" xfId="0" applyFont="1" applyFill="1" applyBorder="1" applyAlignment="1">
      <alignment horizontal="left" vertical="center" wrapText="1"/>
    </xf>
    <xf numFmtId="0" fontId="125" fillId="0" borderId="112" xfId="0" applyFont="1" applyFill="1" applyBorder="1" applyAlignment="1">
      <alignment vertical="center" wrapText="1"/>
    </xf>
    <xf numFmtId="0" fontId="126" fillId="0" borderId="112" xfId="0" applyFont="1" applyFill="1" applyBorder="1" applyAlignment="1">
      <alignment horizontal="left" vertical="center" wrapText="1" indent="1"/>
    </xf>
    <xf numFmtId="0" fontId="126" fillId="3" borderId="112" xfId="0" applyFont="1" applyFill="1" applyBorder="1" applyAlignment="1">
      <alignment horizontal="left" vertical="center" wrapText="1" indent="1"/>
    </xf>
    <xf numFmtId="0" fontId="125" fillId="3" borderId="113" xfId="0" applyFont="1" applyFill="1" applyBorder="1" applyAlignment="1">
      <alignment horizontal="left" vertical="center" wrapText="1"/>
    </xf>
    <xf numFmtId="0" fontId="125" fillId="3" borderId="114" xfId="0" applyFont="1" applyFill="1" applyBorder="1" applyAlignment="1">
      <alignment horizontal="left" vertical="center" wrapText="1"/>
    </xf>
    <xf numFmtId="0" fontId="124" fillId="3" borderId="112" xfId="0" applyFont="1" applyFill="1" applyBorder="1" applyAlignment="1">
      <alignment horizontal="left" vertical="center" wrapText="1" indent="1"/>
    </xf>
    <xf numFmtId="0" fontId="125" fillId="0" borderId="112" xfId="0" applyFont="1" applyBorder="1" applyAlignment="1">
      <alignment horizontal="left" vertical="center" wrapText="1"/>
    </xf>
    <xf numFmtId="0" fontId="124" fillId="0" borderId="112" xfId="0" applyFont="1" applyBorder="1" applyAlignment="1">
      <alignment horizontal="left" vertical="center" wrapText="1" indent="1"/>
    </xf>
    <xf numFmtId="0" fontId="124" fillId="0" borderId="113" xfId="0" applyFont="1" applyBorder="1" applyAlignment="1">
      <alignment horizontal="left" vertical="center" wrapText="1" indent="1"/>
    </xf>
    <xf numFmtId="0" fontId="0" fillId="0" borderId="0" xfId="0" applyAlignment="1">
      <alignment horizontal="center"/>
    </xf>
    <xf numFmtId="0" fontId="0" fillId="0" borderId="0" xfId="0" applyAlignment="1">
      <alignment horizontal="left" vertical="center"/>
    </xf>
    <xf numFmtId="0" fontId="125" fillId="0" borderId="120" xfId="0" applyFont="1" applyFill="1" applyBorder="1" applyAlignment="1">
      <alignment horizontal="justify" vertical="center" wrapText="1"/>
    </xf>
    <xf numFmtId="0" fontId="124" fillId="0" borderId="112" xfId="0" applyFont="1" applyFill="1" applyBorder="1" applyAlignment="1">
      <alignment horizontal="left" vertical="center" wrapText="1" indent="1"/>
    </xf>
    <xf numFmtId="0" fontId="124" fillId="0" borderId="113" xfId="0" applyFont="1" applyFill="1" applyBorder="1" applyAlignment="1">
      <alignment horizontal="left" vertical="center" wrapText="1" indent="1"/>
    </xf>
    <xf numFmtId="0" fontId="125" fillId="0" borderId="112" xfId="0" applyFont="1" applyFill="1" applyBorder="1" applyAlignment="1">
      <alignment horizontal="justify" vertical="center" wrapText="1"/>
    </xf>
    <xf numFmtId="0" fontId="123" fillId="0" borderId="112" xfId="0" applyFont="1" applyFill="1" applyBorder="1" applyAlignment="1">
      <alignment horizontal="justify" vertical="center" wrapText="1"/>
    </xf>
    <xf numFmtId="0" fontId="125" fillId="3" borderId="112" xfId="0" applyFont="1" applyFill="1" applyBorder="1" applyAlignment="1">
      <alignment horizontal="justify" vertical="center" wrapText="1"/>
    </xf>
    <xf numFmtId="0" fontId="125" fillId="0" borderId="113" xfId="0" applyFont="1" applyFill="1" applyBorder="1" applyAlignment="1">
      <alignment horizontal="justify" vertical="center" wrapText="1"/>
    </xf>
    <xf numFmtId="0" fontId="125" fillId="0" borderId="114" xfId="0" applyFont="1" applyFill="1" applyBorder="1" applyAlignment="1">
      <alignment horizontal="justify" vertical="center" wrapText="1"/>
    </xf>
    <xf numFmtId="0" fontId="123" fillId="0" borderId="112" xfId="0" applyFont="1" applyFill="1" applyBorder="1" applyAlignment="1">
      <alignment vertical="center" wrapText="1"/>
    </xf>
    <xf numFmtId="0" fontId="124" fillId="0" borderId="112" xfId="0" applyFont="1" applyFill="1" applyBorder="1" applyAlignment="1">
      <alignment horizontal="left" vertical="center" wrapText="1"/>
    </xf>
    <xf numFmtId="0" fontId="125" fillId="0" borderId="121" xfId="0" applyFont="1" applyFill="1" applyBorder="1" applyAlignment="1">
      <alignment vertical="center" wrapText="1"/>
    </xf>
    <xf numFmtId="193" fontId="94" fillId="0" borderId="0" xfId="0" applyNumberFormat="1" applyFont="1" applyFill="1" applyBorder="1" applyAlignment="1" applyProtection="1">
      <alignment horizontal="right"/>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12" fillId="0" borderId="0" xfId="0" applyFont="1"/>
    <xf numFmtId="0" fontId="115" fillId="0" borderId="115" xfId="0" applyFont="1" applyBorder="1"/>
    <xf numFmtId="49" fontId="117" fillId="0" borderId="115" xfId="5" applyNumberFormat="1" applyFont="1" applyFill="1" applyBorder="1" applyAlignment="1" applyProtection="1">
      <alignment horizontal="right" vertical="center"/>
      <protection locked="0"/>
    </xf>
    <xf numFmtId="0" fontId="116" fillId="3" borderId="115" xfId="13" applyFont="1" applyFill="1" applyBorder="1" applyAlignment="1" applyProtection="1">
      <alignment horizontal="left" vertical="center" wrapText="1"/>
      <protection locked="0"/>
    </xf>
    <xf numFmtId="49" fontId="116" fillId="3" borderId="115" xfId="5" applyNumberFormat="1" applyFont="1" applyFill="1" applyBorder="1" applyAlignment="1" applyProtection="1">
      <alignment horizontal="right" vertical="center"/>
      <protection locked="0"/>
    </xf>
    <xf numFmtId="0" fontId="116" fillId="0" borderId="115" xfId="13" applyFont="1" applyFill="1" applyBorder="1" applyAlignment="1" applyProtection="1">
      <alignment horizontal="left" vertical="center" wrapText="1"/>
      <protection locked="0"/>
    </xf>
    <xf numFmtId="49" fontId="116" fillId="0" borderId="115" xfId="5" applyNumberFormat="1" applyFont="1" applyFill="1" applyBorder="1" applyAlignment="1" applyProtection="1">
      <alignment horizontal="right" vertical="center"/>
      <protection locked="0"/>
    </xf>
    <xf numFmtId="0" fontId="118" fillId="0" borderId="115" xfId="13" applyFont="1" applyFill="1" applyBorder="1" applyAlignment="1" applyProtection="1">
      <alignment horizontal="left" vertical="center" wrapText="1"/>
      <protection locked="0"/>
    </xf>
    <xf numFmtId="0" fontId="115" fillId="0" borderId="115" xfId="0" applyFont="1" applyFill="1" applyBorder="1" applyAlignment="1">
      <alignment horizontal="center" vertical="center" wrapText="1"/>
    </xf>
    <xf numFmtId="43" fontId="96" fillId="0" borderId="0" xfId="7" applyFont="1"/>
    <xf numFmtId="0" fontId="112" fillId="0" borderId="0" xfId="0" applyFont="1" applyAlignment="1">
      <alignment wrapText="1"/>
    </xf>
    <xf numFmtId="0" fontId="111" fillId="0" borderId="115" xfId="0" applyFont="1" applyBorder="1"/>
    <xf numFmtId="0" fontId="111" fillId="0" borderId="115" xfId="0" applyFont="1" applyFill="1" applyBorder="1"/>
    <xf numFmtId="0" fontId="111" fillId="0" borderId="115" xfId="0" applyFont="1" applyBorder="1" applyAlignment="1">
      <alignment horizontal="left" indent="8"/>
    </xf>
    <xf numFmtId="0" fontId="111" fillId="0" borderId="115" xfId="0" applyFont="1" applyBorder="1" applyAlignment="1">
      <alignment wrapText="1"/>
    </xf>
    <xf numFmtId="0" fontId="115" fillId="0" borderId="0" xfId="0" applyFont="1"/>
    <xf numFmtId="0" fontId="114" fillId="0" borderId="115" xfId="0" applyFont="1" applyBorder="1"/>
    <xf numFmtId="49" fontId="117" fillId="0" borderId="115" xfId="5" applyNumberFormat="1" applyFont="1" applyFill="1" applyBorder="1" applyAlignment="1" applyProtection="1">
      <alignment horizontal="right" vertical="center" wrapText="1"/>
      <protection locked="0"/>
    </xf>
    <xf numFmtId="49" fontId="116" fillId="3" borderId="115" xfId="5" applyNumberFormat="1" applyFont="1" applyFill="1" applyBorder="1" applyAlignment="1" applyProtection="1">
      <alignment horizontal="right" vertical="center" wrapText="1"/>
      <protection locked="0"/>
    </xf>
    <xf numFmtId="49" fontId="116" fillId="0" borderId="115" xfId="5" applyNumberFormat="1" applyFont="1" applyFill="1" applyBorder="1" applyAlignment="1" applyProtection="1">
      <alignment horizontal="right" vertical="center" wrapText="1"/>
      <protection locked="0"/>
    </xf>
    <xf numFmtId="0" fontId="111" fillId="0" borderId="115" xfId="0" applyFont="1" applyBorder="1" applyAlignment="1">
      <alignment horizontal="center" vertical="center" wrapText="1"/>
    </xf>
    <xf numFmtId="0" fontId="111" fillId="0" borderId="119" xfId="0" applyFont="1" applyFill="1" applyBorder="1" applyAlignment="1">
      <alignment horizontal="center" vertical="center" wrapText="1"/>
    </xf>
    <xf numFmtId="0" fontId="111" fillId="0" borderId="115"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Border="1"/>
    <xf numFmtId="0" fontId="112" fillId="0" borderId="0" xfId="0" applyFont="1" applyBorder="1" applyAlignment="1">
      <alignment horizontal="left"/>
    </xf>
    <xf numFmtId="0" fontId="114" fillId="0" borderId="115" xfId="0" applyFont="1" applyFill="1" applyBorder="1"/>
    <xf numFmtId="0" fontId="111" fillId="0" borderId="115" xfId="0" applyNumberFormat="1" applyFont="1" applyFill="1" applyBorder="1" applyAlignment="1">
      <alignment horizontal="left" vertical="center" wrapText="1"/>
    </xf>
    <xf numFmtId="0" fontId="114" fillId="0" borderId="115" xfId="0" applyFont="1" applyFill="1" applyBorder="1" applyAlignment="1">
      <alignment horizontal="left" wrapText="1" indent="1"/>
    </xf>
    <xf numFmtId="0" fontId="114" fillId="0" borderId="115" xfId="0" applyFont="1" applyFill="1" applyBorder="1" applyAlignment="1">
      <alignment horizontal="left" vertical="center" indent="1"/>
    </xf>
    <xf numFmtId="0" fontId="111" fillId="0" borderId="115" xfId="0" applyFont="1" applyFill="1" applyBorder="1" applyAlignment="1">
      <alignment horizontal="left" wrapText="1" indent="1"/>
    </xf>
    <xf numFmtId="0" fontId="111" fillId="0" borderId="115" xfId="0" applyFont="1" applyFill="1" applyBorder="1" applyAlignment="1">
      <alignment horizontal="left" indent="1"/>
    </xf>
    <xf numFmtId="0" fontId="111" fillId="0" borderId="115" xfId="0" applyFont="1" applyFill="1" applyBorder="1" applyAlignment="1">
      <alignment horizontal="left" wrapText="1" indent="4"/>
    </xf>
    <xf numFmtId="0" fontId="111" fillId="0" borderId="115" xfId="0" applyNumberFormat="1" applyFont="1" applyFill="1" applyBorder="1" applyAlignment="1">
      <alignment horizontal="left" indent="3"/>
    </xf>
    <xf numFmtId="0" fontId="114" fillId="0" borderId="115" xfId="0" applyFont="1" applyFill="1" applyBorder="1" applyAlignment="1">
      <alignment horizontal="left" indent="1"/>
    </xf>
    <xf numFmtId="0" fontId="115" fillId="0" borderId="7" xfId="0" applyFont="1" applyBorder="1"/>
    <xf numFmtId="0" fontId="115" fillId="0" borderId="115" xfId="0" applyFont="1" applyFill="1" applyBorder="1"/>
    <xf numFmtId="0" fontId="112" fillId="0" borderId="115" xfId="0" applyFont="1" applyFill="1" applyBorder="1" applyAlignment="1">
      <alignment horizontal="left" wrapText="1" indent="2"/>
    </xf>
    <xf numFmtId="0" fontId="112" fillId="0" borderId="115" xfId="0" applyFont="1" applyFill="1" applyBorder="1"/>
    <xf numFmtId="0" fontId="112" fillId="0" borderId="115" xfId="0" applyFont="1" applyFill="1" applyBorder="1" applyAlignment="1">
      <alignment horizontal="left" wrapText="1"/>
    </xf>
    <xf numFmtId="0" fontId="111" fillId="0" borderId="0" xfId="0" applyFont="1" applyBorder="1"/>
    <xf numFmtId="0" fontId="111" fillId="0" borderId="115" xfId="0" applyFont="1" applyBorder="1" applyAlignment="1">
      <alignment horizontal="left" indent="1"/>
    </xf>
    <xf numFmtId="0" fontId="111" fillId="0" borderId="115" xfId="0" applyFont="1" applyBorder="1" applyAlignment="1">
      <alignment horizontal="center"/>
    </xf>
    <xf numFmtId="0" fontId="111" fillId="0" borderId="0" xfId="0" applyFont="1" applyBorder="1" applyAlignment="1">
      <alignment horizontal="center" vertical="center"/>
    </xf>
    <xf numFmtId="0" fontId="111" fillId="0" borderId="115" xfId="0" applyFont="1" applyFill="1" applyBorder="1" applyAlignment="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Border="1" applyAlignment="1">
      <alignment horizontal="center" vertical="center" wrapText="1"/>
    </xf>
    <xf numFmtId="0" fontId="111" fillId="0" borderId="98"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18" xfId="0" applyFont="1" applyFill="1" applyBorder="1" applyAlignment="1">
      <alignment horizontal="center" vertical="center" wrapText="1"/>
    </xf>
    <xf numFmtId="0" fontId="111" fillId="0" borderId="99" xfId="0" applyFont="1" applyFill="1" applyBorder="1" applyAlignment="1">
      <alignment horizontal="center" vertical="center" wrapText="1"/>
    </xf>
    <xf numFmtId="0" fontId="111" fillId="0" borderId="0" xfId="0" applyFont="1" applyFill="1"/>
    <xf numFmtId="49" fontId="111" fillId="0" borderId="22" xfId="0" applyNumberFormat="1" applyFont="1" applyFill="1" applyBorder="1" applyAlignment="1">
      <alignment horizontal="left" wrapText="1" indent="1"/>
    </xf>
    <xf numFmtId="0" fontId="111" fillId="0" borderId="20" xfId="0" applyNumberFormat="1" applyFont="1" applyFill="1" applyBorder="1" applyAlignment="1">
      <alignment horizontal="left" wrapText="1" indent="1"/>
    </xf>
    <xf numFmtId="49" fontId="111" fillId="0" borderId="78" xfId="0" applyNumberFormat="1" applyFont="1" applyFill="1" applyBorder="1" applyAlignment="1">
      <alignment horizontal="left" wrapText="1" indent="1"/>
    </xf>
    <xf numFmtId="0" fontId="111" fillId="0" borderId="17" xfId="0" applyNumberFormat="1" applyFont="1" applyFill="1" applyBorder="1" applyAlignment="1">
      <alignment horizontal="left" wrapText="1" indent="1"/>
    </xf>
    <xf numFmtId="49" fontId="111" fillId="0" borderId="17" xfId="0" applyNumberFormat="1" applyFont="1" applyFill="1" applyBorder="1" applyAlignment="1">
      <alignment horizontal="left" wrapText="1" indent="3"/>
    </xf>
    <xf numFmtId="49" fontId="111" fillId="0" borderId="78" xfId="0" applyNumberFormat="1" applyFont="1" applyFill="1" applyBorder="1" applyAlignment="1">
      <alignment horizontal="left" wrapText="1" indent="3"/>
    </xf>
    <xf numFmtId="49" fontId="111" fillId="0" borderId="78" xfId="0" applyNumberFormat="1" applyFont="1" applyFill="1" applyBorder="1" applyAlignment="1">
      <alignment horizontal="left" wrapText="1" indent="2"/>
    </xf>
    <xf numFmtId="49" fontId="111" fillId="0" borderId="17" xfId="0" applyNumberFormat="1" applyFont="1" applyBorder="1" applyAlignment="1">
      <alignment horizontal="left" wrapText="1" indent="2"/>
    </xf>
    <xf numFmtId="49" fontId="111" fillId="0" borderId="78" xfId="0" applyNumberFormat="1" applyFont="1" applyFill="1" applyBorder="1" applyAlignment="1">
      <alignment horizontal="left" vertical="top" wrapText="1" indent="2"/>
    </xf>
    <xf numFmtId="49" fontId="111" fillId="0" borderId="78" xfId="0" applyNumberFormat="1" applyFont="1" applyFill="1" applyBorder="1" applyAlignment="1">
      <alignment horizontal="left" indent="1"/>
    </xf>
    <xf numFmtId="0" fontId="111" fillId="0" borderId="17" xfId="0" applyNumberFormat="1" applyFont="1" applyBorder="1" applyAlignment="1">
      <alignment horizontal="left" indent="1"/>
    </xf>
    <xf numFmtId="49" fontId="111" fillId="0" borderId="17" xfId="0" applyNumberFormat="1" applyFont="1" applyBorder="1" applyAlignment="1">
      <alignment horizontal="left" indent="1"/>
    </xf>
    <xf numFmtId="49" fontId="111" fillId="0" borderId="78" xfId="0" applyNumberFormat="1" applyFont="1" applyFill="1" applyBorder="1" applyAlignment="1">
      <alignment horizontal="left" indent="3"/>
    </xf>
    <xf numFmtId="49" fontId="111" fillId="0" borderId="17" xfId="0" applyNumberFormat="1" applyFont="1" applyBorder="1" applyAlignment="1">
      <alignment horizontal="left" indent="3"/>
    </xf>
    <xf numFmtId="0" fontId="111" fillId="0" borderId="17" xfId="0" applyFont="1" applyBorder="1" applyAlignment="1">
      <alignment horizontal="left" indent="2"/>
    </xf>
    <xf numFmtId="0" fontId="111" fillId="0" borderId="78" xfId="0" applyFont="1" applyBorder="1" applyAlignment="1">
      <alignment horizontal="left" indent="2"/>
    </xf>
    <xf numFmtId="0" fontId="111" fillId="0" borderId="17" xfId="0" applyFont="1" applyBorder="1" applyAlignment="1">
      <alignment horizontal="left" indent="1"/>
    </xf>
    <xf numFmtId="0" fontId="111" fillId="0" borderId="78" xfId="0" applyFont="1" applyBorder="1" applyAlignment="1">
      <alignment horizontal="left" indent="1"/>
    </xf>
    <xf numFmtId="0" fontId="114" fillId="0" borderId="62" xfId="0" applyFont="1" applyBorder="1"/>
    <xf numFmtId="0" fontId="111" fillId="0" borderId="65" xfId="0" applyFont="1" applyBorder="1"/>
    <xf numFmtId="0" fontId="111" fillId="0" borderId="78" xfId="0" applyFont="1" applyFill="1" applyBorder="1" applyAlignment="1">
      <alignment horizontal="center" vertical="center" wrapText="1"/>
    </xf>
    <xf numFmtId="14" fontId="111" fillId="0" borderId="0" xfId="0" applyNumberFormat="1" applyFont="1" applyBorder="1"/>
    <xf numFmtId="0" fontId="111" fillId="0" borderId="0" xfId="0" applyFont="1" applyAlignment="1">
      <alignment horizontal="center" vertical="center"/>
    </xf>
    <xf numFmtId="0" fontId="111" fillId="0" borderId="0" xfId="0" applyFont="1" applyBorder="1" applyAlignment="1">
      <alignment horizontal="left"/>
    </xf>
    <xf numFmtId="0" fontId="114" fillId="0" borderId="115" xfId="0" applyNumberFormat="1" applyFont="1" applyFill="1" applyBorder="1" applyAlignment="1">
      <alignment horizontal="left" vertical="center" wrapText="1"/>
    </xf>
    <xf numFmtId="0" fontId="111" fillId="0" borderId="7" xfId="0" applyFont="1" applyFill="1" applyBorder="1" applyAlignment="1">
      <alignment horizontal="center" vertical="center" wrapText="1"/>
    </xf>
    <xf numFmtId="0" fontId="116" fillId="0" borderId="0" xfId="0" applyFont="1"/>
    <xf numFmtId="0" fontId="94" fillId="0" borderId="0" xfId="0" applyFont="1" applyFill="1" applyBorder="1" applyAlignment="1">
      <alignment wrapText="1"/>
    </xf>
    <xf numFmtId="0" fontId="114" fillId="0" borderId="115"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10" xfId="0" applyNumberFormat="1" applyFont="1" applyFill="1" applyBorder="1" applyAlignment="1">
      <alignment horizontal="left" vertical="center" wrapText="1" indent="1" readingOrder="1"/>
    </xf>
    <xf numFmtId="0" fontId="132" fillId="0" borderId="115" xfId="0" applyFont="1" applyBorder="1" applyAlignment="1">
      <alignment horizontal="left" indent="3"/>
    </xf>
    <xf numFmtId="0" fontId="114" fillId="0" borderId="115" xfId="0" applyNumberFormat="1" applyFont="1" applyFill="1" applyBorder="1" applyAlignment="1">
      <alignment vertical="center" wrapText="1" readingOrder="1"/>
    </xf>
    <xf numFmtId="0" fontId="132" fillId="0" borderId="115" xfId="0" applyFont="1" applyFill="1" applyBorder="1" applyAlignment="1">
      <alignment horizontal="left" indent="2"/>
    </xf>
    <xf numFmtId="0" fontId="111" fillId="0" borderId="111" xfId="0" applyNumberFormat="1" applyFont="1" applyFill="1" applyBorder="1" applyAlignment="1">
      <alignment vertical="center" wrapText="1" readingOrder="1"/>
    </xf>
    <xf numFmtId="0" fontId="132" fillId="0" borderId="119" xfId="0" applyFont="1" applyBorder="1" applyAlignment="1">
      <alignment horizontal="left" indent="2"/>
    </xf>
    <xf numFmtId="0" fontId="111" fillId="0" borderId="110" xfId="0" applyNumberFormat="1" applyFont="1" applyFill="1" applyBorder="1" applyAlignment="1">
      <alignment vertical="center" wrapText="1" readingOrder="1"/>
    </xf>
    <xf numFmtId="0" fontId="132" fillId="0" borderId="115" xfId="0" applyFont="1" applyBorder="1" applyAlignment="1">
      <alignment horizontal="left" indent="2"/>
    </xf>
    <xf numFmtId="0" fontId="111" fillId="0" borderId="109" xfId="0" applyNumberFormat="1" applyFont="1" applyFill="1" applyBorder="1" applyAlignment="1">
      <alignment vertical="center" wrapText="1" readingOrder="1"/>
    </xf>
    <xf numFmtId="0" fontId="132" fillId="0" borderId="7" xfId="0" applyFont="1" applyBorder="1"/>
    <xf numFmtId="167" fontId="133" fillId="80" borderId="55" xfId="0" applyNumberFormat="1" applyFont="1" applyFill="1" applyBorder="1" applyAlignment="1">
      <alignment horizontal="center"/>
    </xf>
    <xf numFmtId="0" fontId="2" fillId="81" borderId="0" xfId="13" applyFont="1" applyFill="1" applyBorder="1" applyAlignment="1" applyProtection="1">
      <alignment wrapText="1"/>
      <protection locked="0"/>
    </xf>
    <xf numFmtId="10" fontId="96" fillId="2" borderId="135" xfId="20962" applyNumberFormat="1" applyFont="1" applyFill="1" applyBorder="1" applyAlignment="1" applyProtection="1">
      <alignment vertical="center"/>
      <protection locked="0"/>
    </xf>
    <xf numFmtId="0" fontId="96" fillId="0" borderId="28" xfId="0" applyNumberFormat="1" applyFont="1" applyFill="1" applyBorder="1" applyAlignment="1">
      <alignment horizontal="left" vertical="center" wrapText="1" indent="1"/>
    </xf>
    <xf numFmtId="0" fontId="2" fillId="0" borderId="134" xfId="0" applyFont="1" applyBorder="1" applyAlignment="1">
      <alignment vertical="center" wrapText="1"/>
    </xf>
    <xf numFmtId="0" fontId="2" fillId="2" borderId="132" xfId="0" applyFont="1" applyFill="1" applyBorder="1" applyAlignment="1">
      <alignment horizontal="right" vertical="center"/>
    </xf>
    <xf numFmtId="0" fontId="2" fillId="0" borderId="129" xfId="0" applyFont="1" applyBorder="1" applyAlignment="1">
      <alignment vertical="center" wrapText="1"/>
    </xf>
    <xf numFmtId="0" fontId="65" fillId="0" borderId="129" xfId="0" applyFont="1" applyFill="1" applyBorder="1" applyAlignment="1">
      <alignment horizontal="left" vertical="center" wrapText="1"/>
    </xf>
    <xf numFmtId="0" fontId="45" fillId="0" borderId="129" xfId="0" applyFont="1" applyFill="1" applyBorder="1" applyAlignment="1">
      <alignment horizontal="center" vertical="center" wrapText="1"/>
    </xf>
    <xf numFmtId="0" fontId="2" fillId="0" borderId="61" xfId="0" applyFont="1" applyBorder="1"/>
    <xf numFmtId="0" fontId="2" fillId="0" borderId="14" xfId="0" applyFont="1" applyBorder="1" applyAlignment="1">
      <alignment horizontal="right" vertical="center" wrapText="1"/>
    </xf>
    <xf numFmtId="10" fontId="139" fillId="2" borderId="22" xfId="20962" applyNumberFormat="1" applyFont="1" applyFill="1" applyBorder="1" applyAlignment="1" applyProtection="1">
      <alignment vertical="center"/>
      <protection locked="0"/>
    </xf>
    <xf numFmtId="10" fontId="96" fillId="0" borderId="21" xfId="20962" applyNumberFormat="1" applyFont="1" applyFill="1" applyBorder="1" applyAlignment="1" applyProtection="1">
      <alignment vertical="center"/>
      <protection locked="0"/>
    </xf>
    <xf numFmtId="193" fontId="96" fillId="0" borderId="134" xfId="0" applyNumberFormat="1" applyFont="1" applyFill="1" applyBorder="1" applyAlignment="1" applyProtection="1">
      <alignment vertical="center"/>
      <protection locked="0"/>
    </xf>
    <xf numFmtId="193" fontId="139" fillId="2" borderId="133" xfId="0" applyNumberFormat="1" applyFont="1" applyFill="1" applyBorder="1" applyAlignment="1" applyProtection="1">
      <alignment vertical="center"/>
      <protection locked="0"/>
    </xf>
    <xf numFmtId="193" fontId="139" fillId="2" borderId="134" xfId="0" applyNumberFormat="1" applyFont="1" applyFill="1" applyBorder="1" applyAlignment="1" applyProtection="1">
      <alignment vertical="center"/>
      <protection locked="0"/>
    </xf>
    <xf numFmtId="10" fontId="96" fillId="2" borderId="130" xfId="20962" applyNumberFormat="1" applyFont="1" applyFill="1" applyBorder="1" applyAlignment="1" applyProtection="1">
      <alignment vertical="center"/>
      <protection locked="0"/>
    </xf>
    <xf numFmtId="193" fontId="96" fillId="2" borderId="130" xfId="0" applyNumberFormat="1" applyFont="1" applyFill="1" applyBorder="1" applyAlignment="1" applyProtection="1">
      <alignment vertical="center"/>
      <protection locked="0"/>
    </xf>
    <xf numFmtId="193" fontId="96" fillId="2" borderId="129" xfId="0" applyNumberFormat="1" applyFont="1" applyFill="1" applyBorder="1" applyAlignment="1" applyProtection="1">
      <alignment vertical="center"/>
      <protection locked="0"/>
    </xf>
    <xf numFmtId="10" fontId="96" fillId="37" borderId="88" xfId="20962" applyNumberFormat="1" applyFont="1" applyFill="1" applyBorder="1"/>
    <xf numFmtId="10" fontId="96" fillId="37" borderId="0" xfId="20962" applyNumberFormat="1" applyFont="1" applyFill="1" applyBorder="1"/>
    <xf numFmtId="10" fontId="139" fillId="2" borderId="130" xfId="20962" applyNumberFormat="1" applyFont="1" applyFill="1" applyBorder="1" applyAlignment="1" applyProtection="1">
      <alignment vertical="center"/>
      <protection locked="0"/>
    </xf>
    <xf numFmtId="10" fontId="96" fillId="2" borderId="129" xfId="20962" applyNumberFormat="1" applyFont="1" applyFill="1" applyBorder="1" applyAlignment="1" applyProtection="1">
      <alignment vertical="center"/>
      <protection locked="0"/>
    </xf>
    <xf numFmtId="193" fontId="139" fillId="2" borderId="130" xfId="0" applyNumberFormat="1" applyFont="1" applyFill="1" applyBorder="1" applyAlignment="1" applyProtection="1">
      <alignment vertical="center"/>
      <protection locked="0"/>
    </xf>
    <xf numFmtId="10" fontId="3" fillId="0" borderId="129" xfId="20962" applyNumberFormat="1" applyFont="1" applyFill="1" applyBorder="1" applyAlignment="1" applyProtection="1">
      <alignment horizontal="right" vertical="center" wrapText="1"/>
      <protection locked="0"/>
    </xf>
    <xf numFmtId="193" fontId="96" fillId="0" borderId="129" xfId="0" applyNumberFormat="1" applyFont="1" applyFill="1" applyBorder="1" applyAlignment="1" applyProtection="1">
      <alignment horizontal="right" vertical="center" wrapText="1"/>
      <protection locked="0"/>
    </xf>
    <xf numFmtId="193" fontId="96" fillId="0" borderId="129" xfId="0" applyNumberFormat="1" applyFont="1" applyFill="1" applyBorder="1" applyAlignment="1" applyProtection="1">
      <alignment vertical="center" wrapText="1"/>
      <protection locked="0"/>
    </xf>
    <xf numFmtId="169" fontId="96" fillId="37" borderId="61" xfId="20" applyFont="1" applyBorder="1"/>
    <xf numFmtId="169" fontId="96" fillId="37" borderId="88" xfId="20" applyFont="1" applyBorder="1"/>
    <xf numFmtId="169" fontId="96" fillId="37" borderId="0" xfId="20" applyFont="1" applyBorder="1"/>
    <xf numFmtId="0" fontId="96" fillId="0" borderId="14" xfId="0" applyNumberFormat="1" applyFont="1" applyFill="1" applyBorder="1" applyAlignment="1">
      <alignment horizontal="left" vertical="center" wrapText="1" indent="1"/>
    </xf>
    <xf numFmtId="0" fontId="96" fillId="0" borderId="16" xfId="0" applyNumberFormat="1" applyFont="1" applyFill="1" applyBorder="1" applyAlignment="1">
      <alignment horizontal="left" vertical="center" wrapText="1" indent="1"/>
    </xf>
    <xf numFmtId="0" fontId="96" fillId="0" borderId="15" xfId="0" applyNumberFormat="1" applyFont="1" applyFill="1" applyBorder="1" applyAlignment="1">
      <alignment horizontal="left" vertical="center" wrapText="1" indent="1"/>
    </xf>
    <xf numFmtId="0" fontId="4" fillId="0" borderId="1" xfId="0" applyFont="1" applyBorder="1" applyAlignment="1">
      <alignment horizontal="center" vertical="center"/>
    </xf>
    <xf numFmtId="0" fontId="0" fillId="0" borderId="0" xfId="0" applyFont="1" applyBorder="1"/>
    <xf numFmtId="0" fontId="3" fillId="0" borderId="0" xfId="0" applyFont="1" applyBorder="1"/>
    <xf numFmtId="0" fontId="96" fillId="0" borderId="0" xfId="0" applyFont="1" applyBorder="1"/>
    <xf numFmtId="0" fontId="96" fillId="0" borderId="0" xfId="0" applyFont="1"/>
    <xf numFmtId="0" fontId="0" fillId="0" borderId="0" xfId="0" applyFont="1" applyFill="1"/>
    <xf numFmtId="0" fontId="0" fillId="0" borderId="0" xfId="0" applyFont="1"/>
    <xf numFmtId="10" fontId="3" fillId="0" borderId="130" xfId="20962" applyNumberFormat="1" applyFont="1" applyBorder="1" applyAlignment="1" applyProtection="1">
      <alignment vertical="center" wrapText="1"/>
      <protection locked="0"/>
    </xf>
    <xf numFmtId="10" fontId="3" fillId="0" borderId="129" xfId="20962" applyNumberFormat="1" applyFont="1" applyBorder="1" applyAlignment="1" applyProtection="1">
      <alignment vertical="center" wrapText="1"/>
      <protection locked="0"/>
    </xf>
    <xf numFmtId="193" fontId="3" fillId="0" borderId="130" xfId="0" applyNumberFormat="1" applyFont="1" applyFill="1" applyBorder="1" applyAlignment="1" applyProtection="1">
      <alignment vertical="center" wrapText="1"/>
      <protection locked="0"/>
    </xf>
    <xf numFmtId="193" fontId="3" fillId="0" borderId="129" xfId="0" applyNumberFormat="1" applyFont="1" applyFill="1" applyBorder="1" applyAlignment="1" applyProtection="1">
      <alignment vertical="center" wrapText="1"/>
      <protection locked="0"/>
    </xf>
    <xf numFmtId="10" fontId="3" fillId="0" borderId="87" xfId="20641" applyNumberFormat="1" applyFont="1" applyFill="1" applyBorder="1" applyAlignment="1">
      <alignment vertical="center"/>
    </xf>
    <xf numFmtId="10" fontId="3" fillId="0" borderId="86" xfId="20641" applyNumberFormat="1" applyFont="1" applyFill="1" applyBorder="1" applyAlignment="1">
      <alignment vertical="center"/>
    </xf>
    <xf numFmtId="3" fontId="3" fillId="0" borderId="16" xfId="0" applyNumberFormat="1" applyFont="1" applyFill="1" applyBorder="1" applyAlignment="1">
      <alignment vertical="center"/>
    </xf>
    <xf numFmtId="3" fontId="3" fillId="0" borderId="25" xfId="0" applyNumberFormat="1" applyFont="1" applyFill="1" applyBorder="1" applyAlignment="1">
      <alignment vertical="center"/>
    </xf>
    <xf numFmtId="3" fontId="3" fillId="0" borderId="22" xfId="0" applyNumberFormat="1" applyFont="1" applyFill="1" applyBorder="1" applyAlignment="1">
      <alignment vertical="center"/>
    </xf>
    <xf numFmtId="3" fontId="3" fillId="0" borderId="23" xfId="0" applyNumberFormat="1" applyFont="1" applyFill="1" applyBorder="1" applyAlignment="1">
      <alignment vertical="center"/>
    </xf>
    <xf numFmtId="3" fontId="3" fillId="0" borderId="21" xfId="0" applyNumberFormat="1" applyFont="1" applyFill="1" applyBorder="1" applyAlignment="1">
      <alignment vertical="center"/>
    </xf>
    <xf numFmtId="3" fontId="3" fillId="0" borderId="62" xfId="0" applyNumberFormat="1" applyFont="1" applyFill="1" applyBorder="1" applyAlignment="1">
      <alignment vertical="center"/>
    </xf>
    <xf numFmtId="3" fontId="3" fillId="0" borderId="81" xfId="0" applyNumberFormat="1" applyFont="1" applyFill="1" applyBorder="1" applyAlignment="1">
      <alignment vertical="center"/>
    </xf>
    <xf numFmtId="3" fontId="9" fillId="37" borderId="0" xfId="20" applyNumberFormat="1" applyBorder="1"/>
    <xf numFmtId="0" fontId="45" fillId="0" borderId="131" xfId="0" applyFont="1" applyBorder="1" applyAlignment="1">
      <alignment horizontal="center" vertical="center" wrapText="1"/>
    </xf>
    <xf numFmtId="0" fontId="45" fillId="0" borderId="136" xfId="0" applyFont="1" applyBorder="1" applyAlignment="1">
      <alignment horizontal="center" vertical="center" wrapText="1"/>
    </xf>
    <xf numFmtId="14" fontId="112" fillId="0" borderId="0" xfId="0" applyNumberFormat="1" applyFont="1" applyAlignment="1">
      <alignment horizontal="left"/>
    </xf>
    <xf numFmtId="0" fontId="85" fillId="0" borderId="0" xfId="0" applyFont="1"/>
    <xf numFmtId="0" fontId="2" fillId="0" borderId="17" xfId="0" applyFont="1" applyBorder="1" applyAlignment="1">
      <alignment vertical="center"/>
    </xf>
    <xf numFmtId="0" fontId="3" fillId="0" borderId="0" xfId="0" applyFont="1"/>
    <xf numFmtId="0" fontId="134" fillId="0" borderId="129" xfId="0" applyFont="1" applyBorder="1"/>
    <xf numFmtId="0" fontId="134" fillId="0" borderId="129" xfId="0" applyFont="1" applyFill="1" applyBorder="1"/>
    <xf numFmtId="0" fontId="135" fillId="0" borderId="129" xfId="17" applyFont="1" applyBorder="1" applyAlignment="1" applyProtection="1"/>
    <xf numFmtId="14" fontId="2" fillId="0" borderId="0" xfId="0" applyNumberFormat="1" applyFont="1" applyAlignment="1">
      <alignment horizontal="left"/>
    </xf>
    <xf numFmtId="0" fontId="5" fillId="0" borderId="129" xfId="0" applyFont="1" applyFill="1" applyBorder="1" applyAlignment="1">
      <alignment wrapText="1"/>
    </xf>
    <xf numFmtId="0" fontId="2" fillId="0" borderId="129" xfId="0" applyFont="1" applyBorder="1" applyAlignment="1">
      <alignment wrapText="1"/>
    </xf>
    <xf numFmtId="0" fontId="2" fillId="0" borderId="132" xfId="0" applyFont="1" applyBorder="1" applyAlignment="1">
      <alignment vertical="center"/>
    </xf>
    <xf numFmtId="0" fontId="5" fillId="0" borderId="129" xfId="0" applyFont="1" applyBorder="1" applyAlignment="1">
      <alignment wrapText="1"/>
    </xf>
    <xf numFmtId="0" fontId="5" fillId="0" borderId="134" xfId="0" applyFont="1" applyBorder="1" applyAlignment="1">
      <alignment wrapText="1"/>
    </xf>
    <xf numFmtId="0" fontId="104" fillId="0" borderId="131" xfId="0" applyFont="1" applyBorder="1" applyAlignment="1"/>
    <xf numFmtId="0" fontId="136" fillId="0" borderId="131" xfId="0" applyFont="1" applyFill="1" applyBorder="1" applyAlignment="1"/>
    <xf numFmtId="0" fontId="104" fillId="0" borderId="131" xfId="0" applyFont="1" applyFill="1" applyBorder="1" applyAlignment="1"/>
    <xf numFmtId="0" fontId="2" fillId="0" borderId="129" xfId="0" applyFont="1" applyFill="1" applyBorder="1" applyAlignment="1">
      <alignment wrapText="1"/>
    </xf>
    <xf numFmtId="194" fontId="136" fillId="0" borderId="131" xfId="20962" applyNumberFormat="1" applyFont="1" applyFill="1" applyBorder="1" applyAlignment="1"/>
    <xf numFmtId="10" fontId="96" fillId="0" borderId="24" xfId="20962" applyNumberFormat="1" applyFont="1" applyFill="1" applyBorder="1" applyAlignment="1" applyProtection="1">
      <alignment vertical="center"/>
      <protection locked="0"/>
    </xf>
    <xf numFmtId="10" fontId="96" fillId="0" borderId="135" xfId="20962" applyNumberFormat="1" applyFont="1" applyFill="1" applyBorder="1" applyAlignment="1" applyProtection="1">
      <alignment vertical="center"/>
      <protection locked="0"/>
    </xf>
    <xf numFmtId="10" fontId="96" fillId="2" borderId="131" xfId="20962" applyNumberFormat="1" applyFont="1" applyFill="1" applyBorder="1" applyAlignment="1" applyProtection="1">
      <alignment vertical="center"/>
      <protection locked="0"/>
    </xf>
    <xf numFmtId="10" fontId="96" fillId="0" borderId="131" xfId="20962" applyNumberFormat="1" applyFont="1" applyFill="1" applyBorder="1" applyAlignment="1" applyProtection="1">
      <alignment vertical="center"/>
      <protection locked="0"/>
    </xf>
    <xf numFmtId="10" fontId="96" fillId="0" borderId="37" xfId="20962" applyNumberFormat="1" applyFont="1" applyFill="1" applyBorder="1" applyAlignment="1" applyProtection="1">
      <alignment vertical="center"/>
      <protection locked="0"/>
    </xf>
    <xf numFmtId="0" fontId="0" fillId="0" borderId="17" xfId="0" applyBorder="1" applyAlignment="1">
      <alignment horizontal="center"/>
    </xf>
    <xf numFmtId="0" fontId="0" fillId="0" borderId="20" xfId="0" applyBorder="1" applyAlignment="1">
      <alignment horizontal="center"/>
    </xf>
    <xf numFmtId="0" fontId="45" fillId="0" borderId="21" xfId="0" applyNumberFormat="1" applyFont="1" applyFill="1" applyBorder="1" applyAlignment="1">
      <alignment vertical="center" wrapText="1"/>
    </xf>
    <xf numFmtId="193" fontId="96" fillId="36" borderId="22" xfId="2" applyNumberFormat="1" applyFont="1" applyFill="1" applyBorder="1" applyAlignment="1" applyProtection="1">
      <alignment vertical="top" wrapText="1"/>
    </xf>
    <xf numFmtId="193" fontId="140" fillId="0" borderId="30" xfId="0" applyNumberFormat="1" applyFont="1" applyBorder="1" applyAlignment="1">
      <alignment horizontal="center" vertical="center"/>
    </xf>
    <xf numFmtId="193" fontId="141" fillId="0" borderId="11" xfId="0" applyNumberFormat="1" applyFont="1" applyBorder="1" applyAlignment="1">
      <alignment horizontal="center" vertical="center"/>
    </xf>
    <xf numFmtId="193" fontId="140" fillId="0" borderId="11" xfId="0" applyNumberFormat="1" applyFont="1" applyBorder="1" applyAlignment="1">
      <alignment horizontal="center" vertical="center"/>
    </xf>
    <xf numFmtId="193" fontId="133" fillId="0" borderId="11" xfId="0" applyNumberFormat="1" applyFont="1" applyBorder="1" applyAlignment="1">
      <alignment horizontal="center" vertical="center"/>
    </xf>
    <xf numFmtId="193" fontId="142" fillId="0" borderId="11" xfId="0" applyNumberFormat="1" applyFont="1" applyBorder="1" applyAlignment="1">
      <alignment horizontal="center" vertical="center"/>
    </xf>
    <xf numFmtId="193" fontId="141" fillId="0" borderId="11" xfId="0" applyNumberFormat="1" applyFont="1" applyFill="1" applyBorder="1" applyAlignment="1">
      <alignment horizontal="center" vertical="center"/>
    </xf>
    <xf numFmtId="193" fontId="141" fillId="0" borderId="12" xfId="0" applyNumberFormat="1" applyFont="1" applyBorder="1" applyAlignment="1">
      <alignment horizontal="center" vertical="center"/>
    </xf>
    <xf numFmtId="193" fontId="140" fillId="0" borderId="13" xfId="0" applyNumberFormat="1" applyFont="1" applyBorder="1" applyAlignment="1">
      <alignment horizontal="center" vertical="center"/>
    </xf>
    <xf numFmtId="193" fontId="140" fillId="0" borderId="12" xfId="0" applyNumberFormat="1" applyFont="1" applyBorder="1" applyAlignment="1">
      <alignment horizontal="center" vertical="center"/>
    </xf>
    <xf numFmtId="193" fontId="133" fillId="0" borderId="12" xfId="0" applyNumberFormat="1" applyFont="1" applyBorder="1" applyAlignment="1">
      <alignment vertical="center"/>
    </xf>
    <xf numFmtId="167" fontId="86" fillId="0" borderId="138" xfId="0" applyNumberFormat="1" applyFont="1" applyFill="1" applyBorder="1" applyAlignment="1">
      <alignment horizontal="center"/>
    </xf>
    <xf numFmtId="0" fontId="125" fillId="0" borderId="129" xfId="0" applyFont="1" applyFill="1" applyBorder="1" applyAlignment="1">
      <alignment horizontal="left" vertical="center" wrapText="1"/>
    </xf>
    <xf numFmtId="0" fontId="127" fillId="0" borderId="129" xfId="20966" applyFont="1" applyFill="1" applyBorder="1" applyAlignment="1">
      <alignment horizontal="center" vertical="center" wrapText="1"/>
    </xf>
    <xf numFmtId="167" fontId="84" fillId="0" borderId="130" xfId="0" applyNumberFormat="1" applyFont="1" applyBorder="1" applyAlignment="1">
      <alignment horizontal="center"/>
    </xf>
    <xf numFmtId="167" fontId="86" fillId="0" borderId="130" xfId="0" applyNumberFormat="1" applyFont="1" applyFill="1" applyBorder="1" applyAlignment="1">
      <alignment horizontal="center"/>
    </xf>
    <xf numFmtId="0" fontId="84" fillId="0" borderId="130" xfId="0" applyFont="1" applyBorder="1"/>
    <xf numFmtId="0" fontId="128" fillId="0" borderId="129" xfId="0" applyFont="1" applyBorder="1" applyAlignment="1">
      <alignment horizontal="justify"/>
    </xf>
    <xf numFmtId="0" fontId="125" fillId="0" borderId="21" xfId="0" applyFont="1" applyFill="1" applyBorder="1" applyAlignment="1">
      <alignment horizontal="left" vertical="center" wrapText="1"/>
    </xf>
    <xf numFmtId="193" fontId="140" fillId="0" borderId="21" xfId="0" applyNumberFormat="1" applyFont="1" applyFill="1" applyBorder="1" applyAlignment="1">
      <alignment horizontal="center" vertical="center"/>
    </xf>
    <xf numFmtId="0" fontId="84" fillId="0" borderId="22" xfId="0" applyFont="1" applyBorder="1"/>
    <xf numFmtId="193" fontId="3" fillId="0" borderId="17" xfId="0" applyNumberFormat="1" applyFont="1" applyBorder="1" applyAlignment="1"/>
    <xf numFmtId="193" fontId="3" fillId="36" borderId="51" xfId="0" applyNumberFormat="1" applyFont="1" applyFill="1" applyBorder="1" applyAlignment="1"/>
    <xf numFmtId="193" fontId="3" fillId="36" borderId="20" xfId="0" applyNumberFormat="1" applyFont="1" applyFill="1" applyBorder="1"/>
    <xf numFmtId="193" fontId="3" fillId="36" borderId="22" xfId="0" applyNumberFormat="1" applyFont="1" applyFill="1" applyBorder="1"/>
    <xf numFmtId="193" fontId="3" fillId="36" borderId="52" xfId="0" applyNumberFormat="1" applyFont="1" applyFill="1" applyBorder="1"/>
    <xf numFmtId="193" fontId="121" fillId="36" borderId="21" xfId="16" applyNumberFormat="1" applyFont="1" applyFill="1" applyBorder="1" applyAlignment="1" applyProtection="1">
      <protection locked="0"/>
    </xf>
    <xf numFmtId="3" fontId="121" fillId="36" borderId="21" xfId="16" applyNumberFormat="1" applyFont="1" applyFill="1" applyBorder="1" applyAlignment="1" applyProtection="1">
      <protection locked="0"/>
    </xf>
    <xf numFmtId="193" fontId="121" fillId="36" borderId="21" xfId="1" applyNumberFormat="1" applyFont="1" applyFill="1" applyBorder="1" applyAlignment="1" applyProtection="1">
      <protection locked="0"/>
    </xf>
    <xf numFmtId="193" fontId="94" fillId="3" borderId="21" xfId="5" applyNumberFormat="1" applyFont="1" applyFill="1" applyBorder="1" applyProtection="1">
      <protection locked="0"/>
    </xf>
    <xf numFmtId="164" fontId="121" fillId="36" borderId="22" xfId="1" applyNumberFormat="1" applyFont="1" applyFill="1" applyBorder="1" applyAlignment="1" applyProtection="1">
      <protection locked="0"/>
    </xf>
    <xf numFmtId="0" fontId="111" fillId="78" borderId="129" xfId="0" applyFont="1" applyFill="1" applyBorder="1"/>
    <xf numFmtId="0" fontId="111" fillId="0" borderId="129" xfId="0" applyFont="1" applyFill="1" applyBorder="1"/>
    <xf numFmtId="0" fontId="144" fillId="0" borderId="0" xfId="0" applyFont="1"/>
    <xf numFmtId="164" fontId="3" fillId="0" borderId="0" xfId="7" applyNumberFormat="1" applyFont="1"/>
    <xf numFmtId="0" fontId="111" fillId="0" borderId="7" xfId="0" applyFont="1" applyBorder="1" applyAlignment="1">
      <alignment horizontal="center" vertical="center" wrapText="1"/>
    </xf>
    <xf numFmtId="0" fontId="111" fillId="0" borderId="115" xfId="0" applyFont="1" applyBorder="1" applyAlignment="1">
      <alignment horizontal="center" vertical="center" wrapText="1"/>
    </xf>
    <xf numFmtId="0" fontId="111" fillId="0" borderId="73" xfId="0" applyFont="1" applyBorder="1" applyAlignment="1">
      <alignment horizontal="center" vertical="center" wrapText="1"/>
    </xf>
    <xf numFmtId="0" fontId="111" fillId="0" borderId="27" xfId="0" applyFont="1" applyFill="1" applyBorder="1" applyAlignment="1">
      <alignment horizontal="center" vertical="center" wrapText="1"/>
    </xf>
    <xf numFmtId="10" fontId="96" fillId="2" borderId="135" xfId="20962" applyNumberFormat="1" applyFont="1" applyFill="1" applyBorder="1" applyAlignment="1" applyProtection="1">
      <alignment horizontal="right" vertical="center"/>
      <protection locked="0"/>
    </xf>
    <xf numFmtId="10" fontId="96" fillId="2" borderId="131" xfId="20962" applyNumberFormat="1" applyFont="1" applyFill="1" applyBorder="1" applyAlignment="1" applyProtection="1">
      <alignment horizontal="right" vertical="center"/>
      <protection locked="0"/>
    </xf>
    <xf numFmtId="0" fontId="2" fillId="0" borderId="17" xfId="0" applyFont="1" applyFill="1" applyBorder="1" applyAlignment="1">
      <alignment vertical="center"/>
    </xf>
    <xf numFmtId="193" fontId="140" fillId="0" borderId="139" xfId="0" applyNumberFormat="1" applyFont="1" applyFill="1" applyBorder="1" applyAlignment="1">
      <alignment horizontal="center" vertical="center"/>
    </xf>
    <xf numFmtId="0" fontId="145" fillId="3" borderId="129" xfId="20966" applyFont="1" applyFill="1" applyBorder="1" applyAlignment="1">
      <alignment horizontal="left" vertical="center" wrapText="1"/>
    </xf>
    <xf numFmtId="0" fontId="146" fillId="0" borderId="129" xfId="20966" applyFont="1" applyFill="1" applyBorder="1" applyAlignment="1">
      <alignment horizontal="left" vertical="center" wrapText="1" indent="1"/>
    </xf>
    <xf numFmtId="0" fontId="147" fillId="3" borderId="112" xfId="0" applyFont="1" applyFill="1" applyBorder="1" applyAlignment="1">
      <alignment horizontal="left" vertical="center" wrapText="1"/>
    </xf>
    <xf numFmtId="0" fontId="146" fillId="3" borderId="129" xfId="20966" applyFont="1" applyFill="1" applyBorder="1" applyAlignment="1">
      <alignment horizontal="left" vertical="center" wrapText="1" indent="1"/>
    </xf>
    <xf numFmtId="0" fontId="145" fillId="0" borderId="112" xfId="0" applyFont="1" applyFill="1" applyBorder="1" applyAlignment="1">
      <alignment horizontal="left" vertical="center" wrapText="1"/>
    </xf>
    <xf numFmtId="0" fontId="147" fillId="0" borderId="112" xfId="0" applyFont="1" applyFill="1" applyBorder="1" applyAlignment="1">
      <alignment horizontal="left" vertical="center" wrapText="1"/>
    </xf>
    <xf numFmtId="0" fontId="147" fillId="0" borderId="112" xfId="0" applyFont="1" applyFill="1" applyBorder="1" applyAlignment="1">
      <alignment vertical="center" wrapText="1"/>
    </xf>
    <xf numFmtId="0" fontId="148" fillId="0" borderId="112" xfId="0" applyFont="1" applyFill="1" applyBorder="1" applyAlignment="1">
      <alignment horizontal="left" vertical="center" wrapText="1" indent="1"/>
    </xf>
    <xf numFmtId="0" fontId="148" fillId="3" borderId="112" xfId="0" applyFont="1" applyFill="1" applyBorder="1" applyAlignment="1">
      <alignment horizontal="left" vertical="center" wrapText="1" indent="1"/>
    </xf>
    <xf numFmtId="0" fontId="147" fillId="3" borderId="113" xfId="0" applyFont="1" applyFill="1" applyBorder="1" applyAlignment="1">
      <alignment horizontal="left" vertical="center" wrapText="1"/>
    </xf>
    <xf numFmtId="0" fontId="148" fillId="0" borderId="129" xfId="20966" applyFont="1" applyFill="1" applyBorder="1" applyAlignment="1">
      <alignment horizontal="left" vertical="center" wrapText="1" indent="1"/>
    </xf>
    <xf numFmtId="0" fontId="147" fillId="3" borderId="114" xfId="0" applyFont="1" applyFill="1" applyBorder="1" applyAlignment="1">
      <alignment horizontal="left" vertical="center" wrapText="1"/>
    </xf>
    <xf numFmtId="0" fontId="146" fillId="3" borderId="112" xfId="0" applyFont="1" applyFill="1" applyBorder="1" applyAlignment="1">
      <alignment horizontal="left" vertical="center" wrapText="1" indent="1"/>
    </xf>
    <xf numFmtId="0" fontId="146" fillId="3" borderId="113" xfId="0" applyFont="1" applyFill="1" applyBorder="1" applyAlignment="1">
      <alignment horizontal="left" vertical="center" wrapText="1" indent="1"/>
    </xf>
    <xf numFmtId="0" fontId="146" fillId="3" borderId="129" xfId="0" applyFont="1" applyFill="1" applyBorder="1" applyAlignment="1">
      <alignment horizontal="left" vertical="center" wrapText="1" indent="1"/>
    </xf>
    <xf numFmtId="0" fontId="147" fillId="0" borderId="129" xfId="0" applyFont="1" applyBorder="1" applyAlignment="1">
      <alignment horizontal="left" vertical="center" wrapText="1"/>
    </xf>
    <xf numFmtId="0" fontId="146" fillId="0" borderId="129" xfId="0" applyFont="1" applyBorder="1" applyAlignment="1">
      <alignment horizontal="left" vertical="center" wrapText="1" indent="1"/>
    </xf>
    <xf numFmtId="0" fontId="147" fillId="0" borderId="129" xfId="20966" applyFont="1" applyFill="1" applyBorder="1" applyAlignment="1">
      <alignment horizontal="left" vertical="center" wrapText="1"/>
    </xf>
    <xf numFmtId="0" fontId="147" fillId="3" borderId="129" xfId="0" applyFont="1" applyFill="1" applyBorder="1" applyAlignment="1">
      <alignment horizontal="left" vertical="center" wrapText="1"/>
    </xf>
    <xf numFmtId="0" fontId="147" fillId="0" borderId="129" xfId="0" applyFont="1" applyFill="1" applyBorder="1" applyAlignment="1">
      <alignment vertical="center" wrapText="1"/>
    </xf>
    <xf numFmtId="0" fontId="147" fillId="3" borderId="129" xfId="20966" applyFont="1" applyFill="1" applyBorder="1" applyAlignment="1">
      <alignment horizontal="left" vertical="center" wrapText="1"/>
    </xf>
    <xf numFmtId="0" fontId="148" fillId="3" borderId="129" xfId="0" applyFont="1" applyFill="1" applyBorder="1" applyAlignment="1">
      <alignment horizontal="left" vertical="center" wrapText="1" indent="1"/>
    </xf>
    <xf numFmtId="0" fontId="146" fillId="0" borderId="129" xfId="0" applyFont="1" applyFill="1" applyBorder="1" applyAlignment="1">
      <alignment horizontal="left" vertical="center" wrapText="1" indent="1"/>
    </xf>
    <xf numFmtId="0" fontId="147" fillId="0" borderId="129" xfId="0" applyFont="1" applyFill="1" applyBorder="1" applyAlignment="1">
      <alignment horizontal="left" vertical="center" wrapText="1"/>
    </xf>
    <xf numFmtId="164" fontId="3" fillId="36" borderId="22" xfId="7" applyNumberFormat="1" applyFont="1" applyFill="1" applyBorder="1"/>
    <xf numFmtId="0" fontId="86" fillId="0" borderId="1" xfId="0" applyFont="1" applyBorder="1" applyAlignment="1">
      <alignment horizontal="center" vertical="center" wrapText="1"/>
    </xf>
    <xf numFmtId="0" fontId="99" fillId="3" borderId="99" xfId="0" applyFont="1" applyFill="1" applyBorder="1" applyAlignment="1">
      <alignment horizontal="left"/>
    </xf>
    <xf numFmtId="0" fontId="2" fillId="0" borderId="11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4" fillId="3" borderId="140" xfId="0" applyFont="1" applyFill="1" applyBorder="1" applyAlignment="1">
      <alignment vertical="center"/>
    </xf>
    <xf numFmtId="0" fontId="3" fillId="3" borderId="117" xfId="0" applyFont="1" applyFill="1" applyBorder="1" applyAlignment="1">
      <alignment vertical="center"/>
    </xf>
    <xf numFmtId="3" fontId="3" fillId="3" borderId="117" xfId="0" applyNumberFormat="1" applyFont="1" applyFill="1" applyBorder="1" applyAlignment="1">
      <alignment vertical="center"/>
    </xf>
    <xf numFmtId="0" fontId="3" fillId="0" borderId="115" xfId="0" applyFont="1" applyFill="1" applyBorder="1" applyAlignment="1">
      <alignment vertical="center"/>
    </xf>
    <xf numFmtId="0" fontId="4" fillId="0" borderId="115" xfId="0" applyFont="1" applyFill="1" applyBorder="1" applyAlignment="1">
      <alignment vertical="center"/>
    </xf>
    <xf numFmtId="0" fontId="3" fillId="0" borderId="119" xfId="0" applyFont="1" applyFill="1" applyBorder="1" applyAlignment="1">
      <alignment vertical="center"/>
    </xf>
    <xf numFmtId="3" fontId="3" fillId="0" borderId="98" xfId="0" applyNumberFormat="1" applyFont="1" applyFill="1" applyBorder="1" applyAlignment="1">
      <alignment vertical="center"/>
    </xf>
    <xf numFmtId="0" fontId="2" fillId="3" borderId="115" xfId="5" applyFont="1" applyFill="1" applyBorder="1" applyProtection="1">
      <protection locked="0"/>
    </xf>
    <xf numFmtId="0" fontId="2" fillId="0" borderId="115" xfId="13" applyFont="1" applyFill="1" applyBorder="1" applyAlignment="1" applyProtection="1">
      <alignment horizontal="center" vertical="center" wrapText="1"/>
      <protection locked="0"/>
    </xf>
    <xf numFmtId="0" fontId="2" fillId="3" borderId="115" xfId="13" applyFont="1" applyFill="1" applyBorder="1" applyAlignment="1" applyProtection="1">
      <alignment horizontal="center" vertical="center" wrapText="1"/>
      <protection locked="0"/>
    </xf>
    <xf numFmtId="3" fontId="2" fillId="3" borderId="115" xfId="1" applyNumberFormat="1" applyFont="1" applyFill="1" applyBorder="1" applyAlignment="1" applyProtection="1">
      <alignment horizontal="center" vertical="center" wrapText="1"/>
      <protection locked="0"/>
    </xf>
    <xf numFmtId="9" fontId="2" fillId="3" borderId="115" xfId="15" applyNumberFormat="1" applyFont="1" applyFill="1" applyBorder="1" applyAlignment="1" applyProtection="1">
      <alignment horizontal="center" vertical="center"/>
      <protection locked="0"/>
    </xf>
    <xf numFmtId="0" fontId="2" fillId="3" borderId="78" xfId="11" applyFont="1" applyFill="1" applyBorder="1" applyAlignment="1">
      <alignment horizontal="center" vertical="center" wrapText="1"/>
    </xf>
    <xf numFmtId="0" fontId="92" fillId="3" borderId="17" xfId="11" applyFont="1" applyFill="1" applyBorder="1" applyAlignment="1">
      <alignment horizontal="left" vertical="center"/>
    </xf>
    <xf numFmtId="0" fontId="90" fillId="3" borderId="115" xfId="11" applyFont="1" applyFill="1" applyBorder="1" applyAlignment="1">
      <alignment wrapText="1"/>
    </xf>
    <xf numFmtId="0" fontId="92" fillId="3" borderId="115" xfId="11" applyFont="1" applyFill="1" applyBorder="1" applyAlignment="1">
      <alignment horizontal="left" vertical="center" wrapText="1"/>
    </xf>
    <xf numFmtId="0" fontId="92" fillId="0" borderId="115" xfId="11" applyFont="1" applyFill="1" applyBorder="1" applyAlignment="1">
      <alignment horizontal="left" vertical="center" wrapText="1"/>
    </xf>
    <xf numFmtId="0" fontId="90" fillId="0" borderId="115" xfId="11" applyFont="1" applyFill="1" applyBorder="1" applyAlignment="1">
      <alignment wrapText="1"/>
    </xf>
    <xf numFmtId="0" fontId="92" fillId="3" borderId="20" xfId="9" applyFont="1" applyFill="1" applyBorder="1" applyAlignment="1" applyProtection="1">
      <alignment horizontal="left" vertical="center"/>
      <protection locked="0"/>
    </xf>
    <xf numFmtId="0" fontId="90" fillId="3" borderId="21" xfId="20961" applyFont="1" applyFill="1" applyBorder="1" applyAlignment="1" applyProtection="1"/>
    <xf numFmtId="0" fontId="111" fillId="0" borderId="103" xfId="0" applyFont="1" applyBorder="1" applyAlignment="1">
      <alignment wrapText="1"/>
    </xf>
    <xf numFmtId="0" fontId="111" fillId="0" borderId="54" xfId="0" applyFont="1" applyFill="1" applyBorder="1" applyAlignment="1">
      <alignment horizontal="center" vertical="center" wrapText="1"/>
    </xf>
    <xf numFmtId="193" fontId="96" fillId="0" borderId="17" xfId="0" applyNumberFormat="1" applyFont="1" applyFill="1" applyBorder="1" applyAlignment="1" applyProtection="1">
      <alignment vertical="center" wrapText="1"/>
      <protection locked="0"/>
    </xf>
    <xf numFmtId="193" fontId="96" fillId="0" borderId="17" xfId="0" applyNumberFormat="1" applyFont="1" applyFill="1" applyBorder="1" applyAlignment="1" applyProtection="1">
      <alignment horizontal="right" vertical="center" wrapText="1"/>
      <protection locked="0"/>
    </xf>
    <xf numFmtId="10" fontId="3" fillId="0" borderId="17" xfId="20962" applyNumberFormat="1" applyFont="1" applyFill="1" applyBorder="1" applyAlignment="1" applyProtection="1">
      <alignment horizontal="right" vertical="center" wrapText="1"/>
      <protection locked="0"/>
    </xf>
    <xf numFmtId="10" fontId="96" fillId="2" borderId="17" xfId="20962" applyNumberFormat="1" applyFont="1" applyFill="1" applyBorder="1" applyAlignment="1" applyProtection="1">
      <alignment vertical="center"/>
      <protection locked="0"/>
    </xf>
    <xf numFmtId="10" fontId="96" fillId="37" borderId="61" xfId="20962" applyNumberFormat="1" applyFont="1" applyFill="1" applyBorder="1"/>
    <xf numFmtId="193" fontId="96" fillId="2" borderId="17" xfId="0" applyNumberFormat="1" applyFont="1" applyFill="1" applyBorder="1" applyAlignment="1" applyProtection="1">
      <alignment vertical="center"/>
      <protection locked="0"/>
    </xf>
    <xf numFmtId="193" fontId="96" fillId="0" borderId="132" xfId="0" applyNumberFormat="1" applyFont="1" applyFill="1" applyBorder="1" applyAlignment="1" applyProtection="1">
      <alignment vertical="center"/>
      <protection locked="0"/>
    </xf>
    <xf numFmtId="10" fontId="96" fillId="0" borderId="20" xfId="20962" applyNumberFormat="1" applyFont="1" applyFill="1" applyBorder="1" applyAlignment="1" applyProtection="1">
      <alignment vertical="center"/>
      <protection locked="0"/>
    </xf>
    <xf numFmtId="0" fontId="2" fillId="0" borderId="141"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103" fillId="0" borderId="143" xfId="0" applyNumberFormat="1" applyFont="1" applyFill="1" applyBorder="1" applyAlignment="1">
      <alignment vertical="center" wrapText="1"/>
    </xf>
    <xf numFmtId="0" fontId="2" fillId="0" borderId="143" xfId="0" applyNumberFormat="1" applyFont="1" applyFill="1" applyBorder="1" applyAlignment="1">
      <alignment horizontal="left" vertical="center" wrapText="1" indent="4"/>
    </xf>
    <xf numFmtId="0" fontId="45" fillId="0" borderId="143" xfId="0" applyNumberFormat="1" applyFont="1" applyFill="1" applyBorder="1" applyAlignment="1">
      <alignment vertical="center" wrapText="1"/>
    </xf>
    <xf numFmtId="0" fontId="2" fillId="0" borderId="141" xfId="0" applyFont="1" applyFill="1" applyBorder="1" applyAlignment="1" applyProtection="1">
      <alignment horizontal="left" vertical="center" indent="11"/>
      <protection locked="0"/>
    </xf>
    <xf numFmtId="0" fontId="46" fillId="0" borderId="141" xfId="0" applyFont="1" applyFill="1" applyBorder="1" applyAlignment="1" applyProtection="1">
      <alignment horizontal="left" vertical="center" indent="17"/>
      <protection locked="0"/>
    </xf>
    <xf numFmtId="0" fontId="110" fillId="0" borderId="141" xfId="0" applyFont="1" applyBorder="1" applyAlignment="1">
      <alignment vertical="center"/>
    </xf>
    <xf numFmtId="0" fontId="95" fillId="0" borderId="141" xfId="0" applyNumberFormat="1" applyFont="1" applyFill="1" applyBorder="1" applyAlignment="1">
      <alignment vertical="center" wrapText="1"/>
    </xf>
    <xf numFmtId="0" fontId="96" fillId="0" borderId="143" xfId="0" applyNumberFormat="1" applyFont="1" applyFill="1" applyBorder="1" applyAlignment="1">
      <alignment horizontal="left" vertical="center" wrapText="1"/>
    </xf>
    <xf numFmtId="0" fontId="2" fillId="0" borderId="143" xfId="0" applyNumberFormat="1" applyFont="1" applyFill="1" applyBorder="1" applyAlignment="1">
      <alignment horizontal="left" vertical="center" wrapText="1"/>
    </xf>
    <xf numFmtId="3" fontId="111" fillId="0" borderId="141" xfId="0" applyNumberFormat="1" applyFont="1" applyBorder="1"/>
    <xf numFmtId="3" fontId="114" fillId="0" borderId="141" xfId="0" applyNumberFormat="1" applyFont="1" applyBorder="1"/>
    <xf numFmtId="3" fontId="111" fillId="0" borderId="141" xfId="0" applyNumberFormat="1" applyFont="1" applyBorder="1" applyAlignment="1">
      <alignment horizontal="left" indent="1"/>
    </xf>
    <xf numFmtId="3" fontId="111" fillId="0" borderId="141" xfId="0" applyNumberFormat="1" applyFont="1" applyFill="1" applyBorder="1" applyAlignment="1">
      <alignment horizontal="left" indent="1"/>
    </xf>
    <xf numFmtId="3" fontId="111" fillId="0" borderId="141" xfId="0" applyNumberFormat="1" applyFont="1" applyFill="1" applyBorder="1"/>
    <xf numFmtId="3" fontId="114" fillId="82" borderId="141" xfId="0" applyNumberFormat="1" applyFont="1" applyFill="1" applyBorder="1"/>
    <xf numFmtId="3" fontId="111" fillId="0" borderId="141" xfId="0" applyNumberFormat="1" applyFont="1" applyBorder="1" applyAlignment="1">
      <alignment horizontal="center"/>
    </xf>
    <xf numFmtId="3" fontId="111" fillId="0" borderId="141" xfId="0" applyNumberFormat="1" applyFont="1" applyBorder="1" applyAlignment="1">
      <alignment horizontal="center" vertical="center" wrapText="1"/>
    </xf>
    <xf numFmtId="3" fontId="111" fillId="0" borderId="141" xfId="0" applyNumberFormat="1" applyFont="1" applyBorder="1" applyAlignment="1">
      <alignment horizontal="center" vertical="center"/>
    </xf>
    <xf numFmtId="3" fontId="110" fillId="0" borderId="141" xfId="0" applyNumberFormat="1" applyFont="1" applyBorder="1"/>
    <xf numFmtId="3" fontId="0" fillId="0" borderId="141" xfId="0" applyNumberFormat="1" applyBorder="1"/>
    <xf numFmtId="3" fontId="0" fillId="36" borderId="141" xfId="0" applyNumberFormat="1" applyFill="1" applyBorder="1"/>
    <xf numFmtId="3" fontId="0" fillId="0" borderId="141" xfId="0" applyNumberFormat="1" applyFill="1" applyBorder="1"/>
    <xf numFmtId="193" fontId="141" fillId="0" borderId="141" xfId="0" applyNumberFormat="1" applyFont="1" applyBorder="1" applyAlignment="1">
      <alignment horizontal="center" vertical="center"/>
    </xf>
    <xf numFmtId="193" fontId="140" fillId="0" borderId="141" xfId="0" applyNumberFormat="1" applyFont="1" applyFill="1" applyBorder="1" applyAlignment="1">
      <alignment horizontal="center" vertical="center"/>
    </xf>
    <xf numFmtId="193" fontId="141" fillId="0" borderId="141" xfId="0" applyNumberFormat="1" applyFont="1" applyFill="1" applyBorder="1" applyAlignment="1">
      <alignment horizontal="center" vertical="center"/>
    </xf>
    <xf numFmtId="0" fontId="141" fillId="0" borderId="141" xfId="0" applyFont="1" applyBorder="1"/>
    <xf numFmtId="0" fontId="140" fillId="0" borderId="141" xfId="0" applyFont="1" applyBorder="1" applyAlignment="1">
      <alignment horizontal="center" vertical="center"/>
    </xf>
    <xf numFmtId="0" fontId="141" fillId="0" borderId="141" xfId="0" applyFont="1" applyBorder="1" applyAlignment="1">
      <alignment horizontal="center" vertical="center"/>
    </xf>
    <xf numFmtId="164" fontId="3" fillId="0" borderId="141" xfId="7" applyNumberFormat="1" applyFont="1" applyBorder="1"/>
    <xf numFmtId="164" fontId="3" fillId="0" borderId="142" xfId="7" applyNumberFormat="1" applyFont="1" applyBorder="1"/>
    <xf numFmtId="169" fontId="9" fillId="37" borderId="141" xfId="20" applyBorder="1"/>
    <xf numFmtId="164" fontId="3" fillId="0" borderId="141" xfId="7" applyNumberFormat="1" applyFont="1" applyBorder="1" applyAlignment="1">
      <alignment vertical="center"/>
    </xf>
    <xf numFmtId="164" fontId="4" fillId="0" borderId="142" xfId="7" applyNumberFormat="1" applyFont="1" applyBorder="1"/>
    <xf numFmtId="164" fontId="3" fillId="0" borderId="141" xfId="7" applyNumberFormat="1" applyFont="1" applyFill="1" applyBorder="1"/>
    <xf numFmtId="164" fontId="3" fillId="0" borderId="141" xfId="7" applyNumberFormat="1" applyFont="1" applyFill="1" applyBorder="1" applyAlignment="1">
      <alignment vertical="center"/>
    </xf>
    <xf numFmtId="0" fontId="3" fillId="3" borderId="0" xfId="0" applyFont="1" applyFill="1" applyBorder="1"/>
    <xf numFmtId="0" fontId="96" fillId="0" borderId="0" xfId="11" applyFont="1" applyFill="1" applyBorder="1" applyProtection="1"/>
    <xf numFmtId="14" fontId="96" fillId="0" borderId="0" xfId="0" applyNumberFormat="1" applyFont="1" applyAlignment="1">
      <alignment horizontal="left"/>
    </xf>
    <xf numFmtId="0" fontId="97" fillId="0" borderId="0" xfId="0" applyFont="1" applyBorder="1"/>
    <xf numFmtId="0" fontId="4" fillId="0" borderId="0" xfId="0" applyFont="1" applyAlignment="1">
      <alignment horizontal="center"/>
    </xf>
    <xf numFmtId="0" fontId="150" fillId="0" borderId="0" xfId="0" applyFont="1" applyFill="1" applyAlignment="1">
      <alignment horizontal="center"/>
    </xf>
    <xf numFmtId="0" fontId="3" fillId="0" borderId="14" xfId="0" applyFont="1" applyBorder="1" applyAlignment="1">
      <alignment horizontal="center" vertical="center" wrapText="1"/>
    </xf>
    <xf numFmtId="0" fontId="3" fillId="0" borderId="15" xfId="0" applyFont="1" applyFill="1" applyBorder="1" applyAlignment="1">
      <alignment horizontal="left" vertical="center" wrapText="1" indent="2"/>
    </xf>
    <xf numFmtId="0" fontId="3" fillId="0" borderId="17" xfId="0" applyFont="1" applyBorder="1" applyAlignment="1">
      <alignment horizontal="center" vertical="center" wrapText="1"/>
    </xf>
    <xf numFmtId="0" fontId="3" fillId="0" borderId="77" xfId="0" applyFont="1" applyBorder="1" applyAlignment="1">
      <alignment vertical="center" wrapText="1"/>
    </xf>
    <xf numFmtId="3" fontId="3" fillId="36" borderId="141" xfId="0" applyNumberFormat="1" applyFont="1" applyFill="1" applyBorder="1" applyAlignment="1">
      <alignment vertical="center" wrapText="1"/>
    </xf>
    <xf numFmtId="3" fontId="3" fillId="36" borderId="145" xfId="0" applyNumberFormat="1" applyFont="1" applyFill="1" applyBorder="1" applyAlignment="1">
      <alignment vertical="center" wrapText="1"/>
    </xf>
    <xf numFmtId="3" fontId="3" fillId="0" borderId="141" xfId="0" applyNumberFormat="1" applyFont="1" applyFill="1" applyBorder="1" applyAlignment="1">
      <alignment vertical="center" wrapText="1"/>
    </xf>
    <xf numFmtId="3" fontId="3" fillId="0" borderId="145" xfId="0" applyNumberFormat="1" applyFont="1" applyBorder="1" applyAlignment="1">
      <alignment vertical="center" wrapText="1"/>
    </xf>
    <xf numFmtId="3" fontId="3" fillId="0" borderId="141" xfId="0" applyNumberFormat="1" applyFont="1" applyBorder="1" applyAlignment="1">
      <alignment vertical="center" wrapText="1"/>
    </xf>
    <xf numFmtId="14" fontId="96" fillId="3" borderId="77" xfId="8" quotePrefix="1" applyNumberFormat="1" applyFont="1" applyFill="1" applyBorder="1" applyAlignment="1" applyProtection="1">
      <alignment horizontal="left"/>
      <protection locked="0"/>
    </xf>
    <xf numFmtId="3" fontId="3" fillId="0" borderId="145" xfId="0" applyNumberFormat="1" applyFont="1" applyFill="1" applyBorder="1" applyAlignment="1">
      <alignment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3" fontId="3" fillId="36" borderId="21" xfId="0" applyNumberFormat="1" applyFont="1" applyFill="1" applyBorder="1" applyAlignment="1">
      <alignment vertical="center" wrapText="1"/>
    </xf>
    <xf numFmtId="3" fontId="3" fillId="36" borderId="37" xfId="0" applyNumberFormat="1" applyFont="1" applyFill="1" applyBorder="1" applyAlignment="1">
      <alignment vertical="center" wrapText="1"/>
    </xf>
    <xf numFmtId="164" fontId="3" fillId="0" borderId="141" xfId="7" applyNumberFormat="1" applyFont="1" applyFill="1" applyBorder="1" applyAlignment="1">
      <alignment vertical="center" wrapText="1"/>
    </xf>
    <xf numFmtId="164" fontId="3" fillId="0" borderId="142" xfId="7" applyNumberFormat="1" applyFont="1" applyFill="1" applyBorder="1" applyAlignment="1">
      <alignment vertical="center" wrapText="1"/>
    </xf>
    <xf numFmtId="164" fontId="3" fillId="0" borderId="142" xfId="7" applyNumberFormat="1" applyFont="1" applyBorder="1" applyAlignment="1">
      <alignment vertical="center"/>
    </xf>
    <xf numFmtId="0" fontId="86" fillId="0" borderId="141" xfId="0" applyFont="1" applyFill="1" applyBorder="1" applyAlignment="1">
      <alignment horizontal="center" vertical="center" wrapText="1"/>
    </xf>
    <xf numFmtId="0" fontId="86" fillId="0" borderId="142" xfId="0" applyFont="1" applyFill="1" applyBorder="1" applyAlignment="1">
      <alignment horizontal="center" vertical="center" wrapText="1"/>
    </xf>
    <xf numFmtId="0" fontId="123" fillId="3" borderId="141" xfId="20966" applyFont="1" applyFill="1" applyBorder="1" applyAlignment="1">
      <alignment horizontal="left" vertical="center" wrapText="1"/>
    </xf>
    <xf numFmtId="0" fontId="124" fillId="0" borderId="141" xfId="20966" applyFont="1" applyFill="1" applyBorder="1" applyAlignment="1">
      <alignment horizontal="left" vertical="center" wrapText="1" indent="1"/>
    </xf>
    <xf numFmtId="0" fontId="124" fillId="3" borderId="141" xfId="20966" applyFont="1" applyFill="1" applyBorder="1" applyAlignment="1">
      <alignment horizontal="left" vertical="center" wrapText="1" indent="1"/>
    </xf>
    <xf numFmtId="0" fontId="126" fillId="0" borderId="141" xfId="20966" applyFont="1" applyFill="1" applyBorder="1" applyAlignment="1">
      <alignment horizontal="left" vertical="center" wrapText="1" indent="1"/>
    </xf>
    <xf numFmtId="167" fontId="115" fillId="36" borderId="21" xfId="0" applyNumberFormat="1" applyFont="1" applyFill="1" applyBorder="1" applyAlignment="1">
      <alignment horizontal="center" vertical="center"/>
    </xf>
    <xf numFmtId="167" fontId="115" fillId="36" borderId="22" xfId="0" applyNumberFormat="1" applyFont="1" applyFill="1" applyBorder="1" applyAlignment="1">
      <alignment horizontal="center" vertical="center"/>
    </xf>
    <xf numFmtId="193" fontId="96" fillId="36" borderId="142" xfId="2" applyNumberFormat="1" applyFont="1" applyFill="1" applyBorder="1" applyAlignment="1" applyProtection="1">
      <alignment vertical="top"/>
    </xf>
    <xf numFmtId="193" fontId="96" fillId="3" borderId="142" xfId="2" applyNumberFormat="1" applyFont="1" applyFill="1" applyBorder="1" applyAlignment="1" applyProtection="1">
      <alignment vertical="top"/>
      <protection locked="0"/>
    </xf>
    <xf numFmtId="193" fontId="96" fillId="36" borderId="142" xfId="2" applyNumberFormat="1" applyFont="1" applyFill="1" applyBorder="1" applyAlignment="1" applyProtection="1">
      <alignment vertical="top" wrapText="1"/>
    </xf>
    <xf numFmtId="193" fontId="96" fillId="3" borderId="142" xfId="2" applyNumberFormat="1" applyFont="1" applyFill="1" applyBorder="1" applyAlignment="1" applyProtection="1">
      <alignment vertical="top" wrapText="1"/>
      <protection locked="0"/>
    </xf>
    <xf numFmtId="193" fontId="96" fillId="36" borderId="142" xfId="2" applyNumberFormat="1" applyFont="1" applyFill="1" applyBorder="1" applyAlignment="1" applyProtection="1">
      <alignment vertical="top" wrapText="1"/>
      <protection locked="0"/>
    </xf>
    <xf numFmtId="193" fontId="94" fillId="36" borderId="141" xfId="5" applyNumberFormat="1" applyFont="1" applyFill="1" applyBorder="1" applyProtection="1">
      <protection locked="0"/>
    </xf>
    <xf numFmtId="0" fontId="94" fillId="3" borderId="141" xfId="5" applyFont="1" applyFill="1" applyBorder="1" applyProtection="1">
      <protection locked="0"/>
    </xf>
    <xf numFmtId="193" fontId="94" fillId="36" borderId="141" xfId="1" applyNumberFormat="1" applyFont="1" applyFill="1" applyBorder="1" applyProtection="1">
      <protection locked="0"/>
    </xf>
    <xf numFmtId="193" fontId="94" fillId="3" borderId="141" xfId="5" applyNumberFormat="1" applyFont="1" applyFill="1" applyBorder="1" applyProtection="1">
      <protection locked="0"/>
    </xf>
    <xf numFmtId="165" fontId="94" fillId="3" borderId="141" xfId="8" applyNumberFormat="1" applyFont="1" applyFill="1" applyBorder="1" applyAlignment="1" applyProtection="1">
      <alignment horizontal="right" wrapText="1"/>
      <protection locked="0"/>
    </xf>
    <xf numFmtId="165" fontId="94" fillId="4" borderId="141" xfId="8" applyNumberFormat="1" applyFont="1" applyFill="1" applyBorder="1" applyAlignment="1" applyProtection="1">
      <alignment horizontal="right" wrapText="1"/>
      <protection locked="0"/>
    </xf>
    <xf numFmtId="193" fontId="94" fillId="0" borderId="141" xfId="1" applyNumberFormat="1" applyFont="1" applyFill="1" applyBorder="1" applyProtection="1">
      <protection locked="0"/>
    </xf>
    <xf numFmtId="164" fontId="111" fillId="0" borderId="141" xfId="7" applyNumberFormat="1" applyFont="1" applyBorder="1"/>
    <xf numFmtId="164" fontId="111" fillId="0" borderId="141" xfId="7" applyNumberFormat="1" applyFont="1" applyFill="1" applyBorder="1"/>
    <xf numFmtId="164" fontId="114" fillId="0" borderId="141" xfId="7" applyNumberFormat="1" applyFont="1" applyBorder="1"/>
    <xf numFmtId="0" fontId="0" fillId="0" borderId="17" xfId="0" applyBorder="1" applyAlignment="1">
      <alignment horizontal="center" vertical="center"/>
    </xf>
    <xf numFmtId="0" fontId="149" fillId="0" borderId="0" xfId="0" applyFont="1" applyFill="1" applyAlignment="1">
      <alignment horizontal="right"/>
    </xf>
    <xf numFmtId="0" fontId="111" fillId="0" borderId="0" xfId="0" applyFont="1" applyFill="1" applyAlignment="1">
      <alignment horizontal="center" vertical="center"/>
    </xf>
    <xf numFmtId="3" fontId="0" fillId="36" borderId="142" xfId="0" applyNumberFormat="1" applyFill="1" applyBorder="1"/>
    <xf numFmtId="0" fontId="0" fillId="0" borderId="20" xfId="0" applyBorder="1" applyAlignment="1">
      <alignment horizontal="center" vertical="center"/>
    </xf>
    <xf numFmtId="0" fontId="125" fillId="3" borderId="21" xfId="0" applyFont="1" applyFill="1" applyBorder="1" applyAlignment="1">
      <alignment vertical="center" wrapText="1"/>
    </xf>
    <xf numFmtId="3" fontId="0" fillId="0" borderId="21" xfId="0" applyNumberFormat="1" applyBorder="1"/>
    <xf numFmtId="3" fontId="0" fillId="36" borderId="21" xfId="0" applyNumberFormat="1" applyFill="1" applyBorder="1"/>
    <xf numFmtId="3" fontId="0" fillId="36" borderId="22" xfId="0" applyNumberFormat="1" applyFill="1" applyBorder="1"/>
    <xf numFmtId="0" fontId="110" fillId="0" borderId="141" xfId="0" applyFont="1" applyBorder="1" applyAlignment="1">
      <alignment horizontal="center" vertical="center"/>
    </xf>
    <xf numFmtId="0" fontId="125" fillId="0" borderId="141" xfId="0" applyFont="1" applyFill="1" applyBorder="1" applyAlignment="1">
      <alignment horizontal="left" vertical="center" wrapText="1"/>
    </xf>
    <xf numFmtId="0" fontId="127" fillId="0" borderId="141" xfId="20966" applyFont="1" applyFill="1" applyBorder="1" applyAlignment="1">
      <alignment horizontal="center" vertical="center" wrapText="1"/>
    </xf>
    <xf numFmtId="0" fontId="125" fillId="0" borderId="141" xfId="20966" applyFont="1" applyFill="1" applyBorder="1" applyAlignment="1">
      <alignment horizontal="left" vertical="center" wrapText="1"/>
    </xf>
    <xf numFmtId="0" fontId="125" fillId="0" borderId="141" xfId="0" applyFont="1" applyFill="1" applyBorder="1" applyAlignment="1">
      <alignment vertical="center" wrapText="1"/>
    </xf>
    <xf numFmtId="0" fontId="125" fillId="3" borderId="141" xfId="20966" applyFont="1" applyFill="1" applyBorder="1" applyAlignment="1">
      <alignment horizontal="left" vertical="center" wrapText="1"/>
    </xf>
    <xf numFmtId="0" fontId="128" fillId="0" borderId="0" xfId="0" applyFont="1" applyBorder="1" applyAlignment="1">
      <alignment horizontal="justify"/>
    </xf>
    <xf numFmtId="193" fontId="0" fillId="0" borderId="142" xfId="0" applyNumberFormat="1" applyBorder="1" applyAlignment="1"/>
    <xf numFmtId="193" fontId="0" fillId="0" borderId="142" xfId="0" applyNumberFormat="1" applyBorder="1" applyAlignment="1">
      <alignment wrapText="1"/>
    </xf>
    <xf numFmtId="193" fontId="0" fillId="36" borderId="142" xfId="0" applyNumberFormat="1" applyFill="1" applyBorder="1" applyAlignment="1">
      <alignment horizontal="center" vertical="center" wrapText="1"/>
    </xf>
    <xf numFmtId="193" fontId="0" fillId="0" borderId="142" xfId="0" applyNumberFormat="1" applyFill="1" applyBorder="1" applyAlignment="1">
      <alignment wrapText="1"/>
    </xf>
    <xf numFmtId="193" fontId="141" fillId="0" borderId="139" xfId="0" applyNumberFormat="1" applyFont="1" applyFill="1" applyBorder="1" applyAlignment="1">
      <alignment horizontal="center" vertical="center"/>
    </xf>
    <xf numFmtId="9" fontId="3" fillId="0" borderId="142" xfId="20962" applyFont="1" applyBorder="1"/>
    <xf numFmtId="164" fontId="3" fillId="0" borderId="141" xfId="7" applyNumberFormat="1" applyFont="1" applyBorder="1" applyAlignment="1"/>
    <xf numFmtId="3" fontId="3" fillId="36" borderId="143" xfId="0" applyNumberFormat="1" applyFont="1" applyFill="1" applyBorder="1" applyAlignment="1">
      <alignment vertical="center" wrapText="1"/>
    </xf>
    <xf numFmtId="3" fontId="3" fillId="0" borderId="143" xfId="0" applyNumberFormat="1" applyFont="1" applyBorder="1" applyAlignment="1">
      <alignment vertical="center" wrapText="1"/>
    </xf>
    <xf numFmtId="3" fontId="3" fillId="36" borderId="24" xfId="0" applyNumberFormat="1" applyFont="1" applyFill="1" applyBorder="1" applyAlignment="1">
      <alignment vertical="center" wrapText="1"/>
    </xf>
    <xf numFmtId="3" fontId="3" fillId="0" borderId="0" xfId="0" applyNumberFormat="1" applyFont="1"/>
    <xf numFmtId="193" fontId="0" fillId="36" borderId="16" xfId="0" applyNumberFormat="1" applyFill="1" applyBorder="1" applyAlignment="1">
      <alignment horizontal="center" vertical="center"/>
    </xf>
    <xf numFmtId="193" fontId="0" fillId="36" borderId="22" xfId="0" applyNumberFormat="1" applyFill="1" applyBorder="1" applyAlignment="1">
      <alignment horizontal="center" vertical="center" wrapText="1"/>
    </xf>
    <xf numFmtId="10" fontId="96" fillId="0" borderId="141" xfId="20962" applyNumberFormat="1" applyFont="1" applyFill="1" applyBorder="1" applyAlignment="1">
      <alignment horizontal="left" vertical="center" wrapText="1"/>
    </xf>
    <xf numFmtId="3" fontId="3" fillId="0" borderId="142" xfId="0" applyNumberFormat="1" applyFont="1" applyFill="1" applyBorder="1" applyAlignment="1">
      <alignment horizontal="right" vertical="center" wrapText="1"/>
    </xf>
    <xf numFmtId="10" fontId="3" fillId="0" borderId="141" xfId="20962" applyNumberFormat="1" applyFont="1" applyFill="1" applyBorder="1" applyAlignment="1">
      <alignment horizontal="left" vertical="center" wrapText="1"/>
    </xf>
    <xf numFmtId="10" fontId="4" fillId="36" borderId="141" xfId="0" applyNumberFormat="1" applyFont="1" applyFill="1" applyBorder="1" applyAlignment="1">
      <alignment horizontal="left" vertical="center" wrapText="1"/>
    </xf>
    <xf numFmtId="3" fontId="4" fillId="36" borderId="142" xfId="0" applyNumberFormat="1" applyFont="1" applyFill="1" applyBorder="1" applyAlignment="1">
      <alignment horizontal="right" vertical="center" wrapText="1"/>
    </xf>
    <xf numFmtId="10" fontId="100" fillId="0" borderId="141" xfId="20962" applyNumberFormat="1" applyFont="1" applyFill="1" applyBorder="1" applyAlignment="1">
      <alignment horizontal="left" vertical="center" wrapText="1"/>
    </xf>
    <xf numFmtId="3" fontId="100" fillId="0" borderId="142" xfId="0" applyNumberFormat="1" applyFont="1" applyFill="1" applyBorder="1" applyAlignment="1">
      <alignment horizontal="right" vertical="center" wrapText="1"/>
    </xf>
    <xf numFmtId="10" fontId="4" fillId="36" borderId="141" xfId="20962" applyNumberFormat="1" applyFont="1" applyFill="1" applyBorder="1" applyAlignment="1">
      <alignment horizontal="left" vertical="center" wrapText="1"/>
    </xf>
    <xf numFmtId="10" fontId="4" fillId="36" borderId="141" xfId="0" applyNumberFormat="1" applyFont="1" applyFill="1" applyBorder="1" applyAlignment="1">
      <alignment horizontal="center" vertical="center" wrapText="1"/>
    </xf>
    <xf numFmtId="3" fontId="4" fillId="36" borderId="142" xfId="0" applyNumberFormat="1" applyFont="1" applyFill="1" applyBorder="1" applyAlignment="1">
      <alignment horizontal="center" vertical="center" wrapText="1"/>
    </xf>
    <xf numFmtId="3" fontId="96" fillId="0" borderId="22" xfId="1" applyNumberFormat="1" applyFont="1" applyFill="1" applyBorder="1" applyAlignment="1" applyProtection="1">
      <alignment horizontal="right" vertical="center"/>
    </xf>
    <xf numFmtId="193" fontId="3" fillId="0" borderId="141" xfId="0" applyNumberFormat="1" applyFont="1" applyBorder="1" applyAlignment="1"/>
    <xf numFmtId="193" fontId="3" fillId="0" borderId="144" xfId="0" applyNumberFormat="1" applyFont="1" applyBorder="1" applyAlignment="1"/>
    <xf numFmtId="164" fontId="3" fillId="0" borderId="142" xfId="7" applyNumberFormat="1" applyFont="1" applyBorder="1" applyAlignment="1"/>
    <xf numFmtId="193" fontId="3" fillId="0" borderId="142" xfId="0" applyNumberFormat="1" applyFont="1" applyBorder="1" applyAlignment="1"/>
    <xf numFmtId="193" fontId="3" fillId="0" borderId="145" xfId="0" applyNumberFormat="1" applyFont="1" applyBorder="1" applyAlignment="1">
      <alignment wrapText="1"/>
    </xf>
    <xf numFmtId="193" fontId="3" fillId="0" borderId="145" xfId="0" applyNumberFormat="1" applyFont="1" applyBorder="1" applyAlignment="1"/>
    <xf numFmtId="193" fontId="3" fillId="0" borderId="141" xfId="0" applyNumberFormat="1" applyFont="1" applyBorder="1"/>
    <xf numFmtId="193" fontId="3" fillId="0" borderId="141" xfId="0" applyNumberFormat="1" applyFont="1" applyFill="1" applyBorder="1"/>
    <xf numFmtId="193" fontId="3" fillId="0" borderId="144" xfId="0" applyNumberFormat="1" applyFont="1" applyFill="1" applyBorder="1"/>
    <xf numFmtId="3" fontId="94" fillId="36" borderId="142" xfId="5" applyNumberFormat="1" applyFont="1" applyFill="1" applyBorder="1" applyProtection="1">
      <protection locked="0"/>
    </xf>
    <xf numFmtId="164" fontId="104" fillId="0" borderId="142" xfId="948" applyNumberFormat="1" applyFont="1" applyFill="1" applyBorder="1" applyAlignment="1" applyProtection="1">
      <alignment horizontal="right" vertical="center"/>
      <protection locked="0"/>
    </xf>
    <xf numFmtId="164" fontId="104" fillId="77" borderId="142" xfId="948" applyNumberFormat="1" applyFont="1" applyFill="1" applyBorder="1" applyAlignment="1" applyProtection="1">
      <alignment horizontal="right" vertical="center"/>
    </xf>
    <xf numFmtId="164" fontId="45" fillId="76" borderId="145" xfId="948" applyNumberFormat="1" applyFont="1" applyFill="1" applyBorder="1" applyAlignment="1" applyProtection="1">
      <alignment horizontal="right" vertical="center"/>
      <protection locked="0"/>
    </xf>
    <xf numFmtId="164" fontId="103" fillId="76" borderId="145" xfId="948" applyNumberFormat="1" applyFont="1" applyFill="1" applyBorder="1" applyAlignment="1" applyProtection="1">
      <alignment horizontal="right" vertical="center"/>
      <protection locked="0"/>
    </xf>
    <xf numFmtId="164" fontId="104" fillId="3" borderId="142" xfId="948" applyNumberFormat="1" applyFont="1" applyFill="1" applyBorder="1" applyAlignment="1" applyProtection="1">
      <alignment horizontal="right" vertical="center"/>
      <protection locked="0"/>
    </xf>
    <xf numFmtId="10" fontId="104" fillId="77" borderId="142" xfId="20962" applyNumberFormat="1" applyFont="1" applyFill="1" applyBorder="1" applyAlignment="1" applyProtection="1">
      <alignment horizontal="right" vertical="center"/>
    </xf>
    <xf numFmtId="164" fontId="104" fillId="3" borderId="22" xfId="948" applyNumberFormat="1" applyFont="1" applyFill="1" applyBorder="1" applyAlignment="1" applyProtection="1">
      <alignment horizontal="right" vertical="center"/>
      <protection locked="0"/>
    </xf>
    <xf numFmtId="164" fontId="112" fillId="0" borderId="141" xfId="7" applyNumberFormat="1" applyFont="1" applyBorder="1"/>
    <xf numFmtId="166" fontId="111" fillId="36" borderId="141" xfId="20965" applyFont="1" applyFill="1" applyBorder="1"/>
    <xf numFmtId="164" fontId="114" fillId="36" borderId="141" xfId="7" applyNumberFormat="1" applyFont="1" applyFill="1" applyBorder="1"/>
    <xf numFmtId="164" fontId="111" fillId="36" borderId="141" xfId="7" applyNumberFormat="1" applyFont="1" applyFill="1" applyBorder="1"/>
    <xf numFmtId="3" fontId="111" fillId="36" borderId="141" xfId="20965" applyNumberFormat="1" applyFont="1" applyFill="1" applyBorder="1"/>
    <xf numFmtId="3" fontId="114" fillId="0" borderId="141" xfId="0" applyNumberFormat="1" applyFont="1" applyFill="1" applyBorder="1"/>
    <xf numFmtId="3" fontId="114" fillId="36" borderId="141" xfId="20965" applyNumberFormat="1" applyFont="1" applyFill="1" applyBorder="1"/>
    <xf numFmtId="3" fontId="114" fillId="0" borderId="65" xfId="0" applyNumberFormat="1" applyFont="1" applyBorder="1" applyAlignment="1">
      <alignment horizontal="center"/>
    </xf>
    <xf numFmtId="3" fontId="111" fillId="0" borderId="142" xfId="0" applyNumberFormat="1" applyFont="1" applyBorder="1" applyAlignment="1">
      <alignment horizontal="center"/>
    </xf>
    <xf numFmtId="3" fontId="111" fillId="0" borderId="17" xfId="0" applyNumberFormat="1" applyFont="1" applyBorder="1" applyAlignment="1">
      <alignment horizontal="center"/>
    </xf>
    <xf numFmtId="3" fontId="111" fillId="0" borderId="17" xfId="0" applyNumberFormat="1" applyFont="1" applyFill="1" applyBorder="1" applyAlignment="1">
      <alignment horizontal="center"/>
    </xf>
    <xf numFmtId="3" fontId="111" fillId="79" borderId="17" xfId="0" applyNumberFormat="1" applyFont="1" applyFill="1" applyBorder="1" applyAlignment="1">
      <alignment horizontal="center"/>
    </xf>
    <xf numFmtId="3" fontId="111" fillId="79" borderId="141" xfId="0" applyNumberFormat="1" applyFont="1" applyFill="1" applyBorder="1" applyAlignment="1">
      <alignment horizontal="center"/>
    </xf>
    <xf numFmtId="3" fontId="111" fillId="79" borderId="142" xfId="0" applyNumberFormat="1" applyFont="1" applyFill="1" applyBorder="1" applyAlignment="1">
      <alignment horizontal="center"/>
    </xf>
    <xf numFmtId="3" fontId="111" fillId="0" borderId="17" xfId="0" applyNumberFormat="1" applyFont="1" applyFill="1" applyBorder="1" applyAlignment="1">
      <alignment horizontal="center" vertical="top" wrapText="1"/>
    </xf>
    <xf numFmtId="3" fontId="111" fillId="0" borderId="141" xfId="0" applyNumberFormat="1" applyFont="1" applyFill="1" applyBorder="1" applyAlignment="1">
      <alignment horizontal="center"/>
    </xf>
    <xf numFmtId="3" fontId="111" fillId="0" borderId="142" xfId="0" applyNumberFormat="1" applyFont="1" applyFill="1" applyBorder="1" applyAlignment="1">
      <alignment horizontal="center"/>
    </xf>
    <xf numFmtId="3" fontId="111" fillId="0" borderId="17" xfId="0" applyNumberFormat="1" applyFont="1" applyFill="1" applyBorder="1" applyAlignment="1">
      <alignment horizontal="center" wrapText="1"/>
    </xf>
    <xf numFmtId="3" fontId="111" fillId="0" borderId="20" xfId="0" applyNumberFormat="1" applyFont="1" applyFill="1" applyBorder="1" applyAlignment="1">
      <alignment horizontal="center" wrapText="1"/>
    </xf>
    <xf numFmtId="3" fontId="111" fillId="0" borderId="21" xfId="0" applyNumberFormat="1" applyFont="1" applyFill="1" applyBorder="1" applyAlignment="1">
      <alignment horizontal="center"/>
    </xf>
    <xf numFmtId="3" fontId="111" fillId="0" borderId="22" xfId="0" applyNumberFormat="1" applyFont="1" applyFill="1" applyBorder="1" applyAlignment="1">
      <alignment horizontal="center"/>
    </xf>
    <xf numFmtId="3" fontId="116" fillId="0" borderId="141" xfId="0" applyNumberFormat="1" applyFont="1" applyBorder="1" applyAlignment="1">
      <alignment horizontal="center"/>
    </xf>
    <xf numFmtId="165" fontId="143" fillId="0" borderId="141" xfId="20962" applyNumberFormat="1" applyFont="1" applyBorder="1" applyAlignment="1">
      <alignment horizontal="center"/>
    </xf>
    <xf numFmtId="195" fontId="143" fillId="0" borderId="141" xfId="7" applyNumberFormat="1" applyFont="1" applyBorder="1" applyAlignment="1">
      <alignment horizontal="center"/>
    </xf>
    <xf numFmtId="43" fontId="143" fillId="0" borderId="141" xfId="7" applyNumberFormat="1" applyFont="1" applyBorder="1" applyAlignment="1">
      <alignment horizontal="center"/>
    </xf>
    <xf numFmtId="3" fontId="116" fillId="0" borderId="134" xfId="0" applyNumberFormat="1" applyFont="1" applyBorder="1" applyAlignment="1">
      <alignment horizontal="center"/>
    </xf>
    <xf numFmtId="43" fontId="143" fillId="0" borderId="141" xfId="7" applyFont="1" applyBorder="1" applyAlignment="1">
      <alignment horizontal="center"/>
    </xf>
    <xf numFmtId="193" fontId="94" fillId="0" borderId="143" xfId="0" applyNumberFormat="1" applyFont="1" applyFill="1" applyBorder="1" applyAlignment="1" applyProtection="1">
      <alignment vertical="center" wrapText="1"/>
      <protection locked="0"/>
    </xf>
    <xf numFmtId="169" fontId="94" fillId="37" borderId="0" xfId="20" applyFont="1" applyBorder="1"/>
    <xf numFmtId="193" fontId="94" fillId="0" borderId="143" xfId="0" applyNumberFormat="1" applyFont="1" applyFill="1" applyBorder="1" applyAlignment="1" applyProtection="1">
      <alignment horizontal="right" vertical="center" wrapText="1"/>
      <protection locked="0"/>
    </xf>
    <xf numFmtId="10" fontId="141" fillId="0" borderId="143" xfId="20962" applyNumberFormat="1" applyFont="1" applyFill="1" applyBorder="1" applyAlignment="1" applyProtection="1">
      <alignment horizontal="right" vertical="center" wrapText="1"/>
      <protection locked="0"/>
    </xf>
    <xf numFmtId="10" fontId="94" fillId="2" borderId="143" xfId="20962" applyNumberFormat="1" applyFont="1" applyFill="1" applyBorder="1" applyAlignment="1" applyProtection="1">
      <alignment vertical="center"/>
      <protection locked="0"/>
    </xf>
    <xf numFmtId="10" fontId="94" fillId="37" borderId="0" xfId="20962" applyNumberFormat="1" applyFont="1" applyFill="1" applyBorder="1"/>
    <xf numFmtId="10" fontId="94" fillId="0" borderId="143" xfId="20962" applyNumberFormat="1" applyFont="1" applyFill="1" applyBorder="1" applyAlignment="1" applyProtection="1">
      <alignment vertical="center"/>
      <protection locked="0"/>
    </xf>
    <xf numFmtId="193" fontId="94" fillId="0" borderId="137" xfId="0" applyNumberFormat="1" applyFont="1" applyFill="1" applyBorder="1" applyAlignment="1" applyProtection="1">
      <alignment vertical="center"/>
      <protection locked="0"/>
    </xf>
    <xf numFmtId="10" fontId="94" fillId="0" borderId="24" xfId="20962" applyNumberFormat="1" applyFont="1" applyFill="1" applyBorder="1" applyAlignment="1" applyProtection="1">
      <alignment vertical="center"/>
      <protection locked="0"/>
    </xf>
    <xf numFmtId="164" fontId="3" fillId="0" borderId="142" xfId="7" applyNumberFormat="1" applyFont="1" applyFill="1" applyBorder="1"/>
    <xf numFmtId="10" fontId="94" fillId="2" borderId="141" xfId="20962" applyNumberFormat="1" applyFont="1" applyFill="1" applyBorder="1" applyAlignment="1" applyProtection="1">
      <alignment vertical="center"/>
      <protection locked="0"/>
    </xf>
    <xf numFmtId="10" fontId="136" fillId="0" borderId="131" xfId="20962" applyNumberFormat="1" applyFont="1" applyFill="1" applyBorder="1"/>
    <xf numFmtId="10" fontId="136" fillId="0" borderId="122" xfId="20962" applyNumberFormat="1" applyFont="1" applyFill="1" applyBorder="1"/>
    <xf numFmtId="0" fontId="97" fillId="0" borderId="0" xfId="0" applyFont="1" applyFill="1"/>
    <xf numFmtId="193" fontId="94" fillId="0" borderId="141" xfId="0" applyNumberFormat="1" applyFont="1" applyFill="1" applyBorder="1" applyAlignment="1" applyProtection="1">
      <alignment horizontal="right"/>
    </xf>
    <xf numFmtId="193" fontId="94" fillId="36" borderId="141" xfId="0" applyNumberFormat="1" applyFont="1" applyFill="1" applyBorder="1" applyAlignment="1" applyProtection="1">
      <alignment horizontal="right"/>
    </xf>
    <xf numFmtId="193" fontId="94" fillId="36" borderId="142" xfId="0" applyNumberFormat="1" applyFont="1" applyFill="1" applyBorder="1" applyAlignment="1" applyProtection="1">
      <alignment horizontal="right"/>
    </xf>
    <xf numFmtId="193" fontId="94" fillId="36" borderId="21" xfId="0" applyNumberFormat="1" applyFont="1" applyFill="1" applyBorder="1" applyAlignment="1" applyProtection="1">
      <alignment horizontal="right"/>
    </xf>
    <xf numFmtId="193" fontId="94" fillId="0" borderId="21" xfId="0" applyNumberFormat="1" applyFont="1" applyFill="1" applyBorder="1" applyAlignment="1" applyProtection="1">
      <alignment horizontal="right"/>
    </xf>
    <xf numFmtId="193" fontId="94" fillId="36" borderId="22" xfId="0" applyNumberFormat="1" applyFont="1" applyFill="1" applyBorder="1" applyAlignment="1" applyProtection="1">
      <alignment horizontal="right"/>
    </xf>
    <xf numFmtId="193" fontId="96" fillId="2" borderId="135" xfId="0" applyNumberFormat="1" applyFont="1" applyFill="1" applyBorder="1" applyAlignment="1" applyProtection="1">
      <alignment horizontal="right" vertical="center"/>
      <protection locked="0"/>
    </xf>
    <xf numFmtId="193" fontId="96" fillId="2" borderId="131" xfId="0" applyNumberFormat="1" applyFont="1" applyFill="1" applyBorder="1" applyAlignment="1" applyProtection="1">
      <alignment horizontal="right" vertical="center"/>
      <protection locked="0"/>
    </xf>
    <xf numFmtId="3" fontId="110" fillId="36" borderId="141" xfId="0" applyNumberFormat="1" applyFont="1" applyFill="1" applyBorder="1"/>
    <xf numFmtId="3" fontId="110" fillId="36" borderId="142" xfId="0" applyNumberFormat="1" applyFont="1" applyFill="1" applyBorder="1"/>
    <xf numFmtId="164" fontId="0" fillId="0" borderId="141" xfId="7" applyNumberFormat="1" applyFont="1" applyFill="1" applyBorder="1"/>
    <xf numFmtId="3" fontId="110" fillId="0" borderId="141" xfId="0" applyNumberFormat="1" applyFont="1" applyFill="1" applyBorder="1"/>
    <xf numFmtId="164" fontId="110" fillId="0" borderId="141" xfId="7" applyNumberFormat="1" applyFont="1" applyFill="1" applyBorder="1"/>
    <xf numFmtId="3" fontId="110" fillId="0" borderId="141" xfId="0" applyNumberFormat="1" applyFont="1" applyFill="1" applyBorder="1" applyAlignment="1"/>
    <xf numFmtId="3" fontId="110" fillId="36" borderId="142" xfId="0" applyNumberFormat="1" applyFont="1" applyFill="1" applyBorder="1" applyAlignment="1">
      <alignment vertical="center"/>
    </xf>
    <xf numFmtId="164" fontId="0" fillId="0" borderId="141" xfId="7" applyNumberFormat="1" applyFont="1" applyBorder="1"/>
    <xf numFmtId="3" fontId="110" fillId="0" borderId="21" xfId="0" applyNumberFormat="1" applyFont="1" applyBorder="1"/>
    <xf numFmtId="3" fontId="110" fillId="36" borderId="21" xfId="0" applyNumberFormat="1" applyFont="1" applyFill="1" applyBorder="1"/>
    <xf numFmtId="3" fontId="110" fillId="36" borderId="22" xfId="0" applyNumberFormat="1" applyFont="1" applyFill="1" applyBorder="1"/>
    <xf numFmtId="3" fontId="0" fillId="0" borderId="0" xfId="0" applyNumberFormat="1"/>
    <xf numFmtId="43" fontId="115" fillId="0" borderId="141" xfId="7" applyFont="1" applyFill="1" applyBorder="1"/>
    <xf numFmtId="164" fontId="94" fillId="0" borderId="141" xfId="948" applyNumberFormat="1" applyFont="1" applyFill="1" applyBorder="1"/>
    <xf numFmtId="43" fontId="115" fillId="0" borderId="141" xfId="7" applyFont="1" applyBorder="1"/>
    <xf numFmtId="43" fontId="111" fillId="0" borderId="141" xfId="7" applyFont="1" applyBorder="1"/>
    <xf numFmtId="4" fontId="121" fillId="0" borderId="141" xfId="0" applyNumberFormat="1" applyFont="1" applyFill="1" applyBorder="1" applyAlignment="1">
      <alignment horizontal="left" vertical="center" wrapText="1"/>
    </xf>
    <xf numFmtId="195" fontId="143" fillId="0" borderId="141" xfId="7" applyNumberFormat="1" applyFont="1" applyBorder="1" applyAlignment="1"/>
    <xf numFmtId="164" fontId="143" fillId="0" borderId="141" xfId="7" applyNumberFormat="1" applyFont="1" applyFill="1" applyBorder="1" applyAlignment="1">
      <alignment horizontal="center"/>
    </xf>
    <xf numFmtId="10" fontId="143" fillId="0" borderId="141" xfId="20962" applyNumberFormat="1" applyFont="1" applyFill="1" applyBorder="1" applyAlignment="1">
      <alignment horizontal="center"/>
    </xf>
    <xf numFmtId="165" fontId="143" fillId="0" borderId="141" xfId="20962" applyNumberFormat="1" applyFont="1" applyFill="1" applyBorder="1" applyAlignment="1">
      <alignment horizontal="center"/>
    </xf>
    <xf numFmtId="2" fontId="143" fillId="0" borderId="141" xfId="20962" applyNumberFormat="1" applyFont="1" applyFill="1" applyBorder="1" applyAlignment="1"/>
    <xf numFmtId="164" fontId="143" fillId="0" borderId="141" xfId="7" applyNumberFormat="1" applyFont="1" applyFill="1" applyBorder="1"/>
    <xf numFmtId="2" fontId="143" fillId="0" borderId="141" xfId="7" applyNumberFormat="1" applyFont="1" applyFill="1" applyBorder="1"/>
    <xf numFmtId="164" fontId="115" fillId="0" borderId="141" xfId="7" applyNumberFormat="1" applyFont="1" applyFill="1" applyBorder="1"/>
    <xf numFmtId="3" fontId="115" fillId="0" borderId="141" xfId="0" applyNumberFormat="1" applyFont="1" applyBorder="1"/>
    <xf numFmtId="3" fontId="3" fillId="3" borderId="145" xfId="0" applyNumberFormat="1" applyFont="1" applyFill="1" applyBorder="1" applyAlignment="1">
      <alignment vertical="center"/>
    </xf>
    <xf numFmtId="3" fontId="3" fillId="0" borderId="141" xfId="0" applyNumberFormat="1" applyFont="1" applyFill="1" applyBorder="1" applyAlignment="1">
      <alignment vertical="center"/>
    </xf>
    <xf numFmtId="3" fontId="3" fillId="0" borderId="144" xfId="0" applyNumberFormat="1" applyFont="1" applyFill="1" applyBorder="1" applyAlignment="1">
      <alignment vertical="center"/>
    </xf>
    <xf numFmtId="3" fontId="3" fillId="0" borderId="142" xfId="0" applyNumberFormat="1" applyFont="1" applyFill="1" applyBorder="1" applyAlignment="1">
      <alignment vertical="center"/>
    </xf>
    <xf numFmtId="3" fontId="3" fillId="0" borderId="117" xfId="0" applyNumberFormat="1" applyFont="1" applyFill="1" applyBorder="1" applyAlignment="1">
      <alignment vertical="center"/>
    </xf>
    <xf numFmtId="3" fontId="3" fillId="0" borderId="133" xfId="0" applyNumberFormat="1" applyFont="1" applyFill="1" applyBorder="1" applyAlignment="1">
      <alignment vertical="center"/>
    </xf>
    <xf numFmtId="193" fontId="94" fillId="0" borderId="135" xfId="0" applyNumberFormat="1" applyFont="1" applyFill="1" applyBorder="1" applyAlignment="1" applyProtection="1">
      <alignment vertical="center"/>
      <protection locked="0"/>
    </xf>
    <xf numFmtId="10" fontId="94" fillId="0" borderId="135" xfId="20962" applyNumberFormat="1" applyFont="1" applyFill="1" applyBorder="1" applyAlignment="1" applyProtection="1">
      <alignment vertical="center"/>
      <protection locked="0"/>
    </xf>
    <xf numFmtId="10" fontId="4" fillId="0" borderId="22" xfId="20962" applyNumberFormat="1" applyFont="1" applyFill="1" applyBorder="1"/>
    <xf numFmtId="0" fontId="93" fillId="0" borderId="64" xfId="0" applyFont="1" applyBorder="1" applyAlignment="1">
      <alignment horizontal="left" wrapText="1"/>
    </xf>
    <xf numFmtId="0" fontId="93" fillId="0" borderId="63" xfId="0" applyFont="1" applyBorder="1" applyAlignment="1">
      <alignment horizontal="left" wrapText="1"/>
    </xf>
    <xf numFmtId="0" fontId="137" fillId="0" borderId="123" xfId="0" applyFont="1" applyBorder="1" applyAlignment="1">
      <alignment horizontal="center" vertical="center"/>
    </xf>
    <xf numFmtId="0" fontId="137" fillId="0" borderId="29" xfId="0" applyFont="1" applyBorder="1" applyAlignment="1">
      <alignment horizontal="center" vertical="center"/>
    </xf>
    <xf numFmtId="0" fontId="137" fillId="0" borderId="124" xfId="0" applyFont="1" applyBorder="1" applyAlignment="1">
      <alignment horizontal="center" vertical="center"/>
    </xf>
    <xf numFmtId="0" fontId="138" fillId="0" borderId="123" xfId="0" applyFont="1" applyBorder="1" applyAlignment="1">
      <alignment horizontal="center"/>
    </xf>
    <xf numFmtId="0" fontId="138" fillId="0" borderId="29" xfId="0" applyFont="1" applyBorder="1" applyAlignment="1">
      <alignment horizontal="center"/>
    </xf>
    <xf numFmtId="0" fontId="138" fillId="0" borderId="124" xfId="0" applyFont="1" applyBorder="1" applyAlignment="1">
      <alignment horizontal="center"/>
    </xf>
    <xf numFmtId="3" fontId="0" fillId="0" borderId="144" xfId="0" applyNumberFormat="1" applyBorder="1" applyAlignment="1">
      <alignment horizontal="center"/>
    </xf>
    <xf numFmtId="3" fontId="0" fillId="0" borderId="117" xfId="0" applyNumberFormat="1" applyBorder="1" applyAlignment="1">
      <alignment horizontal="center"/>
    </xf>
    <xf numFmtId="3" fontId="0" fillId="0" borderId="145" xfId="0" applyNumberFormat="1" applyBorder="1" applyAlignment="1">
      <alignment horizontal="center"/>
    </xf>
    <xf numFmtId="0" fontId="0" fillId="0" borderId="14" xfId="0" applyBorder="1" applyAlignment="1">
      <alignment horizontal="center" vertical="center"/>
    </xf>
    <xf numFmtId="0" fontId="0" fillId="0" borderId="17" xfId="0" applyBorder="1" applyAlignment="1">
      <alignment horizontal="center" vertical="center"/>
    </xf>
    <xf numFmtId="0" fontId="120" fillId="0" borderId="5" xfId="0" applyFont="1" applyBorder="1" applyAlignment="1">
      <alignment horizontal="center" vertical="center"/>
    </xf>
    <xf numFmtId="0" fontId="120" fillId="0" borderId="7" xfId="0" applyFont="1" applyBorder="1" applyAlignment="1">
      <alignment horizontal="center" vertical="center"/>
    </xf>
    <xf numFmtId="0" fontId="121" fillId="0" borderId="15"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0" fillId="0" borderId="144" xfId="0" applyBorder="1" applyAlignment="1">
      <alignment horizontal="center"/>
    </xf>
    <xf numFmtId="0" fontId="0" fillId="0" borderId="117" xfId="0" applyBorder="1" applyAlignment="1">
      <alignment horizontal="center"/>
    </xf>
    <xf numFmtId="0" fontId="0" fillId="0" borderId="145" xfId="0" applyBorder="1" applyAlignment="1">
      <alignment horizontal="center"/>
    </xf>
    <xf numFmtId="0" fontId="0" fillId="0" borderId="4" xfId="0" applyBorder="1" applyAlignment="1">
      <alignment horizontal="center" vertical="center"/>
    </xf>
    <xf numFmtId="0" fontId="0" fillId="0" borderId="65" xfId="0" applyBorder="1" applyAlignment="1">
      <alignment horizontal="center" vertical="center"/>
    </xf>
    <xf numFmtId="0" fontId="120" fillId="0" borderId="5"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5" xfId="0" applyBorder="1" applyAlignment="1">
      <alignment horizontal="center" vertical="center" wrapText="1"/>
    </xf>
    <xf numFmtId="0" fontId="0" fillId="0" borderId="141"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141" xfId="0" applyFont="1" applyFill="1" applyBorder="1" applyAlignment="1">
      <alignment horizontal="center" vertical="center" wrapText="1"/>
    </xf>
    <xf numFmtId="0" fontId="84" fillId="0" borderId="141" xfId="0" applyFont="1" applyFill="1" applyBorder="1" applyAlignment="1">
      <alignment horizontal="center" vertical="center" wrapText="1"/>
    </xf>
    <xf numFmtId="0" fontId="45" fillId="0" borderId="141" xfId="11" applyFont="1" applyFill="1" applyBorder="1" applyAlignment="1" applyProtection="1">
      <alignment horizontal="center" vertical="center" wrapText="1"/>
    </xf>
    <xf numFmtId="0" fontId="45" fillId="0" borderId="142"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3" xfId="0" applyFont="1" applyFill="1" applyBorder="1" applyAlignment="1">
      <alignment horizontal="left" vertical="center"/>
    </xf>
    <xf numFmtId="0" fontId="99"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8" xfId="0" applyFont="1" applyBorder="1" applyAlignment="1">
      <alignment horizontal="center" vertical="center" wrapText="1"/>
    </xf>
    <xf numFmtId="0" fontId="114" fillId="0" borderId="96" xfId="0" applyNumberFormat="1" applyFont="1" applyFill="1" applyBorder="1" applyAlignment="1">
      <alignment horizontal="left" vertical="center" wrapText="1"/>
    </xf>
    <xf numFmtId="0" fontId="114" fillId="0" borderId="97" xfId="0" applyNumberFormat="1" applyFont="1" applyFill="1" applyBorder="1" applyAlignment="1">
      <alignment horizontal="left" vertical="center" wrapText="1"/>
    </xf>
    <xf numFmtId="0" fontId="114" fillId="0" borderId="101" xfId="0" applyNumberFormat="1" applyFont="1" applyFill="1" applyBorder="1" applyAlignment="1">
      <alignment horizontal="left" vertical="center" wrapText="1"/>
    </xf>
    <xf numFmtId="0" fontId="114" fillId="0" borderId="102" xfId="0" applyNumberFormat="1" applyFont="1" applyFill="1" applyBorder="1" applyAlignment="1">
      <alignment horizontal="left" vertical="center" wrapText="1"/>
    </xf>
    <xf numFmtId="0" fontId="114" fillId="0" borderId="104" xfId="0" applyNumberFormat="1" applyFont="1" applyFill="1" applyBorder="1" applyAlignment="1">
      <alignment horizontal="left" vertical="center" wrapText="1"/>
    </xf>
    <xf numFmtId="0" fontId="114" fillId="0" borderId="105" xfId="0" applyNumberFormat="1" applyFont="1" applyFill="1" applyBorder="1" applyAlignment="1">
      <alignment horizontal="left" vertical="center" wrapText="1"/>
    </xf>
    <xf numFmtId="0" fontId="115" fillId="0" borderId="98" xfId="0" applyFont="1" applyFill="1" applyBorder="1" applyAlignment="1">
      <alignment horizontal="center" vertical="center" wrapText="1"/>
    </xf>
    <xf numFmtId="0" fontId="115" fillId="0" borderId="99" xfId="0" applyFont="1" applyFill="1" applyBorder="1" applyAlignment="1">
      <alignment horizontal="center" vertical="center" wrapText="1"/>
    </xf>
    <xf numFmtId="0" fontId="115" fillId="0" borderId="100" xfId="0" applyFont="1" applyFill="1" applyBorder="1" applyAlignment="1">
      <alignment horizontal="center" vertical="center" wrapText="1"/>
    </xf>
    <xf numFmtId="0" fontId="115" fillId="0" borderId="81" xfId="0" applyFont="1" applyFill="1" applyBorder="1" applyAlignment="1">
      <alignment horizontal="center" vertical="center" wrapText="1"/>
    </xf>
    <xf numFmtId="0" fontId="115" fillId="0" borderId="10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1" fillId="0" borderId="119"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15" xfId="0" applyFont="1" applyBorder="1" applyAlignment="1">
      <alignment horizontal="center" vertical="center" wrapText="1"/>
    </xf>
    <xf numFmtId="0" fontId="119" fillId="0" borderId="115" xfId="0" applyFont="1" applyFill="1" applyBorder="1" applyAlignment="1">
      <alignment horizontal="center" vertical="center"/>
    </xf>
    <xf numFmtId="0" fontId="119" fillId="0" borderId="98" xfId="0" applyFont="1" applyFill="1" applyBorder="1" applyAlignment="1">
      <alignment horizontal="center" vertical="center"/>
    </xf>
    <xf numFmtId="0" fontId="119" fillId="0" borderId="100" xfId="0" applyFont="1" applyFill="1" applyBorder="1" applyAlignment="1">
      <alignment horizontal="center" vertical="center"/>
    </xf>
    <xf numFmtId="0" fontId="119" fillId="0" borderId="81" xfId="0" applyFont="1" applyFill="1" applyBorder="1" applyAlignment="1">
      <alignment horizontal="center" vertical="center"/>
    </xf>
    <xf numFmtId="0" fontId="119" fillId="0" borderId="73" xfId="0" applyFont="1" applyFill="1" applyBorder="1" applyAlignment="1">
      <alignment horizontal="center" vertical="center"/>
    </xf>
    <xf numFmtId="0" fontId="115" fillId="0" borderId="115" xfId="0" applyFont="1" applyFill="1" applyBorder="1" applyAlignment="1">
      <alignment horizontal="center" vertical="center" wrapText="1"/>
    </xf>
    <xf numFmtId="0" fontId="111" fillId="0" borderId="118" xfId="0" applyFont="1" applyBorder="1" applyAlignment="1">
      <alignment horizontal="center" vertical="center" wrapText="1"/>
    </xf>
    <xf numFmtId="0" fontId="114" fillId="0" borderId="98" xfId="0" applyFont="1" applyFill="1" applyBorder="1" applyAlignment="1">
      <alignment horizontal="center" vertical="center" wrapText="1"/>
    </xf>
    <xf numFmtId="0" fontId="114" fillId="0" borderId="100" xfId="0" applyFont="1" applyFill="1" applyBorder="1" applyAlignment="1">
      <alignment horizontal="center" vertical="center" wrapText="1"/>
    </xf>
    <xf numFmtId="0" fontId="114" fillId="0" borderId="68" xfId="0" applyFont="1" applyFill="1" applyBorder="1" applyAlignment="1">
      <alignment horizontal="center" vertical="center" wrapText="1"/>
    </xf>
    <xf numFmtId="0" fontId="114" fillId="0" borderId="66" xfId="0" applyFont="1" applyFill="1" applyBorder="1" applyAlignment="1">
      <alignment horizontal="center" vertical="center" wrapText="1"/>
    </xf>
    <xf numFmtId="0" fontId="114" fillId="0" borderId="81" xfId="0" applyFont="1" applyFill="1" applyBorder="1" applyAlignment="1">
      <alignment horizontal="center" vertical="center" wrapText="1"/>
    </xf>
    <xf numFmtId="0" fontId="114" fillId="0" borderId="73" xfId="0" applyFont="1" applyFill="1" applyBorder="1" applyAlignment="1">
      <alignment horizontal="center" vertical="center" wrapText="1"/>
    </xf>
    <xf numFmtId="0" fontId="111" fillId="0" borderId="116" xfId="0" applyFont="1" applyFill="1" applyBorder="1" applyAlignment="1">
      <alignment horizontal="center" vertical="center" wrapText="1"/>
    </xf>
    <xf numFmtId="0" fontId="111" fillId="0" borderId="117" xfId="0" applyFont="1" applyFill="1" applyBorder="1" applyAlignment="1">
      <alignment horizontal="center" vertical="center" wrapText="1"/>
    </xf>
    <xf numFmtId="0" fontId="114" fillId="0" borderId="74"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1" fillId="0" borderId="74" xfId="0" applyFont="1" applyFill="1" applyBorder="1" applyAlignment="1">
      <alignment horizontal="center" vertical="center" wrapText="1"/>
    </xf>
    <xf numFmtId="0" fontId="111" fillId="0" borderId="73" xfId="0" applyFont="1" applyBorder="1" applyAlignment="1">
      <alignment horizontal="center" vertical="center" wrapText="1"/>
    </xf>
    <xf numFmtId="0" fontId="111" fillId="0" borderId="78" xfId="0" applyFont="1" applyBorder="1" applyAlignment="1">
      <alignment horizontal="center" vertical="center" wrapText="1"/>
    </xf>
    <xf numFmtId="0" fontId="114" fillId="0" borderId="53" xfId="0" applyNumberFormat="1" applyFont="1" applyFill="1" applyBorder="1" applyAlignment="1">
      <alignment horizontal="left" vertical="top" wrapText="1"/>
    </xf>
    <xf numFmtId="0" fontId="114" fillId="0" borderId="75" xfId="0" applyNumberFormat="1" applyFont="1" applyFill="1" applyBorder="1" applyAlignment="1">
      <alignment horizontal="left" vertical="top" wrapText="1"/>
    </xf>
    <xf numFmtId="0" fontId="114" fillId="0" borderId="61" xfId="0" applyNumberFormat="1" applyFont="1" applyFill="1" applyBorder="1" applyAlignment="1">
      <alignment horizontal="left" vertical="top" wrapText="1"/>
    </xf>
    <xf numFmtId="0" fontId="114" fillId="0" borderId="88" xfId="0" applyNumberFormat="1" applyFont="1" applyFill="1" applyBorder="1" applyAlignment="1">
      <alignment horizontal="left" vertical="top" wrapText="1"/>
    </xf>
    <xf numFmtId="0" fontId="114" fillId="0" borderId="95" xfId="0" applyNumberFormat="1" applyFont="1" applyFill="1" applyBorder="1" applyAlignment="1">
      <alignment horizontal="left" vertical="top" wrapText="1"/>
    </xf>
    <xf numFmtId="0" fontId="114" fillId="0" borderId="122" xfId="0" applyNumberFormat="1" applyFont="1" applyFill="1" applyBorder="1" applyAlignment="1">
      <alignment horizontal="left" vertical="top" wrapText="1"/>
    </xf>
    <xf numFmtId="0" fontId="114" fillId="0" borderId="82" xfId="0" applyFont="1" applyFill="1" applyBorder="1" applyAlignment="1">
      <alignment horizontal="center" vertical="center" wrapText="1"/>
    </xf>
    <xf numFmtId="0" fontId="114" fillId="0" borderId="65" xfId="0" applyFont="1" applyFill="1" applyBorder="1" applyAlignment="1">
      <alignment horizontal="center" vertical="center" wrapText="1"/>
    </xf>
    <xf numFmtId="0" fontId="111" fillId="0" borderId="67" xfId="0" applyFont="1" applyFill="1" applyBorder="1" applyAlignment="1">
      <alignment horizontal="center" vertical="center" wrapText="1"/>
    </xf>
    <xf numFmtId="0" fontId="111" fillId="0" borderId="26" xfId="0" applyFont="1" applyFill="1" applyBorder="1" applyAlignment="1">
      <alignment horizontal="center" vertical="center" wrapText="1"/>
    </xf>
    <xf numFmtId="0" fontId="111" fillId="0" borderId="28" xfId="0" applyFont="1" applyFill="1" applyBorder="1" applyAlignment="1">
      <alignment horizontal="center" vertical="center" wrapText="1"/>
    </xf>
    <xf numFmtId="0" fontId="111" fillId="0" borderId="98" xfId="0" applyFont="1" applyBorder="1" applyAlignment="1">
      <alignment horizontal="center" vertical="top" wrapText="1"/>
    </xf>
    <xf numFmtId="0" fontId="111" fillId="0" borderId="99" xfId="0" applyFont="1" applyBorder="1" applyAlignment="1">
      <alignment horizontal="center" vertical="top" wrapText="1"/>
    </xf>
    <xf numFmtId="0" fontId="111" fillId="0" borderId="98" xfId="0" applyFont="1" applyFill="1" applyBorder="1" applyAlignment="1">
      <alignment horizontal="center" vertical="top" wrapText="1"/>
    </xf>
    <xf numFmtId="0" fontId="111" fillId="0" borderId="117" xfId="0" applyFont="1" applyFill="1" applyBorder="1" applyAlignment="1">
      <alignment horizontal="center" vertical="top" wrapText="1"/>
    </xf>
    <xf numFmtId="0" fontId="111" fillId="0" borderId="118" xfId="0" applyFont="1" applyFill="1" applyBorder="1" applyAlignment="1">
      <alignment horizontal="center" vertical="top" wrapText="1"/>
    </xf>
    <xf numFmtId="0" fontId="131" fillId="0" borderId="107" xfId="0" applyNumberFormat="1" applyFont="1" applyFill="1" applyBorder="1" applyAlignment="1">
      <alignment horizontal="left" vertical="top" wrapText="1"/>
    </xf>
    <xf numFmtId="0" fontId="131" fillId="0" borderId="108" xfId="0" applyNumberFormat="1" applyFont="1" applyFill="1" applyBorder="1" applyAlignment="1">
      <alignment horizontal="left" vertical="top" wrapText="1"/>
    </xf>
    <xf numFmtId="0" fontId="117" fillId="0" borderId="98" xfId="0" applyFont="1" applyBorder="1" applyAlignment="1">
      <alignment horizontal="center" vertical="center"/>
    </xf>
    <xf numFmtId="0" fontId="117" fillId="0" borderId="100" xfId="0" applyFont="1" applyBorder="1" applyAlignment="1">
      <alignment horizontal="center" vertical="center"/>
    </xf>
    <xf numFmtId="0" fontId="117" fillId="0" borderId="81" xfId="0" applyFont="1" applyBorder="1" applyAlignment="1">
      <alignment horizontal="center" vertical="center"/>
    </xf>
    <xf numFmtId="0" fontId="117" fillId="0" borderId="73" xfId="0" applyFont="1" applyBorder="1" applyAlignment="1">
      <alignment horizontal="center" vertical="center"/>
    </xf>
    <xf numFmtId="0" fontId="116" fillId="0" borderId="115" xfId="0" applyFont="1" applyBorder="1" applyAlignment="1">
      <alignment horizontal="center" vertical="center" wrapText="1"/>
    </xf>
    <xf numFmtId="0" fontId="116" fillId="0" borderId="119" xfId="0" applyFont="1" applyBorder="1" applyAlignment="1">
      <alignment horizontal="center" vertical="center" wrapText="1"/>
    </xf>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lb.ge\Reports\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lb.ge\Reports\Financial%20Department\NBG%20Reporting\Working%20Files\Quarterly%20Reports\&#4318;&#4312;&#4314;&#4304;&#4320;%203\Pilar%203%20_2024\Q2_2024\PG1_I-BLB-QQ-20240630%20%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row r="9">
          <cell r="C9">
            <v>456476050.01626861</v>
          </cell>
        </row>
      </sheetData>
      <sheetData sheetId="2"/>
      <sheetData sheetId="3"/>
      <sheetData sheetId="4"/>
      <sheetData sheetId="5"/>
      <sheetData sheetId="6"/>
      <sheetData sheetId="7">
        <row r="37">
          <cell r="E37">
            <v>4435277573.0111513</v>
          </cell>
        </row>
      </sheetData>
      <sheetData sheetId="8"/>
      <sheetData sheetId="9"/>
      <sheetData sheetId="10"/>
      <sheetData sheetId="11"/>
      <sheetData sheetId="12"/>
      <sheetData sheetId="13"/>
      <sheetData sheetId="14"/>
      <sheetData sheetId="15"/>
      <sheetData sheetId="16">
        <row r="21">
          <cell r="E21">
            <v>1960721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election activeCell="G20" sqref="G20"/>
    </sheetView>
  </sheetViews>
  <sheetFormatPr defaultColWidth="9.109375" defaultRowHeight="13.8"/>
  <cols>
    <col min="1" max="1" width="10.33203125" style="4" customWidth="1"/>
    <col min="2" max="2" width="143.88671875" style="5" customWidth="1"/>
    <col min="3" max="3" width="27.33203125" style="5" customWidth="1"/>
    <col min="4" max="6" width="9.109375" style="5"/>
    <col min="7" max="7" width="10.109375" style="5" customWidth="1"/>
    <col min="8" max="16384" width="9.109375" style="5"/>
  </cols>
  <sheetData>
    <row r="1" spans="1:3">
      <c r="A1" s="96"/>
      <c r="B1" s="108" t="s">
        <v>222</v>
      </c>
      <c r="C1" s="96"/>
    </row>
    <row r="2" spans="1:3" ht="14.4">
      <c r="A2" s="109">
        <v>1</v>
      </c>
      <c r="B2" s="202" t="s">
        <v>223</v>
      </c>
      <c r="C2" s="478" t="s">
        <v>711</v>
      </c>
    </row>
    <row r="3" spans="1:3" ht="14.4">
      <c r="A3" s="109">
        <v>2</v>
      </c>
      <c r="B3" s="203" t="s">
        <v>219</v>
      </c>
      <c r="C3" s="479" t="s">
        <v>712</v>
      </c>
    </row>
    <row r="4" spans="1:3" ht="14.4">
      <c r="A4" s="109">
        <v>3</v>
      </c>
      <c r="B4" s="204" t="s">
        <v>224</v>
      </c>
      <c r="C4" s="479" t="s">
        <v>713</v>
      </c>
    </row>
    <row r="5" spans="1:3" ht="14.4">
      <c r="A5" s="110">
        <v>4</v>
      </c>
      <c r="B5" s="205" t="s">
        <v>220</v>
      </c>
      <c r="C5" s="480" t="s">
        <v>714</v>
      </c>
    </row>
    <row r="6" spans="1:3" s="111" customFormat="1" ht="45.75" customHeight="1">
      <c r="A6" s="827" t="s">
        <v>295</v>
      </c>
      <c r="B6" s="828"/>
      <c r="C6" s="828"/>
    </row>
    <row r="7" spans="1:3">
      <c r="A7" s="112" t="s">
        <v>29</v>
      </c>
      <c r="B7" s="108" t="s">
        <v>221</v>
      </c>
    </row>
    <row r="8" spans="1:3">
      <c r="A8" s="96">
        <v>1</v>
      </c>
      <c r="B8" s="137" t="s">
        <v>20</v>
      </c>
    </row>
    <row r="9" spans="1:3">
      <c r="A9" s="96">
        <v>2</v>
      </c>
      <c r="B9" s="138" t="s">
        <v>21</v>
      </c>
    </row>
    <row r="10" spans="1:3">
      <c r="A10" s="96">
        <v>3</v>
      </c>
      <c r="B10" s="138" t="s">
        <v>22</v>
      </c>
    </row>
    <row r="11" spans="1:3">
      <c r="A11" s="96">
        <v>4</v>
      </c>
      <c r="B11" s="138" t="s">
        <v>23</v>
      </c>
      <c r="C11" s="44"/>
    </row>
    <row r="12" spans="1:3">
      <c r="A12" s="96">
        <v>5</v>
      </c>
      <c r="B12" s="138" t="s">
        <v>24</v>
      </c>
    </row>
    <row r="13" spans="1:3">
      <c r="A13" s="96">
        <v>6</v>
      </c>
      <c r="B13" s="139" t="s">
        <v>231</v>
      </c>
    </row>
    <row r="14" spans="1:3">
      <c r="A14" s="96">
        <v>7</v>
      </c>
      <c r="B14" s="138" t="s">
        <v>225</v>
      </c>
    </row>
    <row r="15" spans="1:3">
      <c r="A15" s="96">
        <v>8</v>
      </c>
      <c r="B15" s="138" t="s">
        <v>226</v>
      </c>
    </row>
    <row r="16" spans="1:3">
      <c r="A16" s="96">
        <v>9</v>
      </c>
      <c r="B16" s="138" t="s">
        <v>25</v>
      </c>
    </row>
    <row r="17" spans="1:2">
      <c r="A17" s="201" t="s">
        <v>294</v>
      </c>
      <c r="B17" s="200" t="s">
        <v>281</v>
      </c>
    </row>
    <row r="18" spans="1:2">
      <c r="A18" s="96">
        <v>10</v>
      </c>
      <c r="B18" s="138" t="s">
        <v>26</v>
      </c>
    </row>
    <row r="19" spans="1:2">
      <c r="A19" s="96">
        <v>11</v>
      </c>
      <c r="B19" s="139" t="s">
        <v>227</v>
      </c>
    </row>
    <row r="20" spans="1:2">
      <c r="A20" s="96">
        <v>12</v>
      </c>
      <c r="B20" s="139" t="s">
        <v>27</v>
      </c>
    </row>
    <row r="21" spans="1:2">
      <c r="A21" s="241">
        <v>13</v>
      </c>
      <c r="B21" s="242" t="s">
        <v>228</v>
      </c>
    </row>
    <row r="22" spans="1:2">
      <c r="A22" s="241">
        <v>14</v>
      </c>
      <c r="B22" s="243" t="s">
        <v>253</v>
      </c>
    </row>
    <row r="23" spans="1:2">
      <c r="A23" s="244">
        <v>15</v>
      </c>
      <c r="B23" s="245" t="s">
        <v>28</v>
      </c>
    </row>
    <row r="24" spans="1:2">
      <c r="A24" s="244">
        <v>15.1</v>
      </c>
      <c r="B24" s="246" t="s">
        <v>307</v>
      </c>
    </row>
    <row r="25" spans="1:2">
      <c r="A25" s="244">
        <v>16</v>
      </c>
      <c r="B25" s="246" t="s">
        <v>371</v>
      </c>
    </row>
    <row r="26" spans="1:2">
      <c r="A26" s="244">
        <v>17</v>
      </c>
      <c r="B26" s="246" t="s">
        <v>412</v>
      </c>
    </row>
    <row r="27" spans="1:2">
      <c r="A27" s="244">
        <v>18</v>
      </c>
      <c r="B27" s="246" t="s">
        <v>701</v>
      </c>
    </row>
    <row r="28" spans="1:2">
      <c r="A28" s="244">
        <v>19</v>
      </c>
      <c r="B28" s="246" t="s">
        <v>702</v>
      </c>
    </row>
    <row r="29" spans="1:2">
      <c r="A29" s="244">
        <v>20</v>
      </c>
      <c r="B29" s="290" t="s">
        <v>703</v>
      </c>
    </row>
    <row r="30" spans="1:2">
      <c r="A30" s="244">
        <v>21</v>
      </c>
      <c r="B30" s="246" t="s">
        <v>528</v>
      </c>
    </row>
    <row r="31" spans="1:2">
      <c r="A31" s="244">
        <v>22</v>
      </c>
      <c r="B31" s="246" t="s">
        <v>704</v>
      </c>
    </row>
    <row r="32" spans="1:2">
      <c r="A32" s="244">
        <v>23</v>
      </c>
      <c r="B32" s="246" t="s">
        <v>705</v>
      </c>
    </row>
    <row r="33" spans="1:2">
      <c r="A33" s="244">
        <v>24</v>
      </c>
      <c r="B33" s="246" t="s">
        <v>706</v>
      </c>
    </row>
    <row r="34" spans="1:2">
      <c r="A34" s="244">
        <v>25</v>
      </c>
      <c r="B34" s="246" t="s">
        <v>413</v>
      </c>
    </row>
    <row r="35" spans="1:2">
      <c r="A35" s="244">
        <v>26</v>
      </c>
      <c r="B35" s="246" t="s">
        <v>550</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selection activeCell="P31" sqref="P31"/>
    </sheetView>
  </sheetViews>
  <sheetFormatPr defaultColWidth="9.109375" defaultRowHeight="14.4"/>
  <cols>
    <col min="1" max="1" width="9.5546875" style="3" bestFit="1" customWidth="1"/>
    <col min="2" max="2" width="86" style="3" customWidth="1"/>
    <col min="3" max="3" width="15.109375" style="455" bestFit="1" customWidth="1"/>
    <col min="4" max="5" width="15.109375" style="477" bestFit="1" customWidth="1"/>
    <col min="6" max="7" width="15.44140625" style="477" bestFit="1" customWidth="1"/>
    <col min="8" max="8" width="6.6640625" style="457" customWidth="1"/>
    <col min="9" max="9" width="12.109375" style="457" customWidth="1"/>
    <col min="10" max="10" width="13.109375" style="457" customWidth="1"/>
    <col min="11" max="11" width="14.88671875" style="457" bestFit="1" customWidth="1"/>
    <col min="12" max="12" width="14.33203125" style="457" bestFit="1" customWidth="1"/>
    <col min="13" max="13" width="6.6640625" style="5" customWidth="1"/>
    <col min="14" max="16384" width="9.109375" style="5"/>
  </cols>
  <sheetData>
    <row r="1" spans="1:12">
      <c r="A1" s="2" t="s">
        <v>30</v>
      </c>
      <c r="B1" s="3" t="str">
        <f>'Info '!C2</f>
        <v>JSC "Liberty Bank"</v>
      </c>
    </row>
    <row r="2" spans="1:12">
      <c r="A2" s="2" t="s">
        <v>31</v>
      </c>
      <c r="B2" s="481">
        <v>45473</v>
      </c>
      <c r="C2" s="454"/>
      <c r="D2" s="453"/>
      <c r="E2" s="453"/>
      <c r="F2" s="453"/>
      <c r="G2" s="453"/>
      <c r="H2" s="452"/>
    </row>
    <row r="3" spans="1:12" ht="15" thickBot="1">
      <c r="A3" s="2"/>
      <c r="B3" s="6"/>
      <c r="C3" s="454"/>
      <c r="D3" s="453"/>
      <c r="E3" s="453"/>
      <c r="F3" s="453"/>
      <c r="G3" s="453"/>
      <c r="H3" s="452"/>
    </row>
    <row r="4" spans="1:12" ht="15" customHeight="1" thickBot="1">
      <c r="A4" s="9" t="s">
        <v>93</v>
      </c>
      <c r="B4" s="10" t="s">
        <v>92</v>
      </c>
      <c r="C4" s="451"/>
      <c r="D4" s="829" t="s">
        <v>698</v>
      </c>
      <c r="E4" s="830"/>
      <c r="F4" s="830"/>
      <c r="G4" s="831"/>
      <c r="H4" s="452"/>
      <c r="I4" s="832" t="s">
        <v>699</v>
      </c>
      <c r="J4" s="833"/>
      <c r="K4" s="833"/>
      <c r="L4" s="834"/>
    </row>
    <row r="5" spans="1:12">
      <c r="A5" s="428" t="s">
        <v>6</v>
      </c>
      <c r="B5" s="12"/>
      <c r="C5" s="421" t="str">
        <f>INT((MONTH($B$2))/3)&amp;"Q"&amp;"-"&amp;YEAR($B$2)</f>
        <v>2Q-2024</v>
      </c>
      <c r="D5" s="450" t="str">
        <f>IF(INT(MONTH($B$2))=3, "4"&amp;"Q"&amp;"-"&amp;YEAR($B$2)-1, IF(INT(MONTH($B$2))=6, "1"&amp;"Q"&amp;"-"&amp;YEAR($B$2), IF(INT(MONTH($B$2))=9, "2"&amp;"Q"&amp;"-"&amp;YEAR($B$2),IF(INT(MONTH($B$2))=12, "3"&amp;"Q"&amp;"-"&amp;YEAR($B$2), 0))))</f>
        <v>1Q-2024</v>
      </c>
      <c r="E5" s="450" t="str">
        <f>IF(INT(MONTH($B$2))=3, "3"&amp;"Q"&amp;"-"&amp;YEAR($B$2)-1, IF(INT(MONTH($B$2))=6, "4"&amp;"Q"&amp;"-"&amp;YEAR($B$2)-1, IF(INT(MONTH($B$2))=9, "1"&amp;"Q"&amp;"-"&amp;YEAR($B$2),IF(INT(MONTH($B$2))=12, "2"&amp;"Q"&amp;"-"&amp;YEAR($B$2), 0))))</f>
        <v>4Q-2023</v>
      </c>
      <c r="F5" s="450" t="str">
        <f>IF(INT(MONTH($B$2))=3, "2"&amp;"Q"&amp;"-"&amp;YEAR($B$2)-1, IF(INT(MONTH($B$2))=6, "3"&amp;"Q"&amp;"-"&amp;YEAR($B$2)-1, IF(INT(MONTH($B$2))=9, "4"&amp;"Q"&amp;"-"&amp;YEAR($B$2)-1,IF(INT(MONTH($B$2))=12, "1"&amp;"Q"&amp;"-"&amp;YEAR($B$2), 0))))</f>
        <v>3Q-2023</v>
      </c>
      <c r="G5" s="449" t="str">
        <f>IF(INT(MONTH($B$2))=3, "1"&amp;"Q"&amp;"-"&amp;YEAR($B$2)-1, IF(INT(MONTH($B$2))=6, "2"&amp;"Q"&amp;"-"&amp;YEAR($B$2)-1, IF(INT(MONTH($B$2))=9, "3"&amp;"Q"&amp;"-"&amp;YEAR($B$2)-1,IF(INT(MONTH($B$2))=12, "4"&amp;"Q"&amp;"-"&amp;YEAR($B$2)-1, 0))))</f>
        <v>2Q-2023</v>
      </c>
      <c r="I5" s="448" t="str">
        <f>D5</f>
        <v>1Q-2024</v>
      </c>
      <c r="J5" s="450" t="str">
        <f t="shared" ref="J5:L5" si="0">E5</f>
        <v>4Q-2023</v>
      </c>
      <c r="K5" s="450" t="str">
        <f t="shared" si="0"/>
        <v>3Q-2023</v>
      </c>
      <c r="L5" s="449" t="str">
        <f t="shared" si="0"/>
        <v>2Q-2023</v>
      </c>
    </row>
    <row r="6" spans="1:12">
      <c r="A6" s="427"/>
      <c r="B6" s="426" t="s">
        <v>91</v>
      </c>
      <c r="C6" s="447"/>
      <c r="D6" s="447"/>
      <c r="E6" s="447"/>
      <c r="F6" s="447"/>
      <c r="G6" s="446"/>
      <c r="I6" s="445"/>
      <c r="J6" s="447"/>
      <c r="K6" s="447"/>
      <c r="L6" s="446"/>
    </row>
    <row r="7" spans="1:12">
      <c r="A7" s="13"/>
      <c r="B7" s="425" t="s">
        <v>89</v>
      </c>
      <c r="C7" s="447"/>
      <c r="D7" s="447"/>
      <c r="E7" s="447"/>
      <c r="F7" s="447"/>
      <c r="G7" s="446"/>
      <c r="I7" s="445"/>
      <c r="J7" s="447"/>
      <c r="K7" s="447"/>
      <c r="L7" s="446"/>
    </row>
    <row r="8" spans="1:12">
      <c r="A8" s="254">
        <v>1</v>
      </c>
      <c r="B8" s="424" t="s">
        <v>361</v>
      </c>
      <c r="C8" s="770">
        <v>451910666.01626861</v>
      </c>
      <c r="D8" s="461">
        <v>423025190.01626861</v>
      </c>
      <c r="E8" s="461">
        <v>401458490.06085187</v>
      </c>
      <c r="F8" s="461">
        <v>384960812.1214807</v>
      </c>
      <c r="G8" s="460">
        <v>362755876.04808193</v>
      </c>
      <c r="I8" s="594"/>
      <c r="J8" s="444"/>
      <c r="K8" s="444"/>
      <c r="L8" s="460"/>
    </row>
    <row r="9" spans="1:12">
      <c r="A9" s="254">
        <v>2</v>
      </c>
      <c r="B9" s="424" t="s">
        <v>362</v>
      </c>
      <c r="C9" s="770">
        <v>456476050.01626861</v>
      </c>
      <c r="D9" s="461">
        <v>427590574.01626861</v>
      </c>
      <c r="E9" s="461">
        <v>406023874.06085187</v>
      </c>
      <c r="F9" s="461">
        <v>389526196.1214807</v>
      </c>
      <c r="G9" s="460">
        <v>367321260.04808193</v>
      </c>
      <c r="I9" s="594"/>
      <c r="J9" s="444"/>
      <c r="K9" s="444"/>
      <c r="L9" s="460"/>
    </row>
    <row r="10" spans="1:12">
      <c r="A10" s="254">
        <v>3</v>
      </c>
      <c r="B10" s="424" t="s">
        <v>142</v>
      </c>
      <c r="C10" s="770">
        <v>534461681.4802686</v>
      </c>
      <c r="D10" s="461">
        <v>496581166.50426865</v>
      </c>
      <c r="E10" s="461">
        <v>467158556.34485185</v>
      </c>
      <c r="F10" s="461">
        <v>453121386.75748068</v>
      </c>
      <c r="G10" s="460">
        <v>430902274.34608197</v>
      </c>
      <c r="I10" s="594"/>
      <c r="J10" s="444"/>
      <c r="K10" s="444"/>
      <c r="L10" s="460"/>
    </row>
    <row r="11" spans="1:12">
      <c r="A11" s="254">
        <v>4</v>
      </c>
      <c r="B11" s="424" t="s">
        <v>364</v>
      </c>
      <c r="C11" s="770">
        <v>353660623.14210975</v>
      </c>
      <c r="D11" s="461">
        <v>322994017.12029386</v>
      </c>
      <c r="E11" s="461">
        <v>272806085.24079722</v>
      </c>
      <c r="F11" s="461">
        <v>252182501.21758682</v>
      </c>
      <c r="G11" s="460">
        <v>232545218.93363068</v>
      </c>
      <c r="I11" s="594"/>
      <c r="J11" s="444"/>
      <c r="K11" s="444"/>
      <c r="L11" s="460"/>
    </row>
    <row r="12" spans="1:12">
      <c r="A12" s="254">
        <v>5</v>
      </c>
      <c r="B12" s="424" t="s">
        <v>365</v>
      </c>
      <c r="C12" s="770">
        <v>424208609.17093927</v>
      </c>
      <c r="D12" s="461">
        <v>391066293.67703539</v>
      </c>
      <c r="E12" s="461">
        <v>347905867.56583655</v>
      </c>
      <c r="F12" s="461">
        <v>322149482.97620833</v>
      </c>
      <c r="G12" s="460">
        <v>299246193.97942567</v>
      </c>
      <c r="I12" s="594"/>
      <c r="J12" s="444"/>
      <c r="K12" s="444"/>
      <c r="L12" s="460"/>
    </row>
    <row r="13" spans="1:12">
      <c r="A13" s="254">
        <v>6</v>
      </c>
      <c r="B13" s="424" t="s">
        <v>363</v>
      </c>
      <c r="C13" s="770">
        <v>517860781.4674024</v>
      </c>
      <c r="D13" s="461">
        <v>481434555.56059599</v>
      </c>
      <c r="E13" s="461">
        <v>447522228.37872732</v>
      </c>
      <c r="F13" s="461">
        <v>414960764.03538257</v>
      </c>
      <c r="G13" s="460">
        <v>387727507.47445738</v>
      </c>
      <c r="I13" s="594"/>
      <c r="J13" s="444"/>
      <c r="K13" s="444"/>
      <c r="L13" s="460"/>
    </row>
    <row r="14" spans="1:12">
      <c r="A14" s="13"/>
      <c r="B14" s="426" t="s">
        <v>367</v>
      </c>
      <c r="C14" s="771"/>
      <c r="D14" s="447"/>
      <c r="E14" s="447"/>
      <c r="F14" s="447"/>
      <c r="G14" s="446"/>
      <c r="I14" s="445"/>
      <c r="J14" s="447"/>
      <c r="K14" s="447"/>
      <c r="L14" s="446"/>
    </row>
    <row r="15" spans="1:12" ht="15" customHeight="1">
      <c r="A15" s="254">
        <v>7</v>
      </c>
      <c r="B15" s="424" t="s">
        <v>366</v>
      </c>
      <c r="C15" s="772">
        <v>3138324582.412457</v>
      </c>
      <c r="D15" s="461">
        <v>3038012373.8225713</v>
      </c>
      <c r="E15" s="461">
        <v>3043259463.7883325</v>
      </c>
      <c r="F15" s="461">
        <v>2847959231.754519</v>
      </c>
      <c r="G15" s="460">
        <v>2724116052.1454225</v>
      </c>
      <c r="I15" s="595"/>
      <c r="J15" s="443"/>
      <c r="K15" s="443"/>
      <c r="L15" s="460"/>
    </row>
    <row r="16" spans="1:12">
      <c r="A16" s="13"/>
      <c r="B16" s="426" t="s">
        <v>368</v>
      </c>
      <c r="C16" s="771"/>
      <c r="D16" s="447"/>
      <c r="E16" s="447"/>
      <c r="F16" s="447"/>
      <c r="G16" s="446"/>
      <c r="I16" s="445"/>
      <c r="J16" s="447"/>
      <c r="K16" s="447"/>
      <c r="L16" s="446"/>
    </row>
    <row r="17" spans="1:12" s="14" customFormat="1">
      <c r="A17" s="254"/>
      <c r="B17" s="425" t="s">
        <v>352</v>
      </c>
      <c r="C17" s="771"/>
      <c r="D17" s="447"/>
      <c r="E17" s="447"/>
      <c r="F17" s="447"/>
      <c r="G17" s="446"/>
      <c r="H17" s="456"/>
      <c r="I17" s="445"/>
      <c r="J17" s="447"/>
      <c r="K17" s="447"/>
      <c r="L17" s="446"/>
    </row>
    <row r="18" spans="1:12">
      <c r="A18" s="11">
        <v>8</v>
      </c>
      <c r="B18" s="424" t="s">
        <v>361</v>
      </c>
      <c r="C18" s="773">
        <v>0.14399742733713064</v>
      </c>
      <c r="D18" s="459">
        <v>0.13924406419846086</v>
      </c>
      <c r="E18" s="459">
        <v>0.13191727318613358</v>
      </c>
      <c r="F18" s="459">
        <v>0.13517075940877182</v>
      </c>
      <c r="G18" s="458">
        <v>0.1331646189457999</v>
      </c>
      <c r="I18" s="596"/>
      <c r="J18" s="442"/>
      <c r="K18" s="442"/>
      <c r="L18" s="458"/>
    </row>
    <row r="19" spans="1:12" ht="15" customHeight="1">
      <c r="A19" s="11">
        <v>9</v>
      </c>
      <c r="B19" s="424" t="s">
        <v>362</v>
      </c>
      <c r="C19" s="773">
        <v>0.14545214748481228</v>
      </c>
      <c r="D19" s="459">
        <v>0.14074681778805723</v>
      </c>
      <c r="E19" s="459">
        <v>0.13341743577638374</v>
      </c>
      <c r="F19" s="459">
        <v>0.13677379640069795</v>
      </c>
      <c r="G19" s="458">
        <v>0.13484053286158348</v>
      </c>
      <c r="I19" s="596"/>
      <c r="J19" s="442"/>
      <c r="K19" s="442"/>
      <c r="L19" s="458"/>
    </row>
    <row r="20" spans="1:12">
      <c r="A20" s="11">
        <v>10</v>
      </c>
      <c r="B20" s="424" t="s">
        <v>142</v>
      </c>
      <c r="C20" s="773">
        <v>0.170301594830393</v>
      </c>
      <c r="D20" s="459">
        <v>0.16345593941062414</v>
      </c>
      <c r="E20" s="459">
        <v>0.15350598984528258</v>
      </c>
      <c r="F20" s="459">
        <v>0.15910388804208053</v>
      </c>
      <c r="G20" s="458">
        <v>0.15818058632513757</v>
      </c>
      <c r="I20" s="596"/>
      <c r="J20" s="442"/>
      <c r="K20" s="442"/>
      <c r="L20" s="458"/>
    </row>
    <row r="21" spans="1:12">
      <c r="A21" s="11">
        <v>11</v>
      </c>
      <c r="B21" s="424" t="s">
        <v>364</v>
      </c>
      <c r="C21" s="773">
        <v>0.11269090046455546</v>
      </c>
      <c r="D21" s="459">
        <v>0.10631754495255313</v>
      </c>
      <c r="E21" s="459">
        <v>8.9642729608470764E-2</v>
      </c>
      <c r="F21" s="459">
        <v>8.8548494095621863E-2</v>
      </c>
      <c r="G21" s="458">
        <v>8.5365386232530677E-2</v>
      </c>
      <c r="I21" s="596"/>
      <c r="J21" s="442"/>
      <c r="K21" s="442"/>
      <c r="L21" s="458"/>
    </row>
    <row r="22" spans="1:12">
      <c r="A22" s="11">
        <v>12</v>
      </c>
      <c r="B22" s="424" t="s">
        <v>365</v>
      </c>
      <c r="C22" s="773">
        <v>0.13517040638443029</v>
      </c>
      <c r="D22" s="459">
        <v>0.12872439133122332</v>
      </c>
      <c r="E22" s="459">
        <v>0.11432014644349575</v>
      </c>
      <c r="F22" s="459">
        <v>0.11311590397231365</v>
      </c>
      <c r="G22" s="458">
        <v>0.10985075094130053</v>
      </c>
      <c r="I22" s="596"/>
      <c r="J22" s="442"/>
      <c r="K22" s="442"/>
      <c r="L22" s="458"/>
    </row>
    <row r="23" spans="1:12">
      <c r="A23" s="11">
        <v>13</v>
      </c>
      <c r="B23" s="424" t="s">
        <v>363</v>
      </c>
      <c r="C23" s="773">
        <v>0.1650118615421603</v>
      </c>
      <c r="D23" s="459">
        <v>0.15847024182947358</v>
      </c>
      <c r="E23" s="459">
        <v>0.147053589647476</v>
      </c>
      <c r="F23" s="459">
        <v>0.14570460117848705</v>
      </c>
      <c r="G23" s="458">
        <v>0.14233149397915562</v>
      </c>
      <c r="I23" s="596"/>
      <c r="J23" s="442"/>
      <c r="K23" s="442"/>
      <c r="L23" s="458"/>
    </row>
    <row r="24" spans="1:12">
      <c r="A24" s="13"/>
      <c r="B24" s="426" t="s">
        <v>88</v>
      </c>
      <c r="C24" s="771"/>
      <c r="D24" s="447"/>
      <c r="E24" s="447"/>
      <c r="F24" s="447"/>
      <c r="G24" s="446"/>
      <c r="I24" s="445"/>
      <c r="J24" s="447"/>
      <c r="K24" s="447"/>
      <c r="L24" s="446"/>
    </row>
    <row r="25" spans="1:12" ht="15" customHeight="1">
      <c r="A25" s="255">
        <v>14</v>
      </c>
      <c r="B25" s="424" t="s">
        <v>87</v>
      </c>
      <c r="C25" s="776">
        <v>0.13594000874485046</v>
      </c>
      <c r="D25" s="420">
        <v>0.13854471117090625</v>
      </c>
      <c r="E25" s="420">
        <v>0.13685003134033016</v>
      </c>
      <c r="F25" s="420">
        <v>0.13762786277312858</v>
      </c>
      <c r="G25" s="494">
        <v>0.13676258338176459</v>
      </c>
      <c r="I25" s="597"/>
      <c r="J25" s="440"/>
      <c r="K25" s="440"/>
      <c r="L25" s="439"/>
    </row>
    <row r="26" spans="1:12">
      <c r="A26" s="255">
        <v>15</v>
      </c>
      <c r="B26" s="424" t="s">
        <v>86</v>
      </c>
      <c r="C26" s="776">
        <v>6.3447197673077563E-2</v>
      </c>
      <c r="D26" s="420">
        <v>6.5343927073051533E-2</v>
      </c>
      <c r="E26" s="420">
        <v>6.1529888868738697E-2</v>
      </c>
      <c r="F26" s="420">
        <v>6.1809207426479731E-2</v>
      </c>
      <c r="G26" s="494">
        <v>6.109896003377592E-2</v>
      </c>
      <c r="I26" s="597"/>
      <c r="J26" s="440"/>
      <c r="K26" s="440"/>
      <c r="L26" s="439"/>
    </row>
    <row r="27" spans="1:12">
      <c r="A27" s="255">
        <v>16</v>
      </c>
      <c r="B27" s="424" t="s">
        <v>85</v>
      </c>
      <c r="C27" s="776">
        <v>3.5716841818431891E-2</v>
      </c>
      <c r="D27" s="420">
        <v>3.506063366197857E-2</v>
      </c>
      <c r="E27" s="420">
        <v>3.5474552311493469E-2</v>
      </c>
      <c r="F27" s="420">
        <v>3.603764286658459E-2</v>
      </c>
      <c r="G27" s="494">
        <v>3.4778316023107353E-2</v>
      </c>
      <c r="I27" s="597"/>
      <c r="J27" s="440"/>
      <c r="K27" s="440"/>
      <c r="L27" s="439"/>
    </row>
    <row r="28" spans="1:12">
      <c r="A28" s="255">
        <v>17</v>
      </c>
      <c r="B28" s="424" t="s">
        <v>84</v>
      </c>
      <c r="C28" s="774">
        <v>7.2492811071772897E-2</v>
      </c>
      <c r="D28" s="420">
        <v>7.3200784097854715E-2</v>
      </c>
      <c r="E28" s="420">
        <v>7.5320142471591453E-2</v>
      </c>
      <c r="F28" s="420">
        <v>7.5818655346648847E-2</v>
      </c>
      <c r="G28" s="494">
        <v>7.5663623347988665E-2</v>
      </c>
      <c r="I28" s="597"/>
      <c r="J28" s="440"/>
      <c r="K28" s="440"/>
      <c r="L28" s="439"/>
    </row>
    <row r="29" spans="1:12">
      <c r="A29" s="255">
        <v>18</v>
      </c>
      <c r="B29" s="424" t="s">
        <v>166</v>
      </c>
      <c r="C29" s="774">
        <v>2.6145284601019822E-2</v>
      </c>
      <c r="D29" s="420">
        <v>2.3647750903511153E-2</v>
      </c>
      <c r="E29" s="420">
        <v>2.1241062712144661E-2</v>
      </c>
      <c r="F29" s="420">
        <v>2.2683945362033345E-2</v>
      </c>
      <c r="G29" s="494">
        <v>2.1600462616840309E-2</v>
      </c>
      <c r="I29" s="597"/>
      <c r="J29" s="440"/>
      <c r="K29" s="440"/>
      <c r="L29" s="439"/>
    </row>
    <row r="30" spans="1:12">
      <c r="A30" s="255">
        <v>19</v>
      </c>
      <c r="B30" s="424" t="s">
        <v>167</v>
      </c>
      <c r="C30" s="774">
        <v>0.21668863259107363</v>
      </c>
      <c r="D30" s="420">
        <v>0.19487816522234003</v>
      </c>
      <c r="E30" s="420">
        <v>0.17501137916154838</v>
      </c>
      <c r="F30" s="420">
        <v>0.19149949119235457</v>
      </c>
      <c r="G30" s="494">
        <v>0.18538077589134191</v>
      </c>
      <c r="I30" s="597"/>
      <c r="J30" s="440"/>
      <c r="K30" s="440"/>
      <c r="L30" s="439"/>
    </row>
    <row r="31" spans="1:12">
      <c r="A31" s="13"/>
      <c r="B31" s="426" t="s">
        <v>229</v>
      </c>
      <c r="C31" s="775"/>
      <c r="D31" s="438"/>
      <c r="E31" s="438"/>
      <c r="F31" s="438"/>
      <c r="G31" s="437"/>
      <c r="I31" s="598"/>
      <c r="J31" s="438"/>
      <c r="K31" s="438"/>
      <c r="L31" s="437"/>
    </row>
    <row r="32" spans="1:12">
      <c r="A32" s="255">
        <v>20</v>
      </c>
      <c r="B32" s="424" t="s">
        <v>83</v>
      </c>
      <c r="C32" s="776">
        <v>4.1037638405429996E-2</v>
      </c>
      <c r="D32" s="493">
        <v>4.2040388837999307E-2</v>
      </c>
      <c r="E32" s="493">
        <v>4.0958611893445088E-2</v>
      </c>
      <c r="F32" s="493">
        <v>4.1111507190188953E-2</v>
      </c>
      <c r="G32" s="495">
        <v>4.2063429359053078E-2</v>
      </c>
      <c r="I32" s="597"/>
      <c r="J32" s="440"/>
      <c r="K32" s="440"/>
      <c r="L32" s="439"/>
    </row>
    <row r="33" spans="1:12" ht="15" customHeight="1">
      <c r="A33" s="255">
        <v>21</v>
      </c>
      <c r="B33" s="424" t="s">
        <v>710</v>
      </c>
      <c r="C33" s="776">
        <v>4.2331589398323363E-2</v>
      </c>
      <c r="D33" s="493">
        <v>4.5674563271294301E-2</v>
      </c>
      <c r="E33" s="493">
        <v>4.5020535355475663E-2</v>
      </c>
      <c r="F33" s="493">
        <v>4.6348441593550685E-2</v>
      </c>
      <c r="G33" s="495">
        <v>4.7443619509338231E-2</v>
      </c>
      <c r="I33" s="597"/>
      <c r="J33" s="440"/>
      <c r="K33" s="440"/>
      <c r="L33" s="439"/>
    </row>
    <row r="34" spans="1:12">
      <c r="A34" s="255">
        <v>22</v>
      </c>
      <c r="B34" s="424" t="s">
        <v>82</v>
      </c>
      <c r="C34" s="774">
        <v>0.20180543664543094</v>
      </c>
      <c r="D34" s="420">
        <v>0.18774491609496036</v>
      </c>
      <c r="E34" s="420">
        <v>0.19415852450177817</v>
      </c>
      <c r="F34" s="420">
        <v>0.19403507225663488</v>
      </c>
      <c r="G34" s="494">
        <v>0.17581367630952</v>
      </c>
      <c r="I34" s="597"/>
      <c r="J34" s="440"/>
      <c r="K34" s="440"/>
      <c r="L34" s="439"/>
    </row>
    <row r="35" spans="1:12" ht="15" customHeight="1">
      <c r="A35" s="255">
        <v>23</v>
      </c>
      <c r="B35" s="424" t="s">
        <v>81</v>
      </c>
      <c r="C35" s="774">
        <v>0.23430983007843634</v>
      </c>
      <c r="D35" s="420">
        <v>0.22026657436617672</v>
      </c>
      <c r="E35" s="420">
        <v>0.2205963532981863</v>
      </c>
      <c r="F35" s="420">
        <v>0.21864614747501965</v>
      </c>
      <c r="G35" s="494">
        <v>0.20936299372718514</v>
      </c>
      <c r="I35" s="597"/>
      <c r="J35" s="440"/>
      <c r="K35" s="440"/>
      <c r="L35" s="439"/>
    </row>
    <row r="36" spans="1:12">
      <c r="A36" s="255">
        <v>24</v>
      </c>
      <c r="B36" s="424" t="s">
        <v>80</v>
      </c>
      <c r="C36" s="774">
        <v>0.14461920459661237</v>
      </c>
      <c r="D36" s="420">
        <v>0.14155169029709835</v>
      </c>
      <c r="E36" s="420">
        <v>0.1392665065375791</v>
      </c>
      <c r="F36" s="420">
        <v>0.12296979044642864</v>
      </c>
      <c r="G36" s="494">
        <v>7.1733079075459782E-2</v>
      </c>
      <c r="I36" s="597"/>
      <c r="J36" s="440"/>
      <c r="K36" s="440"/>
      <c r="L36" s="439"/>
    </row>
    <row r="37" spans="1:12" ht="15" customHeight="1">
      <c r="A37" s="13"/>
      <c r="B37" s="426" t="s">
        <v>230</v>
      </c>
      <c r="C37" s="775"/>
      <c r="D37" s="438"/>
      <c r="E37" s="438"/>
      <c r="F37" s="438"/>
      <c r="G37" s="437"/>
      <c r="I37" s="598"/>
      <c r="J37" s="438"/>
      <c r="K37" s="438"/>
      <c r="L37" s="437"/>
    </row>
    <row r="38" spans="1:12" ht="15" customHeight="1">
      <c r="A38" s="255">
        <v>25</v>
      </c>
      <c r="B38" s="424" t="s">
        <v>79</v>
      </c>
      <c r="C38" s="780">
        <v>0.16539999999999999</v>
      </c>
      <c r="D38" s="780">
        <v>0.23266616291061154</v>
      </c>
      <c r="E38" s="780">
        <v>0.21039430202222409</v>
      </c>
      <c r="F38" s="780">
        <v>0.22097756810080144</v>
      </c>
      <c r="G38" s="494">
        <v>0.19371410170126244</v>
      </c>
      <c r="I38" s="597"/>
      <c r="J38" s="440"/>
      <c r="K38" s="440"/>
      <c r="L38" s="434"/>
    </row>
    <row r="39" spans="1:12" ht="15" customHeight="1">
      <c r="A39" s="255">
        <v>26</v>
      </c>
      <c r="B39" s="424" t="s">
        <v>78</v>
      </c>
      <c r="C39" s="774">
        <v>0.26488054908483566</v>
      </c>
      <c r="D39" s="420">
        <v>0.2530284209050998</v>
      </c>
      <c r="E39" s="420">
        <v>0.2593089051975116</v>
      </c>
      <c r="F39" s="420">
        <v>0.26384905934533576</v>
      </c>
      <c r="G39" s="494">
        <v>0.25890168905712457</v>
      </c>
      <c r="I39" s="597"/>
      <c r="J39" s="440"/>
      <c r="K39" s="440"/>
      <c r="L39" s="434"/>
    </row>
    <row r="40" spans="1:12" ht="15" customHeight="1">
      <c r="A40" s="255">
        <v>27</v>
      </c>
      <c r="B40" s="424" t="s">
        <v>77</v>
      </c>
      <c r="C40" s="774">
        <v>0.33134385693358714</v>
      </c>
      <c r="D40" s="420">
        <v>0.3209585932841531</v>
      </c>
      <c r="E40" s="420">
        <v>0.31086042362061611</v>
      </c>
      <c r="F40" s="420">
        <v>0.35411587528408978</v>
      </c>
      <c r="G40" s="494">
        <v>0.33472731996779326</v>
      </c>
      <c r="I40" s="597"/>
      <c r="J40" s="440"/>
      <c r="K40" s="440"/>
      <c r="L40" s="434"/>
    </row>
    <row r="41" spans="1:12" ht="15" customHeight="1">
      <c r="A41" s="256"/>
      <c r="B41" s="426" t="s">
        <v>270</v>
      </c>
      <c r="C41" s="771"/>
      <c r="D41" s="447"/>
      <c r="E41" s="447"/>
      <c r="F41" s="447"/>
      <c r="G41" s="446"/>
      <c r="I41" s="445"/>
      <c r="J41" s="447"/>
      <c r="K41" s="447"/>
      <c r="L41" s="446"/>
    </row>
    <row r="42" spans="1:12">
      <c r="A42" s="255">
        <v>28</v>
      </c>
      <c r="B42" s="424" t="s">
        <v>254</v>
      </c>
      <c r="C42" s="824">
        <v>947474891.78269398</v>
      </c>
      <c r="D42" s="790">
        <v>927754173.2838285</v>
      </c>
      <c r="E42" s="790">
        <v>850792640.60411692</v>
      </c>
      <c r="F42" s="790">
        <v>837435510.66204143</v>
      </c>
      <c r="G42" s="791">
        <v>734978241.23261356</v>
      </c>
      <c r="I42" s="599"/>
      <c r="J42" s="436"/>
      <c r="K42" s="436"/>
      <c r="L42" s="435"/>
    </row>
    <row r="43" spans="1:12" ht="15" customHeight="1">
      <c r="A43" s="255">
        <v>29</v>
      </c>
      <c r="B43" s="424" t="s">
        <v>266</v>
      </c>
      <c r="C43" s="824">
        <v>688153424.55383015</v>
      </c>
      <c r="D43" s="790">
        <v>684376195.01186359</v>
      </c>
      <c r="E43" s="790">
        <v>706157569.51359642</v>
      </c>
      <c r="F43" s="790">
        <v>669862743.70333028</v>
      </c>
      <c r="G43" s="791">
        <v>623121545.81503963</v>
      </c>
      <c r="I43" s="599"/>
      <c r="J43" s="436"/>
      <c r="K43" s="436"/>
      <c r="L43" s="441"/>
    </row>
    <row r="44" spans="1:12" ht="15" customHeight="1">
      <c r="A44" s="423">
        <v>30</v>
      </c>
      <c r="B44" s="422" t="s">
        <v>255</v>
      </c>
      <c r="C44" s="825">
        <v>1.3768367023632804</v>
      </c>
      <c r="D44" s="539">
        <v>1.3556201692078813</v>
      </c>
      <c r="E44" s="539">
        <v>1.2048198268130803</v>
      </c>
      <c r="F44" s="539">
        <v>1.2501598551850885</v>
      </c>
      <c r="G44" s="540">
        <v>1.1795102354730262</v>
      </c>
      <c r="I44" s="597"/>
      <c r="J44" s="440"/>
      <c r="K44" s="440"/>
      <c r="L44" s="434"/>
    </row>
    <row r="45" spans="1:12" ht="15" customHeight="1">
      <c r="A45" s="423"/>
      <c r="B45" s="426" t="s">
        <v>371</v>
      </c>
      <c r="C45" s="771"/>
      <c r="D45" s="447"/>
      <c r="E45" s="447"/>
      <c r="F45" s="447"/>
      <c r="G45" s="446"/>
      <c r="I45" s="445"/>
      <c r="J45" s="447"/>
      <c r="K45" s="447"/>
      <c r="L45" s="446"/>
    </row>
    <row r="46" spans="1:12" ht="15" customHeight="1">
      <c r="A46" s="423">
        <v>31</v>
      </c>
      <c r="B46" s="422" t="s">
        <v>378</v>
      </c>
      <c r="C46" s="777">
        <v>2921537560.5913286</v>
      </c>
      <c r="D46" s="433">
        <v>2840645610.9022017</v>
      </c>
      <c r="E46" s="433">
        <v>2703335241.1488881</v>
      </c>
      <c r="F46" s="433">
        <v>2681906834.5624528</v>
      </c>
      <c r="G46" s="432">
        <v>2534523175.8285394</v>
      </c>
      <c r="I46" s="600"/>
      <c r="J46" s="431"/>
      <c r="K46" s="431"/>
      <c r="L46" s="432"/>
    </row>
    <row r="47" spans="1:12" ht="15" customHeight="1">
      <c r="A47" s="423">
        <v>32</v>
      </c>
      <c r="B47" s="422" t="s">
        <v>393</v>
      </c>
      <c r="C47" s="777">
        <v>2130957564.7186644</v>
      </c>
      <c r="D47" s="433">
        <v>2200285214.0345831</v>
      </c>
      <c r="E47" s="433">
        <v>2163085075.2402401</v>
      </c>
      <c r="F47" s="433">
        <v>2078238397.5917275</v>
      </c>
      <c r="G47" s="432">
        <v>1992478760.3492975</v>
      </c>
      <c r="I47" s="600"/>
      <c r="J47" s="431"/>
      <c r="K47" s="431"/>
      <c r="L47" s="432"/>
    </row>
    <row r="48" spans="1:12" ht="15" thickBot="1">
      <c r="A48" s="257">
        <v>33</v>
      </c>
      <c r="B48" s="113" t="s">
        <v>411</v>
      </c>
      <c r="C48" s="778">
        <v>1.3709975313267391</v>
      </c>
      <c r="D48" s="492">
        <v>1.291035177068437</v>
      </c>
      <c r="E48" s="492">
        <v>1.2497590927387106</v>
      </c>
      <c r="F48" s="492">
        <v>1.2904712171954185</v>
      </c>
      <c r="G48" s="496">
        <v>1.2720452665624487</v>
      </c>
      <c r="I48" s="601"/>
      <c r="J48" s="430"/>
      <c r="K48" s="430"/>
      <c r="L48" s="429"/>
    </row>
    <row r="49" spans="1:2">
      <c r="A49" s="15"/>
    </row>
    <row r="50" spans="1:2" ht="40.200000000000003">
      <c r="B50" s="164" t="s">
        <v>707</v>
      </c>
    </row>
    <row r="51" spans="1:2" ht="53.4">
      <c r="B51" s="164" t="s">
        <v>269</v>
      </c>
    </row>
    <row r="53" spans="1:2">
      <c r="B53" s="163"/>
    </row>
  </sheetData>
  <mergeCells count="2">
    <mergeCell ref="D4:G4"/>
    <mergeCell ref="I4:L4"/>
  </mergeCell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26" zoomScale="85" zoomScaleNormal="85" workbookViewId="0">
      <selection activeCell="D16" sqref="D16"/>
    </sheetView>
  </sheetViews>
  <sheetFormatPr defaultRowHeight="14.4"/>
  <cols>
    <col min="1" max="1" width="8.6640625" style="304"/>
    <col min="2" max="2" width="69.33203125" style="305" customWidth="1"/>
    <col min="3" max="8" width="13.33203125" customWidth="1"/>
  </cols>
  <sheetData>
    <row r="1" spans="1:8" s="5" customFormat="1" ht="13.8">
      <c r="A1" s="2" t="s">
        <v>30</v>
      </c>
      <c r="B1" s="3" t="str">
        <f>'Info '!C2</f>
        <v>JSC "Liberty Bank"</v>
      </c>
      <c r="C1" s="3"/>
      <c r="D1" s="4"/>
      <c r="E1" s="4"/>
      <c r="F1" s="4"/>
      <c r="G1" s="4"/>
    </row>
    <row r="2" spans="1:8" s="5" customFormat="1" ht="13.8">
      <c r="A2" s="2" t="s">
        <v>31</v>
      </c>
      <c r="B2" s="481">
        <f>'1. key ratios '!B2</f>
        <v>45473</v>
      </c>
      <c r="C2" s="6"/>
      <c r="D2" s="7"/>
      <c r="E2" s="7"/>
      <c r="F2" s="7"/>
      <c r="G2" s="7"/>
      <c r="H2" s="8"/>
    </row>
    <row r="3" spans="1:8" s="5" customFormat="1" thickBot="1">
      <c r="A3" s="2"/>
      <c r="B3" s="6"/>
      <c r="C3" s="6"/>
      <c r="D3" s="7"/>
      <c r="E3" s="7"/>
      <c r="F3" s="7"/>
      <c r="G3" s="7"/>
      <c r="H3" s="8"/>
    </row>
    <row r="4" spans="1:8" ht="21" customHeight="1">
      <c r="A4" s="838" t="s">
        <v>6</v>
      </c>
      <c r="B4" s="840" t="s">
        <v>555</v>
      </c>
      <c r="C4" s="842" t="s">
        <v>556</v>
      </c>
      <c r="D4" s="842"/>
      <c r="E4" s="842"/>
      <c r="F4" s="842" t="s">
        <v>557</v>
      </c>
      <c r="G4" s="842"/>
      <c r="H4" s="843"/>
    </row>
    <row r="5" spans="1:8" ht="21" customHeight="1">
      <c r="A5" s="839"/>
      <c r="B5" s="841"/>
      <c r="C5" s="602" t="s">
        <v>32</v>
      </c>
      <c r="D5" s="602" t="s">
        <v>33</v>
      </c>
      <c r="E5" s="602" t="s">
        <v>34</v>
      </c>
      <c r="F5" s="602" t="s">
        <v>32</v>
      </c>
      <c r="G5" s="602" t="s">
        <v>33</v>
      </c>
      <c r="H5" s="603" t="s">
        <v>34</v>
      </c>
    </row>
    <row r="6" spans="1:8" ht="26.4" customHeight="1">
      <c r="A6" s="839"/>
      <c r="B6" s="695" t="s">
        <v>558</v>
      </c>
      <c r="C6" s="844"/>
      <c r="D6" s="845"/>
      <c r="E6" s="845"/>
      <c r="F6" s="845"/>
      <c r="G6" s="845"/>
      <c r="H6" s="846"/>
    </row>
    <row r="7" spans="1:8" ht="23.1" customHeight="1">
      <c r="A7" s="497">
        <v>1</v>
      </c>
      <c r="B7" s="665" t="s">
        <v>559</v>
      </c>
      <c r="C7" s="622">
        <f>SUM(C8:C10)</f>
        <v>226843434.44648167</v>
      </c>
      <c r="D7" s="622">
        <f>SUM(D8:D10)</f>
        <v>404897370.32049239</v>
      </c>
      <c r="E7" s="792">
        <f>C7+D7</f>
        <v>631740804.76697409</v>
      </c>
      <c r="F7" s="622">
        <f>SUM(F8:F10)</f>
        <v>243482984.13</v>
      </c>
      <c r="G7" s="622">
        <f>SUM(G8:G10)</f>
        <v>260337596.09</v>
      </c>
      <c r="H7" s="793">
        <f>F7+G7</f>
        <v>503820580.22000003</v>
      </c>
    </row>
    <row r="8" spans="1:8">
      <c r="A8" s="497">
        <v>1.1000000000000001</v>
      </c>
      <c r="B8" s="666" t="s">
        <v>560</v>
      </c>
      <c r="C8" s="623">
        <v>197773586.68000001</v>
      </c>
      <c r="D8" s="623">
        <v>87937448.310000002</v>
      </c>
      <c r="E8" s="624">
        <f t="shared" ref="E8:E36" si="0">C8+D8</f>
        <v>285711034.99000001</v>
      </c>
      <c r="F8" s="623">
        <v>240006904.56</v>
      </c>
      <c r="G8" s="623">
        <v>77926154.620000005</v>
      </c>
      <c r="H8" s="689">
        <f t="shared" ref="H8:H34" si="1">F8+G8</f>
        <v>317933059.18000001</v>
      </c>
    </row>
    <row r="9" spans="1:8">
      <c r="A9" s="497">
        <v>1.2</v>
      </c>
      <c r="B9" s="666" t="s">
        <v>561</v>
      </c>
      <c r="C9" s="623">
        <v>17652038.628808498</v>
      </c>
      <c r="D9" s="623">
        <v>91417842.618651822</v>
      </c>
      <c r="E9" s="624">
        <f t="shared" si="0"/>
        <v>109069881.24746032</v>
      </c>
      <c r="F9" s="623">
        <v>2626685.3199999998</v>
      </c>
      <c r="G9" s="623">
        <v>71299713.900000006</v>
      </c>
      <c r="H9" s="689">
        <f t="shared" si="1"/>
        <v>73926399.219999999</v>
      </c>
    </row>
    <row r="10" spans="1:8">
      <c r="A10" s="497">
        <v>1.3</v>
      </c>
      <c r="B10" s="666" t="s">
        <v>562</v>
      </c>
      <c r="C10" s="625">
        <v>11417809.137673162</v>
      </c>
      <c r="D10" s="625">
        <v>225542079.39184055</v>
      </c>
      <c r="E10" s="625">
        <f t="shared" si="0"/>
        <v>236959888.52951372</v>
      </c>
      <c r="F10" s="625">
        <v>849394.25</v>
      </c>
      <c r="G10" s="623">
        <v>111111727.56999999</v>
      </c>
      <c r="H10" s="689">
        <f t="shared" si="1"/>
        <v>111961121.81999999</v>
      </c>
    </row>
    <row r="11" spans="1:8">
      <c r="A11" s="497">
        <v>2</v>
      </c>
      <c r="B11" s="292" t="s">
        <v>563</v>
      </c>
      <c r="C11" s="625">
        <f>SUM(C12)</f>
        <v>567799</v>
      </c>
      <c r="D11" s="625"/>
      <c r="E11" s="625">
        <f t="shared" si="0"/>
        <v>567799</v>
      </c>
      <c r="F11" s="625"/>
      <c r="G11" s="623"/>
      <c r="H11" s="689">
        <f t="shared" si="1"/>
        <v>0</v>
      </c>
    </row>
    <row r="12" spans="1:8">
      <c r="A12" s="497">
        <v>2.1</v>
      </c>
      <c r="B12" s="667" t="s">
        <v>564</v>
      </c>
      <c r="C12" s="794">
        <v>567799</v>
      </c>
      <c r="D12" s="625"/>
      <c r="E12" s="625">
        <f t="shared" si="0"/>
        <v>567799</v>
      </c>
      <c r="F12" s="625"/>
      <c r="G12" s="623"/>
      <c r="H12" s="689">
        <f t="shared" si="1"/>
        <v>0</v>
      </c>
    </row>
    <row r="13" spans="1:8" ht="26.4" customHeight="1">
      <c r="A13" s="497">
        <v>3</v>
      </c>
      <c r="B13" s="293" t="s">
        <v>565</v>
      </c>
      <c r="C13" s="794"/>
      <c r="D13" s="794">
        <v>0</v>
      </c>
      <c r="E13" s="625">
        <f t="shared" si="0"/>
        <v>0</v>
      </c>
      <c r="F13" s="625">
        <v>0</v>
      </c>
      <c r="G13" s="623">
        <v>0</v>
      </c>
      <c r="H13" s="689">
        <f t="shared" si="1"/>
        <v>0</v>
      </c>
    </row>
    <row r="14" spans="1:8" ht="26.4" customHeight="1">
      <c r="A14" s="497">
        <v>4</v>
      </c>
      <c r="B14" s="294" t="s">
        <v>566</v>
      </c>
      <c r="C14" s="625"/>
      <c r="D14" s="625"/>
      <c r="E14" s="625">
        <f t="shared" si="0"/>
        <v>0</v>
      </c>
      <c r="F14" s="625"/>
      <c r="G14" s="623"/>
      <c r="H14" s="689">
        <f t="shared" si="1"/>
        <v>0</v>
      </c>
    </row>
    <row r="15" spans="1:8" ht="24.6" customHeight="1">
      <c r="A15" s="497">
        <v>5</v>
      </c>
      <c r="B15" s="295" t="s">
        <v>567</v>
      </c>
      <c r="C15" s="795">
        <f>SUM(C16:C17)</f>
        <v>165466884.99999997</v>
      </c>
      <c r="D15" s="796">
        <f>SUM(D16:D17)</f>
        <v>0</v>
      </c>
      <c r="E15" s="797">
        <f t="shared" si="0"/>
        <v>165466884.99999997</v>
      </c>
      <c r="F15" s="795">
        <f>SUM(F16:F17)</f>
        <v>95429768.973535776</v>
      </c>
      <c r="G15" s="796">
        <f>SUM(G16:G17)</f>
        <v>0</v>
      </c>
      <c r="H15" s="798">
        <f t="shared" si="1"/>
        <v>95429768.973535776</v>
      </c>
    </row>
    <row r="16" spans="1:8">
      <c r="A16" s="497">
        <v>5.0999999999999996</v>
      </c>
      <c r="B16" s="296" t="s">
        <v>568</v>
      </c>
      <c r="C16" s="625"/>
      <c r="D16" s="625"/>
      <c r="E16" s="625">
        <f t="shared" si="0"/>
        <v>0</v>
      </c>
      <c r="F16" s="625"/>
      <c r="G16" s="623"/>
      <c r="H16" s="689">
        <f t="shared" si="1"/>
        <v>0</v>
      </c>
    </row>
    <row r="17" spans="1:8">
      <c r="A17" s="497">
        <v>5.2</v>
      </c>
      <c r="B17" s="296" t="s">
        <v>569</v>
      </c>
      <c r="C17" s="625">
        <v>165466884.99999997</v>
      </c>
      <c r="D17" s="625"/>
      <c r="E17" s="625">
        <f t="shared" si="0"/>
        <v>165466884.99999997</v>
      </c>
      <c r="F17" s="794">
        <v>95429768.973535776</v>
      </c>
      <c r="G17" s="623"/>
      <c r="H17" s="689">
        <f t="shared" si="1"/>
        <v>95429768.973535776</v>
      </c>
    </row>
    <row r="18" spans="1:8">
      <c r="A18" s="497">
        <v>5.3</v>
      </c>
      <c r="B18" s="297" t="s">
        <v>570</v>
      </c>
      <c r="C18" s="625"/>
      <c r="D18" s="625"/>
      <c r="E18" s="625">
        <f t="shared" si="0"/>
        <v>0</v>
      </c>
      <c r="F18" s="795"/>
      <c r="G18" s="622"/>
      <c r="H18" s="689">
        <f t="shared" si="1"/>
        <v>0</v>
      </c>
    </row>
    <row r="19" spans="1:8">
      <c r="A19" s="497">
        <v>6</v>
      </c>
      <c r="B19" s="293" t="s">
        <v>571</v>
      </c>
      <c r="C19" s="795">
        <f>SUM(C20:C21)</f>
        <v>2775828403.5641184</v>
      </c>
      <c r="D19" s="795">
        <f>SUM(D20:D21)</f>
        <v>645543797.97416055</v>
      </c>
      <c r="E19" s="795">
        <f t="shared" si="0"/>
        <v>3421372201.5382791</v>
      </c>
      <c r="F19" s="795">
        <f>SUM(F20:F21)</f>
        <v>2335642136.0988774</v>
      </c>
      <c r="G19" s="622">
        <f>SUM(G20:G21)</f>
        <v>469095471.52224827</v>
      </c>
      <c r="H19" s="793">
        <f t="shared" si="1"/>
        <v>2804737607.6211257</v>
      </c>
    </row>
    <row r="20" spans="1:8">
      <c r="A20" s="497">
        <v>6.1</v>
      </c>
      <c r="B20" s="296" t="s">
        <v>569</v>
      </c>
      <c r="C20" s="625">
        <v>293468038.29683703</v>
      </c>
      <c r="D20" s="625">
        <v>0</v>
      </c>
      <c r="E20" s="624">
        <f t="shared" si="0"/>
        <v>293468038.29683703</v>
      </c>
      <c r="F20" s="625">
        <v>210638882.4510349</v>
      </c>
      <c r="G20" s="623">
        <v>0</v>
      </c>
      <c r="H20" s="689">
        <f t="shared" si="1"/>
        <v>210638882.4510349</v>
      </c>
    </row>
    <row r="21" spans="1:8">
      <c r="A21" s="497">
        <v>6.2</v>
      </c>
      <c r="B21" s="297" t="s">
        <v>570</v>
      </c>
      <c r="C21" s="623">
        <v>2482360365.2672815</v>
      </c>
      <c r="D21" s="623">
        <v>645543797.97416055</v>
      </c>
      <c r="E21" s="624">
        <f t="shared" si="0"/>
        <v>3127904163.2414422</v>
      </c>
      <c r="F21" s="623">
        <v>2125003253.6478424</v>
      </c>
      <c r="G21" s="623">
        <v>469095471.52224827</v>
      </c>
      <c r="H21" s="689">
        <f t="shared" si="1"/>
        <v>2594098725.1700907</v>
      </c>
    </row>
    <row r="22" spans="1:8">
      <c r="A22" s="497">
        <v>7</v>
      </c>
      <c r="B22" s="292" t="s">
        <v>572</v>
      </c>
      <c r="C22" s="623">
        <v>106733.3</v>
      </c>
      <c r="D22" s="623">
        <v>0</v>
      </c>
      <c r="E22" s="624">
        <f t="shared" si="0"/>
        <v>106733.3</v>
      </c>
      <c r="F22" s="623">
        <v>106733.3</v>
      </c>
      <c r="G22" s="799">
        <v>0</v>
      </c>
      <c r="H22" s="689">
        <f t="shared" si="1"/>
        <v>106733.3</v>
      </c>
    </row>
    <row r="23" spans="1:8">
      <c r="A23" s="497">
        <v>8</v>
      </c>
      <c r="B23" s="298" t="s">
        <v>573</v>
      </c>
      <c r="C23" s="623">
        <v>0</v>
      </c>
      <c r="D23" s="623">
        <v>0</v>
      </c>
      <c r="E23" s="624">
        <f t="shared" si="0"/>
        <v>0</v>
      </c>
      <c r="F23" s="623">
        <v>0</v>
      </c>
      <c r="G23" s="623">
        <v>0</v>
      </c>
      <c r="H23" s="689">
        <f t="shared" si="1"/>
        <v>0</v>
      </c>
    </row>
    <row r="24" spans="1:8">
      <c r="A24" s="497">
        <v>9</v>
      </c>
      <c r="B24" s="294" t="s">
        <v>574</v>
      </c>
      <c r="C24" s="622">
        <f>SUM(C25:C26)</f>
        <v>189583697.58999997</v>
      </c>
      <c r="D24" s="622">
        <f>SUM(D25:D26)</f>
        <v>0</v>
      </c>
      <c r="E24" s="792">
        <f t="shared" si="0"/>
        <v>189583697.58999997</v>
      </c>
      <c r="F24" s="622">
        <f>SUM(F25:F26)</f>
        <v>185810770.83000004</v>
      </c>
      <c r="G24" s="622">
        <f>SUM(G25:G26)</f>
        <v>0</v>
      </c>
      <c r="H24" s="793">
        <f t="shared" si="1"/>
        <v>185810770.83000004</v>
      </c>
    </row>
    <row r="25" spans="1:8">
      <c r="A25" s="497">
        <v>9.1</v>
      </c>
      <c r="B25" s="296" t="s">
        <v>575</v>
      </c>
      <c r="C25" s="623">
        <v>187538978.54999998</v>
      </c>
      <c r="D25" s="623">
        <v>0</v>
      </c>
      <c r="E25" s="624">
        <f t="shared" si="0"/>
        <v>187538978.54999998</v>
      </c>
      <c r="F25" s="623">
        <v>183803183.83000004</v>
      </c>
      <c r="G25" s="623">
        <v>0</v>
      </c>
      <c r="H25" s="689">
        <f t="shared" si="1"/>
        <v>183803183.83000004</v>
      </c>
    </row>
    <row r="26" spans="1:8">
      <c r="A26" s="497">
        <v>9.1999999999999993</v>
      </c>
      <c r="B26" s="296" t="s">
        <v>576</v>
      </c>
      <c r="C26" s="623">
        <v>2044719.04</v>
      </c>
      <c r="D26" s="623">
        <v>0</v>
      </c>
      <c r="E26" s="624">
        <f t="shared" si="0"/>
        <v>2044719.04</v>
      </c>
      <c r="F26" s="623">
        <v>2007587</v>
      </c>
      <c r="G26" s="623">
        <v>0</v>
      </c>
      <c r="H26" s="689">
        <f t="shared" si="1"/>
        <v>2007587</v>
      </c>
    </row>
    <row r="27" spans="1:8">
      <c r="A27" s="497">
        <v>10</v>
      </c>
      <c r="B27" s="294" t="s">
        <v>577</v>
      </c>
      <c r="C27" s="622">
        <f>SUM(C28:C29)</f>
        <v>67442822.789999992</v>
      </c>
      <c r="D27" s="622">
        <v>0</v>
      </c>
      <c r="E27" s="792">
        <f>C27+D27</f>
        <v>67442822.789999992</v>
      </c>
      <c r="F27" s="622">
        <f>SUM(F28:F29)</f>
        <v>59047868.039999984</v>
      </c>
      <c r="G27" s="622">
        <v>0</v>
      </c>
      <c r="H27" s="793">
        <f t="shared" si="1"/>
        <v>59047868.039999984</v>
      </c>
    </row>
    <row r="28" spans="1:8">
      <c r="A28" s="497">
        <v>10.1</v>
      </c>
      <c r="B28" s="296" t="s">
        <v>578</v>
      </c>
      <c r="C28" s="623"/>
      <c r="D28" s="623"/>
      <c r="E28" s="624">
        <f t="shared" si="0"/>
        <v>0</v>
      </c>
      <c r="F28" s="623"/>
      <c r="G28" s="623"/>
      <c r="H28" s="689">
        <f t="shared" si="1"/>
        <v>0</v>
      </c>
    </row>
    <row r="29" spans="1:8">
      <c r="A29" s="497">
        <v>10.199999999999999</v>
      </c>
      <c r="B29" s="296" t="s">
        <v>579</v>
      </c>
      <c r="C29" s="623">
        <v>67442822.789999992</v>
      </c>
      <c r="D29" s="623">
        <v>0</v>
      </c>
      <c r="E29" s="624">
        <f t="shared" si="0"/>
        <v>67442822.789999992</v>
      </c>
      <c r="F29" s="623">
        <v>59047868.039999984</v>
      </c>
      <c r="G29" s="623">
        <v>0</v>
      </c>
      <c r="H29" s="689">
        <f t="shared" si="1"/>
        <v>59047868.039999984</v>
      </c>
    </row>
    <row r="30" spans="1:8">
      <c r="A30" s="497">
        <v>11</v>
      </c>
      <c r="B30" s="294" t="s">
        <v>580</v>
      </c>
      <c r="C30" s="622">
        <f>SUM(C31:C32)</f>
        <v>0</v>
      </c>
      <c r="D30" s="622">
        <f>SUM(D31:D32)</f>
        <v>0</v>
      </c>
      <c r="E30" s="792">
        <f t="shared" si="0"/>
        <v>0</v>
      </c>
      <c r="F30" s="622">
        <f>SUM(F31:F32)</f>
        <v>2176710.61</v>
      </c>
      <c r="G30" s="622">
        <f>SUM(G31:G32)</f>
        <v>0</v>
      </c>
      <c r="H30" s="793">
        <f t="shared" si="1"/>
        <v>2176710.61</v>
      </c>
    </row>
    <row r="31" spans="1:8">
      <c r="A31" s="497">
        <v>11.1</v>
      </c>
      <c r="B31" s="296" t="s">
        <v>581</v>
      </c>
      <c r="C31" s="623">
        <v>0</v>
      </c>
      <c r="D31" s="623">
        <v>0</v>
      </c>
      <c r="E31" s="624">
        <f t="shared" si="0"/>
        <v>0</v>
      </c>
      <c r="F31" s="623">
        <v>2176710.61</v>
      </c>
      <c r="G31" s="623">
        <v>0</v>
      </c>
      <c r="H31" s="689">
        <f t="shared" si="1"/>
        <v>2176710.61</v>
      </c>
    </row>
    <row r="32" spans="1:8">
      <c r="A32" s="497">
        <v>11.2</v>
      </c>
      <c r="B32" s="296" t="s">
        <v>582</v>
      </c>
      <c r="C32" s="623">
        <v>0</v>
      </c>
      <c r="D32" s="623">
        <v>0</v>
      </c>
      <c r="E32" s="624">
        <f t="shared" si="0"/>
        <v>0</v>
      </c>
      <c r="F32" s="623">
        <v>0</v>
      </c>
      <c r="G32" s="623">
        <v>0</v>
      </c>
      <c r="H32" s="689">
        <f t="shared" si="1"/>
        <v>0</v>
      </c>
    </row>
    <row r="33" spans="1:8">
      <c r="A33" s="497">
        <v>13</v>
      </c>
      <c r="B33" s="294" t="s">
        <v>583</v>
      </c>
      <c r="C33" s="623">
        <v>38700458.866999999</v>
      </c>
      <c r="D33" s="623">
        <v>9747228.6588991191</v>
      </c>
      <c r="E33" s="624">
        <f t="shared" si="0"/>
        <v>48447687.52589912</v>
      </c>
      <c r="F33" s="623">
        <v>34348166.630000003</v>
      </c>
      <c r="G33" s="623">
        <v>53336338.451999992</v>
      </c>
      <c r="H33" s="689">
        <f t="shared" si="1"/>
        <v>87684505.081999987</v>
      </c>
    </row>
    <row r="34" spans="1:8">
      <c r="A34" s="497">
        <v>13.1</v>
      </c>
      <c r="B34" s="668" t="s">
        <v>584</v>
      </c>
      <c r="C34" s="623">
        <v>2891371.84</v>
      </c>
      <c r="D34" s="623">
        <v>0</v>
      </c>
      <c r="E34" s="624">
        <f t="shared" si="0"/>
        <v>2891371.84</v>
      </c>
      <c r="F34" s="623">
        <v>1998077.85</v>
      </c>
      <c r="G34" s="623">
        <v>0</v>
      </c>
      <c r="H34" s="689">
        <f t="shared" si="1"/>
        <v>1998077.85</v>
      </c>
    </row>
    <row r="35" spans="1:8">
      <c r="A35" s="497">
        <v>13.2</v>
      </c>
      <c r="B35" s="668" t="s">
        <v>585</v>
      </c>
      <c r="C35" s="623"/>
      <c r="D35" s="623"/>
      <c r="E35" s="624">
        <f t="shared" si="0"/>
        <v>0</v>
      </c>
      <c r="F35" s="623"/>
      <c r="G35" s="623"/>
      <c r="H35" s="689">
        <f>F35+G35</f>
        <v>0</v>
      </c>
    </row>
    <row r="36" spans="1:8">
      <c r="A36" s="497">
        <v>14</v>
      </c>
      <c r="B36" s="696" t="s">
        <v>586</v>
      </c>
      <c r="C36" s="622">
        <f>SUM(C7,C11,C13,C14,C15,C19,C22,C23,C24,C27,C30,C33)</f>
        <v>3464540234.5576005</v>
      </c>
      <c r="D36" s="622">
        <f>SUM(D7,D11,D13,D14,D15,D19,D22,D23,D24,D27,D30,D33)</f>
        <v>1060188396.953552</v>
      </c>
      <c r="E36" s="792">
        <f t="shared" si="0"/>
        <v>4524728631.5111523</v>
      </c>
      <c r="F36" s="622">
        <v>2956045138.6124134</v>
      </c>
      <c r="G36" s="622">
        <f>SUM(G7,G11,G13,G14,G15,G19,G22,G23,G24,G27,G30,G33)</f>
        <v>782769406.06424832</v>
      </c>
      <c r="H36" s="793">
        <f>F36+G36</f>
        <v>3738814544.6766615</v>
      </c>
    </row>
    <row r="37" spans="1:8" ht="20.25" customHeight="1">
      <c r="A37" s="497"/>
      <c r="B37" s="697" t="s">
        <v>587</v>
      </c>
      <c r="C37" s="835"/>
      <c r="D37" s="836"/>
      <c r="E37" s="836"/>
      <c r="F37" s="836"/>
      <c r="G37" s="836"/>
      <c r="H37" s="837"/>
    </row>
    <row r="38" spans="1:8">
      <c r="A38" s="497">
        <v>15</v>
      </c>
      <c r="B38" s="299" t="s">
        <v>588</v>
      </c>
      <c r="C38" s="623">
        <f>SUM(C39)</f>
        <v>1386948.91</v>
      </c>
      <c r="D38" s="623">
        <v>0</v>
      </c>
      <c r="E38" s="624">
        <f>C38+D38</f>
        <v>1386948.91</v>
      </c>
      <c r="F38" s="623">
        <v>31790516.399999999</v>
      </c>
      <c r="G38" s="623">
        <v>0</v>
      </c>
      <c r="H38" s="689">
        <f>F38+G38</f>
        <v>31790516.399999999</v>
      </c>
    </row>
    <row r="39" spans="1:8">
      <c r="A39" s="497">
        <v>15.1</v>
      </c>
      <c r="B39" s="667" t="s">
        <v>564</v>
      </c>
      <c r="C39" s="623">
        <v>1386948.91</v>
      </c>
      <c r="D39" s="623"/>
      <c r="E39" s="624">
        <f t="shared" ref="E39:E53" si="2">C39+D39</f>
        <v>1386948.91</v>
      </c>
      <c r="F39" s="623"/>
      <c r="G39" s="623"/>
      <c r="H39" s="689">
        <f t="shared" ref="H39:H53" si="3">F39+G39</f>
        <v>0</v>
      </c>
    </row>
    <row r="40" spans="1:8" ht="24" customHeight="1">
      <c r="A40" s="497">
        <v>16</v>
      </c>
      <c r="B40" s="292" t="s">
        <v>589</v>
      </c>
      <c r="C40" s="623"/>
      <c r="D40" s="623">
        <v>0</v>
      </c>
      <c r="E40" s="624">
        <f t="shared" si="2"/>
        <v>0</v>
      </c>
      <c r="F40" s="623"/>
      <c r="G40" s="623">
        <v>0</v>
      </c>
      <c r="H40" s="689">
        <f t="shared" si="3"/>
        <v>0</v>
      </c>
    </row>
    <row r="41" spans="1:8">
      <c r="A41" s="497">
        <v>17</v>
      </c>
      <c r="B41" s="292" t="s">
        <v>590</v>
      </c>
      <c r="C41" s="622">
        <f>SUM(C42:C45)</f>
        <v>2865769447.6542997</v>
      </c>
      <c r="D41" s="622">
        <f>SUM(D42:D45)</f>
        <v>948885553.58804333</v>
      </c>
      <c r="E41" s="792">
        <f t="shared" si="2"/>
        <v>3814655001.2423429</v>
      </c>
      <c r="F41" s="622">
        <f>SUM(F42:F45)</f>
        <v>2353348577.77</v>
      </c>
      <c r="G41" s="622">
        <f>SUM(G42:G45)</f>
        <v>763249068.40474045</v>
      </c>
      <c r="H41" s="793">
        <f t="shared" si="3"/>
        <v>3116597646.1747403</v>
      </c>
    </row>
    <row r="42" spans="1:8">
      <c r="A42" s="497">
        <v>17.100000000000001</v>
      </c>
      <c r="B42" s="300" t="s">
        <v>591</v>
      </c>
      <c r="C42" s="623">
        <v>2277194838.2642999</v>
      </c>
      <c r="D42" s="623">
        <v>861376020.01804328</v>
      </c>
      <c r="E42" s="624">
        <f t="shared" si="2"/>
        <v>3138570858.2823429</v>
      </c>
      <c r="F42" s="623">
        <v>2175240335.23</v>
      </c>
      <c r="G42" s="623">
        <v>666386298.15474045</v>
      </c>
      <c r="H42" s="689">
        <f t="shared" si="3"/>
        <v>2841626633.3847404</v>
      </c>
    </row>
    <row r="43" spans="1:8">
      <c r="A43" s="497">
        <v>17.2</v>
      </c>
      <c r="B43" s="666" t="s">
        <v>592</v>
      </c>
      <c r="C43" s="623">
        <v>585395867.75</v>
      </c>
      <c r="D43" s="623">
        <v>54313855</v>
      </c>
      <c r="E43" s="624">
        <f t="shared" si="2"/>
        <v>639709722.75</v>
      </c>
      <c r="F43" s="623">
        <v>174166899.72</v>
      </c>
      <c r="G43" s="623">
        <v>68386136.270000011</v>
      </c>
      <c r="H43" s="689">
        <f t="shared" si="3"/>
        <v>242553035.99000001</v>
      </c>
    </row>
    <row r="44" spans="1:8">
      <c r="A44" s="497">
        <v>17.3</v>
      </c>
      <c r="B44" s="300" t="s">
        <v>593</v>
      </c>
      <c r="C44" s="623">
        <v>0</v>
      </c>
      <c r="D44" s="623">
        <v>0</v>
      </c>
      <c r="E44" s="624">
        <f t="shared" si="2"/>
        <v>0</v>
      </c>
      <c r="F44" s="623">
        <v>0</v>
      </c>
      <c r="G44" s="623">
        <v>0</v>
      </c>
      <c r="H44" s="689">
        <f t="shared" si="3"/>
        <v>0</v>
      </c>
    </row>
    <row r="45" spans="1:8">
      <c r="A45" s="497">
        <v>17.399999999999999</v>
      </c>
      <c r="B45" s="300" t="s">
        <v>594</v>
      </c>
      <c r="C45" s="623">
        <v>3178741.6399999997</v>
      </c>
      <c r="D45" s="623">
        <v>33195678.569999997</v>
      </c>
      <c r="E45" s="624">
        <f t="shared" si="2"/>
        <v>36374420.209999993</v>
      </c>
      <c r="F45" s="623">
        <v>3941342.82</v>
      </c>
      <c r="G45" s="623">
        <v>28476633.98</v>
      </c>
      <c r="H45" s="689">
        <f t="shared" si="3"/>
        <v>32417976.800000001</v>
      </c>
    </row>
    <row r="46" spans="1:8">
      <c r="A46" s="497">
        <v>18</v>
      </c>
      <c r="B46" s="301" t="s">
        <v>595</v>
      </c>
      <c r="C46" s="623">
        <v>1119063.5675398852</v>
      </c>
      <c r="D46" s="623">
        <v>154915.7847597177</v>
      </c>
      <c r="E46" s="624">
        <f t="shared" si="2"/>
        <v>1273979.3522996029</v>
      </c>
      <c r="F46" s="623">
        <v>1054380.4267153305</v>
      </c>
      <c r="G46" s="623">
        <v>125172.73083397311</v>
      </c>
      <c r="H46" s="689">
        <f t="shared" si="3"/>
        <v>1179553.1575493035</v>
      </c>
    </row>
    <row r="47" spans="1:8">
      <c r="A47" s="497">
        <v>19</v>
      </c>
      <c r="B47" s="301" t="s">
        <v>596</v>
      </c>
      <c r="C47" s="622">
        <f>SUM(C48:C49)</f>
        <v>22696654.800000001</v>
      </c>
      <c r="D47" s="622">
        <f>SUM(D48:D49)</f>
        <v>0</v>
      </c>
      <c r="E47" s="792">
        <f t="shared" si="2"/>
        <v>22696654.800000001</v>
      </c>
      <c r="F47" s="622">
        <f>SUM(F48:F49)</f>
        <v>24707135.23</v>
      </c>
      <c r="G47" s="622">
        <f>SUM(G48:G49)</f>
        <v>0</v>
      </c>
      <c r="H47" s="793">
        <f t="shared" si="3"/>
        <v>24707135.23</v>
      </c>
    </row>
    <row r="48" spans="1:8">
      <c r="A48" s="497">
        <v>19.100000000000001</v>
      </c>
      <c r="B48" s="302" t="s">
        <v>597</v>
      </c>
      <c r="C48" s="623">
        <v>5882288</v>
      </c>
      <c r="D48" s="623">
        <v>0</v>
      </c>
      <c r="E48" s="624">
        <f t="shared" si="2"/>
        <v>5882288</v>
      </c>
      <c r="F48" s="623">
        <v>7622746.25</v>
      </c>
      <c r="G48" s="623">
        <v>0</v>
      </c>
      <c r="H48" s="689">
        <f t="shared" si="3"/>
        <v>7622746.25</v>
      </c>
    </row>
    <row r="49" spans="1:8">
      <c r="A49" s="497">
        <v>19.2</v>
      </c>
      <c r="B49" s="303" t="s">
        <v>598</v>
      </c>
      <c r="C49" s="623">
        <v>16814366.800000001</v>
      </c>
      <c r="D49" s="623">
        <v>0</v>
      </c>
      <c r="E49" s="624">
        <f t="shared" si="2"/>
        <v>16814366.800000001</v>
      </c>
      <c r="F49" s="623">
        <v>17084388.98</v>
      </c>
      <c r="G49" s="623">
        <v>0</v>
      </c>
      <c r="H49" s="689">
        <f t="shared" si="3"/>
        <v>17084388.98</v>
      </c>
    </row>
    <row r="50" spans="1:8">
      <c r="A50" s="497">
        <v>20</v>
      </c>
      <c r="B50" s="698" t="s">
        <v>599</v>
      </c>
      <c r="C50" s="623">
        <v>7279521.8399999999</v>
      </c>
      <c r="D50" s="623">
        <v>100000086.16979799</v>
      </c>
      <c r="E50" s="624">
        <f t="shared" si="2"/>
        <v>107279608.00979799</v>
      </c>
      <c r="F50" s="623">
        <v>6486297.5</v>
      </c>
      <c r="G50" s="623">
        <v>84732641.294503003</v>
      </c>
      <c r="H50" s="689">
        <f t="shared" si="3"/>
        <v>91218938.794503003</v>
      </c>
    </row>
    <row r="51" spans="1:8">
      <c r="A51" s="497">
        <v>21</v>
      </c>
      <c r="B51" s="298" t="s">
        <v>600</v>
      </c>
      <c r="C51" s="623">
        <v>22749457.150000002</v>
      </c>
      <c r="D51" s="623">
        <v>3463731.58</v>
      </c>
      <c r="E51" s="624">
        <f t="shared" si="2"/>
        <v>26213188.730000004</v>
      </c>
      <c r="F51" s="623">
        <v>16514432.109999999</v>
      </c>
      <c r="G51" s="623">
        <v>2173247.04</v>
      </c>
      <c r="H51" s="689">
        <f t="shared" si="3"/>
        <v>18687679.149999999</v>
      </c>
    </row>
    <row r="52" spans="1:8">
      <c r="A52" s="497">
        <v>21.1</v>
      </c>
      <c r="B52" s="666" t="s">
        <v>601</v>
      </c>
      <c r="C52" s="623">
        <v>92537.15</v>
      </c>
      <c r="D52" s="623">
        <v>0</v>
      </c>
      <c r="E52" s="624">
        <f t="shared" si="2"/>
        <v>92537.15</v>
      </c>
      <c r="F52" s="623">
        <v>112749.43</v>
      </c>
      <c r="G52" s="623">
        <v>0</v>
      </c>
      <c r="H52" s="689">
        <f t="shared" si="3"/>
        <v>112749.43</v>
      </c>
    </row>
    <row r="53" spans="1:8">
      <c r="A53" s="497">
        <v>22</v>
      </c>
      <c r="B53" s="699" t="s">
        <v>602</v>
      </c>
      <c r="C53" s="622">
        <f>SUM(C38,C40,C41,C46,C47,C50,C51)</f>
        <v>2921001093.9218397</v>
      </c>
      <c r="D53" s="622">
        <f>SUM(D38,D40,D41,D46,D47,D50,D51)</f>
        <v>1052504287.1226012</v>
      </c>
      <c r="E53" s="792">
        <f t="shared" si="2"/>
        <v>3973505381.0444407</v>
      </c>
      <c r="F53" s="622">
        <f>SUM(F38,F40,F41,F46,F47,F50,F51)</f>
        <v>2433901339.4367156</v>
      </c>
      <c r="G53" s="622">
        <f>SUM(G38,G40,G41,G46,G47,G50,G51)</f>
        <v>850280129.4700774</v>
      </c>
      <c r="H53" s="793">
        <f t="shared" si="3"/>
        <v>3284181468.9067931</v>
      </c>
    </row>
    <row r="54" spans="1:8" ht="18" customHeight="1">
      <c r="A54" s="497"/>
      <c r="B54" s="697" t="s">
        <v>603</v>
      </c>
      <c r="C54" s="835"/>
      <c r="D54" s="836"/>
      <c r="E54" s="836"/>
      <c r="F54" s="836"/>
      <c r="G54" s="836"/>
      <c r="H54" s="837"/>
    </row>
    <row r="55" spans="1:8">
      <c r="A55" s="497">
        <v>23</v>
      </c>
      <c r="B55" s="698" t="s">
        <v>604</v>
      </c>
      <c r="C55" s="623">
        <v>44490459.259999998</v>
      </c>
      <c r="D55" s="623"/>
      <c r="E55" s="624">
        <f>C55+D55</f>
        <v>44490459.259999998</v>
      </c>
      <c r="F55" s="623">
        <v>54628742.530000001</v>
      </c>
      <c r="G55" s="623"/>
      <c r="H55" s="689">
        <f>F55+G55</f>
        <v>54628742.530000001</v>
      </c>
    </row>
    <row r="56" spans="1:8">
      <c r="A56" s="497">
        <v>24</v>
      </c>
      <c r="B56" s="698" t="s">
        <v>605</v>
      </c>
      <c r="C56" s="623">
        <v>45653.84</v>
      </c>
      <c r="D56" s="623"/>
      <c r="E56" s="624">
        <f t="shared" ref="E56:E69" si="4">C56+D56</f>
        <v>45653.84</v>
      </c>
      <c r="F56" s="623">
        <v>61390.64</v>
      </c>
      <c r="G56" s="623"/>
      <c r="H56" s="689">
        <f t="shared" ref="H56:H69" si="5">F56+G56</f>
        <v>61390.64</v>
      </c>
    </row>
    <row r="57" spans="1:8">
      <c r="A57" s="497">
        <v>25</v>
      </c>
      <c r="B57" s="301" t="s">
        <v>606</v>
      </c>
      <c r="C57" s="623">
        <v>41370267.239999995</v>
      </c>
      <c r="D57" s="623"/>
      <c r="E57" s="624">
        <f t="shared" si="4"/>
        <v>41370267.239999995</v>
      </c>
      <c r="F57" s="623">
        <v>41370267.239999995</v>
      </c>
      <c r="G57" s="623"/>
      <c r="H57" s="689">
        <f t="shared" si="5"/>
        <v>41370267.239999995</v>
      </c>
    </row>
    <row r="58" spans="1:8">
      <c r="A58" s="497">
        <v>26</v>
      </c>
      <c r="B58" s="301" t="s">
        <v>607</v>
      </c>
      <c r="C58" s="623">
        <v>0</v>
      </c>
      <c r="D58" s="623"/>
      <c r="E58" s="624">
        <f t="shared" si="4"/>
        <v>0</v>
      </c>
      <c r="F58" s="623">
        <v>-10154020.07</v>
      </c>
      <c r="G58" s="623"/>
      <c r="H58" s="689">
        <f t="shared" si="5"/>
        <v>-10154020.07</v>
      </c>
    </row>
    <row r="59" spans="1:8">
      <c r="A59" s="497">
        <v>27</v>
      </c>
      <c r="B59" s="301" t="s">
        <v>608</v>
      </c>
      <c r="C59" s="622">
        <v>0</v>
      </c>
      <c r="D59" s="622">
        <v>0</v>
      </c>
      <c r="E59" s="792">
        <f t="shared" si="4"/>
        <v>0</v>
      </c>
      <c r="F59" s="622">
        <v>0</v>
      </c>
      <c r="G59" s="622">
        <v>0</v>
      </c>
      <c r="H59" s="793">
        <f t="shared" si="5"/>
        <v>0</v>
      </c>
    </row>
    <row r="60" spans="1:8">
      <c r="A60" s="497">
        <v>27.1</v>
      </c>
      <c r="B60" s="300" t="s">
        <v>609</v>
      </c>
      <c r="C60" s="623">
        <v>0</v>
      </c>
      <c r="D60" s="623"/>
      <c r="E60" s="624">
        <f t="shared" si="4"/>
        <v>0</v>
      </c>
      <c r="F60" s="623">
        <v>0</v>
      </c>
      <c r="G60" s="623"/>
      <c r="H60" s="689">
        <f t="shared" si="5"/>
        <v>0</v>
      </c>
    </row>
    <row r="61" spans="1:8">
      <c r="A61" s="497">
        <v>27.2</v>
      </c>
      <c r="B61" s="300" t="s">
        <v>610</v>
      </c>
      <c r="C61" s="623">
        <v>0</v>
      </c>
      <c r="D61" s="623"/>
      <c r="E61" s="624">
        <f t="shared" si="4"/>
        <v>0</v>
      </c>
      <c r="F61" s="623">
        <v>0</v>
      </c>
      <c r="G61" s="623"/>
      <c r="H61" s="689">
        <f t="shared" si="5"/>
        <v>0</v>
      </c>
    </row>
    <row r="62" spans="1:8">
      <c r="A62" s="497">
        <v>28</v>
      </c>
      <c r="B62" s="700" t="s">
        <v>611</v>
      </c>
      <c r="C62" s="623"/>
      <c r="D62" s="623"/>
      <c r="E62" s="624">
        <f t="shared" si="4"/>
        <v>0</v>
      </c>
      <c r="F62" s="623"/>
      <c r="G62" s="623"/>
      <c r="H62" s="689">
        <f t="shared" si="5"/>
        <v>0</v>
      </c>
    </row>
    <row r="63" spans="1:8">
      <c r="A63" s="497">
        <v>29</v>
      </c>
      <c r="B63" s="301" t="s">
        <v>612</v>
      </c>
      <c r="C63" s="622">
        <f>SUM(C64:C66)</f>
        <v>24160644.68</v>
      </c>
      <c r="D63" s="622">
        <f>SUM(D64:D66)</f>
        <v>0</v>
      </c>
      <c r="E63" s="792">
        <f t="shared" si="4"/>
        <v>24160644.68</v>
      </c>
      <c r="F63" s="622">
        <f>SUM(F64:F66)</f>
        <v>25120214.07</v>
      </c>
      <c r="G63" s="622">
        <f>SUM(G64:G66)</f>
        <v>0</v>
      </c>
      <c r="H63" s="793">
        <f t="shared" si="5"/>
        <v>25120214.07</v>
      </c>
    </row>
    <row r="64" spans="1:8">
      <c r="A64" s="497">
        <v>29.1</v>
      </c>
      <c r="B64" s="297" t="s">
        <v>613</v>
      </c>
      <c r="C64" s="623">
        <v>24160644.68</v>
      </c>
      <c r="D64" s="623"/>
      <c r="E64" s="624">
        <f t="shared" si="4"/>
        <v>24160644.68</v>
      </c>
      <c r="F64" s="623">
        <v>25120214.07</v>
      </c>
      <c r="G64" s="623"/>
      <c r="H64" s="689">
        <f t="shared" si="5"/>
        <v>25120214.07</v>
      </c>
    </row>
    <row r="65" spans="1:8" ht="24.9" customHeight="1">
      <c r="A65" s="497">
        <v>29.2</v>
      </c>
      <c r="B65" s="307" t="s">
        <v>614</v>
      </c>
      <c r="C65" s="623"/>
      <c r="D65" s="623"/>
      <c r="E65" s="624">
        <f t="shared" si="4"/>
        <v>0</v>
      </c>
      <c r="F65" s="623"/>
      <c r="G65" s="623"/>
      <c r="H65" s="689">
        <f t="shared" si="5"/>
        <v>0</v>
      </c>
    </row>
    <row r="66" spans="1:8" ht="22.5" customHeight="1">
      <c r="A66" s="497">
        <v>29.3</v>
      </c>
      <c r="B66" s="307" t="s">
        <v>615</v>
      </c>
      <c r="C66" s="623"/>
      <c r="D66" s="623"/>
      <c r="E66" s="624">
        <f t="shared" si="4"/>
        <v>0</v>
      </c>
      <c r="F66" s="623"/>
      <c r="G66" s="623"/>
      <c r="H66" s="689">
        <f t="shared" si="5"/>
        <v>0</v>
      </c>
    </row>
    <row r="67" spans="1:8">
      <c r="A67" s="497">
        <v>30</v>
      </c>
      <c r="B67" s="294" t="s">
        <v>616</v>
      </c>
      <c r="C67" s="623">
        <v>441156226.07999998</v>
      </c>
      <c r="D67" s="623"/>
      <c r="E67" s="624">
        <f t="shared" si="4"/>
        <v>441156226.07999998</v>
      </c>
      <c r="F67" s="625">
        <v>343606481.72000003</v>
      </c>
      <c r="G67" s="623"/>
      <c r="H67" s="689">
        <f t="shared" si="5"/>
        <v>343606481.72000003</v>
      </c>
    </row>
    <row r="68" spans="1:8">
      <c r="A68" s="497">
        <v>31</v>
      </c>
      <c r="B68" s="701" t="s">
        <v>617</v>
      </c>
      <c r="C68" s="622">
        <v>551223251.10000002</v>
      </c>
      <c r="D68" s="622">
        <v>0</v>
      </c>
      <c r="E68" s="792">
        <f t="shared" si="4"/>
        <v>551223251.10000002</v>
      </c>
      <c r="F68" s="622">
        <v>454633076.13</v>
      </c>
      <c r="G68" s="622">
        <v>0</v>
      </c>
      <c r="H68" s="793">
        <f t="shared" si="5"/>
        <v>454633076.13</v>
      </c>
    </row>
    <row r="69" spans="1:8" ht="15" thickBot="1">
      <c r="A69" s="498">
        <v>32</v>
      </c>
      <c r="B69" s="518" t="s">
        <v>618</v>
      </c>
      <c r="C69" s="800">
        <f>SUM(C53,C68)</f>
        <v>3472224345.0218396</v>
      </c>
      <c r="D69" s="800">
        <f>SUM(D53,D68)</f>
        <v>1052504287.1226012</v>
      </c>
      <c r="E69" s="801">
        <f t="shared" si="4"/>
        <v>4524728632.1444407</v>
      </c>
      <c r="F69" s="800">
        <f>SUM(F53,F68)</f>
        <v>2888534415.5667157</v>
      </c>
      <c r="G69" s="800">
        <f>SUM(G53,G68)</f>
        <v>850280129.4700774</v>
      </c>
      <c r="H69" s="802">
        <f t="shared" si="5"/>
        <v>3738814545.0367932</v>
      </c>
    </row>
  </sheetData>
  <mergeCells count="7">
    <mergeCell ref="C54:H54"/>
    <mergeCell ref="A4:A6"/>
    <mergeCell ref="B4:B5"/>
    <mergeCell ref="C4:E4"/>
    <mergeCell ref="F4:H4"/>
    <mergeCell ref="C6:H6"/>
    <mergeCell ref="C37:H37"/>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80" zoomScaleNormal="80" workbookViewId="0">
      <selection activeCell="D16" sqref="D16"/>
    </sheetView>
  </sheetViews>
  <sheetFormatPr defaultRowHeight="14.4"/>
  <cols>
    <col min="2" max="2" width="66.5546875" customWidth="1"/>
    <col min="3" max="8" width="13.33203125" customWidth="1"/>
    <col min="10" max="10" width="12" bestFit="1" customWidth="1"/>
  </cols>
  <sheetData>
    <row r="1" spans="1:10" s="5" customFormat="1" ht="13.8">
      <c r="A1" s="2" t="s">
        <v>30</v>
      </c>
      <c r="B1" s="3" t="str">
        <f>'Info '!C2</f>
        <v>JSC "Liberty Bank"</v>
      </c>
      <c r="C1" s="3"/>
      <c r="D1" s="4"/>
      <c r="E1" s="4"/>
      <c r="F1" s="4"/>
      <c r="G1" s="4"/>
    </row>
    <row r="2" spans="1:10" s="5" customFormat="1" ht="13.8">
      <c r="A2" s="2" t="s">
        <v>31</v>
      </c>
      <c r="B2" s="481">
        <f>'1. key ratios '!B2</f>
        <v>45473</v>
      </c>
      <c r="C2" s="6"/>
      <c r="D2" s="7"/>
      <c r="E2" s="7"/>
      <c r="F2" s="7"/>
      <c r="G2" s="7"/>
      <c r="H2" s="8"/>
    </row>
    <row r="3" spans="1:10" ht="15" thickBot="1"/>
    <row r="4" spans="1:10">
      <c r="A4" s="847" t="s">
        <v>6</v>
      </c>
      <c r="B4" s="849" t="s">
        <v>619</v>
      </c>
      <c r="C4" s="842" t="s">
        <v>556</v>
      </c>
      <c r="D4" s="842"/>
      <c r="E4" s="842"/>
      <c r="F4" s="842" t="s">
        <v>557</v>
      </c>
      <c r="G4" s="842"/>
      <c r="H4" s="843"/>
    </row>
    <row r="5" spans="1:10" ht="15.6" customHeight="1">
      <c r="A5" s="848"/>
      <c r="B5" s="850"/>
      <c r="C5" s="602" t="s">
        <v>32</v>
      </c>
      <c r="D5" s="602" t="s">
        <v>33</v>
      </c>
      <c r="E5" s="602" t="s">
        <v>34</v>
      </c>
      <c r="F5" s="602" t="s">
        <v>32</v>
      </c>
      <c r="G5" s="602" t="s">
        <v>33</v>
      </c>
      <c r="H5" s="603" t="s">
        <v>34</v>
      </c>
    </row>
    <row r="6" spans="1:10">
      <c r="A6" s="686">
        <v>1</v>
      </c>
      <c r="B6" s="306" t="s">
        <v>620</v>
      </c>
      <c r="C6" s="622">
        <v>259700783.84800002</v>
      </c>
      <c r="D6" s="622">
        <v>34042059.594999991</v>
      </c>
      <c r="E6" s="624">
        <v>293742843.44300002</v>
      </c>
      <c r="F6" s="622">
        <v>229621824.97242886</v>
      </c>
      <c r="G6" s="622">
        <v>22193935.723244295</v>
      </c>
      <c r="H6" s="689">
        <v>251815760.69567317</v>
      </c>
      <c r="J6" s="803"/>
    </row>
    <row r="7" spans="1:10">
      <c r="A7" s="686">
        <v>1.1000000000000001</v>
      </c>
      <c r="B7" s="307" t="s">
        <v>563</v>
      </c>
      <c r="C7" s="623"/>
      <c r="D7" s="623"/>
      <c r="E7" s="624">
        <v>0</v>
      </c>
      <c r="F7" s="623"/>
      <c r="G7" s="623"/>
      <c r="H7" s="689">
        <v>0</v>
      </c>
      <c r="J7" s="803"/>
    </row>
    <row r="8" spans="1:10">
      <c r="A8" s="686">
        <v>1.2</v>
      </c>
      <c r="B8" s="307" t="s">
        <v>565</v>
      </c>
      <c r="C8" s="623"/>
      <c r="D8" s="623"/>
      <c r="E8" s="624">
        <v>0</v>
      </c>
      <c r="F8" s="623"/>
      <c r="G8" s="623"/>
      <c r="H8" s="689">
        <v>0</v>
      </c>
      <c r="J8" s="803"/>
    </row>
    <row r="9" spans="1:10" ht="21.6" customHeight="1">
      <c r="A9" s="686">
        <v>1.3</v>
      </c>
      <c r="B9" s="307" t="s">
        <v>621</v>
      </c>
      <c r="C9" s="623"/>
      <c r="D9" s="623"/>
      <c r="E9" s="624">
        <v>0</v>
      </c>
      <c r="F9" s="623"/>
      <c r="G9" s="623"/>
      <c r="H9" s="689">
        <v>0</v>
      </c>
      <c r="J9" s="803"/>
    </row>
    <row r="10" spans="1:10">
      <c r="A10" s="686">
        <v>1.4</v>
      </c>
      <c r="B10" s="307" t="s">
        <v>567</v>
      </c>
      <c r="C10" s="623">
        <v>7162020</v>
      </c>
      <c r="D10" s="623">
        <v>0</v>
      </c>
      <c r="E10" s="624">
        <v>7162020</v>
      </c>
      <c r="F10" s="623">
        <v>3669502.2325607454</v>
      </c>
      <c r="G10" s="623">
        <v>0</v>
      </c>
      <c r="H10" s="689">
        <v>3669502.2325607454</v>
      </c>
      <c r="J10" s="803"/>
    </row>
    <row r="11" spans="1:10">
      <c r="A11" s="686">
        <v>1.5</v>
      </c>
      <c r="B11" s="307" t="s">
        <v>571</v>
      </c>
      <c r="C11" s="623">
        <v>252538763.84800002</v>
      </c>
      <c r="D11" s="623">
        <v>34042059.594999991</v>
      </c>
      <c r="E11" s="624">
        <v>286580823.44300002</v>
      </c>
      <c r="F11" s="623">
        <v>225952322.7398681</v>
      </c>
      <c r="G11" s="623">
        <v>22193935.723244295</v>
      </c>
      <c r="H11" s="689">
        <v>248146258.46311241</v>
      </c>
      <c r="J11" s="803"/>
    </row>
    <row r="12" spans="1:10">
      <c r="A12" s="686">
        <v>1.6</v>
      </c>
      <c r="B12" s="308" t="s">
        <v>453</v>
      </c>
      <c r="C12" s="625"/>
      <c r="D12" s="625"/>
      <c r="E12" s="624">
        <v>0</v>
      </c>
      <c r="F12" s="623"/>
      <c r="G12" s="623"/>
      <c r="H12" s="689">
        <v>0</v>
      </c>
      <c r="J12" s="803"/>
    </row>
    <row r="13" spans="1:10">
      <c r="A13" s="686">
        <v>2</v>
      </c>
      <c r="B13" s="309" t="s">
        <v>622</v>
      </c>
      <c r="C13" s="622">
        <v>-124292549.32154477</v>
      </c>
      <c r="D13" s="622">
        <v>-12805869.496130178</v>
      </c>
      <c r="E13" s="624">
        <v>-137098418.81767493</v>
      </c>
      <c r="F13" s="622">
        <v>-104737820.65730573</v>
      </c>
      <c r="G13" s="622">
        <v>-7761378.4523776965</v>
      </c>
      <c r="H13" s="689">
        <v>-112499199.10968342</v>
      </c>
      <c r="J13" s="803"/>
    </row>
    <row r="14" spans="1:10">
      <c r="A14" s="686">
        <v>2.1</v>
      </c>
      <c r="B14" s="307" t="s">
        <v>623</v>
      </c>
      <c r="C14" s="623"/>
      <c r="D14" s="623"/>
      <c r="E14" s="624">
        <v>0</v>
      </c>
      <c r="F14" s="623"/>
      <c r="G14" s="623"/>
      <c r="H14" s="689">
        <v>0</v>
      </c>
      <c r="J14" s="803"/>
    </row>
    <row r="15" spans="1:10" ht="24.6" customHeight="1">
      <c r="A15" s="686">
        <v>2.2000000000000002</v>
      </c>
      <c r="B15" s="307" t="s">
        <v>624</v>
      </c>
      <c r="C15" s="623"/>
      <c r="D15" s="623"/>
      <c r="E15" s="624">
        <v>0</v>
      </c>
      <c r="F15" s="623"/>
      <c r="G15" s="623"/>
      <c r="H15" s="689">
        <v>0</v>
      </c>
      <c r="J15" s="803"/>
    </row>
    <row r="16" spans="1:10" ht="20.399999999999999" customHeight="1">
      <c r="A16" s="686">
        <v>2.2999999999999998</v>
      </c>
      <c r="B16" s="307" t="s">
        <v>625</v>
      </c>
      <c r="C16" s="625">
        <v>-124292549.32154477</v>
      </c>
      <c r="D16" s="625">
        <v>-12805869.496130178</v>
      </c>
      <c r="E16" s="624">
        <v>-137098418.81767493</v>
      </c>
      <c r="F16" s="623">
        <v>-104737820.65730573</v>
      </c>
      <c r="G16" s="623">
        <v>-7761378.4523776965</v>
      </c>
      <c r="H16" s="689">
        <v>-112499199.10968342</v>
      </c>
      <c r="J16" s="803"/>
    </row>
    <row r="17" spans="1:10">
      <c r="A17" s="686">
        <v>2.4</v>
      </c>
      <c r="B17" s="307" t="s">
        <v>626</v>
      </c>
      <c r="C17" s="625"/>
      <c r="D17" s="625"/>
      <c r="E17" s="624">
        <v>0</v>
      </c>
      <c r="F17" s="623"/>
      <c r="G17" s="623"/>
      <c r="H17" s="689">
        <v>0</v>
      </c>
      <c r="J17" s="803"/>
    </row>
    <row r="18" spans="1:10">
      <c r="A18" s="686">
        <v>3</v>
      </c>
      <c r="B18" s="309" t="s">
        <v>627</v>
      </c>
      <c r="C18" s="623"/>
      <c r="D18" s="623"/>
      <c r="E18" s="624">
        <v>0</v>
      </c>
      <c r="F18" s="623"/>
      <c r="G18" s="623"/>
      <c r="H18" s="689">
        <v>0</v>
      </c>
      <c r="J18" s="803"/>
    </row>
    <row r="19" spans="1:10">
      <c r="A19" s="686">
        <v>4</v>
      </c>
      <c r="B19" s="309" t="s">
        <v>628</v>
      </c>
      <c r="C19" s="623">
        <v>23312048.969999995</v>
      </c>
      <c r="D19" s="623">
        <v>3802945.09</v>
      </c>
      <c r="E19" s="624">
        <v>27114994.059999995</v>
      </c>
      <c r="F19" s="623">
        <v>19632222.709999941</v>
      </c>
      <c r="G19" s="623">
        <v>6272213.0299999965</v>
      </c>
      <c r="H19" s="689">
        <v>25904435.739999939</v>
      </c>
      <c r="J19" s="803"/>
    </row>
    <row r="20" spans="1:10">
      <c r="A20" s="686">
        <v>5</v>
      </c>
      <c r="B20" s="309" t="s">
        <v>629</v>
      </c>
      <c r="C20" s="623">
        <v>-3618997.41</v>
      </c>
      <c r="D20" s="623">
        <v>-10067892.320000002</v>
      </c>
      <c r="E20" s="624">
        <v>-13686889.730000002</v>
      </c>
      <c r="F20" s="623">
        <v>-3329851.2300000004</v>
      </c>
      <c r="G20" s="623">
        <v>-8112703.3299999991</v>
      </c>
      <c r="H20" s="689">
        <v>-11442554.559999999</v>
      </c>
      <c r="J20" s="803"/>
    </row>
    <row r="21" spans="1:10" ht="24" customHeight="1">
      <c r="A21" s="686">
        <v>6</v>
      </c>
      <c r="B21" s="309" t="s">
        <v>630</v>
      </c>
      <c r="C21" s="623">
        <v>-77618.900000000023</v>
      </c>
      <c r="D21" s="623">
        <v>0</v>
      </c>
      <c r="E21" s="624">
        <v>-77618.900000000023</v>
      </c>
      <c r="F21" s="623">
        <v>-15516.739999999998</v>
      </c>
      <c r="G21" s="623">
        <v>0</v>
      </c>
      <c r="H21" s="689">
        <v>-15516.739999999998</v>
      </c>
      <c r="J21" s="803"/>
    </row>
    <row r="22" spans="1:10" ht="18.600000000000001" customHeight="1">
      <c r="A22" s="686">
        <v>7</v>
      </c>
      <c r="B22" s="309" t="s">
        <v>631</v>
      </c>
      <c r="C22" s="623">
        <v>17002417.390000001</v>
      </c>
      <c r="D22" s="623"/>
      <c r="E22" s="624">
        <v>17002417.390000001</v>
      </c>
      <c r="F22" s="623"/>
      <c r="G22" s="623">
        <v>0</v>
      </c>
      <c r="H22" s="689">
        <v>0</v>
      </c>
      <c r="J22" s="803"/>
    </row>
    <row r="23" spans="1:10" ht="25.5" customHeight="1">
      <c r="A23" s="686">
        <v>8</v>
      </c>
      <c r="B23" s="310" t="s">
        <v>632</v>
      </c>
      <c r="C23" s="623"/>
      <c r="D23" s="623"/>
      <c r="E23" s="624">
        <v>0</v>
      </c>
      <c r="F23" s="623">
        <v>-2114162.91</v>
      </c>
      <c r="G23" s="623"/>
      <c r="H23" s="689">
        <v>-2114162.91</v>
      </c>
      <c r="J23" s="803"/>
    </row>
    <row r="24" spans="1:10" ht="34.5" customHeight="1">
      <c r="A24" s="686">
        <v>9</v>
      </c>
      <c r="B24" s="310" t="s">
        <v>633</v>
      </c>
      <c r="C24" s="623"/>
      <c r="D24" s="623"/>
      <c r="E24" s="624">
        <v>0</v>
      </c>
      <c r="F24" s="623"/>
      <c r="G24" s="623"/>
      <c r="H24" s="689">
        <v>0</v>
      </c>
      <c r="J24" s="803"/>
    </row>
    <row r="25" spans="1:10">
      <c r="A25" s="686">
        <v>10</v>
      </c>
      <c r="B25" s="309" t="s">
        <v>634</v>
      </c>
      <c r="C25" s="623">
        <v>-6438109.0999999978</v>
      </c>
      <c r="D25" s="623"/>
      <c r="E25" s="624">
        <v>-6438109.0999999978</v>
      </c>
      <c r="F25" s="623">
        <v>9003880.0599999912</v>
      </c>
      <c r="G25" s="623"/>
      <c r="H25" s="689">
        <v>9003880.0599999912</v>
      </c>
      <c r="J25" s="803"/>
    </row>
    <row r="26" spans="1:10">
      <c r="A26" s="686">
        <v>11</v>
      </c>
      <c r="B26" s="311" t="s">
        <v>635</v>
      </c>
      <c r="C26" s="623">
        <v>323661.84000000003</v>
      </c>
      <c r="D26" s="623"/>
      <c r="E26" s="624">
        <v>323661.84000000003</v>
      </c>
      <c r="F26" s="623">
        <v>-11815.650000000001</v>
      </c>
      <c r="G26" s="623"/>
      <c r="H26" s="689">
        <v>-11815.650000000001</v>
      </c>
      <c r="J26" s="803"/>
    </row>
    <row r="27" spans="1:10">
      <c r="A27" s="686">
        <v>12</v>
      </c>
      <c r="B27" s="309" t="s">
        <v>636</v>
      </c>
      <c r="C27" s="623">
        <v>8150057.6099999994</v>
      </c>
      <c r="D27" s="623">
        <v>0</v>
      </c>
      <c r="E27" s="624">
        <v>8150057.6099999994</v>
      </c>
      <c r="F27" s="623"/>
      <c r="G27" s="623">
        <v>0</v>
      </c>
      <c r="H27" s="689">
        <v>0</v>
      </c>
      <c r="J27" s="803"/>
    </row>
    <row r="28" spans="1:10">
      <c r="A28" s="686">
        <v>13</v>
      </c>
      <c r="B28" s="312" t="s">
        <v>637</v>
      </c>
      <c r="C28" s="623">
        <v>10443356</v>
      </c>
      <c r="D28" s="623">
        <v>249102</v>
      </c>
      <c r="E28" s="624">
        <v>10692458</v>
      </c>
      <c r="F28" s="623">
        <v>12244946.479999995</v>
      </c>
      <c r="G28" s="623">
        <v>759387.91999999993</v>
      </c>
      <c r="H28" s="689">
        <v>13004334.399999995</v>
      </c>
      <c r="J28" s="803"/>
    </row>
    <row r="29" spans="1:10">
      <c r="A29" s="686">
        <v>14</v>
      </c>
      <c r="B29" s="313" t="s">
        <v>638</v>
      </c>
      <c r="C29" s="623">
        <v>-103409102.25999999</v>
      </c>
      <c r="D29" s="623">
        <v>-2343373.71</v>
      </c>
      <c r="E29" s="624">
        <v>-105752475.96999998</v>
      </c>
      <c r="F29" s="623">
        <v>-89460137.289999992</v>
      </c>
      <c r="G29" s="623">
        <v>-759387.91999999993</v>
      </c>
      <c r="H29" s="689">
        <v>-90219525.209999993</v>
      </c>
      <c r="J29" s="803"/>
    </row>
    <row r="30" spans="1:10">
      <c r="A30" s="686">
        <v>14.1</v>
      </c>
      <c r="B30" s="296" t="s">
        <v>639</v>
      </c>
      <c r="C30" s="623">
        <v>-65882695.549999997</v>
      </c>
      <c r="D30" s="623"/>
      <c r="E30" s="624">
        <v>-65882695.549999997</v>
      </c>
      <c r="F30" s="623">
        <v>-57124384.960000001</v>
      </c>
      <c r="G30" s="623"/>
      <c r="H30" s="689">
        <v>-57124384.960000001</v>
      </c>
      <c r="J30" s="803"/>
    </row>
    <row r="31" spans="1:10">
      <c r="A31" s="686">
        <v>14.2</v>
      </c>
      <c r="B31" s="296" t="s">
        <v>640</v>
      </c>
      <c r="C31" s="623">
        <v>-37526406.710000001</v>
      </c>
      <c r="D31" s="623">
        <v>-2343373.71</v>
      </c>
      <c r="E31" s="624">
        <v>-39869780.420000002</v>
      </c>
      <c r="F31" s="623">
        <v>-32335752.329999991</v>
      </c>
      <c r="G31" s="623">
        <v>-759387.91999999993</v>
      </c>
      <c r="H31" s="689">
        <v>-33095140.249999993</v>
      </c>
      <c r="J31" s="803"/>
    </row>
    <row r="32" spans="1:10">
      <c r="A32" s="686">
        <v>15</v>
      </c>
      <c r="B32" s="309" t="s">
        <v>641</v>
      </c>
      <c r="C32" s="623">
        <v>-18311401.57</v>
      </c>
      <c r="D32" s="623"/>
      <c r="E32" s="624">
        <v>-18311401.57</v>
      </c>
      <c r="F32" s="623">
        <v>-17433109.510000002</v>
      </c>
      <c r="G32" s="623"/>
      <c r="H32" s="689">
        <v>-17433109.510000002</v>
      </c>
      <c r="J32" s="803"/>
    </row>
    <row r="33" spans="1:10" ht="22.5" customHeight="1">
      <c r="A33" s="686">
        <v>16</v>
      </c>
      <c r="B33" s="294" t="s">
        <v>642</v>
      </c>
      <c r="C33" s="623"/>
      <c r="D33" s="623"/>
      <c r="E33" s="624">
        <v>0</v>
      </c>
      <c r="F33" s="623"/>
      <c r="G33" s="623"/>
      <c r="H33" s="689">
        <v>0</v>
      </c>
      <c r="J33" s="803"/>
    </row>
    <row r="34" spans="1:10">
      <c r="A34" s="686">
        <v>17</v>
      </c>
      <c r="B34" s="309" t="s">
        <v>643</v>
      </c>
      <c r="C34" s="623">
        <v>199216.37000000002</v>
      </c>
      <c r="D34" s="623">
        <v>-13660.249999999993</v>
      </c>
      <c r="E34" s="624">
        <v>185556.12000000002</v>
      </c>
      <c r="F34" s="623">
        <v>443287.94975944038</v>
      </c>
      <c r="G34" s="623">
        <v>24329.908212588292</v>
      </c>
      <c r="H34" s="689">
        <v>467617.85797202867</v>
      </c>
      <c r="J34" s="803"/>
    </row>
    <row r="35" spans="1:10">
      <c r="A35" s="686">
        <v>17.100000000000001</v>
      </c>
      <c r="B35" s="296" t="s">
        <v>644</v>
      </c>
      <c r="C35" s="623">
        <v>199216.37000000002</v>
      </c>
      <c r="D35" s="623">
        <v>-13660.249999999993</v>
      </c>
      <c r="E35" s="624">
        <v>185556.12000000002</v>
      </c>
      <c r="F35" s="623">
        <v>443287.94975944038</v>
      </c>
      <c r="G35" s="623">
        <v>24329.908212588292</v>
      </c>
      <c r="H35" s="689">
        <v>467617.85797202867</v>
      </c>
      <c r="J35" s="803"/>
    </row>
    <row r="36" spans="1:10">
      <c r="A36" s="686">
        <v>17.2</v>
      </c>
      <c r="B36" s="296" t="s">
        <v>645</v>
      </c>
      <c r="C36" s="623"/>
      <c r="D36" s="623"/>
      <c r="E36" s="624">
        <v>0</v>
      </c>
      <c r="F36" s="623"/>
      <c r="G36" s="623"/>
      <c r="H36" s="689">
        <v>0</v>
      </c>
      <c r="J36" s="803"/>
    </row>
    <row r="37" spans="1:10" ht="41.4" customHeight="1">
      <c r="A37" s="686">
        <v>18</v>
      </c>
      <c r="B37" s="314" t="s">
        <v>646</v>
      </c>
      <c r="C37" s="623">
        <v>-9302151.2100000009</v>
      </c>
      <c r="D37" s="623">
        <v>-18867.470000000005</v>
      </c>
      <c r="E37" s="624">
        <v>-9321018.6800000016</v>
      </c>
      <c r="F37" s="623">
        <v>-20536793.059143752</v>
      </c>
      <c r="G37" s="623">
        <v>421584.5603278628</v>
      </c>
      <c r="H37" s="689">
        <v>-20115208.49881589</v>
      </c>
      <c r="J37" s="803"/>
    </row>
    <row r="38" spans="1:10">
      <c r="A38" s="686">
        <v>18.100000000000001</v>
      </c>
      <c r="B38" s="315" t="s">
        <v>647</v>
      </c>
      <c r="C38" s="623"/>
      <c r="D38" s="623">
        <v>0</v>
      </c>
      <c r="E38" s="624">
        <v>0</v>
      </c>
      <c r="F38" s="623"/>
      <c r="G38" s="623">
        <v>0</v>
      </c>
      <c r="H38" s="689">
        <v>0</v>
      </c>
      <c r="J38" s="803"/>
    </row>
    <row r="39" spans="1:10">
      <c r="A39" s="686">
        <v>18.2</v>
      </c>
      <c r="B39" s="315" t="s">
        <v>648</v>
      </c>
      <c r="C39" s="623">
        <v>-9302151.2100000009</v>
      </c>
      <c r="D39" s="623">
        <v>-18867.470000000005</v>
      </c>
      <c r="E39" s="624">
        <v>-9321018.6800000016</v>
      </c>
      <c r="F39" s="623">
        <v>-20536793.059143752</v>
      </c>
      <c r="G39" s="623">
        <v>421584.5603278628</v>
      </c>
      <c r="H39" s="689">
        <v>-20115208.49881589</v>
      </c>
      <c r="J39" s="803"/>
    </row>
    <row r="40" spans="1:10" ht="24.6" customHeight="1">
      <c r="A40" s="686">
        <v>19</v>
      </c>
      <c r="B40" s="314" t="s">
        <v>649</v>
      </c>
      <c r="C40" s="623"/>
      <c r="D40" s="623"/>
      <c r="E40" s="624">
        <v>0</v>
      </c>
      <c r="F40" s="623"/>
      <c r="G40" s="623"/>
      <c r="H40" s="689">
        <v>0</v>
      </c>
      <c r="J40" s="803"/>
    </row>
    <row r="41" spans="1:10" ht="17.399999999999999" customHeight="1">
      <c r="A41" s="686">
        <v>20</v>
      </c>
      <c r="B41" s="314" t="s">
        <v>650</v>
      </c>
      <c r="C41" s="623">
        <v>-236040.56</v>
      </c>
      <c r="D41" s="623"/>
      <c r="E41" s="624">
        <v>-236040.56</v>
      </c>
      <c r="F41" s="623"/>
      <c r="G41" s="623"/>
      <c r="H41" s="689">
        <v>0</v>
      </c>
      <c r="J41" s="803"/>
    </row>
    <row r="42" spans="1:10" ht="26.4" customHeight="1">
      <c r="A42" s="686">
        <v>21</v>
      </c>
      <c r="B42" s="314" t="s">
        <v>651</v>
      </c>
      <c r="C42" s="623"/>
      <c r="D42" s="623"/>
      <c r="E42" s="624">
        <v>0</v>
      </c>
      <c r="F42" s="623"/>
      <c r="G42" s="623"/>
      <c r="H42" s="689">
        <v>0</v>
      </c>
      <c r="J42" s="803"/>
    </row>
    <row r="43" spans="1:10">
      <c r="A43" s="686">
        <v>22</v>
      </c>
      <c r="B43" s="316" t="s">
        <v>652</v>
      </c>
      <c r="C43" s="623">
        <v>53445571.696455285</v>
      </c>
      <c r="D43" s="623">
        <v>12844443.438869813</v>
      </c>
      <c r="E43" s="624">
        <v>66290015.135325097</v>
      </c>
      <c r="F43" s="623">
        <v>33306955.12573874</v>
      </c>
      <c r="G43" s="623">
        <v>13037981.439407051</v>
      </c>
      <c r="H43" s="689">
        <v>46344936.565145791</v>
      </c>
      <c r="J43" s="803"/>
    </row>
    <row r="44" spans="1:10">
      <c r="A44" s="686">
        <v>23</v>
      </c>
      <c r="B44" s="316" t="s">
        <v>653</v>
      </c>
      <c r="C44" s="623">
        <v>9794577.8300000001</v>
      </c>
      <c r="D44" s="623"/>
      <c r="E44" s="624">
        <v>9794577.8300000001</v>
      </c>
      <c r="F44" s="623">
        <v>6572823.5300000003</v>
      </c>
      <c r="G44" s="623"/>
      <c r="H44" s="689">
        <v>6572823.5300000003</v>
      </c>
      <c r="J44" s="803"/>
    </row>
    <row r="45" spans="1:10" ht="15" thickBot="1">
      <c r="A45" s="690">
        <v>24</v>
      </c>
      <c r="B45" s="691" t="s">
        <v>654</v>
      </c>
      <c r="C45" s="692">
        <v>43650993.866455287</v>
      </c>
      <c r="D45" s="692">
        <v>12844443.438869813</v>
      </c>
      <c r="E45" s="693">
        <v>56495437.305325098</v>
      </c>
      <c r="F45" s="692">
        <v>26734131.595738739</v>
      </c>
      <c r="G45" s="692">
        <v>13037981.439407051</v>
      </c>
      <c r="H45" s="694">
        <v>39772113.035145789</v>
      </c>
      <c r="J45" s="803"/>
    </row>
  </sheetData>
  <mergeCells count="4">
    <mergeCell ref="A4:A5"/>
    <mergeCell ref="B4:B5"/>
    <mergeCell ref="C4:E4"/>
    <mergeCell ref="F4:H4"/>
  </mergeCells>
  <pageMargins left="0.7" right="0.7" top="0.7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2" zoomScale="80" zoomScaleNormal="80" workbookViewId="0">
      <selection activeCell="D16" sqref="D16"/>
    </sheetView>
  </sheetViews>
  <sheetFormatPr defaultRowHeight="14.4"/>
  <cols>
    <col min="1" max="1" width="8.6640625" style="304"/>
    <col min="2" max="2" width="87.5546875" bestFit="1" customWidth="1"/>
    <col min="3" max="8" width="15.44140625" customWidth="1"/>
  </cols>
  <sheetData>
    <row r="1" spans="1:8" s="5" customFormat="1" ht="13.8">
      <c r="A1" s="2" t="s">
        <v>30</v>
      </c>
      <c r="B1" s="3" t="str">
        <f>'Info '!C2</f>
        <v>JSC "Liberty Bank"</v>
      </c>
      <c r="C1" s="3"/>
      <c r="D1" s="4"/>
      <c r="E1" s="4"/>
      <c r="F1" s="4"/>
      <c r="G1" s="4"/>
    </row>
    <row r="2" spans="1:8" s="5" customFormat="1" ht="13.8">
      <c r="A2" s="2" t="s">
        <v>31</v>
      </c>
      <c r="B2" s="481">
        <f>'1. key ratios '!B2</f>
        <v>45473</v>
      </c>
      <c r="C2" s="6"/>
      <c r="D2" s="7"/>
      <c r="E2" s="7"/>
      <c r="F2" s="7"/>
      <c r="G2" s="7"/>
      <c r="H2" s="8"/>
    </row>
    <row r="3" spans="1:8" ht="15" thickBot="1">
      <c r="A3"/>
    </row>
    <row r="4" spans="1:8">
      <c r="A4" s="838" t="s">
        <v>6</v>
      </c>
      <c r="B4" s="851" t="s">
        <v>94</v>
      </c>
      <c r="C4" s="842" t="s">
        <v>556</v>
      </c>
      <c r="D4" s="842"/>
      <c r="E4" s="842"/>
      <c r="F4" s="842" t="s">
        <v>557</v>
      </c>
      <c r="G4" s="842"/>
      <c r="H4" s="843"/>
    </row>
    <row r="5" spans="1:8">
      <c r="A5" s="839"/>
      <c r="B5" s="852"/>
      <c r="C5" s="602" t="s">
        <v>32</v>
      </c>
      <c r="D5" s="602" t="s">
        <v>33</v>
      </c>
      <c r="E5" s="602" t="s">
        <v>34</v>
      </c>
      <c r="F5" s="602" t="s">
        <v>32</v>
      </c>
      <c r="G5" s="602" t="s">
        <v>33</v>
      </c>
      <c r="H5" s="603" t="s">
        <v>34</v>
      </c>
    </row>
    <row r="6" spans="1:8">
      <c r="A6" s="497">
        <v>1</v>
      </c>
      <c r="B6" s="604" t="s">
        <v>655</v>
      </c>
      <c r="C6" s="784">
        <v>0</v>
      </c>
      <c r="D6" s="784">
        <v>0</v>
      </c>
      <c r="E6" s="785">
        <f t="shared" ref="E6:E43" si="0">C6+D6</f>
        <v>0</v>
      </c>
      <c r="F6" s="784">
        <v>0</v>
      </c>
      <c r="G6" s="784">
        <v>0</v>
      </c>
      <c r="H6" s="786">
        <f t="shared" ref="H6:H43" si="1">F6+G6</f>
        <v>0</v>
      </c>
    </row>
    <row r="7" spans="1:8">
      <c r="A7" s="497">
        <v>2</v>
      </c>
      <c r="B7" s="604" t="s">
        <v>196</v>
      </c>
      <c r="C7" s="784">
        <v>0</v>
      </c>
      <c r="D7" s="784">
        <v>0</v>
      </c>
      <c r="E7" s="785">
        <f t="shared" si="0"/>
        <v>0</v>
      </c>
      <c r="F7" s="784">
        <v>0</v>
      </c>
      <c r="G7" s="784">
        <v>0</v>
      </c>
      <c r="H7" s="786">
        <f t="shared" si="1"/>
        <v>0</v>
      </c>
    </row>
    <row r="8" spans="1:8">
      <c r="A8" s="497">
        <v>3</v>
      </c>
      <c r="B8" s="604" t="s">
        <v>206</v>
      </c>
      <c r="C8" s="784">
        <f>C9+C10</f>
        <v>477937895.13999999</v>
      </c>
      <c r="D8" s="784">
        <f>D9+D10</f>
        <v>17752475836.554001</v>
      </c>
      <c r="E8" s="785">
        <f t="shared" si="0"/>
        <v>18230413731.694</v>
      </c>
      <c r="F8" s="784">
        <f>F9+F10</f>
        <v>469611545.83999997</v>
      </c>
      <c r="G8" s="784">
        <f>G9+G10</f>
        <v>16542235281.617001</v>
      </c>
      <c r="H8" s="786">
        <f t="shared" si="1"/>
        <v>17011846827.457001</v>
      </c>
    </row>
    <row r="9" spans="1:8">
      <c r="A9" s="497">
        <v>3.1</v>
      </c>
      <c r="B9" s="605" t="s">
        <v>197</v>
      </c>
      <c r="C9" s="784">
        <v>0</v>
      </c>
      <c r="D9" s="784">
        <v>0</v>
      </c>
      <c r="E9" s="785">
        <f t="shared" si="0"/>
        <v>0</v>
      </c>
      <c r="F9" s="784">
        <v>0</v>
      </c>
      <c r="G9" s="784">
        <v>0</v>
      </c>
      <c r="H9" s="786">
        <f t="shared" si="1"/>
        <v>0</v>
      </c>
    </row>
    <row r="10" spans="1:8">
      <c r="A10" s="497">
        <v>3.2</v>
      </c>
      <c r="B10" s="605" t="s">
        <v>193</v>
      </c>
      <c r="C10" s="784">
        <v>477937895.13999999</v>
      </c>
      <c r="D10" s="784">
        <v>17752475836.554001</v>
      </c>
      <c r="E10" s="785">
        <f t="shared" si="0"/>
        <v>18230413731.694</v>
      </c>
      <c r="F10" s="784">
        <v>469611545.83999997</v>
      </c>
      <c r="G10" s="784">
        <v>16542235281.617001</v>
      </c>
      <c r="H10" s="786">
        <f t="shared" si="1"/>
        <v>17011846827.457001</v>
      </c>
    </row>
    <row r="11" spans="1:8">
      <c r="A11" s="497">
        <v>4</v>
      </c>
      <c r="B11" s="606" t="s">
        <v>195</v>
      </c>
      <c r="C11" s="784">
        <f>C12+C13</f>
        <v>641378000</v>
      </c>
      <c r="D11" s="784">
        <f>D12+D13</f>
        <v>0</v>
      </c>
      <c r="E11" s="785">
        <f t="shared" si="0"/>
        <v>641378000</v>
      </c>
      <c r="F11" s="784">
        <f>F12+F13</f>
        <v>196482000</v>
      </c>
      <c r="G11" s="784">
        <f>G12+G13</f>
        <v>0</v>
      </c>
      <c r="H11" s="786">
        <f t="shared" si="1"/>
        <v>196482000</v>
      </c>
    </row>
    <row r="12" spans="1:8">
      <c r="A12" s="497">
        <v>4.0999999999999996</v>
      </c>
      <c r="B12" s="605" t="s">
        <v>179</v>
      </c>
      <c r="C12" s="784">
        <v>641378000</v>
      </c>
      <c r="D12" s="784">
        <v>0</v>
      </c>
      <c r="E12" s="785">
        <f t="shared" si="0"/>
        <v>641378000</v>
      </c>
      <c r="F12" s="784">
        <v>196482000</v>
      </c>
      <c r="G12" s="784">
        <v>0</v>
      </c>
      <c r="H12" s="786">
        <f t="shared" si="1"/>
        <v>196482000</v>
      </c>
    </row>
    <row r="13" spans="1:8">
      <c r="A13" s="497">
        <v>4.2</v>
      </c>
      <c r="B13" s="605" t="s">
        <v>180</v>
      </c>
      <c r="C13" s="784">
        <v>0</v>
      </c>
      <c r="D13" s="784">
        <v>0</v>
      </c>
      <c r="E13" s="785">
        <f t="shared" si="0"/>
        <v>0</v>
      </c>
      <c r="F13" s="784">
        <v>0</v>
      </c>
      <c r="G13" s="784">
        <v>0</v>
      </c>
      <c r="H13" s="786">
        <f t="shared" si="1"/>
        <v>0</v>
      </c>
    </row>
    <row r="14" spans="1:8">
      <c r="A14" s="497">
        <v>5</v>
      </c>
      <c r="B14" s="606" t="s">
        <v>205</v>
      </c>
      <c r="C14" s="784">
        <f>C15+C16+C17+C23+C24+C25+C26</f>
        <v>185378721.75</v>
      </c>
      <c r="D14" s="784">
        <f>D15+D16+D17+D23+D24+D25+D26</f>
        <v>5513921613.4220018</v>
      </c>
      <c r="E14" s="785">
        <f t="shared" si="0"/>
        <v>5699300335.1720018</v>
      </c>
      <c r="F14" s="784">
        <f>F15+F16+F17+F23+F24+F25+F26</f>
        <v>215584982.63999999</v>
      </c>
      <c r="G14" s="784">
        <f>G15+G16+G17+G23+G24+G25+G26</f>
        <v>5140114127.9299994</v>
      </c>
      <c r="H14" s="786">
        <f t="shared" si="1"/>
        <v>5355699110.5699997</v>
      </c>
    </row>
    <row r="15" spans="1:8">
      <c r="A15" s="497">
        <v>5.0999999999999996</v>
      </c>
      <c r="B15" s="607" t="s">
        <v>183</v>
      </c>
      <c r="C15" s="784">
        <v>34943948.850000001</v>
      </c>
      <c r="D15" s="784">
        <v>8406451.0500000007</v>
      </c>
      <c r="E15" s="785">
        <f>C15+D15</f>
        <v>43350399.900000006</v>
      </c>
      <c r="F15" s="784">
        <v>34938224.380000003</v>
      </c>
      <c r="G15" s="784">
        <v>7863427.6299999999</v>
      </c>
      <c r="H15" s="786">
        <f t="shared" si="1"/>
        <v>42801652.010000005</v>
      </c>
    </row>
    <row r="16" spans="1:8">
      <c r="A16" s="497">
        <v>5.2</v>
      </c>
      <c r="B16" s="607" t="s">
        <v>182</v>
      </c>
      <c r="C16" s="784">
        <v>60754975.729999997</v>
      </c>
      <c r="D16" s="784">
        <v>112157511.40000001</v>
      </c>
      <c r="E16" s="785">
        <f>C16+D16</f>
        <v>172912487.13</v>
      </c>
      <c r="F16" s="784">
        <v>90966961.090000004</v>
      </c>
      <c r="G16" s="784">
        <v>106661171.90000001</v>
      </c>
      <c r="H16" s="786">
        <f t="shared" si="1"/>
        <v>197628132.99000001</v>
      </c>
    </row>
    <row r="17" spans="1:8">
      <c r="A17" s="497">
        <v>5.3</v>
      </c>
      <c r="B17" s="607" t="s">
        <v>181</v>
      </c>
      <c r="C17" s="784">
        <f>SUM(C18:C22)</f>
        <v>1531900</v>
      </c>
      <c r="D17" s="784">
        <f>SUM(D18:D22)</f>
        <v>3436579302.1720014</v>
      </c>
      <c r="E17" s="785">
        <f>C17+D17</f>
        <v>3438111202.1720014</v>
      </c>
      <c r="F17" s="784">
        <f>SUM(F18:F22)</f>
        <v>1531900</v>
      </c>
      <c r="G17" s="784">
        <f>SUM(G18:G22)</f>
        <v>3201287284.9999995</v>
      </c>
      <c r="H17" s="786">
        <f t="shared" si="1"/>
        <v>3202819184.9999995</v>
      </c>
    </row>
    <row r="18" spans="1:8">
      <c r="A18" s="497" t="s">
        <v>15</v>
      </c>
      <c r="B18" s="608" t="s">
        <v>36</v>
      </c>
      <c r="C18" s="784">
        <v>0</v>
      </c>
      <c r="D18" s="784">
        <v>174352798</v>
      </c>
      <c r="E18" s="785">
        <f t="shared" si="0"/>
        <v>174352798</v>
      </c>
      <c r="F18" s="784">
        <v>0</v>
      </c>
      <c r="G18" s="784">
        <v>636334319.39190042</v>
      </c>
      <c r="H18" s="786">
        <f t="shared" si="1"/>
        <v>636334319.39190042</v>
      </c>
    </row>
    <row r="19" spans="1:8">
      <c r="A19" s="497" t="s">
        <v>16</v>
      </c>
      <c r="B19" s="608" t="s">
        <v>37</v>
      </c>
      <c r="C19" s="784">
        <v>344000</v>
      </c>
      <c r="D19" s="784">
        <v>1036781656</v>
      </c>
      <c r="E19" s="785">
        <f t="shared" si="0"/>
        <v>1037125656</v>
      </c>
      <c r="F19" s="784">
        <v>299000</v>
      </c>
      <c r="G19" s="784">
        <v>997312305.80049968</v>
      </c>
      <c r="H19" s="786">
        <f t="shared" si="1"/>
        <v>997611305.80049968</v>
      </c>
    </row>
    <row r="20" spans="1:8">
      <c r="A20" s="497" t="s">
        <v>17</v>
      </c>
      <c r="B20" s="608" t="s">
        <v>38</v>
      </c>
      <c r="C20" s="784">
        <v>0</v>
      </c>
      <c r="D20" s="784">
        <v>269437853.64449996</v>
      </c>
      <c r="E20" s="785">
        <f t="shared" si="0"/>
        <v>269437853.64449996</v>
      </c>
      <c r="F20" s="784">
        <v>0</v>
      </c>
      <c r="G20" s="784">
        <v>292851396.67690003</v>
      </c>
      <c r="H20" s="786">
        <f t="shared" si="1"/>
        <v>292851396.67690003</v>
      </c>
    </row>
    <row r="21" spans="1:8">
      <c r="A21" s="497" t="s">
        <v>18</v>
      </c>
      <c r="B21" s="608" t="s">
        <v>39</v>
      </c>
      <c r="C21" s="784">
        <v>1136900</v>
      </c>
      <c r="D21" s="784">
        <v>1841376605.6894016</v>
      </c>
      <c r="E21" s="785">
        <f t="shared" si="0"/>
        <v>1842513505.6894016</v>
      </c>
      <c r="F21" s="784">
        <v>1181900</v>
      </c>
      <c r="G21" s="784">
        <v>1152410107.5468998</v>
      </c>
      <c r="H21" s="786">
        <f t="shared" si="1"/>
        <v>1153592007.5468998</v>
      </c>
    </row>
    <row r="22" spans="1:8">
      <c r="A22" s="497" t="s">
        <v>19</v>
      </c>
      <c r="B22" s="608" t="s">
        <v>40</v>
      </c>
      <c r="C22" s="784">
        <v>51000</v>
      </c>
      <c r="D22" s="784">
        <v>114630388.83810009</v>
      </c>
      <c r="E22" s="785">
        <f t="shared" si="0"/>
        <v>114681388.83810009</v>
      </c>
      <c r="F22" s="784">
        <v>51000</v>
      </c>
      <c r="G22" s="784">
        <v>122379155.58379994</v>
      </c>
      <c r="H22" s="786">
        <f t="shared" si="1"/>
        <v>122430155.58379994</v>
      </c>
    </row>
    <row r="23" spans="1:8">
      <c r="A23" s="497">
        <v>5.4</v>
      </c>
      <c r="B23" s="607" t="s">
        <v>184</v>
      </c>
      <c r="C23" s="784">
        <v>2760542.17</v>
      </c>
      <c r="D23" s="784">
        <v>450421221.5</v>
      </c>
      <c r="E23" s="785">
        <f t="shared" si="0"/>
        <v>453181763.67000002</v>
      </c>
      <c r="F23" s="784">
        <v>2760542.17</v>
      </c>
      <c r="G23" s="784">
        <v>419582090.19999999</v>
      </c>
      <c r="H23" s="786">
        <f t="shared" si="1"/>
        <v>422342632.37</v>
      </c>
    </row>
    <row r="24" spans="1:8">
      <c r="A24" s="497">
        <v>5.5</v>
      </c>
      <c r="B24" s="607" t="s">
        <v>185</v>
      </c>
      <c r="C24" s="784">
        <v>13625000</v>
      </c>
      <c r="D24" s="784">
        <v>620740655.20000005</v>
      </c>
      <c r="E24" s="785">
        <f t="shared" si="0"/>
        <v>634365655.20000005</v>
      </c>
      <c r="F24" s="784">
        <v>13625000</v>
      </c>
      <c r="G24" s="784">
        <v>578272086.29999995</v>
      </c>
      <c r="H24" s="786">
        <f t="shared" si="1"/>
        <v>591897086.29999995</v>
      </c>
    </row>
    <row r="25" spans="1:8">
      <c r="A25" s="497">
        <v>5.6</v>
      </c>
      <c r="B25" s="607" t="s">
        <v>186</v>
      </c>
      <c r="C25" s="784">
        <v>19000010</v>
      </c>
      <c r="D25" s="784">
        <v>517616005.60000002</v>
      </c>
      <c r="E25" s="785">
        <f t="shared" si="0"/>
        <v>536616015.60000002</v>
      </c>
      <c r="F25" s="784">
        <v>19000010</v>
      </c>
      <c r="G25" s="784">
        <v>483142905.19999999</v>
      </c>
      <c r="H25" s="786">
        <f t="shared" si="1"/>
        <v>502142915.19999999</v>
      </c>
    </row>
    <row r="26" spans="1:8">
      <c r="A26" s="497">
        <v>5.7</v>
      </c>
      <c r="B26" s="607" t="s">
        <v>40</v>
      </c>
      <c r="C26" s="784">
        <v>52762345</v>
      </c>
      <c r="D26" s="784">
        <v>368000466.5</v>
      </c>
      <c r="E26" s="785">
        <f t="shared" si="0"/>
        <v>420762811.5</v>
      </c>
      <c r="F26" s="784">
        <v>52762345</v>
      </c>
      <c r="G26" s="784">
        <v>343305161.69999999</v>
      </c>
      <c r="H26" s="786">
        <f t="shared" si="1"/>
        <v>396067506.69999999</v>
      </c>
    </row>
    <row r="27" spans="1:8">
      <c r="A27" s="497">
        <v>6</v>
      </c>
      <c r="B27" s="609" t="s">
        <v>656</v>
      </c>
      <c r="C27" s="784">
        <v>153762342.77000001</v>
      </c>
      <c r="D27" s="784">
        <v>127843333.925</v>
      </c>
      <c r="E27" s="785">
        <f t="shared" si="0"/>
        <v>281605676.69499999</v>
      </c>
      <c r="F27" s="784">
        <v>79763614.939999998</v>
      </c>
      <c r="G27" s="784">
        <v>116723099.23</v>
      </c>
      <c r="H27" s="786">
        <f t="shared" si="1"/>
        <v>196486714.17000002</v>
      </c>
    </row>
    <row r="28" spans="1:8">
      <c r="A28" s="497">
        <v>7</v>
      </c>
      <c r="B28" s="609" t="s">
        <v>657</v>
      </c>
      <c r="C28" s="784">
        <v>37575394.509999998</v>
      </c>
      <c r="D28" s="784">
        <v>11400762.219000001</v>
      </c>
      <c r="E28" s="785">
        <f t="shared" si="0"/>
        <v>48976156.729000002</v>
      </c>
      <c r="F28" s="784">
        <v>26146505.129999999</v>
      </c>
      <c r="G28" s="784">
        <v>10851165.938999999</v>
      </c>
      <c r="H28" s="786">
        <f t="shared" si="1"/>
        <v>36997671.068999998</v>
      </c>
    </row>
    <row r="29" spans="1:8">
      <c r="A29" s="497">
        <v>8</v>
      </c>
      <c r="B29" s="609" t="s">
        <v>194</v>
      </c>
      <c r="C29" s="784">
        <v>0</v>
      </c>
      <c r="D29" s="784">
        <v>0</v>
      </c>
      <c r="E29" s="785">
        <f t="shared" si="0"/>
        <v>0</v>
      </c>
      <c r="F29" s="784">
        <v>0</v>
      </c>
      <c r="G29" s="784">
        <v>0</v>
      </c>
      <c r="H29" s="786">
        <f t="shared" si="1"/>
        <v>0</v>
      </c>
    </row>
    <row r="30" spans="1:8">
      <c r="A30" s="497">
        <v>9</v>
      </c>
      <c r="B30" s="610" t="s">
        <v>211</v>
      </c>
      <c r="C30" s="784">
        <f>C31+C32+C33+C34+C35+C36+C37</f>
        <v>34379000</v>
      </c>
      <c r="D30" s="784">
        <f>D31+D32+D33+D34+D35+D36+D37</f>
        <v>43940437.170000002</v>
      </c>
      <c r="E30" s="785">
        <f t="shared" si="0"/>
        <v>78319437.170000002</v>
      </c>
      <c r="F30" s="784">
        <f>F31+F32+F33+F34+F35+F36+F37</f>
        <v>107040801</v>
      </c>
      <c r="G30" s="784">
        <f>G31+G32+G33+G34+G35+G36+G37</f>
        <v>77298294</v>
      </c>
      <c r="H30" s="786">
        <f t="shared" si="1"/>
        <v>184339095</v>
      </c>
    </row>
    <row r="31" spans="1:8">
      <c r="A31" s="497">
        <v>9.1</v>
      </c>
      <c r="B31" s="611" t="s">
        <v>201</v>
      </c>
      <c r="C31" s="784">
        <v>18922000</v>
      </c>
      <c r="D31" s="784">
        <v>19720619.82</v>
      </c>
      <c r="E31" s="785">
        <f t="shared" si="0"/>
        <v>38642619.82</v>
      </c>
      <c r="F31" s="784">
        <v>2874000</v>
      </c>
      <c r="G31" s="784">
        <v>71886034</v>
      </c>
      <c r="H31" s="786">
        <f t="shared" si="1"/>
        <v>74760034</v>
      </c>
    </row>
    <row r="32" spans="1:8">
      <c r="A32" s="497">
        <v>9.1999999999999993</v>
      </c>
      <c r="B32" s="611" t="s">
        <v>202</v>
      </c>
      <c r="C32" s="784">
        <v>15457000</v>
      </c>
      <c r="D32" s="784">
        <v>24219817.350000001</v>
      </c>
      <c r="E32" s="785">
        <f t="shared" si="0"/>
        <v>39676817.350000001</v>
      </c>
      <c r="F32" s="784">
        <v>104166801</v>
      </c>
      <c r="G32" s="784">
        <v>5412260</v>
      </c>
      <c r="H32" s="786">
        <f t="shared" si="1"/>
        <v>109579061</v>
      </c>
    </row>
    <row r="33" spans="1:8">
      <c r="A33" s="497">
        <v>9.3000000000000007</v>
      </c>
      <c r="B33" s="611" t="s">
        <v>198</v>
      </c>
      <c r="C33" s="784">
        <v>0</v>
      </c>
      <c r="D33" s="784">
        <v>0</v>
      </c>
      <c r="E33" s="785">
        <f t="shared" si="0"/>
        <v>0</v>
      </c>
      <c r="F33" s="784">
        <v>0</v>
      </c>
      <c r="G33" s="784">
        <v>0</v>
      </c>
      <c r="H33" s="786">
        <f t="shared" si="1"/>
        <v>0</v>
      </c>
    </row>
    <row r="34" spans="1:8">
      <c r="A34" s="497">
        <v>9.4</v>
      </c>
      <c r="B34" s="611" t="s">
        <v>199</v>
      </c>
      <c r="C34" s="784">
        <v>0</v>
      </c>
      <c r="D34" s="784">
        <v>0</v>
      </c>
      <c r="E34" s="785">
        <f t="shared" si="0"/>
        <v>0</v>
      </c>
      <c r="F34" s="784">
        <v>0</v>
      </c>
      <c r="G34" s="784">
        <v>0</v>
      </c>
      <c r="H34" s="786">
        <f t="shared" si="1"/>
        <v>0</v>
      </c>
    </row>
    <row r="35" spans="1:8">
      <c r="A35" s="497">
        <v>9.5</v>
      </c>
      <c r="B35" s="611" t="s">
        <v>200</v>
      </c>
      <c r="C35" s="784">
        <v>0</v>
      </c>
      <c r="D35" s="784">
        <v>0</v>
      </c>
      <c r="E35" s="785">
        <f t="shared" si="0"/>
        <v>0</v>
      </c>
      <c r="F35" s="784">
        <v>0</v>
      </c>
      <c r="G35" s="784">
        <v>0</v>
      </c>
      <c r="H35" s="786">
        <f t="shared" si="1"/>
        <v>0</v>
      </c>
    </row>
    <row r="36" spans="1:8">
      <c r="A36" s="497">
        <v>9.6</v>
      </c>
      <c r="B36" s="611" t="s">
        <v>203</v>
      </c>
      <c r="C36" s="784">
        <v>0</v>
      </c>
      <c r="D36" s="784">
        <v>0</v>
      </c>
      <c r="E36" s="785">
        <f t="shared" si="0"/>
        <v>0</v>
      </c>
      <c r="F36" s="784">
        <v>0</v>
      </c>
      <c r="G36" s="784">
        <v>0</v>
      </c>
      <c r="H36" s="786">
        <f t="shared" si="1"/>
        <v>0</v>
      </c>
    </row>
    <row r="37" spans="1:8">
      <c r="A37" s="497">
        <v>9.6999999999999993</v>
      </c>
      <c r="B37" s="611" t="s">
        <v>204</v>
      </c>
      <c r="C37" s="784">
        <v>0</v>
      </c>
      <c r="D37" s="784">
        <v>0</v>
      </c>
      <c r="E37" s="785">
        <f t="shared" si="0"/>
        <v>0</v>
      </c>
      <c r="F37" s="784">
        <v>0</v>
      </c>
      <c r="G37" s="784">
        <v>0</v>
      </c>
      <c r="H37" s="786">
        <f t="shared" si="1"/>
        <v>0</v>
      </c>
    </row>
    <row r="38" spans="1:8">
      <c r="A38" s="497">
        <v>10</v>
      </c>
      <c r="B38" s="606" t="s">
        <v>207</v>
      </c>
      <c r="C38" s="784">
        <f>C39+C40+C41+C42</f>
        <v>124392312.77999987</v>
      </c>
      <c r="D38" s="784">
        <f>D39+D40+D41+D42</f>
        <v>2601372.8799027107</v>
      </c>
      <c r="E38" s="785">
        <f t="shared" si="0"/>
        <v>126993685.65990257</v>
      </c>
      <c r="F38" s="784">
        <f>F39+F40+F41+F42</f>
        <v>166261095.7599996</v>
      </c>
      <c r="G38" s="784">
        <f>G39+G40+G41+G42</f>
        <v>2831492.6834357106</v>
      </c>
      <c r="H38" s="786">
        <f t="shared" si="1"/>
        <v>169092588.44343531</v>
      </c>
    </row>
    <row r="39" spans="1:8">
      <c r="A39" s="497">
        <v>10.1</v>
      </c>
      <c r="B39" s="612" t="s">
        <v>208</v>
      </c>
      <c r="C39" s="784">
        <v>6306907.2399999974</v>
      </c>
      <c r="D39" s="784">
        <v>335001.46156499995</v>
      </c>
      <c r="E39" s="785">
        <f t="shared" si="0"/>
        <v>6641908.7015649974</v>
      </c>
      <c r="F39" s="784">
        <v>3125660.1100000013</v>
      </c>
      <c r="G39" s="784">
        <v>108548.23881400001</v>
      </c>
      <c r="H39" s="786">
        <f t="shared" si="1"/>
        <v>3234208.3488140013</v>
      </c>
    </row>
    <row r="40" spans="1:8">
      <c r="A40" s="497">
        <v>10.199999999999999</v>
      </c>
      <c r="B40" s="612" t="s">
        <v>209</v>
      </c>
      <c r="C40" s="784">
        <v>0</v>
      </c>
      <c r="D40" s="784">
        <v>0</v>
      </c>
      <c r="E40" s="785">
        <f t="shared" si="0"/>
        <v>0</v>
      </c>
      <c r="F40" s="784">
        <v>0</v>
      </c>
      <c r="G40" s="784">
        <v>0</v>
      </c>
      <c r="H40" s="786">
        <f t="shared" si="1"/>
        <v>0</v>
      </c>
    </row>
    <row r="41" spans="1:8">
      <c r="A41" s="497">
        <v>10.3</v>
      </c>
      <c r="B41" s="612" t="s">
        <v>212</v>
      </c>
      <c r="C41" s="784">
        <v>118085405.53999987</v>
      </c>
      <c r="D41" s="784">
        <v>2266371.4183377107</v>
      </c>
      <c r="E41" s="785">
        <f t="shared" si="0"/>
        <v>120351776.95833759</v>
      </c>
      <c r="F41" s="784">
        <v>163135435.64999959</v>
      </c>
      <c r="G41" s="784">
        <v>2722944.4446217106</v>
      </c>
      <c r="H41" s="786">
        <f t="shared" si="1"/>
        <v>165858380.0946213</v>
      </c>
    </row>
    <row r="42" spans="1:8" ht="26.4">
      <c r="A42" s="497">
        <v>10.4</v>
      </c>
      <c r="B42" s="612" t="s">
        <v>213</v>
      </c>
      <c r="C42" s="784">
        <v>0</v>
      </c>
      <c r="D42" s="784">
        <v>0</v>
      </c>
      <c r="E42" s="785">
        <f t="shared" si="0"/>
        <v>0</v>
      </c>
      <c r="F42" s="784">
        <v>0</v>
      </c>
      <c r="G42" s="784">
        <v>0</v>
      </c>
      <c r="H42" s="786">
        <f t="shared" si="1"/>
        <v>0</v>
      </c>
    </row>
    <row r="43" spans="1:8" ht="15" thickBot="1">
      <c r="A43" s="498">
        <v>11</v>
      </c>
      <c r="B43" s="499" t="s">
        <v>210</v>
      </c>
      <c r="C43" s="788">
        <v>1133803</v>
      </c>
      <c r="D43" s="788">
        <v>655022</v>
      </c>
      <c r="E43" s="787">
        <f t="shared" si="0"/>
        <v>1788825</v>
      </c>
      <c r="F43" s="788">
        <v>1629023</v>
      </c>
      <c r="G43" s="788">
        <v>522700</v>
      </c>
      <c r="H43" s="789">
        <f t="shared" si="1"/>
        <v>2151723</v>
      </c>
    </row>
    <row r="44" spans="1:8">
      <c r="C44" s="317"/>
      <c r="D44" s="317"/>
      <c r="E44" s="317"/>
      <c r="F44" s="317"/>
      <c r="G44" s="317"/>
      <c r="H44" s="317"/>
    </row>
    <row r="45" spans="1:8">
      <c r="C45" s="317"/>
      <c r="D45" s="317"/>
      <c r="E45" s="317"/>
      <c r="F45" s="317"/>
      <c r="G45" s="317"/>
      <c r="H45" s="317"/>
    </row>
    <row r="46" spans="1:8">
      <c r="C46" s="317"/>
      <c r="D46" s="317"/>
      <c r="E46" s="317"/>
      <c r="F46" s="317"/>
      <c r="G46" s="317"/>
      <c r="H46" s="317"/>
    </row>
    <row r="47" spans="1:8">
      <c r="C47" s="317"/>
      <c r="D47" s="317"/>
      <c r="E47" s="317"/>
      <c r="F47" s="317"/>
      <c r="G47" s="317"/>
      <c r="H47" s="317"/>
    </row>
  </sheetData>
  <mergeCells count="4">
    <mergeCell ref="A4:A5"/>
    <mergeCell ref="B4:B5"/>
    <mergeCell ref="C4:E4"/>
    <mergeCell ref="F4:H4"/>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pane xSplit="1" ySplit="4" topLeftCell="B5"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9.5546875" style="477" bestFit="1" customWidth="1"/>
    <col min="2" max="2" width="85.6640625" style="477" customWidth="1"/>
    <col min="3" max="5" width="14.44140625" style="477" bestFit="1" customWidth="1"/>
    <col min="6" max="7" width="14.6640625" style="148" bestFit="1" customWidth="1"/>
    <col min="8" max="11" width="9.6640625" style="148" customWidth="1"/>
    <col min="12" max="16384" width="9.109375" style="148"/>
  </cols>
  <sheetData>
    <row r="1" spans="1:8">
      <c r="A1" s="640" t="s">
        <v>30</v>
      </c>
      <c r="B1" s="455" t="str">
        <f>'Info '!C2</f>
        <v>JSC "Liberty Bank"</v>
      </c>
      <c r="C1" s="455"/>
    </row>
    <row r="2" spans="1:8">
      <c r="A2" s="640" t="s">
        <v>31</v>
      </c>
      <c r="B2" s="641">
        <f>'1. key ratios '!B2</f>
        <v>45473</v>
      </c>
      <c r="C2" s="454"/>
      <c r="D2" s="453"/>
      <c r="E2" s="453"/>
      <c r="F2" s="642"/>
      <c r="G2" s="642"/>
      <c r="H2" s="642"/>
    </row>
    <row r="3" spans="1:8">
      <c r="A3" s="640"/>
      <c r="B3" s="455"/>
      <c r="C3" s="454"/>
      <c r="D3" s="453"/>
      <c r="E3" s="453"/>
      <c r="F3" s="642"/>
      <c r="G3" s="642"/>
      <c r="H3" s="642"/>
    </row>
    <row r="4" spans="1:8" ht="15" customHeight="1" thickBot="1">
      <c r="A4" s="453" t="s">
        <v>96</v>
      </c>
      <c r="B4" s="643" t="s">
        <v>187</v>
      </c>
      <c r="C4" s="644" t="s">
        <v>35</v>
      </c>
    </row>
    <row r="5" spans="1:8" ht="15" customHeight="1">
      <c r="A5" s="645" t="s">
        <v>6</v>
      </c>
      <c r="B5" s="646"/>
      <c r="C5" s="450" t="str">
        <f>INT((MONTH($B$2))/3)&amp;"Q"&amp;"-"&amp;YEAR($B$2)</f>
        <v>2Q-2024</v>
      </c>
      <c r="D5" s="450" t="str">
        <f>IF(INT(MONTH($B$2))=3, "4"&amp;"Q"&amp;"-"&amp;YEAR($B$2)-1, IF(INT(MONTH($B$2))=6, "1"&amp;"Q"&amp;"-"&amp;YEAR($B$2), IF(INT(MONTH($B$2))=9, "2"&amp;"Q"&amp;"-"&amp;YEAR($B$2),IF(INT(MONTH($B$2))=12, "3"&amp;"Q"&amp;"-"&amp;YEAR($B$2), 0))))</f>
        <v>1Q-2024</v>
      </c>
      <c r="E5" s="450" t="str">
        <f>IF(INT(MONTH($B$2))=3, "3"&amp;"Q"&amp;"-"&amp;YEAR($B$2)-1, IF(INT(MONTH($B$2))=6, "4"&amp;"Q"&amp;"-"&amp;YEAR($B$2)-1, IF(INT(MONTH($B$2))=9, "1"&amp;"Q"&amp;"-"&amp;YEAR($B$2),IF(INT(MONTH($B$2))=12, "2"&amp;"Q"&amp;"-"&amp;YEAR($B$2), 0))))</f>
        <v>4Q-2023</v>
      </c>
      <c r="F5" s="450" t="str">
        <f>IF(INT(MONTH($B$2))=3, "2"&amp;"Q"&amp;"-"&amp;YEAR($B$2)-1, IF(INT(MONTH($B$2))=6, "3"&amp;"Q"&amp;"-"&amp;YEAR($B$2)-1, IF(INT(MONTH($B$2))=9, "4"&amp;"Q"&amp;"-"&amp;YEAR($B$2)-1,IF(INT(MONTH($B$2))=12, "1"&amp;"Q"&amp;"-"&amp;YEAR($B$2), 0))))</f>
        <v>3Q-2023</v>
      </c>
      <c r="G5" s="449" t="str">
        <f>IF(INT(MONTH($B$2))=3, "1"&amp;"Q"&amp;"-"&amp;YEAR($B$2)-1, IF(INT(MONTH($B$2))=6, "2"&amp;"Q"&amp;"-"&amp;YEAR($B$2)-1, IF(INT(MONTH($B$2))=9, "3"&amp;"Q"&amp;"-"&amp;YEAR($B$2)-1,IF(INT(MONTH($B$2))=12, "4"&amp;"Q"&amp;"-"&amp;YEAR($B$2)-1, 0))))</f>
        <v>2Q-2023</v>
      </c>
    </row>
    <row r="6" spans="1:8" ht="15" customHeight="1">
      <c r="A6" s="647">
        <v>1</v>
      </c>
      <c r="B6" s="648" t="s">
        <v>191</v>
      </c>
      <c r="C6" s="649">
        <f>C7+C9+C10</f>
        <v>2577745458.2466707</v>
      </c>
      <c r="D6" s="649">
        <f>D7+D9+D10</f>
        <v>2467307470.119647</v>
      </c>
      <c r="E6" s="649">
        <f t="shared" ref="E6:G6" si="0">E7+E9+E10</f>
        <v>2477974863.8496666</v>
      </c>
      <c r="F6" s="709">
        <f t="shared" si="0"/>
        <v>2384614505.4430203</v>
      </c>
      <c r="G6" s="650">
        <f t="shared" si="0"/>
        <v>2268079471.4187307</v>
      </c>
    </row>
    <row r="7" spans="1:8" ht="15" customHeight="1">
      <c r="A7" s="647">
        <v>1.1000000000000001</v>
      </c>
      <c r="B7" s="648" t="s">
        <v>355</v>
      </c>
      <c r="C7" s="651">
        <v>2530678185.7266049</v>
      </c>
      <c r="D7" s="651">
        <v>2418936632.6047473</v>
      </c>
      <c r="E7" s="651">
        <v>2433257021.983057</v>
      </c>
      <c r="F7" s="710">
        <v>2329859176.3489714</v>
      </c>
      <c r="G7" s="652">
        <v>2213201648.169136</v>
      </c>
    </row>
    <row r="8" spans="1:8">
      <c r="A8" s="647" t="s">
        <v>14</v>
      </c>
      <c r="B8" s="648" t="s">
        <v>95</v>
      </c>
      <c r="C8" s="653">
        <v>0</v>
      </c>
      <c r="D8" s="653">
        <v>0</v>
      </c>
      <c r="E8" s="653">
        <v>0</v>
      </c>
      <c r="F8" s="710">
        <v>0</v>
      </c>
      <c r="G8" s="652">
        <v>0</v>
      </c>
    </row>
    <row r="9" spans="1:8" ht="15" customHeight="1">
      <c r="A9" s="647">
        <v>1.2</v>
      </c>
      <c r="B9" s="654" t="s">
        <v>94</v>
      </c>
      <c r="C9" s="653">
        <v>45106551.520065695</v>
      </c>
      <c r="D9" s="653">
        <v>43809585.544900171</v>
      </c>
      <c r="E9" s="653">
        <v>38503503.896609783</v>
      </c>
      <c r="F9" s="710">
        <v>45282527.204048976</v>
      </c>
      <c r="G9" s="652">
        <v>44114198.479594752</v>
      </c>
    </row>
    <row r="10" spans="1:8" ht="15" customHeight="1">
      <c r="A10" s="647">
        <v>1.3</v>
      </c>
      <c r="B10" s="648" t="s">
        <v>28</v>
      </c>
      <c r="C10" s="651">
        <v>1960721</v>
      </c>
      <c r="D10" s="651">
        <v>4561251.97</v>
      </c>
      <c r="E10" s="651">
        <v>6214337.9699999997</v>
      </c>
      <c r="F10" s="710">
        <v>9472801.8900000006</v>
      </c>
      <c r="G10" s="655">
        <v>10763624.77</v>
      </c>
    </row>
    <row r="11" spans="1:8" ht="15" customHeight="1">
      <c r="A11" s="647">
        <v>2</v>
      </c>
      <c r="B11" s="648" t="s">
        <v>188</v>
      </c>
      <c r="C11" s="653">
        <v>8979837.7946851216</v>
      </c>
      <c r="D11" s="653">
        <v>19105617.331822868</v>
      </c>
      <c r="E11" s="653">
        <v>13685313.567564307</v>
      </c>
      <c r="F11" s="710">
        <v>11775437.598890075</v>
      </c>
      <c r="G11" s="652">
        <v>4467292.0140835429</v>
      </c>
    </row>
    <row r="12" spans="1:8" ht="15" customHeight="1">
      <c r="A12" s="647">
        <v>3</v>
      </c>
      <c r="B12" s="648" t="s">
        <v>189</v>
      </c>
      <c r="C12" s="651">
        <v>551599286.37110138</v>
      </c>
      <c r="D12" s="651">
        <v>551599286.37110138</v>
      </c>
      <c r="E12" s="651">
        <v>551599286.37110138</v>
      </c>
      <c r="F12" s="710">
        <v>451569288.71260834</v>
      </c>
      <c r="G12" s="655">
        <v>451569288.71260834</v>
      </c>
    </row>
    <row r="13" spans="1:8" ht="15" customHeight="1" thickBot="1">
      <c r="A13" s="656">
        <v>4</v>
      </c>
      <c r="B13" s="657" t="s">
        <v>190</v>
      </c>
      <c r="C13" s="658">
        <f>C6+C11+C12</f>
        <v>3138324582.412457</v>
      </c>
      <c r="D13" s="658">
        <f>D6+D11+D12</f>
        <v>3038012373.8225713</v>
      </c>
      <c r="E13" s="658">
        <f t="shared" ref="E13:G13" si="1">E6+E11+E12</f>
        <v>3043259463.7883325</v>
      </c>
      <c r="F13" s="711">
        <f t="shared" si="1"/>
        <v>2847959231.754519</v>
      </c>
      <c r="G13" s="659">
        <f t="shared" si="1"/>
        <v>2724116052.1454225</v>
      </c>
    </row>
    <row r="14" spans="1:8">
      <c r="B14" s="258"/>
    </row>
    <row r="15" spans="1:8" ht="27.6">
      <c r="B15" s="135" t="s">
        <v>356</v>
      </c>
    </row>
    <row r="16" spans="1:8">
      <c r="B16" s="135"/>
    </row>
    <row r="17" spans="3:3" s="148" customFormat="1" ht="10.199999999999999"/>
    <row r="18" spans="3:3" s="148" customFormat="1" ht="10.199999999999999"/>
    <row r="19" spans="3:3" s="148" customFormat="1" ht="10.199999999999999"/>
    <row r="20" spans="3:3" s="148" customFormat="1" ht="10.199999999999999">
      <c r="C20" s="783"/>
    </row>
    <row r="21" spans="3:3" s="148" customFormat="1" ht="10.199999999999999">
      <c r="C21" s="783"/>
    </row>
    <row r="22" spans="3:3" s="148" customFormat="1" ht="10.199999999999999"/>
    <row r="23" spans="3:3" s="148" customFormat="1" ht="10.199999999999999"/>
    <row r="24" spans="3:3" s="148" customFormat="1" ht="10.199999999999999"/>
    <row r="25" spans="3:3" s="148" customFormat="1" ht="10.199999999999999">
      <c r="C25" s="783"/>
    </row>
    <row r="26" spans="3:3" s="148" customFormat="1" ht="10.199999999999999">
      <c r="C26" s="783"/>
    </row>
    <row r="27" spans="3:3" s="148" customFormat="1" ht="10.199999999999999">
      <c r="C27" s="783"/>
    </row>
    <row r="28" spans="3:3" s="148" customFormat="1" ht="10.199999999999999"/>
    <row r="29" spans="3:3" s="148" customFormat="1" ht="10.199999999999999"/>
  </sheetData>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85" zoomScaleNormal="85" workbookViewId="0">
      <pane xSplit="1" ySplit="4" topLeftCell="B5"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9.5546875" style="4" bestFit="1" customWidth="1"/>
    <col min="2" max="2" width="62.88671875" style="4" customWidth="1"/>
    <col min="3" max="3" width="28.109375" style="4" customWidth="1"/>
    <col min="4" max="16384" width="9.109375" style="5"/>
  </cols>
  <sheetData>
    <row r="1" spans="1:3">
      <c r="A1" s="2" t="s">
        <v>30</v>
      </c>
      <c r="B1" s="3" t="str">
        <f>'Info '!C2</f>
        <v>JSC "Liberty Bank"</v>
      </c>
    </row>
    <row r="2" spans="1:3">
      <c r="A2" s="2" t="s">
        <v>31</v>
      </c>
      <c r="B2" s="481">
        <f>'1. key ratios '!B2</f>
        <v>45473</v>
      </c>
    </row>
    <row r="4" spans="1:3" ht="27.9" customHeight="1" thickBot="1">
      <c r="A4" s="25" t="s">
        <v>41</v>
      </c>
      <c r="B4" s="26" t="s">
        <v>163</v>
      </c>
      <c r="C4" s="27"/>
    </row>
    <row r="5" spans="1:3">
      <c r="A5" s="28"/>
      <c r="B5" s="247" t="s">
        <v>42</v>
      </c>
      <c r="C5" s="248" t="s">
        <v>369</v>
      </c>
    </row>
    <row r="6" spans="1:3">
      <c r="A6" s="476">
        <v>1</v>
      </c>
      <c r="B6" s="482" t="s">
        <v>712</v>
      </c>
      <c r="C6" s="488" t="s">
        <v>733</v>
      </c>
    </row>
    <row r="7" spans="1:3">
      <c r="A7" s="476">
        <v>2</v>
      </c>
      <c r="B7" s="482" t="s">
        <v>715</v>
      </c>
      <c r="C7" s="488" t="s">
        <v>716</v>
      </c>
    </row>
    <row r="8" spans="1:3">
      <c r="A8" s="476">
        <v>3</v>
      </c>
      <c r="B8" s="482" t="s">
        <v>717</v>
      </c>
      <c r="C8" s="488" t="s">
        <v>718</v>
      </c>
    </row>
    <row r="9" spans="1:3">
      <c r="A9" s="476">
        <v>4</v>
      </c>
      <c r="B9" s="482" t="s">
        <v>719</v>
      </c>
      <c r="C9" s="488" t="s">
        <v>718</v>
      </c>
    </row>
    <row r="10" spans="1:3">
      <c r="A10" s="476">
        <v>5</v>
      </c>
      <c r="B10" s="482" t="s">
        <v>720</v>
      </c>
      <c r="C10" s="488" t="s">
        <v>718</v>
      </c>
    </row>
    <row r="11" spans="1:3">
      <c r="A11" s="29"/>
      <c r="B11" s="30"/>
      <c r="C11" s="31"/>
    </row>
    <row r="12" spans="1:3">
      <c r="A12" s="29"/>
      <c r="B12" s="249"/>
      <c r="C12" s="250"/>
    </row>
    <row r="13" spans="1:3" ht="26.4">
      <c r="A13" s="29"/>
      <c r="B13" s="251" t="s">
        <v>43</v>
      </c>
      <c r="C13" s="252" t="s">
        <v>370</v>
      </c>
    </row>
    <row r="14" spans="1:3">
      <c r="A14" s="476">
        <v>1</v>
      </c>
      <c r="B14" s="482" t="s">
        <v>713</v>
      </c>
      <c r="C14" s="489" t="s">
        <v>721</v>
      </c>
    </row>
    <row r="15" spans="1:3">
      <c r="A15" s="476">
        <v>2</v>
      </c>
      <c r="B15" s="483" t="s">
        <v>722</v>
      </c>
      <c r="C15" s="487" t="s">
        <v>728</v>
      </c>
    </row>
    <row r="16" spans="1:3">
      <c r="A16" s="476">
        <v>3</v>
      </c>
      <c r="B16" s="490" t="s">
        <v>723</v>
      </c>
      <c r="C16" s="489" t="s">
        <v>729</v>
      </c>
    </row>
    <row r="17" spans="1:3">
      <c r="A17" s="29"/>
      <c r="B17" s="30"/>
      <c r="C17" s="32"/>
    </row>
    <row r="18" spans="1:3" ht="15.75" customHeight="1">
      <c r="A18" s="29"/>
      <c r="B18" s="30"/>
      <c r="C18" s="33"/>
    </row>
    <row r="19" spans="1:3" ht="30" customHeight="1">
      <c r="A19" s="29"/>
      <c r="B19" s="853" t="s">
        <v>44</v>
      </c>
      <c r="C19" s="854"/>
    </row>
    <row r="20" spans="1:3">
      <c r="A20" s="541">
        <v>1</v>
      </c>
      <c r="B20" s="482" t="s">
        <v>724</v>
      </c>
      <c r="C20" s="781">
        <v>0.96669379986975656</v>
      </c>
    </row>
    <row r="21" spans="1:3" s="475" customFormat="1">
      <c r="A21" s="541">
        <v>2</v>
      </c>
      <c r="B21" s="482" t="s">
        <v>725</v>
      </c>
      <c r="C21" s="782">
        <v>3.3306200130243387E-2</v>
      </c>
    </row>
    <row r="22" spans="1:3" s="475" customFormat="1">
      <c r="A22" s="541"/>
      <c r="B22" s="482"/>
      <c r="C22" s="491"/>
    </row>
    <row r="23" spans="1:3" ht="15.75" customHeight="1">
      <c r="A23" s="29"/>
      <c r="B23" s="30"/>
      <c r="C23" s="31"/>
    </row>
    <row r="24" spans="1:3" ht="29.25" customHeight="1">
      <c r="A24" s="29"/>
      <c r="B24" s="853" t="s">
        <v>45</v>
      </c>
      <c r="C24" s="854"/>
    </row>
    <row r="25" spans="1:3" s="475" customFormat="1">
      <c r="A25" s="476">
        <v>1</v>
      </c>
      <c r="B25" s="485" t="s">
        <v>715</v>
      </c>
      <c r="C25" s="781">
        <v>0.31469999999999998</v>
      </c>
    </row>
    <row r="26" spans="1:3" s="475" customFormat="1">
      <c r="A26" s="484">
        <v>2</v>
      </c>
      <c r="B26" s="486" t="s">
        <v>726</v>
      </c>
      <c r="C26" s="781">
        <v>0.31469999999999998</v>
      </c>
    </row>
    <row r="27" spans="1:3" s="475" customFormat="1">
      <c r="A27" s="484">
        <v>3</v>
      </c>
      <c r="B27" s="485" t="s">
        <v>727</v>
      </c>
      <c r="C27" s="782">
        <v>0.31469999999999998</v>
      </c>
    </row>
    <row r="28" spans="1:3" s="475" customFormat="1">
      <c r="A28" s="476"/>
      <c r="B28" s="473"/>
      <c r="C28" s="472"/>
    </row>
    <row r="29" spans="1:3" ht="14.4" thickBot="1">
      <c r="A29" s="34"/>
      <c r="B29" s="35"/>
      <c r="C29" s="36"/>
    </row>
  </sheetData>
  <mergeCells count="2">
    <mergeCell ref="B24:C24"/>
    <mergeCell ref="B19:C19"/>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pageSetup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24"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7">
      <c r="A1" s="158" t="s">
        <v>30</v>
      </c>
      <c r="B1" s="3" t="str">
        <f>'Info '!C2</f>
        <v>JSC "Liberty Bank"</v>
      </c>
      <c r="C1" s="47"/>
      <c r="D1" s="47"/>
      <c r="E1" s="47"/>
      <c r="F1" s="14"/>
    </row>
    <row r="2" spans="1:7" s="37" customFormat="1" ht="15.75" customHeight="1">
      <c r="A2" s="158" t="s">
        <v>31</v>
      </c>
      <c r="B2" s="481">
        <f>'1. key ratios '!B2</f>
        <v>45473</v>
      </c>
    </row>
    <row r="3" spans="1:7" s="37" customFormat="1" ht="15.75" customHeight="1">
      <c r="A3" s="158"/>
    </row>
    <row r="4" spans="1:7" s="37" customFormat="1" ht="15.75" customHeight="1" thickBot="1">
      <c r="A4" s="159" t="s">
        <v>99</v>
      </c>
      <c r="B4" s="859" t="s">
        <v>225</v>
      </c>
      <c r="C4" s="860"/>
      <c r="D4" s="860"/>
      <c r="E4" s="860"/>
    </row>
    <row r="5" spans="1:7" s="41" customFormat="1" ht="17.399999999999999" customHeight="1">
      <c r="A5" s="114"/>
      <c r="B5" s="115"/>
      <c r="C5" s="39" t="s">
        <v>0</v>
      </c>
      <c r="D5" s="39" t="s">
        <v>1</v>
      </c>
      <c r="E5" s="40" t="s">
        <v>2</v>
      </c>
    </row>
    <row r="6" spans="1:7" s="14" customFormat="1" ht="14.4" customHeight="1">
      <c r="A6" s="160"/>
      <c r="B6" s="855" t="s">
        <v>232</v>
      </c>
      <c r="C6" s="855" t="s">
        <v>658</v>
      </c>
      <c r="D6" s="857" t="s">
        <v>98</v>
      </c>
      <c r="E6" s="858"/>
      <c r="G6" s="5"/>
    </row>
    <row r="7" spans="1:7" s="14" customFormat="1" ht="99.6" customHeight="1">
      <c r="A7" s="160"/>
      <c r="B7" s="856"/>
      <c r="C7" s="855"/>
      <c r="D7" s="663" t="s">
        <v>97</v>
      </c>
      <c r="E7" s="664" t="s">
        <v>233</v>
      </c>
      <c r="G7" s="5"/>
    </row>
    <row r="8" spans="1:7" ht="20.399999999999999">
      <c r="A8" s="497">
        <v>1</v>
      </c>
      <c r="B8" s="665" t="s">
        <v>559</v>
      </c>
      <c r="C8" s="660">
        <f>SUM(C9:C11)</f>
        <v>631740804.76697409</v>
      </c>
      <c r="D8" s="660">
        <f>SUM(D9:D11)</f>
        <v>0</v>
      </c>
      <c r="E8" s="661">
        <f>C8-D8</f>
        <v>631740804.76697409</v>
      </c>
      <c r="F8" s="14"/>
    </row>
    <row r="9" spans="1:7" ht="14.4">
      <c r="A9" s="497">
        <v>1.1000000000000001</v>
      </c>
      <c r="B9" s="666" t="s">
        <v>560</v>
      </c>
      <c r="C9" s="660">
        <v>285711034.99000001</v>
      </c>
      <c r="D9" s="660"/>
      <c r="E9" s="661">
        <f t="shared" ref="E9:E34" si="0">C9-D9</f>
        <v>285711034.99000001</v>
      </c>
      <c r="F9" s="14"/>
    </row>
    <row r="10" spans="1:7" ht="14.4">
      <c r="A10" s="497">
        <v>1.2</v>
      </c>
      <c r="B10" s="666" t="s">
        <v>561</v>
      </c>
      <c r="C10" s="660">
        <v>109069881.24746032</v>
      </c>
      <c r="D10" s="660"/>
      <c r="E10" s="661">
        <f t="shared" si="0"/>
        <v>109069881.24746032</v>
      </c>
      <c r="F10" s="14"/>
    </row>
    <row r="11" spans="1:7" ht="14.4">
      <c r="A11" s="497">
        <v>1.3</v>
      </c>
      <c r="B11" s="666" t="s">
        <v>562</v>
      </c>
      <c r="C11" s="660">
        <v>236959888.52951375</v>
      </c>
      <c r="D11" s="660"/>
      <c r="E11" s="661">
        <f t="shared" si="0"/>
        <v>236959888.52951375</v>
      </c>
      <c r="F11" s="14"/>
    </row>
    <row r="12" spans="1:7" ht="14.4">
      <c r="A12" s="497">
        <v>2</v>
      </c>
      <c r="B12" s="292" t="s">
        <v>563</v>
      </c>
      <c r="C12" s="660">
        <v>567799</v>
      </c>
      <c r="D12" s="660"/>
      <c r="E12" s="661">
        <f t="shared" si="0"/>
        <v>567799</v>
      </c>
      <c r="F12" s="14"/>
    </row>
    <row r="13" spans="1:7" ht="14.4">
      <c r="A13" s="497">
        <v>2.1</v>
      </c>
      <c r="B13" s="667" t="s">
        <v>564</v>
      </c>
      <c r="C13" s="660">
        <v>345600</v>
      </c>
      <c r="D13" s="660"/>
      <c r="E13" s="661">
        <f t="shared" si="0"/>
        <v>345600</v>
      </c>
      <c r="F13" s="14"/>
    </row>
    <row r="14" spans="1:7" ht="20.399999999999999">
      <c r="A14" s="497">
        <v>3</v>
      </c>
      <c r="B14" s="293" t="s">
        <v>565</v>
      </c>
      <c r="C14" s="660"/>
      <c r="D14" s="660"/>
      <c r="E14" s="661">
        <f t="shared" si="0"/>
        <v>0</v>
      </c>
      <c r="F14" s="14"/>
    </row>
    <row r="15" spans="1:7" ht="14.4">
      <c r="A15" s="497">
        <v>4</v>
      </c>
      <c r="B15" s="294" t="s">
        <v>566</v>
      </c>
      <c r="C15" s="660"/>
      <c r="D15" s="660"/>
      <c r="E15" s="661">
        <f t="shared" si="0"/>
        <v>0</v>
      </c>
      <c r="F15" s="14"/>
    </row>
    <row r="16" spans="1:7" ht="20.399999999999999">
      <c r="A16" s="497">
        <v>5</v>
      </c>
      <c r="B16" s="295" t="s">
        <v>567</v>
      </c>
      <c r="C16" s="660">
        <f>SUM(C17:C19)</f>
        <v>165466884.99999997</v>
      </c>
      <c r="D16" s="660">
        <f>SUM(D17:D19)</f>
        <v>0</v>
      </c>
      <c r="E16" s="661">
        <f t="shared" si="0"/>
        <v>165466884.99999997</v>
      </c>
      <c r="F16" s="14"/>
    </row>
    <row r="17" spans="1:6" ht="14.4">
      <c r="A17" s="497">
        <v>5.0999999999999996</v>
      </c>
      <c r="B17" s="296" t="s">
        <v>568</v>
      </c>
      <c r="C17" s="660">
        <v>0</v>
      </c>
      <c r="D17" s="660"/>
      <c r="E17" s="661">
        <f t="shared" si="0"/>
        <v>0</v>
      </c>
      <c r="F17" s="14"/>
    </row>
    <row r="18" spans="1:6" ht="14.4">
      <c r="A18" s="497">
        <v>5.2</v>
      </c>
      <c r="B18" s="296" t="s">
        <v>569</v>
      </c>
      <c r="C18" s="660">
        <v>165466884.99999997</v>
      </c>
      <c r="D18" s="660"/>
      <c r="E18" s="661">
        <f t="shared" si="0"/>
        <v>165466884.99999997</v>
      </c>
      <c r="F18" s="14"/>
    </row>
    <row r="19" spans="1:6" ht="14.4">
      <c r="A19" s="497">
        <v>5.3</v>
      </c>
      <c r="B19" s="297" t="s">
        <v>570</v>
      </c>
      <c r="C19" s="660"/>
      <c r="D19" s="660"/>
      <c r="E19" s="661">
        <f t="shared" si="0"/>
        <v>0</v>
      </c>
      <c r="F19" s="14"/>
    </row>
    <row r="20" spans="1:6" ht="14.4">
      <c r="A20" s="497">
        <v>6</v>
      </c>
      <c r="B20" s="293" t="s">
        <v>571</v>
      </c>
      <c r="C20" s="660">
        <f>SUM(C21:C22)</f>
        <v>3421372201.5382786</v>
      </c>
      <c r="D20" s="660">
        <f>SUM(D21:D22)</f>
        <v>0</v>
      </c>
      <c r="E20" s="661">
        <f t="shared" si="0"/>
        <v>3421372201.5382786</v>
      </c>
      <c r="F20" s="14"/>
    </row>
    <row r="21" spans="1:6" ht="14.4">
      <c r="A21" s="497">
        <v>6.1</v>
      </c>
      <c r="B21" s="296" t="s">
        <v>569</v>
      </c>
      <c r="C21" s="635">
        <v>293468038.29683703</v>
      </c>
      <c r="D21" s="635"/>
      <c r="E21" s="662">
        <f t="shared" si="0"/>
        <v>293468038.29683703</v>
      </c>
      <c r="F21" s="14"/>
    </row>
    <row r="22" spans="1:6" ht="14.4">
      <c r="A22" s="497">
        <v>6.2</v>
      </c>
      <c r="B22" s="297" t="s">
        <v>570</v>
      </c>
      <c r="C22" s="635">
        <v>3127904163.2414417</v>
      </c>
      <c r="D22" s="635"/>
      <c r="E22" s="662">
        <f t="shared" si="0"/>
        <v>3127904163.2414417</v>
      </c>
      <c r="F22" s="14"/>
    </row>
    <row r="23" spans="1:6" ht="14.4">
      <c r="A23" s="497">
        <v>7</v>
      </c>
      <c r="B23" s="292" t="s">
        <v>572</v>
      </c>
      <c r="C23" s="635">
        <v>106733.3</v>
      </c>
      <c r="D23" s="635">
        <v>106733.3</v>
      </c>
      <c r="E23" s="662">
        <f>C23-D23</f>
        <v>0</v>
      </c>
      <c r="F23" s="14"/>
    </row>
    <row r="24" spans="1:6" ht="20.399999999999999">
      <c r="A24" s="497">
        <v>8</v>
      </c>
      <c r="B24" s="298" t="s">
        <v>573</v>
      </c>
      <c r="C24" s="635"/>
      <c r="D24" s="635"/>
      <c r="E24" s="662">
        <f t="shared" si="0"/>
        <v>0</v>
      </c>
      <c r="F24" s="14"/>
    </row>
    <row r="25" spans="1:6" ht="14.4">
      <c r="A25" s="497">
        <v>9</v>
      </c>
      <c r="B25" s="294" t="s">
        <v>574</v>
      </c>
      <c r="C25" s="635">
        <f>SUM(C26:C27)</f>
        <v>189583697.58999997</v>
      </c>
      <c r="D25" s="635">
        <f>SUM(D26:D27)</f>
        <v>21901502</v>
      </c>
      <c r="E25" s="662">
        <f t="shared" si="0"/>
        <v>167682195.58999997</v>
      </c>
      <c r="F25" s="14"/>
    </row>
    <row r="26" spans="1:6" ht="14.4">
      <c r="A26" s="497">
        <v>9.1</v>
      </c>
      <c r="B26" s="296" t="s">
        <v>575</v>
      </c>
      <c r="C26" s="635">
        <v>187538978.54999998</v>
      </c>
      <c r="D26" s="635">
        <v>21901502</v>
      </c>
      <c r="E26" s="662">
        <f t="shared" si="0"/>
        <v>165637476.54999998</v>
      </c>
      <c r="F26" s="14"/>
    </row>
    <row r="27" spans="1:6" ht="14.4">
      <c r="A27" s="497">
        <v>9.1999999999999993</v>
      </c>
      <c r="B27" s="296" t="s">
        <v>576</v>
      </c>
      <c r="C27" s="635">
        <v>2044719.04</v>
      </c>
      <c r="D27" s="635"/>
      <c r="E27" s="662">
        <f t="shared" si="0"/>
        <v>2044719.04</v>
      </c>
      <c r="F27" s="14"/>
    </row>
    <row r="28" spans="1:6" ht="14.4">
      <c r="A28" s="497">
        <v>10</v>
      </c>
      <c r="B28" s="294" t="s">
        <v>577</v>
      </c>
      <c r="C28" s="635">
        <f>SUM(C29:C30)</f>
        <v>67442822.789999992</v>
      </c>
      <c r="D28" s="635">
        <f>SUM(D29:D30)</f>
        <v>67442823</v>
      </c>
      <c r="E28" s="662">
        <f t="shared" si="0"/>
        <v>-0.21000000834465027</v>
      </c>
      <c r="F28" s="14"/>
    </row>
    <row r="29" spans="1:6" ht="14.4">
      <c r="A29" s="497">
        <v>10.1</v>
      </c>
      <c r="B29" s="296" t="s">
        <v>578</v>
      </c>
      <c r="C29" s="635"/>
      <c r="D29" s="635"/>
      <c r="E29" s="662">
        <f t="shared" si="0"/>
        <v>0</v>
      </c>
      <c r="F29" s="14"/>
    </row>
    <row r="30" spans="1:6" ht="14.4">
      <c r="A30" s="497">
        <v>10.199999999999999</v>
      </c>
      <c r="B30" s="296" t="s">
        <v>579</v>
      </c>
      <c r="C30" s="635">
        <v>67442822.789999992</v>
      </c>
      <c r="D30" s="635">
        <v>67442823</v>
      </c>
      <c r="E30" s="662">
        <f t="shared" si="0"/>
        <v>-0.21000000834465027</v>
      </c>
      <c r="F30" s="14"/>
    </row>
    <row r="31" spans="1:6" ht="14.4">
      <c r="A31" s="497">
        <v>11</v>
      </c>
      <c r="B31" s="294" t="s">
        <v>580</v>
      </c>
      <c r="C31" s="635">
        <f>SUM(C32:C33)</f>
        <v>0</v>
      </c>
      <c r="D31" s="635">
        <f>SUM(D32:D33)</f>
        <v>0</v>
      </c>
      <c r="E31" s="662">
        <f t="shared" si="0"/>
        <v>0</v>
      </c>
      <c r="F31" s="14"/>
    </row>
    <row r="32" spans="1:6" ht="14.4">
      <c r="A32" s="497">
        <v>11.1</v>
      </c>
      <c r="B32" s="296" t="s">
        <v>581</v>
      </c>
      <c r="C32" s="635">
        <v>0</v>
      </c>
      <c r="D32" s="635"/>
      <c r="E32" s="662">
        <f t="shared" si="0"/>
        <v>0</v>
      </c>
      <c r="F32" s="14"/>
    </row>
    <row r="33" spans="1:7" ht="14.4">
      <c r="A33" s="497">
        <v>11.2</v>
      </c>
      <c r="B33" s="296" t="s">
        <v>582</v>
      </c>
      <c r="C33" s="635">
        <v>0</v>
      </c>
      <c r="D33" s="635"/>
      <c r="E33" s="662">
        <f t="shared" si="0"/>
        <v>0</v>
      </c>
      <c r="F33" s="14"/>
    </row>
    <row r="34" spans="1:7" ht="14.4">
      <c r="A34" s="497">
        <v>13</v>
      </c>
      <c r="B34" s="294" t="s">
        <v>583</v>
      </c>
      <c r="C34" s="635">
        <v>48447687.325899117</v>
      </c>
      <c r="D34" s="635"/>
      <c r="E34" s="662">
        <f t="shared" si="0"/>
        <v>48447687.325899117</v>
      </c>
      <c r="F34" s="14"/>
    </row>
    <row r="35" spans="1:7" ht="14.4">
      <c r="A35" s="497">
        <v>13.1</v>
      </c>
      <c r="B35" s="668" t="s">
        <v>584</v>
      </c>
      <c r="C35" s="635"/>
      <c r="D35" s="635"/>
      <c r="E35" s="662"/>
      <c r="F35" s="14"/>
    </row>
    <row r="36" spans="1:7" ht="14.4">
      <c r="A36" s="497">
        <v>13.2</v>
      </c>
      <c r="B36" s="668" t="s">
        <v>585</v>
      </c>
      <c r="C36" s="635"/>
      <c r="D36" s="635"/>
      <c r="E36" s="662"/>
      <c r="F36" s="14"/>
    </row>
    <row r="37" spans="1:7" ht="27" thickBot="1">
      <c r="A37" s="98"/>
      <c r="B37" s="161" t="s">
        <v>234</v>
      </c>
      <c r="C37" s="669">
        <f>SUM(C8,C12,C14,C15,C16,C20,C23,C24,C25,C28,C31,C34)</f>
        <v>4524728631.3111515</v>
      </c>
      <c r="D37" s="669">
        <f>SUM(D8,D12,D14,D15,D16,D20,D23,D24,D25,D28,D31,D34)</f>
        <v>89451058.299999997</v>
      </c>
      <c r="E37" s="670">
        <f>SUM(E8,E12,E14,E15,E16,E20,E23,E24,E25,E28,E31,E34)</f>
        <v>4435277573.0111513</v>
      </c>
    </row>
    <row r="38" spans="1:7">
      <c r="A38" s="5"/>
      <c r="B38" s="5"/>
      <c r="C38" s="5"/>
      <c r="D38" s="5"/>
      <c r="E38" s="5"/>
    </row>
    <row r="39" spans="1:7">
      <c r="A39" s="5"/>
      <c r="B39" s="5"/>
      <c r="C39" s="5"/>
      <c r="D39" s="5"/>
      <c r="E39" s="5"/>
    </row>
    <row r="41" spans="1:7" s="4" customFormat="1">
      <c r="B41" s="42"/>
      <c r="F41" s="5"/>
      <c r="G41" s="5"/>
    </row>
    <row r="42" spans="1:7" s="4" customFormat="1">
      <c r="B42" s="42"/>
      <c r="F42" s="5"/>
      <c r="G42" s="5"/>
    </row>
    <row r="43" spans="1:7" s="4" customFormat="1">
      <c r="B43" s="42"/>
      <c r="F43" s="5"/>
      <c r="G43" s="5"/>
    </row>
    <row r="44" spans="1:7" s="4" customFormat="1">
      <c r="B44" s="42"/>
      <c r="F44" s="5"/>
      <c r="G44" s="5"/>
    </row>
    <row r="45" spans="1:7" s="4" customFormat="1">
      <c r="B45" s="42"/>
      <c r="F45" s="5"/>
      <c r="G45" s="5"/>
    </row>
    <row r="46" spans="1:7" s="4" customFormat="1">
      <c r="B46" s="42"/>
      <c r="F46" s="5"/>
      <c r="G46" s="5"/>
    </row>
    <row r="47" spans="1:7" s="4" customFormat="1">
      <c r="B47" s="42"/>
      <c r="F47" s="5"/>
      <c r="G47" s="5"/>
    </row>
    <row r="48" spans="1:7" s="4" customFormat="1">
      <c r="B48" s="42"/>
      <c r="F48" s="5"/>
      <c r="G48" s="5"/>
    </row>
    <row r="49" spans="2:7" s="4" customFormat="1">
      <c r="B49" s="42"/>
      <c r="F49" s="5"/>
      <c r="G49" s="5"/>
    </row>
    <row r="50" spans="2:7" s="4" customFormat="1">
      <c r="B50" s="42"/>
      <c r="F50" s="5"/>
      <c r="G50" s="5"/>
    </row>
    <row r="51" spans="2:7" s="4" customFormat="1">
      <c r="B51" s="42"/>
      <c r="F51" s="5"/>
      <c r="G51" s="5"/>
    </row>
    <row r="52" spans="2:7" s="4" customFormat="1">
      <c r="B52" s="42"/>
      <c r="F52" s="5"/>
      <c r="G52" s="5"/>
    </row>
    <row r="53" spans="2:7" s="4" customFormat="1">
      <c r="B53" s="42"/>
      <c r="F53" s="5"/>
      <c r="G53" s="5"/>
    </row>
  </sheetData>
  <mergeCells count="4">
    <mergeCell ref="B6:B7"/>
    <mergeCell ref="C6:C7"/>
    <mergeCell ref="D6:E6"/>
    <mergeCell ref="B4:E4"/>
  </mergeCell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5" zoomScaleNormal="85" workbookViewId="0">
      <pane xSplit="1" ySplit="4" topLeftCell="B5"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2" outlineLevelRow="1"/>
  <cols>
    <col min="1" max="1" width="9.5546875" style="4" bestFit="1" customWidth="1"/>
    <col min="2" max="2" width="106.10937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 '!C2</f>
        <v>JSC "Liberty Bank"</v>
      </c>
    </row>
    <row r="2" spans="1:6" s="37" customFormat="1" ht="15.75" customHeight="1">
      <c r="A2" s="2" t="s">
        <v>31</v>
      </c>
      <c r="B2" s="481">
        <f>'1. key ratios '!B2</f>
        <v>45473</v>
      </c>
      <c r="C2" s="4"/>
      <c r="D2" s="4"/>
      <c r="E2" s="4"/>
      <c r="F2" s="4"/>
    </row>
    <row r="3" spans="1:6" s="37" customFormat="1" ht="15.75" customHeight="1">
      <c r="C3" s="4"/>
      <c r="D3" s="4"/>
      <c r="E3" s="4"/>
      <c r="F3" s="4"/>
    </row>
    <row r="4" spans="1:6" s="37" customFormat="1" ht="28.5" customHeight="1" thickBot="1">
      <c r="A4" s="37" t="s">
        <v>46</v>
      </c>
      <c r="B4" s="568" t="s">
        <v>552</v>
      </c>
      <c r="C4" s="38" t="s">
        <v>35</v>
      </c>
      <c r="D4" s="4"/>
      <c r="E4" s="4"/>
      <c r="F4" s="4"/>
    </row>
    <row r="5" spans="1:6" ht="14.4">
      <c r="A5" s="120">
        <v>1</v>
      </c>
      <c r="B5" s="162" t="s">
        <v>554</v>
      </c>
      <c r="C5" s="713">
        <f>'[4]7. LI1'!E37</f>
        <v>4435277573.0111513</v>
      </c>
    </row>
    <row r="6" spans="1:6" s="121" customFormat="1" ht="14.4">
      <c r="A6" s="43">
        <v>2.1</v>
      </c>
      <c r="B6" s="117" t="s">
        <v>214</v>
      </c>
      <c r="C6" s="702">
        <v>329307729.99999487</v>
      </c>
    </row>
    <row r="7" spans="1:6" s="23" customFormat="1" ht="14.4" outlineLevel="1">
      <c r="A7" s="18">
        <v>2.2000000000000002</v>
      </c>
      <c r="B7" s="19" t="s">
        <v>215</v>
      </c>
      <c r="C7" s="703">
        <v>28479550</v>
      </c>
    </row>
    <row r="8" spans="1:6" s="23" customFormat="1" ht="26.4">
      <c r="A8" s="18">
        <v>3</v>
      </c>
      <c r="B8" s="118" t="s">
        <v>553</v>
      </c>
      <c r="C8" s="704">
        <f>SUM(C5:C7)</f>
        <v>4793064853.0111465</v>
      </c>
    </row>
    <row r="9" spans="1:6" s="121" customFormat="1" ht="14.4">
      <c r="A9" s="43">
        <v>4</v>
      </c>
      <c r="B9" s="45" t="s">
        <v>48</v>
      </c>
      <c r="C9" s="702"/>
    </row>
    <row r="10" spans="1:6" s="23" customFormat="1" ht="14.4" outlineLevel="1">
      <c r="A10" s="18">
        <v>5.0999999999999996</v>
      </c>
      <c r="B10" s="19" t="s">
        <v>216</v>
      </c>
      <c r="C10" s="703">
        <v>-279383215.208718</v>
      </c>
    </row>
    <row r="11" spans="1:6" s="23" customFormat="1" ht="14.4" outlineLevel="1">
      <c r="A11" s="18">
        <v>5.2</v>
      </c>
      <c r="B11" s="19" t="s">
        <v>217</v>
      </c>
      <c r="C11" s="703">
        <v>-26518829</v>
      </c>
    </row>
    <row r="12" spans="1:6" s="23" customFormat="1" ht="14.4">
      <c r="A12" s="18">
        <v>6</v>
      </c>
      <c r="B12" s="116" t="s">
        <v>357</v>
      </c>
      <c r="C12" s="705"/>
    </row>
    <row r="13" spans="1:6" s="23" customFormat="1" ht="15" thickBot="1">
      <c r="A13" s="20">
        <v>7</v>
      </c>
      <c r="B13" s="119" t="s">
        <v>177</v>
      </c>
      <c r="C13" s="714">
        <f>SUM(C8:C12)</f>
        <v>4487162808.8024282</v>
      </c>
    </row>
    <row r="15" spans="1:6" ht="26.4">
      <c r="A15" s="130"/>
      <c r="B15" s="24" t="s">
        <v>358</v>
      </c>
    </row>
    <row r="16" spans="1:6">
      <c r="A16" s="130"/>
      <c r="B16" s="130"/>
    </row>
    <row r="17" spans="1:5" ht="13.8">
      <c r="A17" s="125"/>
      <c r="B17" s="126"/>
      <c r="C17" s="130"/>
      <c r="D17" s="130"/>
      <c r="E17" s="130"/>
    </row>
    <row r="18" spans="1:5" ht="14.4">
      <c r="A18" s="131"/>
      <c r="B18" s="132"/>
      <c r="C18" s="130"/>
      <c r="D18" s="130"/>
      <c r="E18" s="130"/>
    </row>
    <row r="19" spans="1:5" ht="13.8">
      <c r="A19" s="133"/>
      <c r="B19" s="127"/>
      <c r="C19" s="130"/>
      <c r="D19" s="130"/>
      <c r="E19" s="130"/>
    </row>
    <row r="20" spans="1:5" ht="13.8">
      <c r="A20" s="134"/>
      <c r="B20" s="128"/>
      <c r="C20" s="130"/>
      <c r="D20" s="130"/>
      <c r="E20" s="130"/>
    </row>
    <row r="21" spans="1:5" ht="13.8">
      <c r="A21" s="134"/>
      <c r="B21" s="132"/>
      <c r="C21" s="130"/>
      <c r="D21" s="130"/>
      <c r="E21" s="130"/>
    </row>
    <row r="22" spans="1:5" ht="13.8">
      <c r="A22" s="133"/>
      <c r="B22" s="129"/>
      <c r="C22" s="130"/>
      <c r="D22" s="130"/>
      <c r="E22" s="130"/>
    </row>
    <row r="23" spans="1:5" ht="13.8">
      <c r="A23" s="134"/>
      <c r="B23" s="128"/>
      <c r="C23" s="130"/>
      <c r="D23" s="130"/>
      <c r="E23" s="130"/>
    </row>
    <row r="24" spans="1:5" ht="13.8">
      <c r="A24" s="134"/>
      <c r="B24" s="128"/>
      <c r="C24" s="130"/>
      <c r="D24" s="130"/>
      <c r="E24" s="130"/>
    </row>
    <row r="25" spans="1:5" ht="13.8">
      <c r="A25" s="134"/>
      <c r="B25" s="135"/>
      <c r="C25" s="130"/>
      <c r="D25" s="130"/>
      <c r="E25" s="130"/>
    </row>
    <row r="26" spans="1:5" ht="13.8">
      <c r="A26" s="134"/>
      <c r="B26" s="132"/>
      <c r="C26" s="130"/>
      <c r="D26" s="130"/>
      <c r="E26" s="130"/>
    </row>
    <row r="27" spans="1:5">
      <c r="A27" s="130"/>
      <c r="B27" s="136"/>
      <c r="C27" s="130"/>
      <c r="D27" s="130"/>
      <c r="E27" s="130"/>
    </row>
    <row r="28" spans="1:5">
      <c r="A28" s="130"/>
      <c r="B28" s="136"/>
      <c r="C28" s="130"/>
      <c r="D28" s="130"/>
      <c r="E28" s="130"/>
    </row>
    <row r="29" spans="1:5">
      <c r="A29" s="130"/>
      <c r="B29" s="136"/>
      <c r="C29" s="130"/>
      <c r="D29" s="130"/>
      <c r="E29" s="130"/>
    </row>
    <row r="30" spans="1:5">
      <c r="A30" s="130"/>
      <c r="B30" s="136"/>
      <c r="C30" s="130"/>
      <c r="D30" s="130"/>
      <c r="E30" s="130"/>
    </row>
    <row r="31" spans="1:5">
      <c r="A31" s="130"/>
      <c r="B31" s="136"/>
      <c r="C31" s="130"/>
      <c r="D31" s="130"/>
      <c r="E31" s="130"/>
    </row>
    <row r="32" spans="1:5">
      <c r="A32" s="130"/>
      <c r="B32" s="136"/>
      <c r="C32" s="130"/>
      <c r="D32" s="130"/>
      <c r="E32" s="130"/>
    </row>
    <row r="33" spans="1:5">
      <c r="A33" s="130"/>
      <c r="B33" s="136"/>
      <c r="C33" s="130"/>
      <c r="D33" s="130"/>
      <c r="E33" s="130"/>
    </row>
  </sheetData>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32"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2"/>
  <cols>
    <col min="1" max="1" width="9.5546875" style="47" bestFit="1" customWidth="1"/>
    <col min="2" max="2" width="132.44140625" style="4" customWidth="1"/>
    <col min="3" max="3" width="18.44140625" style="4" customWidth="1"/>
    <col min="4" max="16384" width="9.109375" style="4"/>
  </cols>
  <sheetData>
    <row r="1" spans="1:3">
      <c r="A1" s="2" t="s">
        <v>30</v>
      </c>
      <c r="B1" s="3" t="str">
        <f>'Info '!C2</f>
        <v>JSC "Liberty Bank"</v>
      </c>
    </row>
    <row r="2" spans="1:3" s="37" customFormat="1" ht="15.75" customHeight="1">
      <c r="A2" s="37" t="s">
        <v>31</v>
      </c>
      <c r="B2" s="481">
        <f>'1. key ratios '!B2</f>
        <v>45473</v>
      </c>
    </row>
    <row r="3" spans="1:3" s="37" customFormat="1" ht="15.75" customHeight="1"/>
    <row r="4" spans="1:3" ht="13.8" thickBot="1">
      <c r="A4" s="47" t="s">
        <v>143</v>
      </c>
      <c r="B4" s="83" t="s">
        <v>142</v>
      </c>
    </row>
    <row r="5" spans="1:3">
      <c r="A5" s="48" t="s">
        <v>6</v>
      </c>
      <c r="B5" s="49"/>
      <c r="C5" s="50" t="s">
        <v>35</v>
      </c>
    </row>
    <row r="6" spans="1:3" ht="13.8">
      <c r="A6" s="51">
        <v>1</v>
      </c>
      <c r="B6" s="52" t="s">
        <v>141</v>
      </c>
      <c r="C6" s="671">
        <f>SUM(C7:C11)</f>
        <v>544398724</v>
      </c>
    </row>
    <row r="7" spans="1:3" ht="13.8">
      <c r="A7" s="51">
        <v>2</v>
      </c>
      <c r="B7" s="53" t="s">
        <v>140</v>
      </c>
      <c r="C7" s="672">
        <v>44490459</v>
      </c>
    </row>
    <row r="8" spans="1:3" ht="13.8">
      <c r="A8" s="51">
        <v>3</v>
      </c>
      <c r="B8" s="54" t="s">
        <v>139</v>
      </c>
      <c r="C8" s="672">
        <v>36850537</v>
      </c>
    </row>
    <row r="9" spans="1:3" ht="13.8">
      <c r="A9" s="51">
        <v>4</v>
      </c>
      <c r="B9" s="54" t="s">
        <v>138</v>
      </c>
      <c r="C9" s="672">
        <v>21901502</v>
      </c>
    </row>
    <row r="10" spans="1:3" ht="13.8">
      <c r="A10" s="51">
        <v>5</v>
      </c>
      <c r="B10" s="54" t="s">
        <v>137</v>
      </c>
      <c r="C10" s="672">
        <v>0</v>
      </c>
    </row>
    <row r="11" spans="1:3" ht="13.8">
      <c r="A11" s="51">
        <v>6</v>
      </c>
      <c r="B11" s="55" t="s">
        <v>136</v>
      </c>
      <c r="C11" s="672">
        <v>441156226</v>
      </c>
    </row>
    <row r="12" spans="1:3" s="23" customFormat="1" ht="13.8">
      <c r="A12" s="51">
        <v>7</v>
      </c>
      <c r="B12" s="52" t="s">
        <v>135</v>
      </c>
      <c r="C12" s="673">
        <f>SUM(C13:C28)</f>
        <v>92488057.983731389</v>
      </c>
    </row>
    <row r="13" spans="1:3" s="23" customFormat="1" ht="13.8">
      <c r="A13" s="51">
        <v>8</v>
      </c>
      <c r="B13" s="56" t="s">
        <v>134</v>
      </c>
      <c r="C13" s="674">
        <v>21901502</v>
      </c>
    </row>
    <row r="14" spans="1:3" s="23" customFormat="1" ht="26.4">
      <c r="A14" s="51">
        <v>9</v>
      </c>
      <c r="B14" s="57" t="s">
        <v>133</v>
      </c>
      <c r="C14" s="674">
        <v>3037000.6837313883</v>
      </c>
    </row>
    <row r="15" spans="1:3" s="23" customFormat="1" ht="13.8">
      <c r="A15" s="51">
        <v>10</v>
      </c>
      <c r="B15" s="58" t="s">
        <v>132</v>
      </c>
      <c r="C15" s="674">
        <v>67442822</v>
      </c>
    </row>
    <row r="16" spans="1:3" s="23" customFormat="1" ht="13.8">
      <c r="A16" s="51">
        <v>11</v>
      </c>
      <c r="B16" s="59" t="s">
        <v>131</v>
      </c>
      <c r="C16" s="674">
        <v>0</v>
      </c>
    </row>
    <row r="17" spans="1:3" s="23" customFormat="1" ht="13.8">
      <c r="A17" s="51">
        <v>12</v>
      </c>
      <c r="B17" s="58" t="s">
        <v>130</v>
      </c>
      <c r="C17" s="674">
        <v>0</v>
      </c>
    </row>
    <row r="18" spans="1:3" s="23" customFormat="1" ht="13.8">
      <c r="A18" s="51">
        <v>13</v>
      </c>
      <c r="B18" s="58" t="s">
        <v>129</v>
      </c>
      <c r="C18" s="674">
        <v>0</v>
      </c>
    </row>
    <row r="19" spans="1:3" s="23" customFormat="1" ht="13.8">
      <c r="A19" s="51">
        <v>14</v>
      </c>
      <c r="B19" s="58" t="s">
        <v>128</v>
      </c>
      <c r="C19" s="674">
        <v>0</v>
      </c>
    </row>
    <row r="20" spans="1:3" s="23" customFormat="1" ht="13.8">
      <c r="A20" s="51">
        <v>15</v>
      </c>
      <c r="B20" s="58" t="s">
        <v>127</v>
      </c>
      <c r="C20" s="674">
        <v>0</v>
      </c>
    </row>
    <row r="21" spans="1:3" s="23" customFormat="1" ht="26.4">
      <c r="A21" s="51">
        <v>16</v>
      </c>
      <c r="B21" s="57" t="s">
        <v>126</v>
      </c>
      <c r="C21" s="674">
        <v>0</v>
      </c>
    </row>
    <row r="22" spans="1:3" s="23" customFormat="1" ht="13.8">
      <c r="A22" s="51">
        <v>17</v>
      </c>
      <c r="B22" s="60" t="s">
        <v>125</v>
      </c>
      <c r="C22" s="674">
        <v>106733.3</v>
      </c>
    </row>
    <row r="23" spans="1:3" s="23" customFormat="1" ht="13.8">
      <c r="A23" s="51">
        <v>18</v>
      </c>
      <c r="B23" s="419" t="s">
        <v>551</v>
      </c>
      <c r="C23" s="674"/>
    </row>
    <row r="24" spans="1:3" s="23" customFormat="1" ht="13.8">
      <c r="A24" s="51">
        <v>19</v>
      </c>
      <c r="B24" s="57" t="s">
        <v>124</v>
      </c>
      <c r="C24" s="674">
        <v>0</v>
      </c>
    </row>
    <row r="25" spans="1:3" s="23" customFormat="1" ht="26.4">
      <c r="A25" s="51">
        <v>20</v>
      </c>
      <c r="B25" s="57" t="s">
        <v>101</v>
      </c>
      <c r="C25" s="674">
        <v>0</v>
      </c>
    </row>
    <row r="26" spans="1:3" s="23" customFormat="1" ht="13.8">
      <c r="A26" s="51">
        <v>21</v>
      </c>
      <c r="B26" s="61" t="s">
        <v>123</v>
      </c>
      <c r="C26" s="674">
        <v>0</v>
      </c>
    </row>
    <row r="27" spans="1:3" s="23" customFormat="1" ht="13.8">
      <c r="A27" s="51">
        <v>22</v>
      </c>
      <c r="B27" s="61" t="s">
        <v>122</v>
      </c>
      <c r="C27" s="674">
        <v>0</v>
      </c>
    </row>
    <row r="28" spans="1:3" s="23" customFormat="1" ht="13.8">
      <c r="A28" s="51">
        <v>23</v>
      </c>
      <c r="B28" s="61" t="s">
        <v>121</v>
      </c>
      <c r="C28" s="674">
        <v>0</v>
      </c>
    </row>
    <row r="29" spans="1:3" s="23" customFormat="1" ht="13.8">
      <c r="A29" s="51">
        <v>24</v>
      </c>
      <c r="B29" s="62" t="s">
        <v>120</v>
      </c>
      <c r="C29" s="673">
        <f>C6-C12</f>
        <v>451910666.01626861</v>
      </c>
    </row>
    <row r="30" spans="1:3" s="23" customFormat="1" ht="13.8">
      <c r="A30" s="63"/>
      <c r="B30" s="64"/>
      <c r="C30" s="674"/>
    </row>
    <row r="31" spans="1:3" s="23" customFormat="1" ht="13.8">
      <c r="A31" s="63">
        <v>25</v>
      </c>
      <c r="B31" s="62" t="s">
        <v>119</v>
      </c>
      <c r="C31" s="673">
        <f>C32+C35</f>
        <v>4565384</v>
      </c>
    </row>
    <row r="32" spans="1:3" s="23" customFormat="1" ht="13.8">
      <c r="A32" s="63">
        <v>26</v>
      </c>
      <c r="B32" s="54" t="s">
        <v>118</v>
      </c>
      <c r="C32" s="675">
        <f>C33+C34</f>
        <v>45654</v>
      </c>
    </row>
    <row r="33" spans="1:3" s="23" customFormat="1" ht="13.8">
      <c r="A33" s="63">
        <v>27</v>
      </c>
      <c r="B33" s="65" t="s">
        <v>192</v>
      </c>
      <c r="C33" s="674">
        <v>45654</v>
      </c>
    </row>
    <row r="34" spans="1:3" s="23" customFormat="1" ht="13.8">
      <c r="A34" s="63">
        <v>28</v>
      </c>
      <c r="B34" s="65" t="s">
        <v>117</v>
      </c>
      <c r="C34" s="674">
        <v>0</v>
      </c>
    </row>
    <row r="35" spans="1:3" s="23" customFormat="1" ht="13.8">
      <c r="A35" s="63">
        <v>29</v>
      </c>
      <c r="B35" s="54" t="s">
        <v>116</v>
      </c>
      <c r="C35" s="674">
        <v>4519730</v>
      </c>
    </row>
    <row r="36" spans="1:3" s="23" customFormat="1" ht="13.8">
      <c r="A36" s="63">
        <v>30</v>
      </c>
      <c r="B36" s="62" t="s">
        <v>115</v>
      </c>
      <c r="C36" s="673">
        <f>SUM(C37:C41)</f>
        <v>0</v>
      </c>
    </row>
    <row r="37" spans="1:3" s="23" customFormat="1" ht="13.8">
      <c r="A37" s="63">
        <v>31</v>
      </c>
      <c r="B37" s="57" t="s">
        <v>114</v>
      </c>
      <c r="C37" s="674">
        <v>0</v>
      </c>
    </row>
    <row r="38" spans="1:3" s="23" customFormat="1" ht="13.8">
      <c r="A38" s="63">
        <v>32</v>
      </c>
      <c r="B38" s="58" t="s">
        <v>113</v>
      </c>
      <c r="C38" s="674">
        <v>0</v>
      </c>
    </row>
    <row r="39" spans="1:3" s="23" customFormat="1" ht="13.8">
      <c r="A39" s="63">
        <v>33</v>
      </c>
      <c r="B39" s="57" t="s">
        <v>112</v>
      </c>
      <c r="C39" s="674">
        <v>0</v>
      </c>
    </row>
    <row r="40" spans="1:3" s="23" customFormat="1" ht="26.4">
      <c r="A40" s="63">
        <v>34</v>
      </c>
      <c r="B40" s="57" t="s">
        <v>101</v>
      </c>
      <c r="C40" s="674">
        <v>0</v>
      </c>
    </row>
    <row r="41" spans="1:3" s="23" customFormat="1" ht="13.8">
      <c r="A41" s="63">
        <v>35</v>
      </c>
      <c r="B41" s="61" t="s">
        <v>111</v>
      </c>
      <c r="C41" s="674">
        <v>0</v>
      </c>
    </row>
    <row r="42" spans="1:3" s="23" customFormat="1" ht="13.8">
      <c r="A42" s="63">
        <v>36</v>
      </c>
      <c r="B42" s="62" t="s">
        <v>110</v>
      </c>
      <c r="C42" s="673">
        <f>C31-C36</f>
        <v>4565384</v>
      </c>
    </row>
    <row r="43" spans="1:3" s="23" customFormat="1" ht="13.8">
      <c r="A43" s="63"/>
      <c r="B43" s="64"/>
      <c r="C43" s="674"/>
    </row>
    <row r="44" spans="1:3" s="23" customFormat="1" ht="13.8">
      <c r="A44" s="63">
        <v>37</v>
      </c>
      <c r="B44" s="66" t="s">
        <v>109</v>
      </c>
      <c r="C44" s="673">
        <f>SUM(C45:C47)</f>
        <v>77985631.463999987</v>
      </c>
    </row>
    <row r="45" spans="1:3" s="23" customFormat="1" ht="13.8">
      <c r="A45" s="63">
        <v>38</v>
      </c>
      <c r="B45" s="54" t="s">
        <v>108</v>
      </c>
      <c r="C45" s="674">
        <v>77985631.463999987</v>
      </c>
    </row>
    <row r="46" spans="1:3" s="23" customFormat="1" ht="13.8">
      <c r="A46" s="63">
        <v>39</v>
      </c>
      <c r="B46" s="54" t="s">
        <v>107</v>
      </c>
      <c r="C46" s="674">
        <v>0</v>
      </c>
    </row>
    <row r="47" spans="1:3" s="23" customFormat="1" ht="13.8">
      <c r="A47" s="63">
        <v>40</v>
      </c>
      <c r="B47" s="54" t="s">
        <v>106</v>
      </c>
      <c r="C47" s="674">
        <v>0</v>
      </c>
    </row>
    <row r="48" spans="1:3" s="23" customFormat="1" ht="13.8">
      <c r="A48" s="63">
        <v>41</v>
      </c>
      <c r="B48" s="66" t="s">
        <v>105</v>
      </c>
      <c r="C48" s="673">
        <v>0</v>
      </c>
    </row>
    <row r="49" spans="1:3" s="23" customFormat="1" ht="13.8">
      <c r="A49" s="63">
        <v>42</v>
      </c>
      <c r="B49" s="57" t="s">
        <v>104</v>
      </c>
      <c r="C49" s="674">
        <v>0</v>
      </c>
    </row>
    <row r="50" spans="1:3" s="23" customFormat="1" ht="13.8">
      <c r="A50" s="63">
        <v>43</v>
      </c>
      <c r="B50" s="58" t="s">
        <v>103</v>
      </c>
      <c r="C50" s="674">
        <v>0</v>
      </c>
    </row>
    <row r="51" spans="1:3" s="23" customFormat="1" ht="13.8">
      <c r="A51" s="63">
        <v>44</v>
      </c>
      <c r="B51" s="57" t="s">
        <v>102</v>
      </c>
      <c r="C51" s="674">
        <v>0</v>
      </c>
    </row>
    <row r="52" spans="1:3" s="23" customFormat="1" ht="26.4">
      <c r="A52" s="63">
        <v>45</v>
      </c>
      <c r="B52" s="57" t="s">
        <v>101</v>
      </c>
      <c r="C52" s="674">
        <v>0</v>
      </c>
    </row>
    <row r="53" spans="1:3" s="23" customFormat="1" ht="14.4" thickBot="1">
      <c r="A53" s="63">
        <v>46</v>
      </c>
      <c r="B53" s="67" t="s">
        <v>100</v>
      </c>
      <c r="C53" s="500">
        <f>C44-C48</f>
        <v>77985631.463999987</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D16" sqref="D16"/>
    </sheetView>
  </sheetViews>
  <sheetFormatPr defaultColWidth="9.109375" defaultRowHeight="13.8"/>
  <cols>
    <col min="1" max="1" width="9.44140625" style="150" bestFit="1" customWidth="1"/>
    <col min="2" max="2" width="59" style="150" customWidth="1"/>
    <col min="3" max="3" width="16.6640625" style="150" bestFit="1" customWidth="1"/>
    <col min="4" max="4" width="14.33203125" style="150" bestFit="1" customWidth="1"/>
    <col min="5" max="16384" width="9.109375" style="150"/>
  </cols>
  <sheetData>
    <row r="1" spans="1:4">
      <c r="A1" s="186" t="s">
        <v>30</v>
      </c>
      <c r="B1" s="3" t="str">
        <f>'Info '!C2</f>
        <v>JSC "Liberty Bank"</v>
      </c>
    </row>
    <row r="2" spans="1:4" s="125" customFormat="1" ht="15.75" customHeight="1">
      <c r="A2" s="125" t="s">
        <v>31</v>
      </c>
      <c r="B2" s="481">
        <f>'1. key ratios '!B2</f>
        <v>45473</v>
      </c>
    </row>
    <row r="3" spans="1:4" s="125" customFormat="1" ht="15.75" customHeight="1"/>
    <row r="4" spans="1:4" ht="14.4" thickBot="1">
      <c r="A4" s="165" t="s">
        <v>280</v>
      </c>
      <c r="B4" s="194" t="s">
        <v>281</v>
      </c>
    </row>
    <row r="5" spans="1:4" s="195" customFormat="1" ht="12.75" customHeight="1">
      <c r="A5" s="239"/>
      <c r="B5" s="240" t="s">
        <v>284</v>
      </c>
      <c r="C5" s="187" t="s">
        <v>282</v>
      </c>
      <c r="D5" s="188" t="s">
        <v>283</v>
      </c>
    </row>
    <row r="6" spans="1:4" s="196" customFormat="1">
      <c r="A6" s="189">
        <v>1</v>
      </c>
      <c r="B6" s="235" t="s">
        <v>285</v>
      </c>
      <c r="C6" s="235"/>
      <c r="D6" s="190"/>
    </row>
    <row r="7" spans="1:4" s="196" customFormat="1">
      <c r="A7" s="191" t="s">
        <v>271</v>
      </c>
      <c r="B7" s="236" t="s">
        <v>286</v>
      </c>
      <c r="C7" s="715">
        <v>4.4999999999999998E-2</v>
      </c>
      <c r="D7" s="716">
        <v>141224606.20856056</v>
      </c>
    </row>
    <row r="8" spans="1:4" s="196" customFormat="1">
      <c r="A8" s="191" t="s">
        <v>272</v>
      </c>
      <c r="B8" s="236" t="s">
        <v>287</v>
      </c>
      <c r="C8" s="717">
        <v>0.06</v>
      </c>
      <c r="D8" s="716">
        <v>188299474.94474742</v>
      </c>
    </row>
    <row r="9" spans="1:4" s="196" customFormat="1">
      <c r="A9" s="191" t="s">
        <v>273</v>
      </c>
      <c r="B9" s="236" t="s">
        <v>288</v>
      </c>
      <c r="C9" s="717">
        <v>0.08</v>
      </c>
      <c r="D9" s="716">
        <v>251065966.59299657</v>
      </c>
    </row>
    <row r="10" spans="1:4" s="196" customFormat="1">
      <c r="A10" s="189" t="s">
        <v>274</v>
      </c>
      <c r="B10" s="235" t="s">
        <v>289</v>
      </c>
      <c r="C10" s="718"/>
      <c r="D10" s="719"/>
    </row>
    <row r="11" spans="1:4" s="197" customFormat="1">
      <c r="A11" s="192" t="s">
        <v>275</v>
      </c>
      <c r="B11" s="233" t="s">
        <v>354</v>
      </c>
      <c r="C11" s="720">
        <v>2.5000000000000001E-2</v>
      </c>
      <c r="D11" s="721">
        <v>78458114.560311422</v>
      </c>
    </row>
    <row r="12" spans="1:4" s="197" customFormat="1">
      <c r="A12" s="192" t="s">
        <v>276</v>
      </c>
      <c r="B12" s="233" t="s">
        <v>290</v>
      </c>
      <c r="C12" s="720">
        <v>2.5000000000000001E-3</v>
      </c>
      <c r="D12" s="721">
        <v>7845811.4560311427</v>
      </c>
    </row>
    <row r="13" spans="1:4" s="197" customFormat="1">
      <c r="A13" s="192" t="s">
        <v>277</v>
      </c>
      <c r="B13" s="233" t="s">
        <v>291</v>
      </c>
      <c r="C13" s="720">
        <v>0.01</v>
      </c>
      <c r="D13" s="721">
        <v>31383245.824124571</v>
      </c>
    </row>
    <row r="14" spans="1:4" s="197" customFormat="1">
      <c r="A14" s="189" t="s">
        <v>278</v>
      </c>
      <c r="B14" s="235" t="s">
        <v>351</v>
      </c>
      <c r="C14" s="722"/>
      <c r="D14" s="719"/>
    </row>
    <row r="15" spans="1:4" s="197" customFormat="1">
      <c r="A15" s="192">
        <v>3.1</v>
      </c>
      <c r="B15" s="233" t="s">
        <v>296</v>
      </c>
      <c r="C15" s="720">
        <v>3.0190900464555463E-2</v>
      </c>
      <c r="D15" s="721">
        <v>94748845.093082085</v>
      </c>
    </row>
    <row r="16" spans="1:4" s="197" customFormat="1">
      <c r="A16" s="192">
        <v>3.2</v>
      </c>
      <c r="B16" s="233" t="s">
        <v>297</v>
      </c>
      <c r="C16" s="720">
        <v>3.7670406384430283E-2</v>
      </c>
      <c r="D16" s="721">
        <v>118221962.38572472</v>
      </c>
    </row>
    <row r="17" spans="1:6" s="196" customFormat="1">
      <c r="A17" s="192">
        <v>3.3</v>
      </c>
      <c r="B17" s="233" t="s">
        <v>298</v>
      </c>
      <c r="C17" s="720">
        <v>4.7511861542160319E-2</v>
      </c>
      <c r="D17" s="721">
        <v>149107643.03393877</v>
      </c>
    </row>
    <row r="18" spans="1:6" s="195" customFormat="1" ht="12.75" customHeight="1">
      <c r="A18" s="237"/>
      <c r="B18" s="238" t="s">
        <v>350</v>
      </c>
      <c r="C18" s="723" t="s">
        <v>731</v>
      </c>
      <c r="D18" s="724" t="s">
        <v>732</v>
      </c>
    </row>
    <row r="19" spans="1:6" s="196" customFormat="1">
      <c r="A19" s="193">
        <v>4</v>
      </c>
      <c r="B19" s="233" t="s">
        <v>292</v>
      </c>
      <c r="C19" s="720">
        <f>C7+C11+C12+C13+C15</f>
        <v>0.11269090046455546</v>
      </c>
      <c r="D19" s="716">
        <v>353660623.14210975</v>
      </c>
    </row>
    <row r="20" spans="1:6" s="196" customFormat="1">
      <c r="A20" s="193">
        <v>5</v>
      </c>
      <c r="B20" s="233" t="s">
        <v>90</v>
      </c>
      <c r="C20" s="720">
        <f>C8+C11+C12+C13+C16</f>
        <v>0.13517040638443029</v>
      </c>
      <c r="D20" s="716">
        <v>424208609.17093927</v>
      </c>
    </row>
    <row r="21" spans="1:6" s="196" customFormat="1" ht="14.4" thickBot="1">
      <c r="A21" s="198" t="s">
        <v>279</v>
      </c>
      <c r="B21" s="199" t="s">
        <v>293</v>
      </c>
      <c r="C21" s="234">
        <f>C9+C11+C12+C13+C17</f>
        <v>0.16501186154216033</v>
      </c>
      <c r="D21" s="725">
        <v>517860781.46740246</v>
      </c>
    </row>
    <row r="22" spans="1:6">
      <c r="D22" s="534"/>
      <c r="F22" s="165"/>
    </row>
    <row r="23" spans="1:6" ht="53.4">
      <c r="B23" s="164" t="s">
        <v>353</v>
      </c>
    </row>
  </sheetData>
  <conditionalFormatting sqref="C21">
    <cfRule type="cellIs" dxfId="21" priority="1" operator="lessThan">
      <formula>#REF!</formula>
    </cfRule>
  </conditionalFormatting>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38"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10.6640625" style="4" customWidth="1"/>
    <col min="2" max="2" width="91.88671875" style="4" customWidth="1"/>
    <col min="3" max="3" width="53.109375" style="4" customWidth="1"/>
    <col min="4" max="4" width="28.88671875" style="4" customWidth="1"/>
    <col min="5" max="5" width="9.44140625" style="5" customWidth="1"/>
    <col min="6" max="16384" width="9.109375" style="5"/>
  </cols>
  <sheetData>
    <row r="1" spans="1:6">
      <c r="A1" s="2" t="s">
        <v>30</v>
      </c>
      <c r="B1" s="3" t="str">
        <f>'Info '!C2</f>
        <v>JSC "Liberty Bank"</v>
      </c>
      <c r="E1" s="4"/>
      <c r="F1" s="4"/>
    </row>
    <row r="2" spans="1:6" s="37" customFormat="1" ht="15.75" customHeight="1">
      <c r="A2" s="2" t="s">
        <v>31</v>
      </c>
      <c r="B2" s="481">
        <f>'1. key ratios '!B2</f>
        <v>45473</v>
      </c>
    </row>
    <row r="3" spans="1:6" s="37" customFormat="1" ht="15.75" customHeight="1">
      <c r="A3" s="68"/>
    </row>
    <row r="4" spans="1:6" s="37" customFormat="1" ht="15.75" customHeight="1" thickBot="1">
      <c r="A4" s="37" t="s">
        <v>47</v>
      </c>
      <c r="B4" s="122" t="s">
        <v>178</v>
      </c>
      <c r="D4" s="17" t="s">
        <v>35</v>
      </c>
    </row>
    <row r="5" spans="1:6" ht="26.4">
      <c r="A5" s="69" t="s">
        <v>6</v>
      </c>
      <c r="B5" s="141" t="s">
        <v>218</v>
      </c>
      <c r="C5" s="70" t="s">
        <v>658</v>
      </c>
      <c r="D5" s="71" t="s">
        <v>49</v>
      </c>
    </row>
    <row r="6" spans="1:6" ht="14.4">
      <c r="A6" s="497">
        <v>1</v>
      </c>
      <c r="B6" s="543" t="s">
        <v>559</v>
      </c>
      <c r="C6" s="501">
        <f>SUM(C7:C9)</f>
        <v>631740804.76697409</v>
      </c>
      <c r="D6" s="72"/>
      <c r="E6" s="73"/>
    </row>
    <row r="7" spans="1:6" ht="14.4">
      <c r="A7" s="497">
        <v>1.1000000000000001</v>
      </c>
      <c r="B7" s="544" t="s">
        <v>560</v>
      </c>
      <c r="C7" s="502">
        <v>285711034.99000001</v>
      </c>
      <c r="D7" s="74"/>
      <c r="E7" s="73"/>
    </row>
    <row r="8" spans="1:6" ht="14.4">
      <c r="A8" s="497">
        <v>1.2</v>
      </c>
      <c r="B8" s="544" t="s">
        <v>561</v>
      </c>
      <c r="C8" s="502">
        <v>109069881.24746032</v>
      </c>
      <c r="D8" s="74"/>
      <c r="E8" s="73"/>
    </row>
    <row r="9" spans="1:6" ht="14.4">
      <c r="A9" s="497">
        <v>1.3</v>
      </c>
      <c r="B9" s="544" t="s">
        <v>562</v>
      </c>
      <c r="C9" s="502">
        <v>236959888.52951375</v>
      </c>
      <c r="D9" s="318"/>
      <c r="E9" s="73"/>
    </row>
    <row r="10" spans="1:6" ht="14.4">
      <c r="A10" s="497">
        <v>2</v>
      </c>
      <c r="B10" s="545" t="s">
        <v>563</v>
      </c>
      <c r="C10" s="503">
        <v>567799</v>
      </c>
      <c r="D10" s="318"/>
      <c r="E10" s="73"/>
    </row>
    <row r="11" spans="1:6" ht="14.4">
      <c r="A11" s="497">
        <v>2.1</v>
      </c>
      <c r="B11" s="546" t="s">
        <v>564</v>
      </c>
      <c r="C11" s="504">
        <v>345600</v>
      </c>
      <c r="D11" s="319"/>
      <c r="E11" s="75"/>
    </row>
    <row r="12" spans="1:6" ht="14.4">
      <c r="A12" s="497">
        <v>3</v>
      </c>
      <c r="B12" s="547" t="s">
        <v>565</v>
      </c>
      <c r="C12" s="505"/>
      <c r="D12" s="319"/>
      <c r="E12" s="75"/>
    </row>
    <row r="13" spans="1:6" ht="14.4">
      <c r="A13" s="497">
        <v>4</v>
      </c>
      <c r="B13" s="548" t="s">
        <v>566</v>
      </c>
      <c r="C13" s="505"/>
      <c r="D13" s="319"/>
      <c r="E13" s="75"/>
    </row>
    <row r="14" spans="1:6" ht="14.4">
      <c r="A14" s="497">
        <v>5</v>
      </c>
      <c r="B14" s="549" t="s">
        <v>567</v>
      </c>
      <c r="C14" s="505">
        <f>SUM(C15:C17)</f>
        <v>165466884.99999997</v>
      </c>
      <c r="D14" s="319"/>
      <c r="E14" s="75"/>
    </row>
    <row r="15" spans="1:6" ht="14.4">
      <c r="A15" s="497">
        <v>5.0999999999999996</v>
      </c>
      <c r="B15" s="550" t="s">
        <v>568</v>
      </c>
      <c r="C15" s="506">
        <v>0</v>
      </c>
      <c r="D15" s="319"/>
      <c r="E15" s="73"/>
    </row>
    <row r="16" spans="1:6" ht="14.4">
      <c r="A16" s="497">
        <v>5.2</v>
      </c>
      <c r="B16" s="550" t="s">
        <v>569</v>
      </c>
      <c r="C16" s="502">
        <v>165466884.99999997</v>
      </c>
      <c r="D16" s="318"/>
      <c r="E16" s="73"/>
    </row>
    <row r="17" spans="1:5" ht="14.4">
      <c r="A17" s="497">
        <v>5.3</v>
      </c>
      <c r="B17" s="551" t="s">
        <v>570</v>
      </c>
      <c r="C17" s="502"/>
      <c r="D17" s="318"/>
      <c r="E17" s="73"/>
    </row>
    <row r="18" spans="1:5" ht="14.4">
      <c r="A18" s="497">
        <v>6</v>
      </c>
      <c r="B18" s="547" t="s">
        <v>571</v>
      </c>
      <c r="C18" s="503">
        <f>SUM(C19:C20)</f>
        <v>3421372201.5382786</v>
      </c>
      <c r="D18" s="318"/>
      <c r="E18" s="73"/>
    </row>
    <row r="19" spans="1:5" ht="14.4">
      <c r="A19" s="497">
        <v>6.1</v>
      </c>
      <c r="B19" s="550" t="s">
        <v>569</v>
      </c>
      <c r="C19" s="504">
        <v>293468038.29683703</v>
      </c>
      <c r="D19" s="318"/>
      <c r="E19" s="73"/>
    </row>
    <row r="20" spans="1:5" ht="14.4">
      <c r="A20" s="497">
        <v>6.2</v>
      </c>
      <c r="B20" s="551" t="s">
        <v>570</v>
      </c>
      <c r="C20" s="504">
        <v>3127904163.2414417</v>
      </c>
      <c r="D20" s="318"/>
      <c r="E20" s="73"/>
    </row>
    <row r="21" spans="1:5" ht="14.4">
      <c r="A21" s="497">
        <v>7</v>
      </c>
      <c r="B21" s="545" t="s">
        <v>572</v>
      </c>
      <c r="C21" s="505">
        <v>106733.3</v>
      </c>
      <c r="D21" s="318"/>
      <c r="E21" s="73"/>
    </row>
    <row r="22" spans="1:5" ht="14.4">
      <c r="A22" s="497">
        <v>8</v>
      </c>
      <c r="B22" s="552" t="s">
        <v>573</v>
      </c>
      <c r="C22" s="503"/>
      <c r="D22" s="318"/>
      <c r="E22" s="73"/>
    </row>
    <row r="23" spans="1:5" ht="14.4">
      <c r="A23" s="497">
        <v>9</v>
      </c>
      <c r="B23" s="548" t="s">
        <v>574</v>
      </c>
      <c r="C23" s="503">
        <f>SUM(C24:C25)</f>
        <v>189583697.58999997</v>
      </c>
      <c r="D23" s="320"/>
      <c r="E23" s="73"/>
    </row>
    <row r="24" spans="1:5" ht="14.4">
      <c r="A24" s="497">
        <v>9.1</v>
      </c>
      <c r="B24" s="550" t="s">
        <v>575</v>
      </c>
      <c r="C24" s="507">
        <v>187538978.54999998</v>
      </c>
      <c r="D24" s="321"/>
      <c r="E24" s="73"/>
    </row>
    <row r="25" spans="1:5" ht="14.4">
      <c r="A25" s="497">
        <v>9.1999999999999993</v>
      </c>
      <c r="B25" s="550" t="s">
        <v>576</v>
      </c>
      <c r="C25" s="706">
        <v>2044719.04</v>
      </c>
      <c r="D25" s="511"/>
      <c r="E25" s="77"/>
    </row>
    <row r="26" spans="1:5" ht="14.4">
      <c r="A26" s="497">
        <v>10</v>
      </c>
      <c r="B26" s="548" t="s">
        <v>577</v>
      </c>
      <c r="C26" s="508">
        <f>SUM(C27:C28)</f>
        <v>67442822.789999992</v>
      </c>
      <c r="D26" s="418" t="s">
        <v>700</v>
      </c>
      <c r="E26" s="73"/>
    </row>
    <row r="27" spans="1:5" ht="14.4">
      <c r="A27" s="497">
        <v>10.1</v>
      </c>
      <c r="B27" s="550" t="s">
        <v>578</v>
      </c>
      <c r="C27" s="502"/>
      <c r="D27" s="74"/>
      <c r="E27" s="73"/>
    </row>
    <row r="28" spans="1:5" ht="14.4">
      <c r="A28" s="497">
        <v>10.199999999999999</v>
      </c>
      <c r="B28" s="550" t="s">
        <v>579</v>
      </c>
      <c r="C28" s="502">
        <v>67442822.789999992</v>
      </c>
      <c r="D28" s="74"/>
      <c r="E28" s="73"/>
    </row>
    <row r="29" spans="1:5" ht="14.4">
      <c r="A29" s="497">
        <v>11</v>
      </c>
      <c r="B29" s="548" t="s">
        <v>580</v>
      </c>
      <c r="C29" s="503">
        <f>SUM(C30:C31)</f>
        <v>0</v>
      </c>
      <c r="D29" s="74"/>
      <c r="E29" s="73"/>
    </row>
    <row r="30" spans="1:5" ht="14.4">
      <c r="A30" s="497">
        <v>11.1</v>
      </c>
      <c r="B30" s="550" t="s">
        <v>581</v>
      </c>
      <c r="C30" s="502">
        <v>0</v>
      </c>
      <c r="D30" s="74"/>
      <c r="E30" s="73"/>
    </row>
    <row r="31" spans="1:5" ht="14.4">
      <c r="A31" s="497">
        <v>11.2</v>
      </c>
      <c r="B31" s="550" t="s">
        <v>582</v>
      </c>
      <c r="C31" s="502"/>
      <c r="D31" s="74"/>
      <c r="E31" s="73"/>
    </row>
    <row r="32" spans="1:5" ht="14.4">
      <c r="A32" s="497">
        <v>13</v>
      </c>
      <c r="B32" s="548" t="s">
        <v>583</v>
      </c>
      <c r="C32" s="503">
        <v>48447687.325899117</v>
      </c>
      <c r="D32" s="74"/>
      <c r="E32" s="73"/>
    </row>
    <row r="33" spans="1:5" ht="14.4">
      <c r="A33" s="497">
        <v>13.1</v>
      </c>
      <c r="B33" s="553" t="s">
        <v>584</v>
      </c>
      <c r="C33" s="502"/>
      <c r="D33" s="74"/>
      <c r="E33" s="73"/>
    </row>
    <row r="34" spans="1:5" ht="14.4">
      <c r="A34" s="497">
        <v>13.2</v>
      </c>
      <c r="B34" s="553" t="s">
        <v>585</v>
      </c>
      <c r="C34" s="507"/>
      <c r="D34" s="76"/>
      <c r="E34" s="73"/>
    </row>
    <row r="35" spans="1:5" ht="14.4">
      <c r="A35" s="497">
        <v>14</v>
      </c>
      <c r="B35" s="512" t="s">
        <v>586</v>
      </c>
      <c r="C35" s="509">
        <f>SUM(C6,C10,C12,C13,C14,C18,C21,C22,C23,C26,C29,C32)</f>
        <v>4524728631.3111515</v>
      </c>
      <c r="D35" s="76"/>
      <c r="E35" s="73"/>
    </row>
    <row r="36" spans="1:5" ht="14.4">
      <c r="A36" s="497"/>
      <c r="B36" s="513" t="s">
        <v>587</v>
      </c>
      <c r="C36" s="510"/>
      <c r="D36" s="78"/>
      <c r="E36" s="73"/>
    </row>
    <row r="37" spans="1:5" ht="14.4">
      <c r="A37" s="497">
        <v>15</v>
      </c>
      <c r="B37" s="554" t="s">
        <v>588</v>
      </c>
      <c r="C37" s="542">
        <v>1386948.91</v>
      </c>
      <c r="D37" s="511"/>
      <c r="E37" s="77"/>
    </row>
    <row r="38" spans="1:5" ht="14.4">
      <c r="A38" s="497">
        <v>15.1</v>
      </c>
      <c r="B38" s="546" t="s">
        <v>564</v>
      </c>
      <c r="C38" s="502">
        <v>1386948.91</v>
      </c>
      <c r="D38" s="74"/>
      <c r="E38" s="73"/>
    </row>
    <row r="39" spans="1:5" ht="14.4">
      <c r="A39" s="497">
        <v>16</v>
      </c>
      <c r="B39" s="545" t="s">
        <v>589</v>
      </c>
      <c r="C39" s="503"/>
      <c r="D39" s="74"/>
      <c r="E39" s="73"/>
    </row>
    <row r="40" spans="1:5" ht="14.4">
      <c r="A40" s="497">
        <v>17</v>
      </c>
      <c r="B40" s="545" t="s">
        <v>590</v>
      </c>
      <c r="C40" s="503">
        <f>SUM(C41:C44)</f>
        <v>3814655001.2423429</v>
      </c>
      <c r="D40" s="74"/>
      <c r="E40" s="73"/>
    </row>
    <row r="41" spans="1:5" ht="14.4">
      <c r="A41" s="497">
        <v>17.100000000000001</v>
      </c>
      <c r="B41" s="555" t="s">
        <v>591</v>
      </c>
      <c r="C41" s="502">
        <v>3138570858.2823429</v>
      </c>
      <c r="D41" s="74"/>
      <c r="E41" s="73"/>
    </row>
    <row r="42" spans="1:5" ht="14.4">
      <c r="A42" s="497">
        <v>17.2</v>
      </c>
      <c r="B42" s="544" t="s">
        <v>592</v>
      </c>
      <c r="C42" s="507">
        <v>639709722.75</v>
      </c>
      <c r="D42" s="74"/>
      <c r="E42" s="73"/>
    </row>
    <row r="43" spans="1:5" ht="14.4">
      <c r="A43" s="497">
        <v>17.3</v>
      </c>
      <c r="B43" s="556" t="s">
        <v>593</v>
      </c>
      <c r="C43" s="626"/>
      <c r="D43" s="76"/>
      <c r="E43" s="73"/>
    </row>
    <row r="44" spans="1:5" ht="14.4">
      <c r="A44" s="497">
        <v>17.399999999999999</v>
      </c>
      <c r="B44" s="557" t="s">
        <v>594</v>
      </c>
      <c r="C44" s="626">
        <v>36374420.209999993</v>
      </c>
      <c r="D44" s="514"/>
      <c r="E44" s="73"/>
    </row>
    <row r="45" spans="1:5" ht="14.4">
      <c r="A45" s="497">
        <v>18</v>
      </c>
      <c r="B45" s="558" t="s">
        <v>595</v>
      </c>
      <c r="C45" s="627">
        <v>1273979.3522996029</v>
      </c>
      <c r="D45" s="515"/>
      <c r="E45" s="77"/>
    </row>
    <row r="46" spans="1:5" ht="14.4">
      <c r="A46" s="497">
        <v>19</v>
      </c>
      <c r="B46" s="558" t="s">
        <v>596</v>
      </c>
      <c r="C46" s="627">
        <f>SUM(C47:C48)</f>
        <v>22696654.800000001</v>
      </c>
      <c r="D46" s="516"/>
    </row>
    <row r="47" spans="1:5" ht="14.4">
      <c r="A47" s="497">
        <v>19.100000000000001</v>
      </c>
      <c r="B47" s="559" t="s">
        <v>597</v>
      </c>
      <c r="C47" s="628">
        <v>5882288</v>
      </c>
      <c r="D47" s="516"/>
    </row>
    <row r="48" spans="1:5" ht="14.4">
      <c r="A48" s="497">
        <v>19.2</v>
      </c>
      <c r="B48" s="559" t="s">
        <v>598</v>
      </c>
      <c r="C48" s="628">
        <v>16814366.800000001</v>
      </c>
      <c r="D48" s="516"/>
    </row>
    <row r="49" spans="1:4" ht="14.4">
      <c r="A49" s="497">
        <v>20</v>
      </c>
      <c r="B49" s="560" t="s">
        <v>599</v>
      </c>
      <c r="C49" s="627">
        <v>107279608.00979799</v>
      </c>
      <c r="D49" s="516"/>
    </row>
    <row r="50" spans="1:4" ht="14.4">
      <c r="A50" s="497">
        <v>21</v>
      </c>
      <c r="B50" s="561" t="s">
        <v>600</v>
      </c>
      <c r="C50" s="627">
        <v>26213188.73</v>
      </c>
      <c r="D50" s="516"/>
    </row>
    <row r="51" spans="1:4" ht="14.4">
      <c r="A51" s="497">
        <v>21.1</v>
      </c>
      <c r="B51" s="544" t="s">
        <v>601</v>
      </c>
      <c r="C51" s="628">
        <v>92537.15</v>
      </c>
      <c r="D51" s="516"/>
    </row>
    <row r="52" spans="1:4" ht="14.4">
      <c r="A52" s="497">
        <v>22</v>
      </c>
      <c r="B52" s="562" t="s">
        <v>602</v>
      </c>
      <c r="C52" s="627">
        <f>SUM(C37,C39,C40,C45,C46,C49,C50)</f>
        <v>3973505381.0444407</v>
      </c>
      <c r="D52" s="516"/>
    </row>
    <row r="53" spans="1:4" ht="14.4">
      <c r="A53" s="497"/>
      <c r="B53" s="513" t="s">
        <v>603</v>
      </c>
      <c r="C53" s="629"/>
      <c r="D53" s="516"/>
    </row>
    <row r="54" spans="1:4" ht="14.4">
      <c r="A54" s="497">
        <v>23</v>
      </c>
      <c r="B54" s="560" t="s">
        <v>604</v>
      </c>
      <c r="C54" s="627">
        <v>44490459.259999998</v>
      </c>
      <c r="D54" s="516"/>
    </row>
    <row r="55" spans="1:4" ht="14.4">
      <c r="A55" s="497">
        <v>24</v>
      </c>
      <c r="B55" s="560" t="s">
        <v>605</v>
      </c>
      <c r="C55" s="627">
        <v>45653.84</v>
      </c>
      <c r="D55" s="516"/>
    </row>
    <row r="56" spans="1:4" ht="14.4">
      <c r="A56" s="497">
        <v>25</v>
      </c>
      <c r="B56" s="558" t="s">
        <v>606</v>
      </c>
      <c r="C56" s="627">
        <v>41370267.239999995</v>
      </c>
      <c r="D56" s="516"/>
    </row>
    <row r="57" spans="1:4" ht="14.4">
      <c r="A57" s="497">
        <v>26</v>
      </c>
      <c r="B57" s="558" t="s">
        <v>607</v>
      </c>
      <c r="C57" s="627">
        <v>0</v>
      </c>
      <c r="D57" s="516"/>
    </row>
    <row r="58" spans="1:4" ht="14.4">
      <c r="A58" s="497">
        <v>27</v>
      </c>
      <c r="B58" s="558" t="s">
        <v>608</v>
      </c>
      <c r="C58" s="630">
        <v>0</v>
      </c>
      <c r="D58" s="516"/>
    </row>
    <row r="59" spans="1:4" ht="14.4">
      <c r="A59" s="497">
        <v>27.1</v>
      </c>
      <c r="B59" s="557" t="s">
        <v>609</v>
      </c>
      <c r="C59" s="631"/>
      <c r="D59" s="516"/>
    </row>
    <row r="60" spans="1:4" ht="14.4">
      <c r="A60" s="497">
        <v>27.2</v>
      </c>
      <c r="B60" s="557" t="s">
        <v>610</v>
      </c>
      <c r="C60" s="631"/>
      <c r="D60" s="516"/>
    </row>
    <row r="61" spans="1:4" ht="14.4">
      <c r="A61" s="497">
        <v>28</v>
      </c>
      <c r="B61" s="563" t="s">
        <v>611</v>
      </c>
      <c r="C61" s="630"/>
      <c r="D61" s="516"/>
    </row>
    <row r="62" spans="1:4" ht="14.4">
      <c r="A62" s="497">
        <v>29</v>
      </c>
      <c r="B62" s="558" t="s">
        <v>612</v>
      </c>
      <c r="C62" s="627">
        <f>SUM(C63:C65)</f>
        <v>24160644.68</v>
      </c>
      <c r="D62" s="516"/>
    </row>
    <row r="63" spans="1:4" ht="14.4">
      <c r="A63" s="497">
        <v>29.1</v>
      </c>
      <c r="B63" s="564" t="s">
        <v>613</v>
      </c>
      <c r="C63" s="628">
        <v>24160644.68</v>
      </c>
      <c r="D63" s="516"/>
    </row>
    <row r="64" spans="1:4" ht="14.4">
      <c r="A64" s="497">
        <v>29.2</v>
      </c>
      <c r="B64" s="565" t="s">
        <v>614</v>
      </c>
      <c r="C64" s="631"/>
      <c r="D64" s="516"/>
    </row>
    <row r="65" spans="1:4" ht="14.4">
      <c r="A65" s="497">
        <v>29.3</v>
      </c>
      <c r="B65" s="565" t="s">
        <v>615</v>
      </c>
      <c r="C65" s="631"/>
      <c r="D65" s="516"/>
    </row>
    <row r="66" spans="1:4" ht="14.4">
      <c r="A66" s="497">
        <v>30</v>
      </c>
      <c r="B66" s="566" t="s">
        <v>616</v>
      </c>
      <c r="C66" s="627">
        <v>441156226.07999998</v>
      </c>
      <c r="D66" s="516"/>
    </row>
    <row r="67" spans="1:4" ht="14.4">
      <c r="A67" s="497">
        <v>31</v>
      </c>
      <c r="B67" s="517" t="s">
        <v>617</v>
      </c>
      <c r="C67" s="627">
        <f>SUM(C54,C55,C56,C57,C58,C61,C62,C66)</f>
        <v>551223251.10000002</v>
      </c>
      <c r="D67" s="516"/>
    </row>
    <row r="68" spans="1:4" ht="15" thickBot="1">
      <c r="A68" s="498">
        <v>32</v>
      </c>
      <c r="B68" s="518" t="s">
        <v>618</v>
      </c>
      <c r="C68" s="519">
        <f>SUM(C52,C67)</f>
        <v>4524728632.1444407</v>
      </c>
      <c r="D68" s="520"/>
    </row>
  </sheetData>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2"/>
  <cols>
    <col min="1" max="1" width="10.5546875" style="4" bestFit="1" customWidth="1"/>
    <col min="2" max="2" width="95" style="4" customWidth="1"/>
    <col min="3" max="3" width="16.33203125"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6.33203125" style="4" bestFit="1" customWidth="1"/>
    <col min="12" max="16" width="13" style="16" bestFit="1" customWidth="1"/>
    <col min="17" max="17" width="14.6640625" style="16" customWidth="1"/>
    <col min="18" max="18" width="13" style="16" bestFit="1" customWidth="1"/>
    <col min="19" max="19" width="30.6640625" style="16" customWidth="1"/>
    <col min="20" max="16384" width="9.109375" style="16"/>
  </cols>
  <sheetData>
    <row r="1" spans="1:19">
      <c r="A1" s="2" t="s">
        <v>30</v>
      </c>
      <c r="B1" s="3" t="str">
        <f>'Info '!C2</f>
        <v>JSC "Liberty Bank"</v>
      </c>
    </row>
    <row r="2" spans="1:19">
      <c r="A2" s="2" t="s">
        <v>31</v>
      </c>
      <c r="B2" s="481">
        <f>'1. key ratios '!B2</f>
        <v>45473</v>
      </c>
    </row>
    <row r="4" spans="1:19" ht="27" thickBot="1">
      <c r="A4" s="4" t="s">
        <v>146</v>
      </c>
      <c r="B4" s="157" t="s">
        <v>251</v>
      </c>
    </row>
    <row r="5" spans="1:19" s="148" customFormat="1" ht="13.8">
      <c r="A5" s="143"/>
      <c r="B5" s="144"/>
      <c r="C5" s="145" t="s">
        <v>0</v>
      </c>
      <c r="D5" s="145" t="s">
        <v>1</v>
      </c>
      <c r="E5" s="145" t="s">
        <v>2</v>
      </c>
      <c r="F5" s="145" t="s">
        <v>3</v>
      </c>
      <c r="G5" s="145" t="s">
        <v>4</v>
      </c>
      <c r="H5" s="145" t="s">
        <v>5</v>
      </c>
      <c r="I5" s="145" t="s">
        <v>8</v>
      </c>
      <c r="J5" s="145" t="s">
        <v>9</v>
      </c>
      <c r="K5" s="145" t="s">
        <v>10</v>
      </c>
      <c r="L5" s="145" t="s">
        <v>11</v>
      </c>
      <c r="M5" s="145" t="s">
        <v>12</v>
      </c>
      <c r="N5" s="145" t="s">
        <v>13</v>
      </c>
      <c r="O5" s="145" t="s">
        <v>235</v>
      </c>
      <c r="P5" s="145" t="s">
        <v>236</v>
      </c>
      <c r="Q5" s="145" t="s">
        <v>237</v>
      </c>
      <c r="R5" s="146" t="s">
        <v>238</v>
      </c>
      <c r="S5" s="147" t="s">
        <v>239</v>
      </c>
    </row>
    <row r="6" spans="1:19" s="148" customFormat="1" ht="99" customHeight="1">
      <c r="A6" s="149"/>
      <c r="B6" s="865" t="s">
        <v>240</v>
      </c>
      <c r="C6" s="861">
        <v>0</v>
      </c>
      <c r="D6" s="862"/>
      <c r="E6" s="861">
        <v>0.2</v>
      </c>
      <c r="F6" s="862"/>
      <c r="G6" s="861">
        <v>0.35</v>
      </c>
      <c r="H6" s="862"/>
      <c r="I6" s="861">
        <v>0.5</v>
      </c>
      <c r="J6" s="862"/>
      <c r="K6" s="861">
        <v>0.75</v>
      </c>
      <c r="L6" s="862"/>
      <c r="M6" s="861">
        <v>1</v>
      </c>
      <c r="N6" s="862"/>
      <c r="O6" s="861">
        <v>1.5</v>
      </c>
      <c r="P6" s="862"/>
      <c r="Q6" s="861">
        <v>2.5</v>
      </c>
      <c r="R6" s="862"/>
      <c r="S6" s="863" t="s">
        <v>145</v>
      </c>
    </row>
    <row r="7" spans="1:19" s="148" customFormat="1" ht="30.75" customHeight="1">
      <c r="A7" s="149"/>
      <c r="B7" s="866"/>
      <c r="C7" s="140" t="s">
        <v>148</v>
      </c>
      <c r="D7" s="140" t="s">
        <v>147</v>
      </c>
      <c r="E7" s="140" t="s">
        <v>148</v>
      </c>
      <c r="F7" s="140" t="s">
        <v>147</v>
      </c>
      <c r="G7" s="140" t="s">
        <v>148</v>
      </c>
      <c r="H7" s="140" t="s">
        <v>147</v>
      </c>
      <c r="I7" s="140" t="s">
        <v>148</v>
      </c>
      <c r="J7" s="140" t="s">
        <v>147</v>
      </c>
      <c r="K7" s="140" t="s">
        <v>148</v>
      </c>
      <c r="L7" s="140" t="s">
        <v>147</v>
      </c>
      <c r="M7" s="140" t="s">
        <v>148</v>
      </c>
      <c r="N7" s="140" t="s">
        <v>147</v>
      </c>
      <c r="O7" s="140" t="s">
        <v>148</v>
      </c>
      <c r="P7" s="140" t="s">
        <v>147</v>
      </c>
      <c r="Q7" s="140" t="s">
        <v>148</v>
      </c>
      <c r="R7" s="140" t="s">
        <v>147</v>
      </c>
      <c r="S7" s="864"/>
    </row>
    <row r="8" spans="1:19" s="80" customFormat="1" ht="13.8">
      <c r="A8" s="79">
        <v>1</v>
      </c>
      <c r="B8" s="1" t="s">
        <v>51</v>
      </c>
      <c r="C8" s="726">
        <v>452542384.9241817</v>
      </c>
      <c r="D8" s="726">
        <v>41729.455000000002</v>
      </c>
      <c r="E8" s="726">
        <v>0</v>
      </c>
      <c r="F8" s="727">
        <v>0</v>
      </c>
      <c r="G8" s="726">
        <v>0</v>
      </c>
      <c r="H8" s="726">
        <v>0</v>
      </c>
      <c r="I8" s="726">
        <v>0</v>
      </c>
      <c r="J8" s="726">
        <v>0</v>
      </c>
      <c r="K8" s="726">
        <v>0</v>
      </c>
      <c r="L8" s="726">
        <v>0</v>
      </c>
      <c r="M8" s="726">
        <v>91417842.618668139</v>
      </c>
      <c r="N8" s="726">
        <v>0</v>
      </c>
      <c r="O8" s="726">
        <v>0</v>
      </c>
      <c r="P8" s="726">
        <v>0</v>
      </c>
      <c r="Q8" s="726">
        <v>0</v>
      </c>
      <c r="R8" s="727">
        <v>0</v>
      </c>
      <c r="S8" s="728">
        <f>$C$6*SUM(C8:D8)+$E$6*SUM(E8:F8)+$G$6*SUM(G8:H8)+$I$6*SUM(I8:J8)+$K$6*SUM(K8:L8)+$M$6*SUM(M8:N8)+$O$6*SUM(O8:P8)+$Q$6*SUM(Q8:R8)</f>
        <v>91417842.618668139</v>
      </c>
    </row>
    <row r="9" spans="1:19" s="80" customFormat="1" ht="13.8">
      <c r="A9" s="79">
        <v>2</v>
      </c>
      <c r="B9" s="1" t="s">
        <v>52</v>
      </c>
      <c r="C9" s="726">
        <v>0</v>
      </c>
      <c r="D9" s="726">
        <v>0</v>
      </c>
      <c r="E9" s="726">
        <v>0</v>
      </c>
      <c r="F9" s="726">
        <v>0</v>
      </c>
      <c r="G9" s="726">
        <v>0</v>
      </c>
      <c r="H9" s="726">
        <v>0</v>
      </c>
      <c r="I9" s="726">
        <v>0</v>
      </c>
      <c r="J9" s="726">
        <v>0</v>
      </c>
      <c r="K9" s="726">
        <v>0</v>
      </c>
      <c r="L9" s="726">
        <v>0</v>
      </c>
      <c r="M9" s="726">
        <v>0</v>
      </c>
      <c r="N9" s="726">
        <v>0</v>
      </c>
      <c r="O9" s="726">
        <v>0</v>
      </c>
      <c r="P9" s="726">
        <v>0</v>
      </c>
      <c r="Q9" s="726">
        <v>0</v>
      </c>
      <c r="R9" s="727">
        <v>0</v>
      </c>
      <c r="S9" s="728">
        <f t="shared" ref="S9:S21" si="0">$C$6*SUM(C9:D9)+$E$6*SUM(E9:F9)+$G$6*SUM(G9:H9)+$I$6*SUM(I9:J9)+$K$6*SUM(K9:L9)+$M$6*SUM(M9:N9)+$O$6*SUM(O9:P9)+$Q$6*SUM(Q9:R9)</f>
        <v>0</v>
      </c>
    </row>
    <row r="10" spans="1:19" s="80" customFormat="1" ht="13.8">
      <c r="A10" s="79">
        <v>3</v>
      </c>
      <c r="B10" s="1" t="s">
        <v>164</v>
      </c>
      <c r="C10" s="726">
        <v>0</v>
      </c>
      <c r="D10" s="726">
        <v>0</v>
      </c>
      <c r="E10" s="726">
        <v>0</v>
      </c>
      <c r="F10" s="726">
        <v>0</v>
      </c>
      <c r="G10" s="726">
        <v>0</v>
      </c>
      <c r="H10" s="726">
        <v>0</v>
      </c>
      <c r="I10" s="726">
        <v>0</v>
      </c>
      <c r="J10" s="726">
        <v>0</v>
      </c>
      <c r="K10" s="726">
        <v>0</v>
      </c>
      <c r="L10" s="726">
        <v>0</v>
      </c>
      <c r="M10" s="726">
        <v>0</v>
      </c>
      <c r="N10" s="726">
        <v>0</v>
      </c>
      <c r="O10" s="726">
        <v>0</v>
      </c>
      <c r="P10" s="726">
        <v>0</v>
      </c>
      <c r="Q10" s="726">
        <v>0</v>
      </c>
      <c r="R10" s="727">
        <v>0</v>
      </c>
      <c r="S10" s="728">
        <f t="shared" si="0"/>
        <v>0</v>
      </c>
    </row>
    <row r="11" spans="1:19" s="80" customFormat="1" ht="13.8">
      <c r="A11" s="79">
        <v>4</v>
      </c>
      <c r="B11" s="1" t="s">
        <v>53</v>
      </c>
      <c r="C11" s="726">
        <v>0</v>
      </c>
      <c r="D11" s="726">
        <v>0</v>
      </c>
      <c r="E11" s="726">
        <v>0</v>
      </c>
      <c r="F11" s="726">
        <v>0</v>
      </c>
      <c r="G11" s="726">
        <v>0</v>
      </c>
      <c r="H11" s="726">
        <v>0</v>
      </c>
      <c r="I11" s="726">
        <v>0</v>
      </c>
      <c r="J11" s="726">
        <v>0</v>
      </c>
      <c r="K11" s="726">
        <v>0</v>
      </c>
      <c r="L11" s="726">
        <v>0</v>
      </c>
      <c r="M11" s="726">
        <v>0</v>
      </c>
      <c r="N11" s="726">
        <v>0</v>
      </c>
      <c r="O11" s="726">
        <v>0</v>
      </c>
      <c r="P11" s="726">
        <v>0</v>
      </c>
      <c r="Q11" s="726">
        <v>0</v>
      </c>
      <c r="R11" s="727">
        <v>0</v>
      </c>
      <c r="S11" s="728">
        <f t="shared" si="0"/>
        <v>0</v>
      </c>
    </row>
    <row r="12" spans="1:19" s="80" customFormat="1" ht="13.8">
      <c r="A12" s="79">
        <v>5</v>
      </c>
      <c r="B12" s="1" t="s">
        <v>54</v>
      </c>
      <c r="C12" s="726">
        <v>0</v>
      </c>
      <c r="D12" s="726">
        <v>0</v>
      </c>
      <c r="E12" s="726">
        <v>0</v>
      </c>
      <c r="F12" s="726">
        <v>0</v>
      </c>
      <c r="G12" s="726">
        <v>0</v>
      </c>
      <c r="H12" s="726">
        <v>0</v>
      </c>
      <c r="I12" s="726">
        <v>0</v>
      </c>
      <c r="J12" s="726">
        <v>0</v>
      </c>
      <c r="K12" s="726">
        <v>0</v>
      </c>
      <c r="L12" s="726">
        <v>0</v>
      </c>
      <c r="M12" s="726">
        <v>2558078.1830503079</v>
      </c>
      <c r="N12" s="726">
        <v>0</v>
      </c>
      <c r="O12" s="726">
        <v>0</v>
      </c>
      <c r="P12" s="726">
        <v>0</v>
      </c>
      <c r="Q12" s="726">
        <v>0</v>
      </c>
      <c r="R12" s="727">
        <v>0</v>
      </c>
      <c r="S12" s="728">
        <f t="shared" si="0"/>
        <v>2558078.1830503079</v>
      </c>
    </row>
    <row r="13" spans="1:19" s="80" customFormat="1" ht="13.8">
      <c r="A13" s="79">
        <v>6</v>
      </c>
      <c r="B13" s="1" t="s">
        <v>55</v>
      </c>
      <c r="C13" s="726">
        <v>0</v>
      </c>
      <c r="D13" s="726">
        <v>0</v>
      </c>
      <c r="E13" s="726">
        <v>197935264.71276072</v>
      </c>
      <c r="F13" s="726">
        <v>0</v>
      </c>
      <c r="G13" s="726">
        <v>0</v>
      </c>
      <c r="H13" s="726">
        <v>0</v>
      </c>
      <c r="I13" s="726">
        <v>17675181.172139455</v>
      </c>
      <c r="J13" s="726">
        <v>0</v>
      </c>
      <c r="K13" s="726">
        <v>0</v>
      </c>
      <c r="L13" s="726">
        <v>0</v>
      </c>
      <c r="M13" s="726">
        <v>22616911.203743301</v>
      </c>
      <c r="N13" s="726">
        <v>0</v>
      </c>
      <c r="O13" s="726">
        <v>0</v>
      </c>
      <c r="P13" s="726">
        <v>0</v>
      </c>
      <c r="Q13" s="726">
        <v>0</v>
      </c>
      <c r="R13" s="727">
        <v>0</v>
      </c>
      <c r="S13" s="728">
        <f t="shared" si="0"/>
        <v>71041554.732365161</v>
      </c>
    </row>
    <row r="14" spans="1:19" s="80" customFormat="1" ht="13.8">
      <c r="A14" s="79">
        <v>7</v>
      </c>
      <c r="B14" s="1" t="s">
        <v>56</v>
      </c>
      <c r="C14" s="726">
        <v>0</v>
      </c>
      <c r="D14" s="726">
        <v>0</v>
      </c>
      <c r="E14" s="726">
        <v>0</v>
      </c>
      <c r="F14" s="726">
        <v>0</v>
      </c>
      <c r="G14" s="726">
        <v>0</v>
      </c>
      <c r="H14" s="726">
        <v>0</v>
      </c>
      <c r="I14" s="726">
        <v>0</v>
      </c>
      <c r="J14" s="726">
        <v>0</v>
      </c>
      <c r="K14" s="726">
        <v>0</v>
      </c>
      <c r="L14" s="726">
        <v>0</v>
      </c>
      <c r="M14" s="726">
        <v>627450904.54691827</v>
      </c>
      <c r="N14" s="726">
        <v>41223530.959334552</v>
      </c>
      <c r="O14" s="726">
        <v>0</v>
      </c>
      <c r="P14" s="726">
        <v>0</v>
      </c>
      <c r="Q14" s="726">
        <v>0</v>
      </c>
      <c r="R14" s="727">
        <v>0</v>
      </c>
      <c r="S14" s="728">
        <f t="shared" si="0"/>
        <v>668674435.50625277</v>
      </c>
    </row>
    <row r="15" spans="1:19" s="80" customFormat="1" ht="13.8">
      <c r="A15" s="79">
        <v>8</v>
      </c>
      <c r="B15" s="1" t="s">
        <v>57</v>
      </c>
      <c r="C15" s="726">
        <v>0</v>
      </c>
      <c r="D15" s="726">
        <v>0</v>
      </c>
      <c r="E15" s="726">
        <v>0</v>
      </c>
      <c r="F15" s="726">
        <v>0</v>
      </c>
      <c r="G15" s="726">
        <v>278862369.94007289</v>
      </c>
      <c r="H15" s="726">
        <v>0</v>
      </c>
      <c r="I15" s="726">
        <v>0</v>
      </c>
      <c r="J15" s="726">
        <v>0</v>
      </c>
      <c r="K15" s="726">
        <v>1661930750.8509336</v>
      </c>
      <c r="L15" s="726">
        <v>8659254.3769422993</v>
      </c>
      <c r="M15" s="726">
        <v>0</v>
      </c>
      <c r="N15" s="726">
        <v>0</v>
      </c>
      <c r="O15" s="726">
        <v>0</v>
      </c>
      <c r="P15" s="726">
        <v>0</v>
      </c>
      <c r="Q15" s="726">
        <v>0</v>
      </c>
      <c r="R15" s="727">
        <v>0</v>
      </c>
      <c r="S15" s="728">
        <f t="shared" si="0"/>
        <v>1350544333.3999326</v>
      </c>
    </row>
    <row r="16" spans="1:19" s="80" customFormat="1" ht="13.8">
      <c r="A16" s="79">
        <v>9</v>
      </c>
      <c r="B16" s="1" t="s">
        <v>58</v>
      </c>
      <c r="C16" s="726">
        <v>0</v>
      </c>
      <c r="D16" s="726">
        <v>0</v>
      </c>
      <c r="E16" s="726">
        <v>0</v>
      </c>
      <c r="F16" s="726">
        <v>0</v>
      </c>
      <c r="G16" s="726">
        <v>584714671.2247448</v>
      </c>
      <c r="H16" s="726">
        <v>0</v>
      </c>
      <c r="I16" s="726">
        <v>0</v>
      </c>
      <c r="J16" s="726">
        <v>0</v>
      </c>
      <c r="K16" s="726">
        <v>0</v>
      </c>
      <c r="L16" s="726">
        <v>0</v>
      </c>
      <c r="M16" s="726">
        <v>0</v>
      </c>
      <c r="N16" s="726">
        <v>0</v>
      </c>
      <c r="O16" s="726">
        <v>0</v>
      </c>
      <c r="P16" s="726">
        <v>0</v>
      </c>
      <c r="Q16" s="726">
        <v>0</v>
      </c>
      <c r="R16" s="727">
        <v>0</v>
      </c>
      <c r="S16" s="728">
        <f t="shared" si="0"/>
        <v>204650134.92866066</v>
      </c>
    </row>
    <row r="17" spans="1:19" s="80" customFormat="1" ht="13.8">
      <c r="A17" s="79">
        <v>10</v>
      </c>
      <c r="B17" s="1" t="s">
        <v>59</v>
      </c>
      <c r="C17" s="726">
        <v>0</v>
      </c>
      <c r="D17" s="726">
        <v>0</v>
      </c>
      <c r="E17" s="726">
        <v>0</v>
      </c>
      <c r="F17" s="726">
        <v>0</v>
      </c>
      <c r="G17" s="726">
        <v>0</v>
      </c>
      <c r="H17" s="726">
        <v>0</v>
      </c>
      <c r="I17" s="726">
        <v>5557954.20263837</v>
      </c>
      <c r="J17" s="726">
        <v>0</v>
      </c>
      <c r="K17" s="726">
        <v>0</v>
      </c>
      <c r="L17" s="726">
        <v>0</v>
      </c>
      <c r="M17" s="726">
        <v>24785671.60919876</v>
      </c>
      <c r="N17" s="726">
        <v>0</v>
      </c>
      <c r="O17" s="726">
        <v>1856059.3147339257</v>
      </c>
      <c r="P17" s="726">
        <v>0</v>
      </c>
      <c r="Q17" s="726">
        <v>0</v>
      </c>
      <c r="R17" s="727">
        <v>0</v>
      </c>
      <c r="S17" s="728">
        <f t="shared" si="0"/>
        <v>30348737.682618834</v>
      </c>
    </row>
    <row r="18" spans="1:19" s="80" customFormat="1" ht="13.8">
      <c r="A18" s="79">
        <v>11</v>
      </c>
      <c r="B18" s="1" t="s">
        <v>60</v>
      </c>
      <c r="C18" s="726">
        <v>0</v>
      </c>
      <c r="D18" s="726">
        <v>0</v>
      </c>
      <c r="E18" s="726">
        <v>0</v>
      </c>
      <c r="F18" s="726">
        <v>0</v>
      </c>
      <c r="G18" s="726">
        <v>0</v>
      </c>
      <c r="H18" s="726">
        <v>0</v>
      </c>
      <c r="I18" s="726">
        <v>0</v>
      </c>
      <c r="J18" s="726">
        <v>0</v>
      </c>
      <c r="K18" s="726">
        <v>0</v>
      </c>
      <c r="L18" s="726">
        <v>0</v>
      </c>
      <c r="M18" s="726">
        <v>0</v>
      </c>
      <c r="N18" s="726">
        <v>0</v>
      </c>
      <c r="O18" s="726">
        <v>0</v>
      </c>
      <c r="P18" s="726">
        <v>0</v>
      </c>
      <c r="Q18" s="726">
        <v>2044719.04</v>
      </c>
      <c r="R18" s="727">
        <v>0</v>
      </c>
      <c r="S18" s="728">
        <f t="shared" si="0"/>
        <v>5111797.5999999996</v>
      </c>
    </row>
    <row r="19" spans="1:19" s="80" customFormat="1" ht="13.8">
      <c r="A19" s="79">
        <v>12</v>
      </c>
      <c r="B19" s="1" t="s">
        <v>61</v>
      </c>
      <c r="C19" s="726">
        <v>0</v>
      </c>
      <c r="D19" s="726">
        <v>0</v>
      </c>
      <c r="E19" s="726">
        <v>0</v>
      </c>
      <c r="F19" s="726">
        <v>0</v>
      </c>
      <c r="G19" s="726">
        <v>0</v>
      </c>
      <c r="H19" s="726">
        <v>0</v>
      </c>
      <c r="I19" s="726">
        <v>0</v>
      </c>
      <c r="J19" s="726">
        <v>0</v>
      </c>
      <c r="K19" s="726">
        <v>0</v>
      </c>
      <c r="L19" s="726">
        <v>0</v>
      </c>
      <c r="M19" s="726">
        <v>0</v>
      </c>
      <c r="N19" s="726">
        <v>0</v>
      </c>
      <c r="O19" s="726">
        <v>0</v>
      </c>
      <c r="P19" s="726">
        <v>0</v>
      </c>
      <c r="Q19" s="726">
        <v>0</v>
      </c>
      <c r="R19" s="727">
        <v>0</v>
      </c>
      <c r="S19" s="728">
        <f t="shared" si="0"/>
        <v>0</v>
      </c>
    </row>
    <row r="20" spans="1:19" s="80" customFormat="1" ht="13.8">
      <c r="A20" s="79">
        <v>13</v>
      </c>
      <c r="B20" s="1" t="s">
        <v>144</v>
      </c>
      <c r="C20" s="726">
        <v>0</v>
      </c>
      <c r="D20" s="726">
        <v>0</v>
      </c>
      <c r="E20" s="726">
        <v>0</v>
      </c>
      <c r="F20" s="726">
        <v>0</v>
      </c>
      <c r="G20" s="726">
        <v>0</v>
      </c>
      <c r="H20" s="726">
        <v>0</v>
      </c>
      <c r="I20" s="726">
        <v>0</v>
      </c>
      <c r="J20" s="726">
        <v>0</v>
      </c>
      <c r="K20" s="726">
        <v>0</v>
      </c>
      <c r="L20" s="726">
        <v>0</v>
      </c>
      <c r="M20" s="726">
        <v>0</v>
      </c>
      <c r="N20" s="726">
        <v>0</v>
      </c>
      <c r="O20" s="726">
        <v>0</v>
      </c>
      <c r="P20" s="726">
        <v>0</v>
      </c>
      <c r="Q20" s="726">
        <v>0</v>
      </c>
      <c r="R20" s="727">
        <v>0</v>
      </c>
      <c r="S20" s="728">
        <f t="shared" si="0"/>
        <v>0</v>
      </c>
    </row>
    <row r="21" spans="1:19" s="80" customFormat="1" ht="13.8">
      <c r="A21" s="79">
        <v>14</v>
      </c>
      <c r="B21" s="1" t="s">
        <v>63</v>
      </c>
      <c r="C21" s="726">
        <v>261237662.44999996</v>
      </c>
      <c r="D21" s="726">
        <v>0</v>
      </c>
      <c r="E21" s="726">
        <v>24476351.139999997</v>
      </c>
      <c r="F21" s="726">
        <v>0</v>
      </c>
      <c r="G21" s="726">
        <v>0</v>
      </c>
      <c r="H21" s="726">
        <v>0</v>
      </c>
      <c r="I21" s="726">
        <v>0</v>
      </c>
      <c r="J21" s="726">
        <v>0</v>
      </c>
      <c r="K21" s="726">
        <v>0</v>
      </c>
      <c r="L21" s="726">
        <v>0</v>
      </c>
      <c r="M21" s="726">
        <v>177614795.82299995</v>
      </c>
      <c r="N21" s="726">
        <v>0</v>
      </c>
      <c r="O21" s="726">
        <v>0</v>
      </c>
      <c r="P21" s="726">
        <v>0</v>
      </c>
      <c r="Q21" s="726">
        <v>0</v>
      </c>
      <c r="R21" s="727">
        <v>0</v>
      </c>
      <c r="S21" s="728">
        <f t="shared" si="0"/>
        <v>182510066.05099994</v>
      </c>
    </row>
    <row r="22" spans="1:19" ht="14.4" thickBot="1">
      <c r="A22" s="81"/>
      <c r="B22" s="82" t="s">
        <v>64</v>
      </c>
      <c r="C22" s="155">
        <f>SUM(C8:C21)</f>
        <v>713780047.37418163</v>
      </c>
      <c r="D22" s="155">
        <f t="shared" ref="D22:R22" si="1">SUM(D8:D21)</f>
        <v>41729.455000000002</v>
      </c>
      <c r="E22" s="155">
        <f t="shared" si="1"/>
        <v>222411615.8527607</v>
      </c>
      <c r="F22" s="155">
        <f t="shared" si="1"/>
        <v>0</v>
      </c>
      <c r="G22" s="155">
        <f t="shared" si="1"/>
        <v>863577041.16481769</v>
      </c>
      <c r="H22" s="155">
        <f t="shared" si="1"/>
        <v>0</v>
      </c>
      <c r="I22" s="155">
        <f t="shared" si="1"/>
        <v>23233135.374777824</v>
      </c>
      <c r="J22" s="155">
        <f t="shared" si="1"/>
        <v>0</v>
      </c>
      <c r="K22" s="155">
        <f t="shared" si="1"/>
        <v>1661930750.8509336</v>
      </c>
      <c r="L22" s="155">
        <f t="shared" si="1"/>
        <v>8659254.3769422993</v>
      </c>
      <c r="M22" s="155">
        <f t="shared" si="1"/>
        <v>946444203.98457885</v>
      </c>
      <c r="N22" s="155">
        <f t="shared" si="1"/>
        <v>41223530.959334552</v>
      </c>
      <c r="O22" s="155">
        <f t="shared" si="1"/>
        <v>1856059.3147339257</v>
      </c>
      <c r="P22" s="155">
        <f t="shared" si="1"/>
        <v>0</v>
      </c>
      <c r="Q22" s="155">
        <f t="shared" si="1"/>
        <v>2044719.04</v>
      </c>
      <c r="R22" s="155">
        <f t="shared" si="1"/>
        <v>0</v>
      </c>
      <c r="S22" s="567">
        <f>SUM(S8:S21)</f>
        <v>2606856980.7025485</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scale="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P7"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2"/>
  <cols>
    <col min="1" max="1" width="8.33203125" style="4"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6"/>
  </cols>
  <sheetData>
    <row r="1" spans="1:22">
      <c r="A1" s="2" t="s">
        <v>30</v>
      </c>
      <c r="B1" s="3" t="str">
        <f>'Info '!C2</f>
        <v>JSC "Liberty Bank"</v>
      </c>
    </row>
    <row r="2" spans="1:22">
      <c r="A2" s="2" t="s">
        <v>31</v>
      </c>
      <c r="B2" s="481">
        <f>'1. key ratios '!B2</f>
        <v>45473</v>
      </c>
    </row>
    <row r="4" spans="1:22" ht="13.8" thickBot="1">
      <c r="A4" s="4" t="s">
        <v>243</v>
      </c>
      <c r="B4" s="83" t="s">
        <v>50</v>
      </c>
      <c r="V4" s="17" t="s">
        <v>35</v>
      </c>
    </row>
    <row r="5" spans="1:22" ht="12.75" customHeight="1">
      <c r="A5" s="84"/>
      <c r="B5" s="85"/>
      <c r="C5" s="867" t="s">
        <v>169</v>
      </c>
      <c r="D5" s="868"/>
      <c r="E5" s="868"/>
      <c r="F5" s="868"/>
      <c r="G5" s="868"/>
      <c r="H5" s="868"/>
      <c r="I5" s="868"/>
      <c r="J5" s="868"/>
      <c r="K5" s="868"/>
      <c r="L5" s="869"/>
      <c r="M5" s="870" t="s">
        <v>170</v>
      </c>
      <c r="N5" s="871"/>
      <c r="O5" s="871"/>
      <c r="P5" s="871"/>
      <c r="Q5" s="871"/>
      <c r="R5" s="871"/>
      <c r="S5" s="872"/>
      <c r="T5" s="875" t="s">
        <v>241</v>
      </c>
      <c r="U5" s="875" t="s">
        <v>242</v>
      </c>
      <c r="V5" s="873" t="s">
        <v>76</v>
      </c>
    </row>
    <row r="6" spans="1:22" s="46" customFormat="1" ht="105.6">
      <c r="A6" s="43"/>
      <c r="B6" s="86"/>
      <c r="C6" s="87" t="s">
        <v>65</v>
      </c>
      <c r="D6" s="124" t="s">
        <v>66</v>
      </c>
      <c r="E6" s="106" t="s">
        <v>172</v>
      </c>
      <c r="F6" s="106" t="s">
        <v>173</v>
      </c>
      <c r="G6" s="124" t="s">
        <v>176</v>
      </c>
      <c r="H6" s="124" t="s">
        <v>171</v>
      </c>
      <c r="I6" s="124" t="s">
        <v>67</v>
      </c>
      <c r="J6" s="124" t="s">
        <v>68</v>
      </c>
      <c r="K6" s="88" t="s">
        <v>69</v>
      </c>
      <c r="L6" s="89" t="s">
        <v>70</v>
      </c>
      <c r="M6" s="87" t="s">
        <v>174</v>
      </c>
      <c r="N6" s="88" t="s">
        <v>71</v>
      </c>
      <c r="O6" s="88" t="s">
        <v>72</v>
      </c>
      <c r="P6" s="88" t="s">
        <v>73</v>
      </c>
      <c r="Q6" s="88" t="s">
        <v>74</v>
      </c>
      <c r="R6" s="88" t="s">
        <v>75</v>
      </c>
      <c r="S6" s="142" t="s">
        <v>175</v>
      </c>
      <c r="T6" s="876"/>
      <c r="U6" s="876"/>
      <c r="V6" s="874"/>
    </row>
    <row r="7" spans="1:22" s="80" customFormat="1" ht="13.8">
      <c r="A7" s="90">
        <v>1</v>
      </c>
      <c r="B7" s="1" t="s">
        <v>51</v>
      </c>
      <c r="C7" s="521">
        <v>0</v>
      </c>
      <c r="D7" s="726">
        <v>0</v>
      </c>
      <c r="E7" s="726">
        <v>0</v>
      </c>
      <c r="F7" s="726">
        <v>0</v>
      </c>
      <c r="G7" s="726">
        <v>0</v>
      </c>
      <c r="H7" s="726">
        <v>0</v>
      </c>
      <c r="I7" s="726">
        <v>0</v>
      </c>
      <c r="J7" s="726">
        <v>0</v>
      </c>
      <c r="K7" s="726">
        <v>0</v>
      </c>
      <c r="L7" s="729">
        <v>0</v>
      </c>
      <c r="M7" s="521">
        <v>0</v>
      </c>
      <c r="N7" s="726">
        <v>0</v>
      </c>
      <c r="O7" s="726">
        <v>0</v>
      </c>
      <c r="P7" s="726">
        <v>0</v>
      </c>
      <c r="Q7" s="726">
        <v>0</v>
      </c>
      <c r="R7" s="726">
        <v>0</v>
      </c>
      <c r="S7" s="729">
        <v>0</v>
      </c>
      <c r="T7" s="730">
        <v>0</v>
      </c>
      <c r="U7" s="731">
        <v>0</v>
      </c>
      <c r="V7" s="522">
        <f>SUM(C7:S7)</f>
        <v>0</v>
      </c>
    </row>
    <row r="8" spans="1:22" s="80" customFormat="1" ht="13.8">
      <c r="A8" s="90">
        <v>2</v>
      </c>
      <c r="B8" s="1" t="s">
        <v>52</v>
      </c>
      <c r="C8" s="521">
        <v>0</v>
      </c>
      <c r="D8" s="726">
        <v>0</v>
      </c>
      <c r="E8" s="726">
        <v>0</v>
      </c>
      <c r="F8" s="726">
        <v>0</v>
      </c>
      <c r="G8" s="726">
        <v>0</v>
      </c>
      <c r="H8" s="726">
        <v>0</v>
      </c>
      <c r="I8" s="726">
        <v>0</v>
      </c>
      <c r="J8" s="726">
        <v>0</v>
      </c>
      <c r="K8" s="726">
        <v>0</v>
      </c>
      <c r="L8" s="729">
        <v>0</v>
      </c>
      <c r="M8" s="521">
        <v>0</v>
      </c>
      <c r="N8" s="726">
        <v>0</v>
      </c>
      <c r="O8" s="726">
        <v>0</v>
      </c>
      <c r="P8" s="726">
        <v>0</v>
      </c>
      <c r="Q8" s="726">
        <v>0</v>
      </c>
      <c r="R8" s="726">
        <v>0</v>
      </c>
      <c r="S8" s="729">
        <v>0</v>
      </c>
      <c r="T8" s="731">
        <v>0</v>
      </c>
      <c r="U8" s="731">
        <v>0</v>
      </c>
      <c r="V8" s="522">
        <f t="shared" ref="V8:V20" si="0">SUM(C8:S8)</f>
        <v>0</v>
      </c>
    </row>
    <row r="9" spans="1:22" s="80" customFormat="1" ht="13.8">
      <c r="A9" s="90">
        <v>3</v>
      </c>
      <c r="B9" s="1" t="s">
        <v>165</v>
      </c>
      <c r="C9" s="521">
        <v>0</v>
      </c>
      <c r="D9" s="726">
        <v>0</v>
      </c>
      <c r="E9" s="726">
        <v>0</v>
      </c>
      <c r="F9" s="726">
        <v>0</v>
      </c>
      <c r="G9" s="726">
        <v>0</v>
      </c>
      <c r="H9" s="726">
        <v>0</v>
      </c>
      <c r="I9" s="726">
        <v>0</v>
      </c>
      <c r="J9" s="726">
        <v>0</v>
      </c>
      <c r="K9" s="726">
        <v>0</v>
      </c>
      <c r="L9" s="729">
        <v>0</v>
      </c>
      <c r="M9" s="521">
        <v>0</v>
      </c>
      <c r="N9" s="726">
        <v>0</v>
      </c>
      <c r="O9" s="726">
        <v>0</v>
      </c>
      <c r="P9" s="726">
        <v>0</v>
      </c>
      <c r="Q9" s="726">
        <v>0</v>
      </c>
      <c r="R9" s="726">
        <v>0</v>
      </c>
      <c r="S9" s="729">
        <v>0</v>
      </c>
      <c r="T9" s="731">
        <v>0</v>
      </c>
      <c r="U9" s="731">
        <v>0</v>
      </c>
      <c r="V9" s="522">
        <f>SUM(C9:S9)</f>
        <v>0</v>
      </c>
    </row>
    <row r="10" spans="1:22" s="80" customFormat="1" ht="13.8">
      <c r="A10" s="90">
        <v>4</v>
      </c>
      <c r="B10" s="1" t="s">
        <v>53</v>
      </c>
      <c r="C10" s="521">
        <v>0</v>
      </c>
      <c r="D10" s="726">
        <v>0</v>
      </c>
      <c r="E10" s="726">
        <v>0</v>
      </c>
      <c r="F10" s="726">
        <v>0</v>
      </c>
      <c r="G10" s="726">
        <v>0</v>
      </c>
      <c r="H10" s="726">
        <v>0</v>
      </c>
      <c r="I10" s="726">
        <v>0</v>
      </c>
      <c r="J10" s="726">
        <v>0</v>
      </c>
      <c r="K10" s="726">
        <v>0</v>
      </c>
      <c r="L10" s="729">
        <v>0</v>
      </c>
      <c r="M10" s="521">
        <v>0</v>
      </c>
      <c r="N10" s="726">
        <v>0</v>
      </c>
      <c r="O10" s="726">
        <v>0</v>
      </c>
      <c r="P10" s="726">
        <v>0</v>
      </c>
      <c r="Q10" s="726">
        <v>0</v>
      </c>
      <c r="R10" s="726">
        <v>0</v>
      </c>
      <c r="S10" s="729">
        <v>0</v>
      </c>
      <c r="T10" s="731">
        <v>0</v>
      </c>
      <c r="U10" s="731">
        <v>0</v>
      </c>
      <c r="V10" s="522">
        <f t="shared" si="0"/>
        <v>0</v>
      </c>
    </row>
    <row r="11" spans="1:22" s="80" customFormat="1" ht="13.8">
      <c r="A11" s="90">
        <v>5</v>
      </c>
      <c r="B11" s="1" t="s">
        <v>54</v>
      </c>
      <c r="C11" s="521">
        <v>0</v>
      </c>
      <c r="D11" s="726">
        <v>0</v>
      </c>
      <c r="E11" s="726">
        <v>0</v>
      </c>
      <c r="F11" s="726">
        <v>0</v>
      </c>
      <c r="G11" s="726">
        <v>0</v>
      </c>
      <c r="H11" s="726">
        <v>0</v>
      </c>
      <c r="I11" s="726">
        <v>0</v>
      </c>
      <c r="J11" s="726">
        <v>0</v>
      </c>
      <c r="K11" s="726">
        <v>0</v>
      </c>
      <c r="L11" s="729">
        <v>0</v>
      </c>
      <c r="M11" s="521">
        <v>0</v>
      </c>
      <c r="N11" s="726">
        <v>0</v>
      </c>
      <c r="O11" s="726">
        <v>0</v>
      </c>
      <c r="P11" s="726">
        <v>0</v>
      </c>
      <c r="Q11" s="726">
        <v>0</v>
      </c>
      <c r="R11" s="726">
        <v>0</v>
      </c>
      <c r="S11" s="729">
        <v>0</v>
      </c>
      <c r="T11" s="731">
        <v>0</v>
      </c>
      <c r="U11" s="731">
        <v>0</v>
      </c>
      <c r="V11" s="522">
        <f t="shared" si="0"/>
        <v>0</v>
      </c>
    </row>
    <row r="12" spans="1:22" s="80" customFormat="1" ht="13.8">
      <c r="A12" s="90">
        <v>6</v>
      </c>
      <c r="B12" s="1" t="s">
        <v>55</v>
      </c>
      <c r="C12" s="521">
        <v>0</v>
      </c>
      <c r="D12" s="726">
        <v>0</v>
      </c>
      <c r="E12" s="726">
        <v>0</v>
      </c>
      <c r="F12" s="726">
        <v>0</v>
      </c>
      <c r="G12" s="726">
        <v>0</v>
      </c>
      <c r="H12" s="726">
        <v>0</v>
      </c>
      <c r="I12" s="726">
        <v>0</v>
      </c>
      <c r="J12" s="726">
        <v>0</v>
      </c>
      <c r="K12" s="726">
        <v>0</v>
      </c>
      <c r="L12" s="729">
        <v>0</v>
      </c>
      <c r="M12" s="521">
        <v>0</v>
      </c>
      <c r="N12" s="726">
        <v>0</v>
      </c>
      <c r="O12" s="726">
        <v>0</v>
      </c>
      <c r="P12" s="726">
        <v>0</v>
      </c>
      <c r="Q12" s="726">
        <v>0</v>
      </c>
      <c r="R12" s="726">
        <v>0</v>
      </c>
      <c r="S12" s="729">
        <v>0</v>
      </c>
      <c r="T12" s="731">
        <v>0</v>
      </c>
      <c r="U12" s="731">
        <v>0</v>
      </c>
      <c r="V12" s="522">
        <f t="shared" si="0"/>
        <v>0</v>
      </c>
    </row>
    <row r="13" spans="1:22" s="80" customFormat="1" ht="13.8">
      <c r="A13" s="90">
        <v>7</v>
      </c>
      <c r="B13" s="1" t="s">
        <v>56</v>
      </c>
      <c r="C13" s="521">
        <v>0</v>
      </c>
      <c r="D13" s="726">
        <v>14586973.547074568</v>
      </c>
      <c r="E13" s="726">
        <v>0</v>
      </c>
      <c r="F13" s="726">
        <v>0</v>
      </c>
      <c r="G13" s="726">
        <v>0</v>
      </c>
      <c r="H13" s="726">
        <v>0</v>
      </c>
      <c r="I13" s="726">
        <v>0</v>
      </c>
      <c r="J13" s="726">
        <v>0</v>
      </c>
      <c r="K13" s="726">
        <v>0</v>
      </c>
      <c r="L13" s="729">
        <v>0</v>
      </c>
      <c r="M13" s="521">
        <v>0</v>
      </c>
      <c r="N13" s="726">
        <v>0</v>
      </c>
      <c r="O13" s="726">
        <v>0</v>
      </c>
      <c r="P13" s="726">
        <v>0</v>
      </c>
      <c r="Q13" s="726">
        <v>0</v>
      </c>
      <c r="R13" s="726">
        <v>0</v>
      </c>
      <c r="S13" s="729">
        <v>0</v>
      </c>
      <c r="T13" s="731">
        <v>12955213.993848968</v>
      </c>
      <c r="U13" s="731">
        <v>1631759.5532255999</v>
      </c>
      <c r="V13" s="522">
        <f t="shared" si="0"/>
        <v>14586973.547074568</v>
      </c>
    </row>
    <row r="14" spans="1:22" s="80" customFormat="1" ht="13.8">
      <c r="A14" s="90">
        <v>8</v>
      </c>
      <c r="B14" s="1" t="s">
        <v>57</v>
      </c>
      <c r="C14" s="521">
        <v>0</v>
      </c>
      <c r="D14" s="726">
        <v>16030407.928378485</v>
      </c>
      <c r="E14" s="726">
        <v>0</v>
      </c>
      <c r="F14" s="726">
        <v>0</v>
      </c>
      <c r="G14" s="726">
        <v>0</v>
      </c>
      <c r="H14" s="726">
        <v>0</v>
      </c>
      <c r="I14" s="726">
        <v>0</v>
      </c>
      <c r="J14" s="726">
        <v>0</v>
      </c>
      <c r="K14" s="726">
        <v>0</v>
      </c>
      <c r="L14" s="729">
        <v>0</v>
      </c>
      <c r="M14" s="521">
        <v>0</v>
      </c>
      <c r="N14" s="726">
        <v>0</v>
      </c>
      <c r="O14" s="726">
        <v>0</v>
      </c>
      <c r="P14" s="726">
        <v>0</v>
      </c>
      <c r="Q14" s="726">
        <v>0</v>
      </c>
      <c r="R14" s="726">
        <v>0</v>
      </c>
      <c r="S14" s="729">
        <v>0</v>
      </c>
      <c r="T14" s="731">
        <v>15050747.259628486</v>
      </c>
      <c r="U14" s="731">
        <v>979660.66875000007</v>
      </c>
      <c r="V14" s="522">
        <f t="shared" si="0"/>
        <v>16030407.928378485</v>
      </c>
    </row>
    <row r="15" spans="1:22" s="80" customFormat="1" ht="13.8">
      <c r="A15" s="90">
        <v>9</v>
      </c>
      <c r="B15" s="1" t="s">
        <v>58</v>
      </c>
      <c r="C15" s="521">
        <v>0</v>
      </c>
      <c r="D15" s="726">
        <v>326796.84432777431</v>
      </c>
      <c r="E15" s="726">
        <v>0</v>
      </c>
      <c r="F15" s="726">
        <v>0</v>
      </c>
      <c r="G15" s="726">
        <v>0</v>
      </c>
      <c r="H15" s="726">
        <v>0</v>
      </c>
      <c r="I15" s="726">
        <v>0</v>
      </c>
      <c r="J15" s="726">
        <v>0</v>
      </c>
      <c r="K15" s="726">
        <v>0</v>
      </c>
      <c r="L15" s="729">
        <v>0</v>
      </c>
      <c r="M15" s="521">
        <v>0</v>
      </c>
      <c r="N15" s="726">
        <v>0</v>
      </c>
      <c r="O15" s="726">
        <v>0</v>
      </c>
      <c r="P15" s="726">
        <v>0</v>
      </c>
      <c r="Q15" s="726">
        <v>0</v>
      </c>
      <c r="R15" s="726">
        <v>0</v>
      </c>
      <c r="S15" s="729">
        <v>0</v>
      </c>
      <c r="T15" s="731">
        <v>326796.84432777431</v>
      </c>
      <c r="U15" s="731">
        <v>0</v>
      </c>
      <c r="V15" s="522">
        <f t="shared" si="0"/>
        <v>326796.84432777431</v>
      </c>
    </row>
    <row r="16" spans="1:22" s="80" customFormat="1" ht="13.8">
      <c r="A16" s="90">
        <v>10</v>
      </c>
      <c r="B16" s="1" t="s">
        <v>59</v>
      </c>
      <c r="C16" s="521">
        <v>0</v>
      </c>
      <c r="D16" s="726">
        <v>128065.1360972</v>
      </c>
      <c r="E16" s="726">
        <v>0</v>
      </c>
      <c r="F16" s="726">
        <v>0</v>
      </c>
      <c r="G16" s="726">
        <v>0</v>
      </c>
      <c r="H16" s="726">
        <v>0</v>
      </c>
      <c r="I16" s="726">
        <v>0</v>
      </c>
      <c r="J16" s="726">
        <v>0</v>
      </c>
      <c r="K16" s="726">
        <v>0</v>
      </c>
      <c r="L16" s="729">
        <v>0</v>
      </c>
      <c r="M16" s="521">
        <v>0</v>
      </c>
      <c r="N16" s="726">
        <v>0</v>
      </c>
      <c r="O16" s="726">
        <v>0</v>
      </c>
      <c r="P16" s="726">
        <v>0</v>
      </c>
      <c r="Q16" s="726">
        <v>0</v>
      </c>
      <c r="R16" s="726">
        <v>0</v>
      </c>
      <c r="S16" s="729">
        <v>0</v>
      </c>
      <c r="T16" s="731">
        <v>128065.1360972</v>
      </c>
      <c r="U16" s="731">
        <v>0</v>
      </c>
      <c r="V16" s="522">
        <f t="shared" si="0"/>
        <v>128065.1360972</v>
      </c>
    </row>
    <row r="17" spans="1:22" s="80" customFormat="1" ht="13.8">
      <c r="A17" s="90">
        <v>11</v>
      </c>
      <c r="B17" s="1" t="s">
        <v>60</v>
      </c>
      <c r="C17" s="521">
        <v>0</v>
      </c>
      <c r="D17" s="726">
        <v>0</v>
      </c>
      <c r="E17" s="726">
        <v>0</v>
      </c>
      <c r="F17" s="726">
        <v>0</v>
      </c>
      <c r="G17" s="726">
        <v>0</v>
      </c>
      <c r="H17" s="726">
        <v>0</v>
      </c>
      <c r="I17" s="726">
        <v>0</v>
      </c>
      <c r="J17" s="726">
        <v>0</v>
      </c>
      <c r="K17" s="726">
        <v>0</v>
      </c>
      <c r="L17" s="729">
        <v>0</v>
      </c>
      <c r="M17" s="521">
        <v>0</v>
      </c>
      <c r="N17" s="726">
        <v>0</v>
      </c>
      <c r="O17" s="726">
        <v>0</v>
      </c>
      <c r="P17" s="726">
        <v>0</v>
      </c>
      <c r="Q17" s="726">
        <v>0</v>
      </c>
      <c r="R17" s="726">
        <v>0</v>
      </c>
      <c r="S17" s="729">
        <v>0</v>
      </c>
      <c r="T17" s="731">
        <v>0</v>
      </c>
      <c r="U17" s="731">
        <v>0</v>
      </c>
      <c r="V17" s="522">
        <f t="shared" si="0"/>
        <v>0</v>
      </c>
    </row>
    <row r="18" spans="1:22" s="80" customFormat="1" ht="13.8">
      <c r="A18" s="90">
        <v>12</v>
      </c>
      <c r="B18" s="1" t="s">
        <v>61</v>
      </c>
      <c r="C18" s="521">
        <v>0</v>
      </c>
      <c r="D18" s="726">
        <v>0</v>
      </c>
      <c r="E18" s="726">
        <v>0</v>
      </c>
      <c r="F18" s="726">
        <v>0</v>
      </c>
      <c r="G18" s="726">
        <v>0</v>
      </c>
      <c r="H18" s="726">
        <v>0</v>
      </c>
      <c r="I18" s="726">
        <v>0</v>
      </c>
      <c r="J18" s="726">
        <v>0</v>
      </c>
      <c r="K18" s="726">
        <v>0</v>
      </c>
      <c r="L18" s="729">
        <v>0</v>
      </c>
      <c r="M18" s="521">
        <v>0</v>
      </c>
      <c r="N18" s="726">
        <v>0</v>
      </c>
      <c r="O18" s="726">
        <v>0</v>
      </c>
      <c r="P18" s="726">
        <v>0</v>
      </c>
      <c r="Q18" s="726">
        <v>0</v>
      </c>
      <c r="R18" s="726">
        <v>0</v>
      </c>
      <c r="S18" s="729">
        <v>0</v>
      </c>
      <c r="T18" s="731">
        <v>0</v>
      </c>
      <c r="U18" s="731">
        <v>0</v>
      </c>
      <c r="V18" s="522">
        <f t="shared" si="0"/>
        <v>0</v>
      </c>
    </row>
    <row r="19" spans="1:22" s="80" customFormat="1" ht="13.8">
      <c r="A19" s="90">
        <v>13</v>
      </c>
      <c r="B19" s="1" t="s">
        <v>62</v>
      </c>
      <c r="C19" s="521">
        <v>0</v>
      </c>
      <c r="D19" s="726">
        <v>0</v>
      </c>
      <c r="E19" s="726">
        <v>0</v>
      </c>
      <c r="F19" s="726">
        <v>0</v>
      </c>
      <c r="G19" s="726">
        <v>0</v>
      </c>
      <c r="H19" s="726">
        <v>0</v>
      </c>
      <c r="I19" s="726">
        <v>0</v>
      </c>
      <c r="J19" s="726">
        <v>0</v>
      </c>
      <c r="K19" s="726">
        <v>0</v>
      </c>
      <c r="L19" s="729">
        <v>0</v>
      </c>
      <c r="M19" s="521">
        <v>0</v>
      </c>
      <c r="N19" s="726">
        <v>0</v>
      </c>
      <c r="O19" s="726">
        <v>0</v>
      </c>
      <c r="P19" s="726">
        <v>0</v>
      </c>
      <c r="Q19" s="726">
        <v>0</v>
      </c>
      <c r="R19" s="726">
        <v>0</v>
      </c>
      <c r="S19" s="729">
        <v>0</v>
      </c>
      <c r="T19" s="731">
        <v>0</v>
      </c>
      <c r="U19" s="731">
        <v>0</v>
      </c>
      <c r="V19" s="522">
        <f t="shared" si="0"/>
        <v>0</v>
      </c>
    </row>
    <row r="20" spans="1:22" s="80" customFormat="1" ht="13.8">
      <c r="A20" s="90">
        <v>14</v>
      </c>
      <c r="B20" s="1" t="s">
        <v>63</v>
      </c>
      <c r="C20" s="521">
        <v>0</v>
      </c>
      <c r="D20" s="726">
        <v>0</v>
      </c>
      <c r="E20" s="726">
        <v>0</v>
      </c>
      <c r="F20" s="726">
        <v>0</v>
      </c>
      <c r="G20" s="726">
        <v>0</v>
      </c>
      <c r="H20" s="726">
        <v>0</v>
      </c>
      <c r="I20" s="726">
        <v>0</v>
      </c>
      <c r="J20" s="726">
        <v>0</v>
      </c>
      <c r="K20" s="726">
        <v>0</v>
      </c>
      <c r="L20" s="729">
        <v>0</v>
      </c>
      <c r="M20" s="521">
        <v>0</v>
      </c>
      <c r="N20" s="726">
        <v>0</v>
      </c>
      <c r="O20" s="726">
        <v>0</v>
      </c>
      <c r="P20" s="726">
        <v>0</v>
      </c>
      <c r="Q20" s="726">
        <v>0</v>
      </c>
      <c r="R20" s="726">
        <v>0</v>
      </c>
      <c r="S20" s="729">
        <v>0</v>
      </c>
      <c r="T20" s="731">
        <v>0</v>
      </c>
      <c r="U20" s="731">
        <v>0</v>
      </c>
      <c r="V20" s="522">
        <f t="shared" si="0"/>
        <v>0</v>
      </c>
    </row>
    <row r="21" spans="1:22" ht="14.4" thickBot="1">
      <c r="A21" s="81"/>
      <c r="B21" s="91" t="s">
        <v>64</v>
      </c>
      <c r="C21" s="523">
        <f>SUM(C7:C20)</f>
        <v>0</v>
      </c>
      <c r="D21" s="155">
        <f t="shared" ref="D21:V21" si="1">SUM(D7:D20)</f>
        <v>31072243.455878027</v>
      </c>
      <c r="E21" s="155">
        <f t="shared" si="1"/>
        <v>0</v>
      </c>
      <c r="F21" s="155">
        <f t="shared" si="1"/>
        <v>0</v>
      </c>
      <c r="G21" s="155">
        <f t="shared" si="1"/>
        <v>0</v>
      </c>
      <c r="H21" s="155">
        <f t="shared" si="1"/>
        <v>0</v>
      </c>
      <c r="I21" s="155">
        <f t="shared" si="1"/>
        <v>0</v>
      </c>
      <c r="J21" s="155">
        <f t="shared" si="1"/>
        <v>0</v>
      </c>
      <c r="K21" s="155">
        <f t="shared" si="1"/>
        <v>0</v>
      </c>
      <c r="L21" s="524">
        <f t="shared" si="1"/>
        <v>0</v>
      </c>
      <c r="M21" s="523">
        <f t="shared" si="1"/>
        <v>0</v>
      </c>
      <c r="N21" s="155">
        <f t="shared" si="1"/>
        <v>0</v>
      </c>
      <c r="O21" s="155">
        <f t="shared" si="1"/>
        <v>0</v>
      </c>
      <c r="P21" s="155">
        <f t="shared" si="1"/>
        <v>0</v>
      </c>
      <c r="Q21" s="155">
        <f t="shared" si="1"/>
        <v>0</v>
      </c>
      <c r="R21" s="155">
        <f t="shared" si="1"/>
        <v>0</v>
      </c>
      <c r="S21" s="524">
        <f t="shared" si="1"/>
        <v>0</v>
      </c>
      <c r="T21" s="524">
        <f>SUM(T7:T20)</f>
        <v>28460823.233902428</v>
      </c>
      <c r="U21" s="524">
        <f t="shared" si="1"/>
        <v>2611420.2219755999</v>
      </c>
      <c r="V21" s="525">
        <f t="shared" si="1"/>
        <v>31072243.455878027</v>
      </c>
    </row>
    <row r="22" spans="1:22" ht="13.8">
      <c r="C22" s="477"/>
      <c r="D22" s="477"/>
      <c r="E22" s="477"/>
      <c r="F22" s="477"/>
      <c r="G22" s="477"/>
      <c r="H22" s="477"/>
      <c r="I22" s="477"/>
      <c r="J22" s="477"/>
      <c r="K22" s="477"/>
      <c r="L22" s="477"/>
      <c r="M22" s="477"/>
      <c r="N22" s="477"/>
      <c r="O22" s="477"/>
      <c r="P22" s="477"/>
      <c r="Q22" s="477"/>
      <c r="R22" s="477"/>
      <c r="S22" s="477"/>
      <c r="T22" s="477"/>
      <c r="U22" s="477"/>
      <c r="V22" s="477"/>
    </row>
    <row r="24" spans="1:22">
      <c r="A24" s="7"/>
      <c r="B24" s="7"/>
      <c r="C24" s="21"/>
      <c r="D24" s="21"/>
      <c r="E24" s="21"/>
    </row>
    <row r="25" spans="1:22">
      <c r="A25" s="92"/>
      <c r="B25" s="92"/>
      <c r="C25" s="7"/>
      <c r="D25" s="21"/>
      <c r="E25" s="21"/>
    </row>
    <row r="26" spans="1:22">
      <c r="A26" s="92"/>
      <c r="B26" s="22"/>
      <c r="C26" s="7"/>
      <c r="D26" s="21"/>
      <c r="E26" s="21"/>
    </row>
    <row r="27" spans="1:22">
      <c r="A27" s="92"/>
      <c r="B27" s="92"/>
      <c r="C27" s="7"/>
      <c r="D27" s="21"/>
      <c r="E27" s="21"/>
    </row>
    <row r="28" spans="1:22">
      <c r="A28" s="92"/>
      <c r="B28" s="22"/>
      <c r="C28" s="7"/>
      <c r="D28" s="21"/>
      <c r="E28" s="21"/>
    </row>
  </sheetData>
  <mergeCells count="5">
    <mergeCell ref="C5:L5"/>
    <mergeCell ref="M5:S5"/>
    <mergeCell ref="V5:V6"/>
    <mergeCell ref="T5:T6"/>
    <mergeCell ref="U5:U6"/>
  </mergeCells>
  <pageMargins left="0.7" right="0.7" top="0.75" bottom="0.75" header="0.3" footer="0.3"/>
  <pageSetup paperSize="9" scale="1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pane xSplit="1" ySplit="7" topLeftCell="B8"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9" style="4" customWidth="1"/>
    <col min="2" max="2" width="66.44140625" style="4" customWidth="1"/>
    <col min="3" max="3" width="23.5546875" style="150" bestFit="1" customWidth="1"/>
    <col min="4" max="4" width="14.88671875" style="150" bestFit="1" customWidth="1"/>
    <col min="5" max="5" width="17.6640625" style="150" customWidth="1"/>
    <col min="6" max="6" width="15.88671875" style="150" customWidth="1"/>
    <col min="7" max="7" width="17.44140625" style="150" customWidth="1"/>
    <col min="8" max="8" width="15.33203125" style="150" customWidth="1"/>
    <col min="9" max="16384" width="9.109375" style="16"/>
  </cols>
  <sheetData>
    <row r="1" spans="1:9">
      <c r="A1" s="2" t="s">
        <v>30</v>
      </c>
      <c r="B1" s="4" t="str">
        <f>'Info '!C2</f>
        <v>JSC "Liberty Bank"</v>
      </c>
      <c r="C1" s="3"/>
    </row>
    <row r="2" spans="1:9">
      <c r="A2" s="2" t="s">
        <v>31</v>
      </c>
      <c r="B2" s="481">
        <f>'1. key ratios '!B2</f>
        <v>45473</v>
      </c>
      <c r="C2" s="253"/>
    </row>
    <row r="4" spans="1:9" ht="14.4" thickBot="1">
      <c r="A4" s="2" t="s">
        <v>150</v>
      </c>
      <c r="B4" s="83" t="s">
        <v>252</v>
      </c>
    </row>
    <row r="5" spans="1:9">
      <c r="A5" s="84"/>
      <c r="B5" s="93"/>
      <c r="C5" s="151" t="s">
        <v>0</v>
      </c>
      <c r="D5" s="151" t="s">
        <v>1</v>
      </c>
      <c r="E5" s="151" t="s">
        <v>2</v>
      </c>
      <c r="F5" s="151" t="s">
        <v>3</v>
      </c>
      <c r="G5" s="152" t="s">
        <v>4</v>
      </c>
      <c r="H5" s="153" t="s">
        <v>5</v>
      </c>
      <c r="I5" s="94"/>
    </row>
    <row r="6" spans="1:9" s="94" customFormat="1" ht="12.75" customHeight="1">
      <c r="A6" s="95"/>
      <c r="B6" s="879" t="s">
        <v>149</v>
      </c>
      <c r="C6" s="881" t="s">
        <v>245</v>
      </c>
      <c r="D6" s="883" t="s">
        <v>244</v>
      </c>
      <c r="E6" s="884"/>
      <c r="F6" s="881" t="s">
        <v>249</v>
      </c>
      <c r="G6" s="881" t="s">
        <v>250</v>
      </c>
      <c r="H6" s="877" t="s">
        <v>248</v>
      </c>
    </row>
    <row r="7" spans="1:9" ht="41.4">
      <c r="A7" s="97"/>
      <c r="B7" s="880"/>
      <c r="C7" s="882"/>
      <c r="D7" s="154" t="s">
        <v>247</v>
      </c>
      <c r="E7" s="154" t="s">
        <v>246</v>
      </c>
      <c r="F7" s="882"/>
      <c r="G7" s="882"/>
      <c r="H7" s="878"/>
      <c r="I7" s="94"/>
    </row>
    <row r="8" spans="1:9">
      <c r="A8" s="95">
        <v>1</v>
      </c>
      <c r="B8" s="1" t="s">
        <v>51</v>
      </c>
      <c r="C8" s="732">
        <v>543960227.54284978</v>
      </c>
      <c r="D8" s="733">
        <v>83458.91</v>
      </c>
      <c r="E8" s="732">
        <v>41729.455000000002</v>
      </c>
      <c r="F8" s="732">
        <v>91417842.618668139</v>
      </c>
      <c r="G8" s="734">
        <v>91417842.618668139</v>
      </c>
      <c r="H8" s="707">
        <v>0.16804690027802505</v>
      </c>
    </row>
    <row r="9" spans="1:9" ht="15" customHeight="1">
      <c r="A9" s="95">
        <v>2</v>
      </c>
      <c r="B9" s="1" t="s">
        <v>52</v>
      </c>
      <c r="C9" s="732">
        <v>0</v>
      </c>
      <c r="D9" s="733">
        <v>0</v>
      </c>
      <c r="E9" s="732">
        <v>0</v>
      </c>
      <c r="F9" s="732">
        <v>0</v>
      </c>
      <c r="G9" s="734">
        <v>0</v>
      </c>
      <c r="H9" s="707" t="s">
        <v>734</v>
      </c>
    </row>
    <row r="10" spans="1:9">
      <c r="A10" s="95">
        <v>3</v>
      </c>
      <c r="B10" s="1" t="s">
        <v>165</v>
      </c>
      <c r="C10" s="732">
        <v>0</v>
      </c>
      <c r="D10" s="733">
        <v>0</v>
      </c>
      <c r="E10" s="732">
        <v>0</v>
      </c>
      <c r="F10" s="732">
        <v>0</v>
      </c>
      <c r="G10" s="734">
        <v>0</v>
      </c>
      <c r="H10" s="707" t="s">
        <v>734</v>
      </c>
    </row>
    <row r="11" spans="1:9">
      <c r="A11" s="95">
        <v>4</v>
      </c>
      <c r="B11" s="1" t="s">
        <v>53</v>
      </c>
      <c r="C11" s="732">
        <v>0</v>
      </c>
      <c r="D11" s="733">
        <v>0</v>
      </c>
      <c r="E11" s="732">
        <v>0</v>
      </c>
      <c r="F11" s="732">
        <v>0</v>
      </c>
      <c r="G11" s="734">
        <v>0</v>
      </c>
      <c r="H11" s="707" t="s">
        <v>734</v>
      </c>
    </row>
    <row r="12" spans="1:9">
      <c r="A12" s="95">
        <v>5</v>
      </c>
      <c r="B12" s="1" t="s">
        <v>54</v>
      </c>
      <c r="C12" s="732">
        <v>2558078.1830503079</v>
      </c>
      <c r="D12" s="733">
        <v>0</v>
      </c>
      <c r="E12" s="732">
        <v>0</v>
      </c>
      <c r="F12" s="732">
        <v>2558078.1830503079</v>
      </c>
      <c r="G12" s="734">
        <v>2558078.1830503079</v>
      </c>
      <c r="H12" s="707">
        <v>1</v>
      </c>
    </row>
    <row r="13" spans="1:9">
      <c r="A13" s="95">
        <v>6</v>
      </c>
      <c r="B13" s="1" t="s">
        <v>55</v>
      </c>
      <c r="C13" s="732">
        <v>238227357.08864349</v>
      </c>
      <c r="D13" s="733">
        <v>0</v>
      </c>
      <c r="E13" s="732">
        <v>0</v>
      </c>
      <c r="F13" s="732">
        <v>71041554.732365161</v>
      </c>
      <c r="G13" s="734">
        <v>71041554.732365161</v>
      </c>
      <c r="H13" s="707">
        <v>0.29820905373991485</v>
      </c>
    </row>
    <row r="14" spans="1:9">
      <c r="A14" s="95">
        <v>7</v>
      </c>
      <c r="B14" s="1" t="s">
        <v>56</v>
      </c>
      <c r="C14" s="732">
        <v>627450904.54691827</v>
      </c>
      <c r="D14" s="733">
        <v>200312418.39814544</v>
      </c>
      <c r="E14" s="732">
        <v>41223530.959334552</v>
      </c>
      <c r="F14" s="733">
        <v>668674435.50625277</v>
      </c>
      <c r="G14" s="734">
        <v>654087461.95917833</v>
      </c>
      <c r="H14" s="707">
        <v>0.97792228997949271</v>
      </c>
    </row>
    <row r="15" spans="1:9">
      <c r="A15" s="95">
        <v>8</v>
      </c>
      <c r="B15" s="1" t="s">
        <v>57</v>
      </c>
      <c r="C15" s="732">
        <v>1940793120.7910066</v>
      </c>
      <c r="D15" s="733">
        <v>128911852.6918581</v>
      </c>
      <c r="E15" s="732">
        <v>8659254.3769422993</v>
      </c>
      <c r="F15" s="733">
        <v>1350544333.3999326</v>
      </c>
      <c r="G15" s="734">
        <v>1334513925.471554</v>
      </c>
      <c r="H15" s="707">
        <v>0.68454644089471806</v>
      </c>
    </row>
    <row r="16" spans="1:9">
      <c r="A16" s="95">
        <v>9</v>
      </c>
      <c r="B16" s="1" t="s">
        <v>58</v>
      </c>
      <c r="C16" s="732">
        <v>584714671.2247448</v>
      </c>
      <c r="D16" s="733">
        <v>0</v>
      </c>
      <c r="E16" s="732">
        <v>0</v>
      </c>
      <c r="F16" s="733">
        <v>204650134.92866066</v>
      </c>
      <c r="G16" s="734">
        <v>204323338.08433288</v>
      </c>
      <c r="H16" s="707">
        <v>0.34944110031711145</v>
      </c>
    </row>
    <row r="17" spans="1:8">
      <c r="A17" s="95">
        <v>10</v>
      </c>
      <c r="B17" s="1" t="s">
        <v>59</v>
      </c>
      <c r="C17" s="732">
        <v>32199685.126571056</v>
      </c>
      <c r="D17" s="733">
        <v>0</v>
      </c>
      <c r="E17" s="732">
        <v>0</v>
      </c>
      <c r="F17" s="733">
        <v>30348737.682618834</v>
      </c>
      <c r="G17" s="734">
        <v>30220672.546521634</v>
      </c>
      <c r="H17" s="707">
        <v>0.93853938098244494</v>
      </c>
    </row>
    <row r="18" spans="1:8">
      <c r="A18" s="95">
        <v>11</v>
      </c>
      <c r="B18" s="1" t="s">
        <v>60</v>
      </c>
      <c r="C18" s="732">
        <v>2044719.04</v>
      </c>
      <c r="D18" s="733">
        <v>0</v>
      </c>
      <c r="E18" s="732">
        <v>0</v>
      </c>
      <c r="F18" s="733">
        <v>5111797.5999999996</v>
      </c>
      <c r="G18" s="734">
        <v>5111797.5999999996</v>
      </c>
      <c r="H18" s="707">
        <v>2.4999999999999996</v>
      </c>
    </row>
    <row r="19" spans="1:8">
      <c r="A19" s="95">
        <v>12</v>
      </c>
      <c r="B19" s="1" t="s">
        <v>61</v>
      </c>
      <c r="C19" s="732">
        <v>0</v>
      </c>
      <c r="D19" s="733">
        <v>0</v>
      </c>
      <c r="E19" s="732">
        <v>0</v>
      </c>
      <c r="F19" s="733">
        <v>0</v>
      </c>
      <c r="G19" s="734">
        <v>0</v>
      </c>
      <c r="H19" s="707" t="s">
        <v>734</v>
      </c>
    </row>
    <row r="20" spans="1:8">
      <c r="A20" s="95">
        <v>13</v>
      </c>
      <c r="B20" s="1" t="s">
        <v>144</v>
      </c>
      <c r="C20" s="732">
        <v>0</v>
      </c>
      <c r="D20" s="733">
        <v>0</v>
      </c>
      <c r="E20" s="732">
        <v>0</v>
      </c>
      <c r="F20" s="733">
        <v>0</v>
      </c>
      <c r="G20" s="734">
        <v>0</v>
      </c>
      <c r="H20" s="707" t="s">
        <v>734</v>
      </c>
    </row>
    <row r="21" spans="1:8">
      <c r="A21" s="95">
        <v>14</v>
      </c>
      <c r="B21" s="1" t="s">
        <v>63</v>
      </c>
      <c r="C21" s="732">
        <v>463328809.41299993</v>
      </c>
      <c r="D21" s="733">
        <v>0</v>
      </c>
      <c r="E21" s="732">
        <v>0</v>
      </c>
      <c r="F21" s="733">
        <v>182510066.05099994</v>
      </c>
      <c r="G21" s="734">
        <v>182510066.05099994</v>
      </c>
      <c r="H21" s="707">
        <v>0.33016771563145725</v>
      </c>
    </row>
    <row r="22" spans="1:8" ht="14.4" thickBot="1">
      <c r="A22" s="98"/>
      <c r="B22" s="99" t="s">
        <v>64</v>
      </c>
      <c r="C22" s="155">
        <f>SUM(C8:C21)</f>
        <v>4435277572.9567842</v>
      </c>
      <c r="D22" s="155">
        <f>SUM(D8:D21)</f>
        <v>329307730.00000352</v>
      </c>
      <c r="E22" s="155">
        <f>SUM(E8:E21)</f>
        <v>49924514.79127685</v>
      </c>
      <c r="F22" s="155">
        <f>SUM(F8:F21)</f>
        <v>2606856980.7025485</v>
      </c>
      <c r="G22" s="155">
        <f>SUM(G8:G21)</f>
        <v>2575784737.2466707</v>
      </c>
      <c r="H22" s="156">
        <f>G22/(C22+E22)</f>
        <v>0.57428510173104053</v>
      </c>
    </row>
  </sheetData>
  <mergeCells count="6">
    <mergeCell ref="H6:H7"/>
    <mergeCell ref="B6:B7"/>
    <mergeCell ref="C6:C7"/>
    <mergeCell ref="D6:E6"/>
    <mergeCell ref="F6:F7"/>
    <mergeCell ref="G6:G7"/>
  </mergeCells>
  <pageMargins left="0.7" right="0.7" top="0.75" bottom="0.75" header="0.3" footer="0.3"/>
  <pageSetup scale="4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90" zoomScaleNormal="90" workbookViewId="0">
      <pane xSplit="2" ySplit="6" topLeftCell="C7"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8"/>
  <cols>
    <col min="1" max="1" width="10.5546875" style="150" bestFit="1" customWidth="1"/>
    <col min="2" max="2" width="85.109375" style="150" customWidth="1"/>
    <col min="3" max="3" width="14.88671875" style="150" bestFit="1" customWidth="1"/>
    <col min="4" max="4" width="12.6640625" style="150" customWidth="1"/>
    <col min="5" max="5" width="14.44140625" style="150" bestFit="1" customWidth="1"/>
    <col min="6" max="8" width="12.6640625" style="150" customWidth="1"/>
    <col min="9" max="9" width="13.33203125" style="150" bestFit="1" customWidth="1"/>
    <col min="10" max="11" width="12.6640625" style="150" customWidth="1"/>
    <col min="12" max="16384" width="9.109375" style="150"/>
  </cols>
  <sheetData>
    <row r="1" spans="1:11">
      <c r="A1" s="150" t="s">
        <v>30</v>
      </c>
      <c r="B1" s="3" t="str">
        <f>'Info '!C2</f>
        <v>JSC "Liberty Bank"</v>
      </c>
    </row>
    <row r="2" spans="1:11">
      <c r="A2" s="150" t="s">
        <v>31</v>
      </c>
      <c r="B2" s="481">
        <f>'1. key ratios '!B2</f>
        <v>45473</v>
      </c>
      <c r="C2" s="165"/>
      <c r="D2" s="165"/>
    </row>
    <row r="3" spans="1:11">
      <c r="B3" s="165"/>
      <c r="C3" s="165"/>
      <c r="D3" s="165"/>
    </row>
    <row r="4" spans="1:11" ht="14.4" thickBot="1">
      <c r="A4" s="150" t="s">
        <v>730</v>
      </c>
      <c r="B4" s="185" t="s">
        <v>253</v>
      </c>
      <c r="C4" s="165"/>
      <c r="D4" s="165"/>
    </row>
    <row r="5" spans="1:11" ht="30" customHeight="1">
      <c r="A5" s="885"/>
      <c r="B5" s="886"/>
      <c r="C5" s="887" t="s">
        <v>303</v>
      </c>
      <c r="D5" s="887"/>
      <c r="E5" s="887"/>
      <c r="F5" s="887" t="s">
        <v>304</v>
      </c>
      <c r="G5" s="887"/>
      <c r="H5" s="887"/>
      <c r="I5" s="887" t="s">
        <v>305</v>
      </c>
      <c r="J5" s="887"/>
      <c r="K5" s="888"/>
    </row>
    <row r="6" spans="1:11">
      <c r="A6" s="166"/>
      <c r="B6" s="569"/>
      <c r="C6" s="570" t="s">
        <v>32</v>
      </c>
      <c r="D6" s="570" t="s">
        <v>33</v>
      </c>
      <c r="E6" s="570" t="s">
        <v>34</v>
      </c>
      <c r="F6" s="570" t="s">
        <v>32</v>
      </c>
      <c r="G6" s="570" t="s">
        <v>33</v>
      </c>
      <c r="H6" s="570" t="s">
        <v>34</v>
      </c>
      <c r="I6" s="570" t="s">
        <v>32</v>
      </c>
      <c r="J6" s="570" t="s">
        <v>33</v>
      </c>
      <c r="K6" s="571" t="s">
        <v>34</v>
      </c>
    </row>
    <row r="7" spans="1:11">
      <c r="A7" s="572" t="s">
        <v>256</v>
      </c>
      <c r="B7" s="573"/>
      <c r="C7" s="573"/>
      <c r="D7" s="573"/>
      <c r="E7" s="573"/>
      <c r="F7" s="573"/>
      <c r="G7" s="573"/>
      <c r="H7" s="573"/>
      <c r="I7" s="573"/>
      <c r="J7" s="573"/>
      <c r="K7" s="167"/>
    </row>
    <row r="8" spans="1:11">
      <c r="A8" s="168">
        <v>1</v>
      </c>
      <c r="B8" s="169" t="s">
        <v>254</v>
      </c>
      <c r="C8" s="471"/>
      <c r="D8" s="471"/>
      <c r="E8" s="471"/>
      <c r="F8" s="470">
        <v>562603046.80951583</v>
      </c>
      <c r="G8" s="470">
        <v>384871844.97317815</v>
      </c>
      <c r="H8" s="470">
        <v>947474891.78269422</v>
      </c>
      <c r="I8" s="470">
        <v>553325442.8173182</v>
      </c>
      <c r="J8" s="470">
        <v>167579968.23833123</v>
      </c>
      <c r="K8" s="469">
        <v>720905411.0556494</v>
      </c>
    </row>
    <row r="9" spans="1:11">
      <c r="A9" s="572" t="s">
        <v>257</v>
      </c>
      <c r="B9" s="573"/>
      <c r="C9" s="574"/>
      <c r="D9" s="574"/>
      <c r="E9" s="574"/>
      <c r="F9" s="574"/>
      <c r="G9" s="574"/>
      <c r="H9" s="574"/>
      <c r="I9" s="574"/>
      <c r="J9" s="574"/>
      <c r="K9" s="818"/>
    </row>
    <row r="10" spans="1:11">
      <c r="A10" s="170">
        <v>2</v>
      </c>
      <c r="B10" s="575" t="s">
        <v>265</v>
      </c>
      <c r="C10" s="819">
        <v>1186069908.5351355</v>
      </c>
      <c r="D10" s="820">
        <v>450751023.32720757</v>
      </c>
      <c r="E10" s="820">
        <v>1636820931.8623428</v>
      </c>
      <c r="F10" s="820">
        <v>189348345.2270205</v>
      </c>
      <c r="G10" s="820">
        <v>76337048.07899791</v>
      </c>
      <c r="H10" s="820">
        <v>265685393.30601841</v>
      </c>
      <c r="I10" s="820">
        <v>45206661.192408398</v>
      </c>
      <c r="J10" s="820">
        <v>19099814.965000913</v>
      </c>
      <c r="K10" s="821">
        <v>64306476.157409333</v>
      </c>
    </row>
    <row r="11" spans="1:11">
      <c r="A11" s="170">
        <v>3</v>
      </c>
      <c r="B11" s="575" t="s">
        <v>259</v>
      </c>
      <c r="C11" s="819">
        <v>1053694338.3720442</v>
      </c>
      <c r="D11" s="820">
        <v>391169820.96142542</v>
      </c>
      <c r="E11" s="820">
        <v>1444864159.3334696</v>
      </c>
      <c r="F11" s="820">
        <v>344092215.0964396</v>
      </c>
      <c r="G11" s="820">
        <v>108671136.9043126</v>
      </c>
      <c r="H11" s="820">
        <v>452763352.00075221</v>
      </c>
      <c r="I11" s="820">
        <v>290634888.61223412</v>
      </c>
      <c r="J11" s="820">
        <v>93310546.811653718</v>
      </c>
      <c r="K11" s="821">
        <v>383945435.42388791</v>
      </c>
    </row>
    <row r="12" spans="1:11">
      <c r="A12" s="170">
        <v>4</v>
      </c>
      <c r="B12" s="575" t="s">
        <v>260</v>
      </c>
      <c r="C12" s="819"/>
      <c r="D12" s="820"/>
      <c r="E12" s="820">
        <v>0</v>
      </c>
      <c r="F12" s="820"/>
      <c r="G12" s="820"/>
      <c r="H12" s="820"/>
      <c r="I12" s="820"/>
      <c r="J12" s="820"/>
      <c r="K12" s="821"/>
    </row>
    <row r="13" spans="1:11">
      <c r="A13" s="170">
        <v>5</v>
      </c>
      <c r="B13" s="575" t="s">
        <v>268</v>
      </c>
      <c r="C13" s="819">
        <v>43903.139890109887</v>
      </c>
      <c r="D13" s="820">
        <v>0</v>
      </c>
      <c r="E13" s="820">
        <v>43903.139890109887</v>
      </c>
      <c r="F13" s="820">
        <v>43903.139890109887</v>
      </c>
      <c r="G13" s="820">
        <v>0</v>
      </c>
      <c r="H13" s="820">
        <v>43903.139890109887</v>
      </c>
      <c r="I13" s="820">
        <v>43903.139890109887</v>
      </c>
      <c r="J13" s="820">
        <v>0</v>
      </c>
      <c r="K13" s="821">
        <v>43903.139890109887</v>
      </c>
    </row>
    <row r="14" spans="1:11">
      <c r="A14" s="170">
        <v>6</v>
      </c>
      <c r="B14" s="575" t="s">
        <v>299</v>
      </c>
      <c r="C14" s="819">
        <v>27199202.816373628</v>
      </c>
      <c r="D14" s="820">
        <v>18828781.6134484</v>
      </c>
      <c r="E14" s="820">
        <v>46027984.429822028</v>
      </c>
      <c r="F14" s="820">
        <v>25264100.462629225</v>
      </c>
      <c r="G14" s="820">
        <v>28329947.106468614</v>
      </c>
      <c r="H14" s="820">
        <v>53594047.569097854</v>
      </c>
      <c r="I14" s="820">
        <v>8491822.8578002173</v>
      </c>
      <c r="J14" s="820">
        <v>10105047.804163774</v>
      </c>
      <c r="K14" s="821">
        <v>18596870.661963988</v>
      </c>
    </row>
    <row r="15" spans="1:11">
      <c r="A15" s="170">
        <v>7</v>
      </c>
      <c r="B15" s="575" t="s">
        <v>300</v>
      </c>
      <c r="C15" s="819">
        <v>171986909.55255109</v>
      </c>
      <c r="D15" s="820">
        <v>55852375.452923574</v>
      </c>
      <c r="E15" s="820">
        <v>227839285.00547454</v>
      </c>
      <c r="F15" s="820">
        <v>60137922.765967034</v>
      </c>
      <c r="G15" s="820">
        <v>10805946.39052747</v>
      </c>
      <c r="H15" s="820">
        <v>70943869.156494558</v>
      </c>
      <c r="I15" s="820">
        <v>57427774.22543405</v>
      </c>
      <c r="J15" s="820">
        <v>11329258.852358351</v>
      </c>
      <c r="K15" s="821">
        <v>68757033.077792406</v>
      </c>
    </row>
    <row r="16" spans="1:11">
      <c r="A16" s="170">
        <v>8</v>
      </c>
      <c r="B16" s="576" t="s">
        <v>261</v>
      </c>
      <c r="C16" s="819">
        <v>2438994262.4159951</v>
      </c>
      <c r="D16" s="820">
        <v>916602001.35500491</v>
      </c>
      <c r="E16" s="820">
        <v>3355596263.7709999</v>
      </c>
      <c r="F16" s="820">
        <v>618886486.69194651</v>
      </c>
      <c r="G16" s="820">
        <v>224144078.4803066</v>
      </c>
      <c r="H16" s="820">
        <v>843030565.17225313</v>
      </c>
      <c r="I16" s="820">
        <v>401805050.02776694</v>
      </c>
      <c r="J16" s="820">
        <v>133844668.43317676</v>
      </c>
      <c r="K16" s="821">
        <v>535649718.4609437</v>
      </c>
    </row>
    <row r="17" spans="1:11">
      <c r="A17" s="572" t="s">
        <v>258</v>
      </c>
      <c r="B17" s="573"/>
      <c r="C17" s="822"/>
      <c r="D17" s="822"/>
      <c r="E17" s="822"/>
      <c r="F17" s="574"/>
      <c r="G17" s="574"/>
      <c r="H17" s="574"/>
      <c r="I17" s="574"/>
      <c r="J17" s="574"/>
      <c r="K17" s="818"/>
    </row>
    <row r="18" spans="1:11">
      <c r="A18" s="170">
        <v>9</v>
      </c>
      <c r="B18" s="575" t="s">
        <v>264</v>
      </c>
      <c r="C18" s="819">
        <v>0</v>
      </c>
      <c r="D18" s="820">
        <v>0</v>
      </c>
      <c r="E18" s="820">
        <v>0</v>
      </c>
      <c r="F18" s="820">
        <v>0</v>
      </c>
      <c r="G18" s="820">
        <v>0</v>
      </c>
      <c r="H18" s="820">
        <v>0</v>
      </c>
      <c r="I18" s="820">
        <v>0</v>
      </c>
      <c r="J18" s="820">
        <v>0</v>
      </c>
      <c r="K18" s="821">
        <v>0</v>
      </c>
    </row>
    <row r="19" spans="1:11">
      <c r="A19" s="170">
        <v>10</v>
      </c>
      <c r="B19" s="575" t="s">
        <v>301</v>
      </c>
      <c r="C19" s="819">
        <v>2104640111.1191065</v>
      </c>
      <c r="D19" s="820">
        <v>764751763.02882564</v>
      </c>
      <c r="E19" s="820">
        <v>2869391874.147933</v>
      </c>
      <c r="F19" s="820">
        <v>127517788.38307969</v>
      </c>
      <c r="G19" s="820">
        <v>24612522.752276368</v>
      </c>
      <c r="H19" s="820">
        <v>152130311.1353561</v>
      </c>
      <c r="I19" s="820">
        <v>136795392.37527743</v>
      </c>
      <c r="J19" s="820">
        <v>244853873.09880996</v>
      </c>
      <c r="K19" s="821">
        <v>381649265.47408766</v>
      </c>
    </row>
    <row r="20" spans="1:11">
      <c r="A20" s="170">
        <v>11</v>
      </c>
      <c r="B20" s="575" t="s">
        <v>263</v>
      </c>
      <c r="C20" s="819">
        <v>62797467.026680939</v>
      </c>
      <c r="D20" s="820">
        <v>16578836.697110275</v>
      </c>
      <c r="E20" s="820">
        <v>79376303.723791197</v>
      </c>
      <c r="F20" s="820">
        <v>2746829.4830669439</v>
      </c>
      <c r="G20" s="820">
        <v>0</v>
      </c>
      <c r="H20" s="820">
        <v>2746829.4830669439</v>
      </c>
      <c r="I20" s="820">
        <v>2746829.4830669439</v>
      </c>
      <c r="J20" s="820">
        <v>0</v>
      </c>
      <c r="K20" s="821">
        <v>2746829.4830669439</v>
      </c>
    </row>
    <row r="21" spans="1:11" ht="13.5" customHeight="1" thickBot="1">
      <c r="A21" s="171">
        <v>12</v>
      </c>
      <c r="B21" s="172" t="s">
        <v>262</v>
      </c>
      <c r="C21" s="468">
        <v>2167437578.1457872</v>
      </c>
      <c r="D21" s="467">
        <v>781330599.72593594</v>
      </c>
      <c r="E21" s="468">
        <v>2948768177.8717232</v>
      </c>
      <c r="F21" s="467">
        <v>130264617.86614664</v>
      </c>
      <c r="G21" s="467">
        <v>24612522.752276368</v>
      </c>
      <c r="H21" s="467">
        <v>154877140.61842304</v>
      </c>
      <c r="I21" s="467">
        <v>139542221.85834438</v>
      </c>
      <c r="J21" s="467">
        <v>244853873.09880996</v>
      </c>
      <c r="K21" s="466">
        <v>384396094.95715433</v>
      </c>
    </row>
    <row r="22" spans="1:11" ht="38.25" customHeight="1" thickBot="1">
      <c r="A22" s="173"/>
      <c r="B22" s="174"/>
      <c r="C22" s="174"/>
      <c r="D22" s="174"/>
      <c r="E22" s="174"/>
      <c r="F22" s="889" t="s">
        <v>735</v>
      </c>
      <c r="G22" s="887"/>
      <c r="H22" s="887"/>
      <c r="I22" s="889" t="s">
        <v>736</v>
      </c>
      <c r="J22" s="887"/>
      <c r="K22" s="888"/>
    </row>
    <row r="23" spans="1:11">
      <c r="A23" s="175">
        <v>13</v>
      </c>
      <c r="B23" s="176" t="s">
        <v>254</v>
      </c>
      <c r="C23" s="177"/>
      <c r="D23" s="177"/>
      <c r="E23" s="177"/>
      <c r="F23" s="465">
        <v>562603046.80951583</v>
      </c>
      <c r="G23" s="465">
        <v>384871844.97317815</v>
      </c>
      <c r="H23" s="465">
        <v>947474891.78269398</v>
      </c>
      <c r="I23" s="465">
        <v>553325442.8173182</v>
      </c>
      <c r="J23" s="465">
        <v>167579968.23833123</v>
      </c>
      <c r="K23" s="464">
        <v>720905411.0556494</v>
      </c>
    </row>
    <row r="24" spans="1:11" ht="14.4" thickBot="1">
      <c r="A24" s="178">
        <v>14</v>
      </c>
      <c r="B24" s="577" t="s">
        <v>266</v>
      </c>
      <c r="C24" s="179"/>
      <c r="D24" s="180"/>
      <c r="E24" s="181"/>
      <c r="F24" s="578">
        <v>488621868.82579988</v>
      </c>
      <c r="G24" s="578">
        <v>199531555.72803023</v>
      </c>
      <c r="H24" s="578">
        <v>688153424.55383015</v>
      </c>
      <c r="I24" s="578">
        <v>262262828.16942257</v>
      </c>
      <c r="J24" s="578">
        <v>33461167.108294189</v>
      </c>
      <c r="K24" s="823">
        <v>151253623.50378937</v>
      </c>
    </row>
    <row r="25" spans="1:11" ht="14.4" thickBot="1">
      <c r="A25" s="182">
        <v>15</v>
      </c>
      <c r="B25" s="183" t="s">
        <v>267</v>
      </c>
      <c r="C25" s="184"/>
      <c r="D25" s="184"/>
      <c r="E25" s="184"/>
      <c r="F25" s="463">
        <v>1.1514078323213388</v>
      </c>
      <c r="G25" s="463">
        <v>1.9288770819677985</v>
      </c>
      <c r="H25" s="463">
        <v>1.3768367023632804</v>
      </c>
      <c r="I25" s="463">
        <v>2.1098126893524856</v>
      </c>
      <c r="J25" s="463">
        <v>5.0081925623207662</v>
      </c>
      <c r="K25" s="462">
        <v>4.766202583157213</v>
      </c>
    </row>
    <row r="27" spans="1:11" ht="31.5" customHeight="1">
      <c r="B27" s="164" t="s">
        <v>302</v>
      </c>
    </row>
    <row r="28" spans="1:11">
      <c r="F28" s="712"/>
      <c r="G28" s="712"/>
      <c r="H28" s="712"/>
    </row>
    <row r="29" spans="1:11">
      <c r="F29" s="712"/>
      <c r="G29" s="712"/>
      <c r="H29" s="712"/>
    </row>
    <row r="30" spans="1:11">
      <c r="F30" s="712"/>
      <c r="G30" s="712"/>
      <c r="H30" s="712"/>
    </row>
    <row r="31" spans="1:11">
      <c r="F31" s="712"/>
      <c r="G31" s="712"/>
      <c r="H31" s="712"/>
    </row>
    <row r="32" spans="1:11">
      <c r="F32" s="712"/>
      <c r="G32" s="712"/>
      <c r="H32" s="712"/>
    </row>
    <row r="33" spans="6:8">
      <c r="F33" s="712"/>
      <c r="G33" s="712"/>
      <c r="H33" s="712"/>
    </row>
    <row r="34" spans="6:8">
      <c r="F34" s="712"/>
      <c r="G34" s="712"/>
      <c r="H34" s="712"/>
    </row>
    <row r="35" spans="6:8">
      <c r="F35" s="712"/>
      <c r="G35" s="712"/>
      <c r="H35" s="712"/>
    </row>
    <row r="36" spans="6:8">
      <c r="F36" s="712"/>
      <c r="G36" s="712"/>
      <c r="H36" s="712"/>
    </row>
    <row r="37" spans="6:8">
      <c r="F37" s="712"/>
      <c r="G37" s="712"/>
      <c r="H37" s="712"/>
    </row>
    <row r="38" spans="6:8">
      <c r="F38" s="712"/>
      <c r="G38" s="712"/>
      <c r="H38" s="712"/>
    </row>
    <row r="39" spans="6:8">
      <c r="F39" s="712"/>
      <c r="G39" s="712"/>
      <c r="H39" s="712"/>
    </row>
  </sheetData>
  <mergeCells count="6">
    <mergeCell ref="A5:B5"/>
    <mergeCell ref="C5:E5"/>
    <mergeCell ref="F5:H5"/>
    <mergeCell ref="I5:K5"/>
    <mergeCell ref="F22:H22"/>
    <mergeCell ref="I22:K22"/>
  </mergeCells>
  <pageMargins left="0.7" right="0.7" top="0.75" bottom="0.75" header="0.3" footer="0.3"/>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D16" sqref="D16"/>
      <selection pane="topRight" activeCell="D16" sqref="D16"/>
      <selection pane="bottomLeft" activeCell="D16" sqref="D16"/>
      <selection pane="bottomRight" activeCell="D16" sqref="D16"/>
    </sheetView>
  </sheetViews>
  <sheetFormatPr defaultColWidth="9.109375" defaultRowHeight="13.2"/>
  <cols>
    <col min="1" max="1" width="10.5546875" style="4" bestFit="1" customWidth="1"/>
    <col min="2" max="2" width="40.44140625" style="4" customWidth="1"/>
    <col min="3" max="3" width="15.5546875" style="4" bestFit="1" customWidth="1"/>
    <col min="4" max="4" width="11.44140625" style="4" customWidth="1"/>
    <col min="5" max="5" width="18.33203125" style="4" bestFit="1" customWidth="1"/>
    <col min="6" max="13" width="12.6640625" style="4" customWidth="1"/>
    <col min="14" max="14" width="23" style="4" customWidth="1"/>
    <col min="15" max="16384" width="9.109375" style="16"/>
  </cols>
  <sheetData>
    <row r="1" spans="1:14">
      <c r="A1" s="4" t="s">
        <v>30</v>
      </c>
      <c r="B1" s="3" t="str">
        <f>'Info '!C2</f>
        <v>JSC "Liberty Bank"</v>
      </c>
    </row>
    <row r="2" spans="1:14" ht="14.25" customHeight="1">
      <c r="A2" s="4" t="s">
        <v>31</v>
      </c>
      <c r="B2" s="481">
        <f>'1. key ratios '!B2</f>
        <v>45473</v>
      </c>
    </row>
    <row r="3" spans="1:14" ht="14.25" customHeight="1"/>
    <row r="4" spans="1:14" ht="13.8" thickBot="1">
      <c r="A4" s="4" t="s">
        <v>162</v>
      </c>
      <c r="B4" s="123" t="s">
        <v>28</v>
      </c>
    </row>
    <row r="5" spans="1:14" s="104" customFormat="1">
      <c r="A5" s="100"/>
      <c r="B5" s="101"/>
      <c r="C5" s="102" t="s">
        <v>0</v>
      </c>
      <c r="D5" s="102" t="s">
        <v>1</v>
      </c>
      <c r="E5" s="102" t="s">
        <v>2</v>
      </c>
      <c r="F5" s="102" t="s">
        <v>3</v>
      </c>
      <c r="G5" s="102" t="s">
        <v>4</v>
      </c>
      <c r="H5" s="102" t="s">
        <v>5</v>
      </c>
      <c r="I5" s="102" t="s">
        <v>8</v>
      </c>
      <c r="J5" s="102" t="s">
        <v>9</v>
      </c>
      <c r="K5" s="102" t="s">
        <v>10</v>
      </c>
      <c r="L5" s="102" t="s">
        <v>11</v>
      </c>
      <c r="M5" s="102" t="s">
        <v>12</v>
      </c>
      <c r="N5" s="103" t="s">
        <v>13</v>
      </c>
    </row>
    <row r="6" spans="1:14" ht="26.4">
      <c r="A6" s="105"/>
      <c r="B6" s="579"/>
      <c r="C6" s="580" t="s">
        <v>161</v>
      </c>
      <c r="D6" s="581" t="s">
        <v>160</v>
      </c>
      <c r="E6" s="582" t="s">
        <v>159</v>
      </c>
      <c r="F6" s="583">
        <v>0</v>
      </c>
      <c r="G6" s="583">
        <v>0.2</v>
      </c>
      <c r="H6" s="583">
        <v>0.35</v>
      </c>
      <c r="I6" s="583">
        <v>0.5</v>
      </c>
      <c r="J6" s="583">
        <v>0.75</v>
      </c>
      <c r="K6" s="583">
        <v>1</v>
      </c>
      <c r="L6" s="583">
        <v>1.5</v>
      </c>
      <c r="M6" s="583">
        <v>2.5</v>
      </c>
      <c r="N6" s="584" t="s">
        <v>168</v>
      </c>
    </row>
    <row r="7" spans="1:14" ht="14.4">
      <c r="A7" s="585">
        <v>1</v>
      </c>
      <c r="B7" s="586" t="s">
        <v>158</v>
      </c>
      <c r="C7" s="676">
        <f>SUM(C8:C13)</f>
        <v>28479550</v>
      </c>
      <c r="D7" s="677"/>
      <c r="E7" s="678">
        <f t="shared" ref="E7:M7" si="0">SUM(E8:E13)</f>
        <v>1960721</v>
      </c>
      <c r="F7" s="676">
        <f>SUM(F8:F13)</f>
        <v>0</v>
      </c>
      <c r="G7" s="676">
        <f t="shared" si="0"/>
        <v>0</v>
      </c>
      <c r="H7" s="676">
        <f t="shared" si="0"/>
        <v>0</v>
      </c>
      <c r="I7" s="676">
        <f t="shared" si="0"/>
        <v>0</v>
      </c>
      <c r="J7" s="676">
        <f t="shared" si="0"/>
        <v>0</v>
      </c>
      <c r="K7" s="676">
        <f t="shared" si="0"/>
        <v>1960721</v>
      </c>
      <c r="L7" s="676">
        <f t="shared" si="0"/>
        <v>0</v>
      </c>
      <c r="M7" s="676">
        <f t="shared" si="0"/>
        <v>0</v>
      </c>
      <c r="N7" s="735">
        <f>SUM(N8:N13)</f>
        <v>1960721</v>
      </c>
    </row>
    <row r="8" spans="1:14" ht="13.8">
      <c r="A8" s="585">
        <v>1.1000000000000001</v>
      </c>
      <c r="B8" s="587" t="s">
        <v>156</v>
      </c>
      <c r="C8" s="679">
        <v>13022550</v>
      </c>
      <c r="D8" s="680">
        <v>0.02</v>
      </c>
      <c r="E8" s="678">
        <f>C8*D8</f>
        <v>260451</v>
      </c>
      <c r="F8" s="679">
        <v>0</v>
      </c>
      <c r="G8" s="679">
        <v>0</v>
      </c>
      <c r="H8" s="679">
        <v>0</v>
      </c>
      <c r="I8" s="679">
        <v>0</v>
      </c>
      <c r="J8" s="679">
        <v>0</v>
      </c>
      <c r="K8" s="679">
        <v>260451</v>
      </c>
      <c r="L8" s="679">
        <v>0</v>
      </c>
      <c r="M8" s="679">
        <v>0</v>
      </c>
      <c r="N8" s="735">
        <f t="shared" ref="N8:N13" si="1">SUMPRODUCT($F$6:$M$6,F8:M8)</f>
        <v>260451</v>
      </c>
    </row>
    <row r="9" spans="1:14" ht="13.8">
      <c r="A9" s="585">
        <v>1.2</v>
      </c>
      <c r="B9" s="587" t="s">
        <v>155</v>
      </c>
      <c r="C9" s="679">
        <v>0</v>
      </c>
      <c r="D9" s="680">
        <v>0.05</v>
      </c>
      <c r="E9" s="678">
        <f>C9*D9</f>
        <v>0</v>
      </c>
      <c r="F9" s="679">
        <v>0</v>
      </c>
      <c r="G9" s="679">
        <v>0</v>
      </c>
      <c r="H9" s="679">
        <v>0</v>
      </c>
      <c r="I9" s="679">
        <v>0</v>
      </c>
      <c r="J9" s="679">
        <v>0</v>
      </c>
      <c r="K9" s="679">
        <v>0</v>
      </c>
      <c r="L9" s="679">
        <v>0</v>
      </c>
      <c r="M9" s="679">
        <v>0</v>
      </c>
      <c r="N9" s="735">
        <f t="shared" si="1"/>
        <v>0</v>
      </c>
    </row>
    <row r="10" spans="1:14" ht="13.8">
      <c r="A10" s="585">
        <v>1.3</v>
      </c>
      <c r="B10" s="587" t="s">
        <v>154</v>
      </c>
      <c r="C10" s="679">
        <v>0</v>
      </c>
      <c r="D10" s="680">
        <v>0.08</v>
      </c>
      <c r="E10" s="678">
        <f>C10*D10</f>
        <v>0</v>
      </c>
      <c r="F10" s="679">
        <v>0</v>
      </c>
      <c r="G10" s="679">
        <v>0</v>
      </c>
      <c r="H10" s="679">
        <v>0</v>
      </c>
      <c r="I10" s="679">
        <v>0</v>
      </c>
      <c r="J10" s="679">
        <v>0</v>
      </c>
      <c r="K10" s="679">
        <v>0</v>
      </c>
      <c r="L10" s="679">
        <v>0</v>
      </c>
      <c r="M10" s="679">
        <v>0</v>
      </c>
      <c r="N10" s="735">
        <f t="shared" si="1"/>
        <v>0</v>
      </c>
    </row>
    <row r="11" spans="1:14" ht="13.8">
      <c r="A11" s="585">
        <v>1.4</v>
      </c>
      <c r="B11" s="587" t="s">
        <v>153</v>
      </c>
      <c r="C11" s="679">
        <v>15457000</v>
      </c>
      <c r="D11" s="680">
        <v>0.11</v>
      </c>
      <c r="E11" s="678">
        <f>C11*D11</f>
        <v>1700270</v>
      </c>
      <c r="F11" s="679">
        <v>0</v>
      </c>
      <c r="G11" s="679">
        <v>0</v>
      </c>
      <c r="H11" s="679">
        <v>0</v>
      </c>
      <c r="I11" s="679">
        <v>0</v>
      </c>
      <c r="J11" s="679">
        <v>0</v>
      </c>
      <c r="K11" s="679">
        <v>1700270</v>
      </c>
      <c r="L11" s="679">
        <v>0</v>
      </c>
      <c r="M11" s="679">
        <v>0</v>
      </c>
      <c r="N11" s="735">
        <f t="shared" si="1"/>
        <v>1700270</v>
      </c>
    </row>
    <row r="12" spans="1:14" ht="13.8">
      <c r="A12" s="585">
        <v>1.5</v>
      </c>
      <c r="B12" s="587" t="s">
        <v>152</v>
      </c>
      <c r="C12" s="679">
        <v>0</v>
      </c>
      <c r="D12" s="680">
        <v>0.14000000000000001</v>
      </c>
      <c r="E12" s="678">
        <f>C12*D12</f>
        <v>0</v>
      </c>
      <c r="F12" s="679">
        <v>0</v>
      </c>
      <c r="G12" s="679">
        <v>0</v>
      </c>
      <c r="H12" s="679">
        <v>0</v>
      </c>
      <c r="I12" s="679">
        <v>0</v>
      </c>
      <c r="J12" s="679">
        <v>0</v>
      </c>
      <c r="K12" s="679">
        <v>0</v>
      </c>
      <c r="L12" s="679">
        <v>0</v>
      </c>
      <c r="M12" s="679">
        <v>0</v>
      </c>
      <c r="N12" s="735">
        <f t="shared" si="1"/>
        <v>0</v>
      </c>
    </row>
    <row r="13" spans="1:14" ht="13.8">
      <c r="A13" s="585">
        <v>1.6</v>
      </c>
      <c r="B13" s="588" t="s">
        <v>151</v>
      </c>
      <c r="C13" s="679">
        <v>0</v>
      </c>
      <c r="D13" s="681"/>
      <c r="E13" s="679"/>
      <c r="F13" s="679">
        <v>0</v>
      </c>
      <c r="G13" s="679">
        <v>0</v>
      </c>
      <c r="H13" s="679">
        <v>0</v>
      </c>
      <c r="I13" s="679">
        <v>0</v>
      </c>
      <c r="J13" s="679">
        <v>0</v>
      </c>
      <c r="K13" s="679">
        <v>0</v>
      </c>
      <c r="L13" s="679">
        <v>0</v>
      </c>
      <c r="M13" s="679">
        <v>0</v>
      </c>
      <c r="N13" s="735">
        <f t="shared" si="1"/>
        <v>0</v>
      </c>
    </row>
    <row r="14" spans="1:14" ht="14.4">
      <c r="A14" s="585">
        <v>2</v>
      </c>
      <c r="B14" s="589" t="s">
        <v>157</v>
      </c>
      <c r="C14" s="676">
        <f>SUM(C15:C20)</f>
        <v>0</v>
      </c>
      <c r="D14" s="677"/>
      <c r="E14" s="678">
        <f t="shared" ref="E14:M14" si="2">SUM(E15:E20)</f>
        <v>0</v>
      </c>
      <c r="F14" s="679">
        <f t="shared" si="2"/>
        <v>0</v>
      </c>
      <c r="G14" s="679">
        <f t="shared" si="2"/>
        <v>0</v>
      </c>
      <c r="H14" s="679">
        <f t="shared" si="2"/>
        <v>0</v>
      </c>
      <c r="I14" s="679">
        <f t="shared" si="2"/>
        <v>0</v>
      </c>
      <c r="J14" s="679">
        <f t="shared" si="2"/>
        <v>0</v>
      </c>
      <c r="K14" s="679">
        <f t="shared" si="2"/>
        <v>0</v>
      </c>
      <c r="L14" s="679">
        <f t="shared" si="2"/>
        <v>0</v>
      </c>
      <c r="M14" s="679">
        <f t="shared" si="2"/>
        <v>0</v>
      </c>
      <c r="N14" s="735">
        <f>SUM(N15:N20)</f>
        <v>0</v>
      </c>
    </row>
    <row r="15" spans="1:14" ht="13.8">
      <c r="A15" s="585">
        <v>2.1</v>
      </c>
      <c r="B15" s="588" t="s">
        <v>156</v>
      </c>
      <c r="C15" s="679">
        <v>0</v>
      </c>
      <c r="D15" s="680">
        <v>5.0000000000000001E-3</v>
      </c>
      <c r="E15" s="678">
        <f>C15*D15</f>
        <v>0</v>
      </c>
      <c r="F15" s="679">
        <v>0</v>
      </c>
      <c r="G15" s="679">
        <v>0</v>
      </c>
      <c r="H15" s="679">
        <v>0</v>
      </c>
      <c r="I15" s="679">
        <v>0</v>
      </c>
      <c r="J15" s="679">
        <v>0</v>
      </c>
      <c r="K15" s="679">
        <v>0</v>
      </c>
      <c r="L15" s="679">
        <v>0</v>
      </c>
      <c r="M15" s="679">
        <v>0</v>
      </c>
      <c r="N15" s="735">
        <f t="shared" ref="N15:N20" si="3">SUMPRODUCT($F$6:$M$6,F15:M15)</f>
        <v>0</v>
      </c>
    </row>
    <row r="16" spans="1:14" ht="13.8">
      <c r="A16" s="585">
        <v>2.2000000000000002</v>
      </c>
      <c r="B16" s="588" t="s">
        <v>155</v>
      </c>
      <c r="C16" s="679">
        <v>0</v>
      </c>
      <c r="D16" s="680">
        <v>0.01</v>
      </c>
      <c r="E16" s="678">
        <f>C16*D16</f>
        <v>0</v>
      </c>
      <c r="F16" s="679">
        <v>0</v>
      </c>
      <c r="G16" s="679">
        <v>0</v>
      </c>
      <c r="H16" s="679">
        <v>0</v>
      </c>
      <c r="I16" s="679">
        <v>0</v>
      </c>
      <c r="J16" s="679">
        <v>0</v>
      </c>
      <c r="K16" s="679">
        <v>0</v>
      </c>
      <c r="L16" s="679">
        <v>0</v>
      </c>
      <c r="M16" s="679">
        <v>0</v>
      </c>
      <c r="N16" s="735">
        <f t="shared" si="3"/>
        <v>0</v>
      </c>
    </row>
    <row r="17" spans="1:14" ht="13.8">
      <c r="A17" s="585">
        <v>2.2999999999999998</v>
      </c>
      <c r="B17" s="588" t="s">
        <v>154</v>
      </c>
      <c r="C17" s="679">
        <v>0</v>
      </c>
      <c r="D17" s="680">
        <v>0.02</v>
      </c>
      <c r="E17" s="678">
        <f>C17*D17</f>
        <v>0</v>
      </c>
      <c r="F17" s="679">
        <v>0</v>
      </c>
      <c r="G17" s="679">
        <v>0</v>
      </c>
      <c r="H17" s="679">
        <v>0</v>
      </c>
      <c r="I17" s="679">
        <v>0</v>
      </c>
      <c r="J17" s="679">
        <v>0</v>
      </c>
      <c r="K17" s="679">
        <v>0</v>
      </c>
      <c r="L17" s="679">
        <v>0</v>
      </c>
      <c r="M17" s="679">
        <v>0</v>
      </c>
      <c r="N17" s="735">
        <f t="shared" si="3"/>
        <v>0</v>
      </c>
    </row>
    <row r="18" spans="1:14" ht="13.8">
      <c r="A18" s="585">
        <v>2.4</v>
      </c>
      <c r="B18" s="588" t="s">
        <v>153</v>
      </c>
      <c r="C18" s="679">
        <v>0</v>
      </c>
      <c r="D18" s="680">
        <v>0.03</v>
      </c>
      <c r="E18" s="678">
        <f>C18*D18</f>
        <v>0</v>
      </c>
      <c r="F18" s="679">
        <v>0</v>
      </c>
      <c r="G18" s="679">
        <v>0</v>
      </c>
      <c r="H18" s="679">
        <v>0</v>
      </c>
      <c r="I18" s="679">
        <v>0</v>
      </c>
      <c r="J18" s="679">
        <v>0</v>
      </c>
      <c r="K18" s="679">
        <v>0</v>
      </c>
      <c r="L18" s="679">
        <v>0</v>
      </c>
      <c r="M18" s="679">
        <v>0</v>
      </c>
      <c r="N18" s="735">
        <f t="shared" si="3"/>
        <v>0</v>
      </c>
    </row>
    <row r="19" spans="1:14" ht="13.8">
      <c r="A19" s="585">
        <v>2.5</v>
      </c>
      <c r="B19" s="588" t="s">
        <v>152</v>
      </c>
      <c r="C19" s="679">
        <v>0</v>
      </c>
      <c r="D19" s="680">
        <v>0.04</v>
      </c>
      <c r="E19" s="678">
        <f>C19*D19</f>
        <v>0</v>
      </c>
      <c r="F19" s="679">
        <v>0</v>
      </c>
      <c r="G19" s="679">
        <v>0</v>
      </c>
      <c r="H19" s="679">
        <v>0</v>
      </c>
      <c r="I19" s="679">
        <v>0</v>
      </c>
      <c r="J19" s="679">
        <v>0</v>
      </c>
      <c r="K19" s="679">
        <v>0</v>
      </c>
      <c r="L19" s="679">
        <v>0</v>
      </c>
      <c r="M19" s="679">
        <v>0</v>
      </c>
      <c r="N19" s="735">
        <f t="shared" si="3"/>
        <v>0</v>
      </c>
    </row>
    <row r="20" spans="1:14" ht="13.8">
      <c r="A20" s="585">
        <v>2.6</v>
      </c>
      <c r="B20" s="588" t="s">
        <v>151</v>
      </c>
      <c r="C20" s="679">
        <v>0</v>
      </c>
      <c r="D20" s="681"/>
      <c r="E20" s="682"/>
      <c r="F20" s="679">
        <v>0</v>
      </c>
      <c r="G20" s="679">
        <v>0</v>
      </c>
      <c r="H20" s="679">
        <v>0</v>
      </c>
      <c r="I20" s="679">
        <v>0</v>
      </c>
      <c r="J20" s="679">
        <v>0</v>
      </c>
      <c r="K20" s="679">
        <v>0</v>
      </c>
      <c r="L20" s="679">
        <v>0</v>
      </c>
      <c r="M20" s="679">
        <v>0</v>
      </c>
      <c r="N20" s="735">
        <f t="shared" si="3"/>
        <v>0</v>
      </c>
    </row>
    <row r="21" spans="1:14" ht="15" thickBot="1">
      <c r="A21" s="590"/>
      <c r="B21" s="591" t="s">
        <v>64</v>
      </c>
      <c r="C21" s="526">
        <f>C14+C7</f>
        <v>28479550</v>
      </c>
      <c r="D21" s="527"/>
      <c r="E21" s="528">
        <f>E14+E7</f>
        <v>1960721</v>
      </c>
      <c r="F21" s="529">
        <f>F7+F14</f>
        <v>0</v>
      </c>
      <c r="G21" s="529">
        <f t="shared" ref="G21:L21" si="4">G7+G14</f>
        <v>0</v>
      </c>
      <c r="H21" s="529">
        <f t="shared" si="4"/>
        <v>0</v>
      </c>
      <c r="I21" s="529">
        <f t="shared" si="4"/>
        <v>0</v>
      </c>
      <c r="J21" s="529">
        <f t="shared" si="4"/>
        <v>0</v>
      </c>
      <c r="K21" s="529">
        <f t="shared" si="4"/>
        <v>1960721</v>
      </c>
      <c r="L21" s="529">
        <f t="shared" si="4"/>
        <v>0</v>
      </c>
      <c r="M21" s="529">
        <f>M7+M14</f>
        <v>0</v>
      </c>
      <c r="N21" s="530">
        <f>N14+N7</f>
        <v>1960721</v>
      </c>
    </row>
    <row r="22" spans="1:14">
      <c r="E22" s="107"/>
      <c r="F22" s="107"/>
      <c r="G22" s="107"/>
      <c r="H22" s="107"/>
      <c r="I22" s="107"/>
      <c r="J22" s="107"/>
      <c r="K22" s="107"/>
      <c r="L22" s="107"/>
      <c r="M22" s="107"/>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3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3" zoomScale="90" zoomScaleNormal="90" workbookViewId="0">
      <selection activeCell="D16" sqref="D16"/>
    </sheetView>
  </sheetViews>
  <sheetFormatPr defaultRowHeight="14.4"/>
  <cols>
    <col min="1" max="1" width="11.44140625" customWidth="1"/>
    <col min="2" max="2" width="76.88671875" style="206" customWidth="1"/>
    <col min="3" max="3" width="22.88671875" customWidth="1"/>
    <col min="5" max="5" width="13.33203125" bestFit="1" customWidth="1"/>
  </cols>
  <sheetData>
    <row r="1" spans="1:3">
      <c r="A1" s="2" t="s">
        <v>30</v>
      </c>
      <c r="B1" s="3" t="str">
        <f>'Info '!C2</f>
        <v>JSC "Liberty Bank"</v>
      </c>
    </row>
    <row r="2" spans="1:3">
      <c r="A2" s="2" t="s">
        <v>31</v>
      </c>
      <c r="B2" s="481">
        <f>'1. key ratios '!B2</f>
        <v>45473</v>
      </c>
    </row>
    <row r="3" spans="1:3">
      <c r="A3" s="4"/>
      <c r="B3"/>
    </row>
    <row r="4" spans="1:3">
      <c r="A4" s="4" t="s">
        <v>306</v>
      </c>
      <c r="B4" t="s">
        <v>307</v>
      </c>
    </row>
    <row r="5" spans="1:3">
      <c r="A5" s="207" t="s">
        <v>308</v>
      </c>
      <c r="B5" s="208"/>
      <c r="C5" s="209"/>
    </row>
    <row r="6" spans="1:3" ht="19.95" customHeight="1">
      <c r="A6" s="210">
        <v>1</v>
      </c>
      <c r="B6" s="211" t="s">
        <v>359</v>
      </c>
      <c r="C6" s="736">
        <v>4524728630.8967838</v>
      </c>
    </row>
    <row r="7" spans="1:3">
      <c r="A7" s="210">
        <v>2</v>
      </c>
      <c r="B7" s="211" t="s">
        <v>309</v>
      </c>
      <c r="C7" s="736">
        <v>-92488057.983731389</v>
      </c>
    </row>
    <row r="8" spans="1:3" ht="29.25" customHeight="1">
      <c r="A8" s="212">
        <v>3</v>
      </c>
      <c r="B8" s="213" t="s">
        <v>310</v>
      </c>
      <c r="C8" s="737">
        <f>C6+C7</f>
        <v>4432240572.9130526</v>
      </c>
    </row>
    <row r="9" spans="1:3">
      <c r="A9" s="207" t="s">
        <v>311</v>
      </c>
      <c r="B9" s="208"/>
      <c r="C9" s="738"/>
    </row>
    <row r="10" spans="1:3" ht="20.399999999999999" customHeight="1">
      <c r="A10" s="214">
        <v>4</v>
      </c>
      <c r="B10" s="215" t="s">
        <v>312</v>
      </c>
      <c r="C10" s="736">
        <v>0</v>
      </c>
    </row>
    <row r="11" spans="1:3">
      <c r="A11" s="214">
        <v>5</v>
      </c>
      <c r="B11" s="216" t="s">
        <v>313</v>
      </c>
      <c r="C11" s="736">
        <v>0</v>
      </c>
    </row>
    <row r="12" spans="1:3">
      <c r="A12" s="214" t="s">
        <v>314</v>
      </c>
      <c r="B12" s="216" t="s">
        <v>315</v>
      </c>
      <c r="C12" s="737">
        <f>'[4]15. CCR'!E21</f>
        <v>1960721</v>
      </c>
    </row>
    <row r="13" spans="1:3" ht="22.8">
      <c r="A13" s="217">
        <v>6</v>
      </c>
      <c r="B13" s="215" t="s">
        <v>316</v>
      </c>
      <c r="C13" s="736"/>
    </row>
    <row r="14" spans="1:3">
      <c r="A14" s="217">
        <v>7</v>
      </c>
      <c r="B14" s="218" t="s">
        <v>317</v>
      </c>
      <c r="C14" s="736"/>
    </row>
    <row r="15" spans="1:3">
      <c r="A15" s="219">
        <v>8</v>
      </c>
      <c r="B15" s="220" t="s">
        <v>318</v>
      </c>
      <c r="C15" s="736"/>
    </row>
    <row r="16" spans="1:3">
      <c r="A16" s="217">
        <v>9</v>
      </c>
      <c r="B16" s="218" t="s">
        <v>319</v>
      </c>
      <c r="C16" s="736"/>
    </row>
    <row r="17" spans="1:3">
      <c r="A17" s="217">
        <v>10</v>
      </c>
      <c r="B17" s="218" t="s">
        <v>320</v>
      </c>
      <c r="C17" s="736"/>
    </row>
    <row r="18" spans="1:3">
      <c r="A18" s="221">
        <v>11</v>
      </c>
      <c r="B18" s="222" t="s">
        <v>321</v>
      </c>
      <c r="C18" s="737">
        <f>SUM(C10:C17)</f>
        <v>1960721</v>
      </c>
    </row>
    <row r="19" spans="1:3">
      <c r="A19" s="223" t="s">
        <v>322</v>
      </c>
      <c r="B19" s="224"/>
      <c r="C19" s="739"/>
    </row>
    <row r="20" spans="1:3">
      <c r="A20" s="225">
        <v>12</v>
      </c>
      <c r="B20" s="215" t="s">
        <v>323</v>
      </c>
      <c r="C20" s="736"/>
    </row>
    <row r="21" spans="1:3">
      <c r="A21" s="225">
        <v>13</v>
      </c>
      <c r="B21" s="215" t="s">
        <v>324</v>
      </c>
      <c r="C21" s="736"/>
    </row>
    <row r="22" spans="1:3">
      <c r="A22" s="225">
        <v>14</v>
      </c>
      <c r="B22" s="215" t="s">
        <v>325</v>
      </c>
      <c r="C22" s="736"/>
    </row>
    <row r="23" spans="1:3" ht="22.8">
      <c r="A23" s="225" t="s">
        <v>326</v>
      </c>
      <c r="B23" s="215" t="s">
        <v>327</v>
      </c>
      <c r="C23" s="736"/>
    </row>
    <row r="24" spans="1:3">
      <c r="A24" s="225">
        <v>15</v>
      </c>
      <c r="B24" s="215" t="s">
        <v>328</v>
      </c>
      <c r="C24" s="736"/>
    </row>
    <row r="25" spans="1:3">
      <c r="A25" s="225" t="s">
        <v>329</v>
      </c>
      <c r="B25" s="215" t="s">
        <v>330</v>
      </c>
      <c r="C25" s="736"/>
    </row>
    <row r="26" spans="1:3">
      <c r="A26" s="226">
        <v>16</v>
      </c>
      <c r="B26" s="227" t="s">
        <v>331</v>
      </c>
      <c r="C26" s="737">
        <f>SUM(C20:C25)</f>
        <v>0</v>
      </c>
    </row>
    <row r="27" spans="1:3">
      <c r="A27" s="207" t="s">
        <v>332</v>
      </c>
      <c r="B27" s="208"/>
      <c r="C27" s="738"/>
    </row>
    <row r="28" spans="1:3">
      <c r="A28" s="228">
        <v>17</v>
      </c>
      <c r="B28" s="216" t="s">
        <v>333</v>
      </c>
      <c r="C28" s="736">
        <v>329307729.99999487</v>
      </c>
    </row>
    <row r="29" spans="1:3">
      <c r="A29" s="228">
        <v>18</v>
      </c>
      <c r="B29" s="216" t="s">
        <v>334</v>
      </c>
      <c r="C29" s="736">
        <v>-255486978.63185853</v>
      </c>
    </row>
    <row r="30" spans="1:3">
      <c r="A30" s="226">
        <v>19</v>
      </c>
      <c r="B30" s="227" t="s">
        <v>335</v>
      </c>
      <c r="C30" s="737">
        <f>C28+C29</f>
        <v>73820751.368136346</v>
      </c>
    </row>
    <row r="31" spans="1:3">
      <c r="A31" s="207" t="s">
        <v>336</v>
      </c>
      <c r="B31" s="208"/>
      <c r="C31" s="738"/>
    </row>
    <row r="32" spans="1:3" ht="22.8">
      <c r="A32" s="228" t="s">
        <v>337</v>
      </c>
      <c r="B32" s="215" t="s">
        <v>338</v>
      </c>
      <c r="C32" s="740"/>
    </row>
    <row r="33" spans="1:3">
      <c r="A33" s="228" t="s">
        <v>339</v>
      </c>
      <c r="B33" s="216" t="s">
        <v>340</v>
      </c>
      <c r="C33" s="740"/>
    </row>
    <row r="34" spans="1:3">
      <c r="A34" s="207" t="s">
        <v>341</v>
      </c>
      <c r="B34" s="208"/>
      <c r="C34" s="738"/>
    </row>
    <row r="35" spans="1:3">
      <c r="A35" s="229">
        <v>20</v>
      </c>
      <c r="B35" s="230" t="s">
        <v>342</v>
      </c>
      <c r="C35" s="737">
        <f>'[4]1. key ratios'!C9</f>
        <v>456476050.01626861</v>
      </c>
    </row>
    <row r="36" spans="1:3">
      <c r="A36" s="226">
        <v>21</v>
      </c>
      <c r="B36" s="227" t="s">
        <v>343</v>
      </c>
      <c r="C36" s="737">
        <f>C8+C18+C26+C30</f>
        <v>4508022045.281189</v>
      </c>
    </row>
    <row r="37" spans="1:3">
      <c r="A37" s="207" t="s">
        <v>344</v>
      </c>
      <c r="B37" s="208"/>
      <c r="C37" s="738"/>
    </row>
    <row r="38" spans="1:3">
      <c r="A38" s="226">
        <v>22</v>
      </c>
      <c r="B38" s="227" t="s">
        <v>344</v>
      </c>
      <c r="C38" s="741">
        <f>IFERROR(C35/C36,0)</f>
        <v>0.10125861085663697</v>
      </c>
    </row>
    <row r="39" spans="1:3">
      <c r="A39" s="207" t="s">
        <v>345</v>
      </c>
      <c r="B39" s="208"/>
      <c r="C39" s="738"/>
    </row>
    <row r="40" spans="1:3">
      <c r="A40" s="231" t="s">
        <v>346</v>
      </c>
      <c r="B40" s="215" t="s">
        <v>347</v>
      </c>
      <c r="C40" s="740"/>
    </row>
    <row r="41" spans="1:3" ht="23.4" thickBot="1">
      <c r="A41" s="232" t="s">
        <v>348</v>
      </c>
      <c r="B41" s="211" t="s">
        <v>349</v>
      </c>
      <c r="C41" s="742"/>
    </row>
    <row r="43" spans="1:3">
      <c r="B43" s="206" t="s">
        <v>360</v>
      </c>
    </row>
  </sheetData>
  <pageMargins left="0.7" right="0.7" top="0.75" bottom="0.75" header="0.3" footer="0.3"/>
  <pageSetup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activeCell="D16" sqref="D16"/>
      <selection pane="topRight" activeCell="D16" sqref="D16"/>
      <selection pane="bottomLeft" activeCell="D16" sqref="D16"/>
      <selection pane="bottomRight" activeCell="D16" sqref="D16"/>
    </sheetView>
  </sheetViews>
  <sheetFormatPr defaultRowHeight="14.4"/>
  <cols>
    <col min="1" max="1" width="8.6640625" style="150"/>
    <col min="2" max="2" width="82.5546875" style="258" customWidth="1"/>
    <col min="3" max="6" width="17.5546875" style="150" customWidth="1"/>
    <col min="7" max="7" width="20.44140625" style="150" bestFit="1" customWidth="1"/>
  </cols>
  <sheetData>
    <row r="1" spans="1:7">
      <c r="A1" s="150" t="s">
        <v>30</v>
      </c>
      <c r="B1" s="3" t="str">
        <f>'Info '!C2</f>
        <v>JSC "Liberty Bank"</v>
      </c>
    </row>
    <row r="2" spans="1:7">
      <c r="A2" s="150" t="s">
        <v>31</v>
      </c>
      <c r="B2" s="481">
        <f>'1. key ratios '!B2</f>
        <v>45473</v>
      </c>
    </row>
    <row r="4" spans="1:7" ht="15" thickBot="1">
      <c r="A4" s="150" t="s">
        <v>410</v>
      </c>
      <c r="B4" s="259" t="s">
        <v>371</v>
      </c>
    </row>
    <row r="5" spans="1:7">
      <c r="A5" s="260"/>
      <c r="B5" s="261"/>
      <c r="C5" s="890" t="s">
        <v>372</v>
      </c>
      <c r="D5" s="890"/>
      <c r="E5" s="890"/>
      <c r="F5" s="890"/>
      <c r="G5" s="891" t="s">
        <v>373</v>
      </c>
    </row>
    <row r="6" spans="1:7">
      <c r="A6" s="262"/>
      <c r="B6" s="263"/>
      <c r="C6" s="264" t="s">
        <v>374</v>
      </c>
      <c r="D6" s="265" t="s">
        <v>375</v>
      </c>
      <c r="E6" s="265" t="s">
        <v>376</v>
      </c>
      <c r="F6" s="265" t="s">
        <v>377</v>
      </c>
      <c r="G6" s="892"/>
    </row>
    <row r="7" spans="1:7">
      <c r="A7" s="266"/>
      <c r="B7" s="267" t="s">
        <v>378</v>
      </c>
      <c r="C7" s="268"/>
      <c r="D7" s="268"/>
      <c r="E7" s="268"/>
      <c r="F7" s="268"/>
      <c r="G7" s="269"/>
    </row>
    <row r="8" spans="1:7">
      <c r="A8" s="270">
        <v>1</v>
      </c>
      <c r="B8" s="271" t="s">
        <v>379</v>
      </c>
      <c r="C8" s="632">
        <f>SUM(C9:C10)</f>
        <v>456476050.01626861</v>
      </c>
      <c r="D8" s="632">
        <f>SUM(D9:D10)</f>
        <v>0</v>
      </c>
      <c r="E8" s="632">
        <f>SUM(E9:E10)</f>
        <v>0</v>
      </c>
      <c r="F8" s="632">
        <f>SUM(F9:F10)</f>
        <v>275991818.05633748</v>
      </c>
      <c r="G8" s="633">
        <f>SUM(G9:G10)</f>
        <v>732467868.07260609</v>
      </c>
    </row>
    <row r="9" spans="1:7">
      <c r="A9" s="270">
        <v>2</v>
      </c>
      <c r="B9" s="272" t="s">
        <v>380</v>
      </c>
      <c r="C9" s="632">
        <v>456476050.01626861</v>
      </c>
      <c r="D9" s="632"/>
      <c r="E9" s="632"/>
      <c r="F9" s="632">
        <v>77985631.463999987</v>
      </c>
      <c r="G9" s="633">
        <v>534461681.4802686</v>
      </c>
    </row>
    <row r="10" spans="1:7" ht="27.6">
      <c r="A10" s="270">
        <v>3</v>
      </c>
      <c r="B10" s="272" t="s">
        <v>381</v>
      </c>
      <c r="C10" s="634"/>
      <c r="D10" s="634"/>
      <c r="E10" s="634"/>
      <c r="F10" s="632">
        <v>198006186.59233752</v>
      </c>
      <c r="G10" s="633">
        <v>198006186.59233752</v>
      </c>
    </row>
    <row r="11" spans="1:7" ht="27.6">
      <c r="A11" s="270">
        <v>4</v>
      </c>
      <c r="B11" s="271" t="s">
        <v>382</v>
      </c>
      <c r="C11" s="632">
        <f>SUM(C12:C13)</f>
        <v>726615474.24637473</v>
      </c>
      <c r="D11" s="632">
        <f>SUM(D12:D13)</f>
        <v>645746390.91032493</v>
      </c>
      <c r="E11" s="632">
        <f>SUM(E12:E13)</f>
        <v>426224157.95865476</v>
      </c>
      <c r="F11" s="632">
        <f>SUM(F12:F13)</f>
        <v>25311824.927850004</v>
      </c>
      <c r="G11" s="633">
        <f>SUM(G12:G13)</f>
        <v>1637473603.0868196</v>
      </c>
    </row>
    <row r="12" spans="1:7">
      <c r="A12" s="270">
        <v>5</v>
      </c>
      <c r="B12" s="272" t="s">
        <v>383</v>
      </c>
      <c r="C12" s="632">
        <v>614036346.47105491</v>
      </c>
      <c r="D12" s="635">
        <v>598945072.60735595</v>
      </c>
      <c r="E12" s="632">
        <v>376782352.32700074</v>
      </c>
      <c r="F12" s="632">
        <v>22513293.183961004</v>
      </c>
      <c r="G12" s="633">
        <v>1531663211.3599038</v>
      </c>
    </row>
    <row r="13" spans="1:7">
      <c r="A13" s="270">
        <v>6</v>
      </c>
      <c r="B13" s="272" t="s">
        <v>384</v>
      </c>
      <c r="C13" s="632">
        <v>112579127.77531986</v>
      </c>
      <c r="D13" s="635">
        <v>46801318.302968994</v>
      </c>
      <c r="E13" s="632">
        <v>49441805.631654002</v>
      </c>
      <c r="F13" s="632">
        <v>2798531.7438890003</v>
      </c>
      <c r="G13" s="633">
        <v>105810391.72691593</v>
      </c>
    </row>
    <row r="14" spans="1:7">
      <c r="A14" s="270">
        <v>7</v>
      </c>
      <c r="B14" s="271" t="s">
        <v>385</v>
      </c>
      <c r="C14" s="632">
        <f>SUM(C15:C16)</f>
        <v>784249750.83511746</v>
      </c>
      <c r="D14" s="632">
        <f>SUM(D15:D16)</f>
        <v>766927757.81597662</v>
      </c>
      <c r="E14" s="632">
        <f>SUM(E15:E16)</f>
        <v>203711206.74664629</v>
      </c>
      <c r="F14" s="632">
        <f>SUM(F15:F16)</f>
        <v>1465100</v>
      </c>
      <c r="G14" s="633">
        <f>SUM(G15:G16)</f>
        <v>551596089.43190265</v>
      </c>
    </row>
    <row r="15" spans="1:7" ht="41.4">
      <c r="A15" s="270">
        <v>8</v>
      </c>
      <c r="B15" s="272" t="s">
        <v>386</v>
      </c>
      <c r="C15" s="632">
        <v>743790737.54154634</v>
      </c>
      <c r="D15" s="708">
        <v>154225134.5756126</v>
      </c>
      <c r="E15" s="632">
        <v>74862267.696646303</v>
      </c>
      <c r="F15" s="632">
        <v>1465100</v>
      </c>
      <c r="G15" s="633">
        <v>487171619.90690261</v>
      </c>
    </row>
    <row r="16" spans="1:7" ht="27.6">
      <c r="A16" s="270">
        <v>9</v>
      </c>
      <c r="B16" s="272" t="s">
        <v>387</v>
      </c>
      <c r="C16" s="632">
        <v>40459013.293571077</v>
      </c>
      <c r="D16" s="635">
        <v>612702623.24036396</v>
      </c>
      <c r="E16" s="632">
        <v>128848939.05</v>
      </c>
      <c r="F16" s="632">
        <v>0</v>
      </c>
      <c r="G16" s="633">
        <v>64424469.524999999</v>
      </c>
    </row>
    <row r="17" spans="1:7">
      <c r="A17" s="270">
        <v>10</v>
      </c>
      <c r="B17" s="271" t="s">
        <v>388</v>
      </c>
      <c r="C17" s="632"/>
      <c r="D17" s="635"/>
      <c r="E17" s="632"/>
      <c r="F17" s="632"/>
      <c r="G17" s="633"/>
    </row>
    <row r="18" spans="1:7">
      <c r="A18" s="270">
        <v>11</v>
      </c>
      <c r="B18" s="271" t="s">
        <v>389</v>
      </c>
      <c r="C18" s="632">
        <f>SUM(C19:C20)</f>
        <v>0</v>
      </c>
      <c r="D18" s="635">
        <f>SUM(D19:D20)</f>
        <v>44060.12</v>
      </c>
      <c r="E18" s="632">
        <f>SUM(E19:E20)</f>
        <v>0</v>
      </c>
      <c r="F18" s="632">
        <f>SUM(F19:F20)</f>
        <v>0</v>
      </c>
      <c r="G18" s="633">
        <f>SUM(G19:G20)</f>
        <v>0</v>
      </c>
    </row>
    <row r="19" spans="1:7">
      <c r="A19" s="270">
        <v>12</v>
      </c>
      <c r="B19" s="272" t="s">
        <v>390</v>
      </c>
      <c r="C19" s="634"/>
      <c r="D19" s="635">
        <v>44060.12</v>
      </c>
      <c r="E19" s="632">
        <v>0</v>
      </c>
      <c r="F19" s="632">
        <v>0</v>
      </c>
      <c r="G19" s="633">
        <v>0</v>
      </c>
    </row>
    <row r="20" spans="1:7">
      <c r="A20" s="270">
        <v>13</v>
      </c>
      <c r="B20" s="272" t="s">
        <v>391</v>
      </c>
      <c r="C20" s="632">
        <v>0</v>
      </c>
      <c r="D20" s="632"/>
      <c r="E20" s="632"/>
      <c r="F20" s="632"/>
      <c r="G20" s="633">
        <v>0</v>
      </c>
    </row>
    <row r="21" spans="1:7">
      <c r="A21" s="273">
        <v>14</v>
      </c>
      <c r="B21" s="274" t="s">
        <v>392</v>
      </c>
      <c r="C21" s="634"/>
      <c r="D21" s="634"/>
      <c r="E21" s="634"/>
      <c r="F21" s="634"/>
      <c r="G21" s="636">
        <f>SUM(G8,G11,G14,G17,G18)</f>
        <v>2921537560.5913286</v>
      </c>
    </row>
    <row r="22" spans="1:7">
      <c r="A22" s="275"/>
      <c r="B22" s="276" t="s">
        <v>393</v>
      </c>
      <c r="C22" s="277"/>
      <c r="D22" s="278"/>
      <c r="E22" s="277"/>
      <c r="F22" s="277"/>
      <c r="G22" s="279"/>
    </row>
    <row r="23" spans="1:7">
      <c r="A23" s="270">
        <v>15</v>
      </c>
      <c r="B23" s="271" t="s">
        <v>394</v>
      </c>
      <c r="C23" s="637">
        <v>838248832.96196115</v>
      </c>
      <c r="D23" s="638">
        <v>540879450</v>
      </c>
      <c r="E23" s="637">
        <v>0</v>
      </c>
      <c r="F23" s="637">
        <v>0</v>
      </c>
      <c r="G23" s="633">
        <v>49206039.168547109</v>
      </c>
    </row>
    <row r="24" spans="1:7">
      <c r="A24" s="270">
        <v>16</v>
      </c>
      <c r="B24" s="271" t="s">
        <v>395</v>
      </c>
      <c r="C24" s="637">
        <v>6790018.65097812</v>
      </c>
      <c r="D24" s="638">
        <v>759923130.69179463</v>
      </c>
      <c r="E24" s="637">
        <v>402435077.22923696</v>
      </c>
      <c r="F24" s="637">
        <v>1472085027.4470434</v>
      </c>
      <c r="G24" s="779">
        <v>1810276593.1514726</v>
      </c>
    </row>
    <row r="25" spans="1:7">
      <c r="A25" s="270">
        <v>17</v>
      </c>
      <c r="B25" s="272" t="s">
        <v>396</v>
      </c>
      <c r="C25" s="637">
        <v>0</v>
      </c>
      <c r="D25" s="638">
        <v>0</v>
      </c>
      <c r="E25" s="637">
        <v>0</v>
      </c>
      <c r="F25" s="637">
        <v>0</v>
      </c>
      <c r="G25" s="779"/>
    </row>
    <row r="26" spans="1:7" ht="27.6">
      <c r="A26" s="270">
        <v>18</v>
      </c>
      <c r="B26" s="272" t="s">
        <v>397</v>
      </c>
      <c r="C26" s="637">
        <v>6790018.65097812</v>
      </c>
      <c r="D26" s="638">
        <v>29387291.973139942</v>
      </c>
      <c r="E26" s="637">
        <v>32514728.939100001</v>
      </c>
      <c r="F26" s="637">
        <v>2645.4765434000005</v>
      </c>
      <c r="G26" s="779">
        <v>20668103.74206439</v>
      </c>
    </row>
    <row r="27" spans="1:7">
      <c r="A27" s="270">
        <v>19</v>
      </c>
      <c r="B27" s="272" t="s">
        <v>398</v>
      </c>
      <c r="C27" s="637"/>
      <c r="D27" s="638">
        <v>660876417.66195583</v>
      </c>
      <c r="E27" s="637">
        <v>322374218.93253922</v>
      </c>
      <c r="F27" s="637">
        <v>1053258026.2941697</v>
      </c>
      <c r="G27" s="779">
        <v>1386894640.6472917</v>
      </c>
    </row>
    <row r="28" spans="1:7">
      <c r="A28" s="270">
        <v>20</v>
      </c>
      <c r="B28" s="280" t="s">
        <v>399</v>
      </c>
      <c r="C28" s="632"/>
      <c r="D28" s="635">
        <v>24075779.79944047</v>
      </c>
      <c r="E28" s="632">
        <v>21992198.893801052</v>
      </c>
      <c r="F28" s="632">
        <v>62050602.396953136</v>
      </c>
      <c r="G28" s="779">
        <v>63366880.904640302</v>
      </c>
    </row>
    <row r="29" spans="1:7">
      <c r="A29" s="270">
        <v>21</v>
      </c>
      <c r="B29" s="272" t="s">
        <v>400</v>
      </c>
      <c r="C29" s="632"/>
      <c r="D29" s="635">
        <v>68383133.664724573</v>
      </c>
      <c r="E29" s="632">
        <v>45070743.055238783</v>
      </c>
      <c r="F29" s="632">
        <v>376282548.37276363</v>
      </c>
      <c r="G29" s="779">
        <v>301310594.80227804</v>
      </c>
    </row>
    <row r="30" spans="1:7">
      <c r="A30" s="270">
        <v>22</v>
      </c>
      <c r="B30" s="280" t="s">
        <v>399</v>
      </c>
      <c r="C30" s="632"/>
      <c r="D30" s="635">
        <v>68383133.664724573</v>
      </c>
      <c r="E30" s="632">
        <v>45070743.055238783</v>
      </c>
      <c r="F30" s="632">
        <v>376282548.37276363</v>
      </c>
      <c r="G30" s="779">
        <v>301310594.80227804</v>
      </c>
    </row>
    <row r="31" spans="1:7">
      <c r="A31" s="270">
        <v>23</v>
      </c>
      <c r="B31" s="272" t="s">
        <v>401</v>
      </c>
      <c r="C31" s="632"/>
      <c r="D31" s="635">
        <v>1276287.3919742091</v>
      </c>
      <c r="E31" s="632">
        <v>2475386.3023589221</v>
      </c>
      <c r="F31" s="632">
        <v>42541807.303566746</v>
      </c>
      <c r="G31" s="779">
        <v>38036373.055198304</v>
      </c>
    </row>
    <row r="32" spans="1:7">
      <c r="A32" s="270">
        <v>24</v>
      </c>
      <c r="B32" s="271" t="s">
        <v>402</v>
      </c>
      <c r="C32" s="632">
        <v>0</v>
      </c>
      <c r="D32" s="635">
        <v>0</v>
      </c>
      <c r="E32" s="632">
        <v>0</v>
      </c>
      <c r="F32" s="632">
        <v>0</v>
      </c>
      <c r="G32" s="633">
        <v>0</v>
      </c>
    </row>
    <row r="33" spans="1:7">
      <c r="A33" s="270">
        <v>25</v>
      </c>
      <c r="B33" s="271" t="s">
        <v>403</v>
      </c>
      <c r="C33" s="632">
        <f>SUM(C34:C35)</f>
        <v>164439803.29626864</v>
      </c>
      <c r="D33" s="632">
        <f>SUM(D34:D35)</f>
        <v>44926205.879179753</v>
      </c>
      <c r="E33" s="632">
        <f>SUM(E34:E35)</f>
        <v>14367600.663941097</v>
      </c>
      <c r="F33" s="632">
        <f>SUM(F34:F35)</f>
        <v>58160125.457152523</v>
      </c>
      <c r="G33" s="633">
        <f>SUM(G34:G35)</f>
        <v>252264713.31998158</v>
      </c>
    </row>
    <row r="34" spans="1:7">
      <c r="A34" s="270">
        <v>26</v>
      </c>
      <c r="B34" s="272" t="s">
        <v>404</v>
      </c>
      <c r="C34" s="634"/>
      <c r="D34" s="635">
        <v>35762.589999999997</v>
      </c>
      <c r="E34" s="632">
        <v>0</v>
      </c>
      <c r="F34" s="632">
        <v>0</v>
      </c>
      <c r="G34" s="633">
        <v>35762.589999999997</v>
      </c>
    </row>
    <row r="35" spans="1:7">
      <c r="A35" s="270">
        <v>27</v>
      </c>
      <c r="B35" s="272" t="s">
        <v>405</v>
      </c>
      <c r="C35" s="632">
        <v>164439803.29626864</v>
      </c>
      <c r="D35" s="635">
        <v>44890443.28917975</v>
      </c>
      <c r="E35" s="632">
        <v>14367600.663941097</v>
      </c>
      <c r="F35" s="632">
        <v>58160125.457152523</v>
      </c>
      <c r="G35" s="633">
        <v>252228950.72998157</v>
      </c>
    </row>
    <row r="36" spans="1:7">
      <c r="A36" s="270">
        <v>28</v>
      </c>
      <c r="B36" s="271" t="s">
        <v>406</v>
      </c>
      <c r="C36" s="632">
        <v>265555676.69500005</v>
      </c>
      <c r="D36" s="635">
        <v>16415368.591911411</v>
      </c>
      <c r="E36" s="632">
        <v>11365407.987278624</v>
      </c>
      <c r="F36" s="632">
        <v>21029050.57329436</v>
      </c>
      <c r="G36" s="633">
        <v>19210219.078663163</v>
      </c>
    </row>
    <row r="37" spans="1:7">
      <c r="A37" s="273">
        <v>29</v>
      </c>
      <c r="B37" s="274" t="s">
        <v>407</v>
      </c>
      <c r="C37" s="634"/>
      <c r="D37" s="634"/>
      <c r="E37" s="634"/>
      <c r="F37" s="634"/>
      <c r="G37" s="636">
        <f>SUM(G23:G24,G32:G33,G36)</f>
        <v>2130957564.7186644</v>
      </c>
    </row>
    <row r="38" spans="1:7">
      <c r="A38" s="266"/>
      <c r="B38" s="281"/>
      <c r="C38" s="639"/>
      <c r="D38" s="639"/>
      <c r="E38" s="639"/>
      <c r="F38" s="639"/>
      <c r="G38" s="282"/>
    </row>
    <row r="39" spans="1:7" ht="15" thickBot="1">
      <c r="A39" s="283">
        <v>30</v>
      </c>
      <c r="B39" s="284" t="s">
        <v>408</v>
      </c>
      <c r="C39" s="179"/>
      <c r="D39" s="180"/>
      <c r="E39" s="180"/>
      <c r="F39" s="181"/>
      <c r="G39" s="826">
        <f>IFERROR(G21/G37,0)</f>
        <v>1.3709975313267391</v>
      </c>
    </row>
    <row r="42" spans="1:7" ht="41.4">
      <c r="B42" s="258" t="s">
        <v>409</v>
      </c>
    </row>
  </sheetData>
  <mergeCells count="2">
    <mergeCell ref="C5:F5"/>
    <mergeCell ref="G5:G6"/>
  </mergeCells>
  <pageMargins left="0.7" right="0.7" top="0.75" bottom="0.75" header="0.3" footer="0.3"/>
  <pageSetup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D16" sqref="D16"/>
    </sheetView>
  </sheetViews>
  <sheetFormatPr defaultColWidth="9.109375" defaultRowHeight="12"/>
  <cols>
    <col min="1" max="1" width="11.88671875" style="322" bestFit="1" customWidth="1"/>
    <col min="2" max="2" width="84.109375" style="322" customWidth="1"/>
    <col min="3" max="4" width="14.109375" style="322" bestFit="1" customWidth="1"/>
    <col min="5" max="5" width="17.5546875" style="322" bestFit="1" customWidth="1"/>
    <col min="6" max="6" width="14.109375" style="322" bestFit="1" customWidth="1"/>
    <col min="7" max="7" width="19.44140625" style="322" customWidth="1"/>
    <col min="8" max="8" width="15.88671875" style="322" bestFit="1" customWidth="1"/>
    <col min="9" max="16384" width="9.109375" style="322"/>
  </cols>
  <sheetData>
    <row r="1" spans="1:8" ht="13.8">
      <c r="A1" s="285" t="s">
        <v>30</v>
      </c>
      <c r="B1" s="331" t="str">
        <f>'Info '!C2</f>
        <v>JSC "Liberty Bank"</v>
      </c>
    </row>
    <row r="2" spans="1:8">
      <c r="A2" s="286" t="s">
        <v>31</v>
      </c>
      <c r="B2" s="474">
        <f>'1. key ratios '!B2</f>
        <v>45473</v>
      </c>
    </row>
    <row r="3" spans="1:8">
      <c r="A3" s="287" t="s">
        <v>414</v>
      </c>
    </row>
    <row r="5" spans="1:8" ht="12" customHeight="1">
      <c r="A5" s="893" t="s">
        <v>415</v>
      </c>
      <c r="B5" s="894"/>
      <c r="C5" s="899" t="s">
        <v>416</v>
      </c>
      <c r="D5" s="900"/>
      <c r="E5" s="900"/>
      <c r="F5" s="900"/>
      <c r="G5" s="900"/>
      <c r="H5" s="901"/>
    </row>
    <row r="6" spans="1:8">
      <c r="A6" s="895"/>
      <c r="B6" s="896"/>
      <c r="C6" s="902"/>
      <c r="D6" s="903"/>
      <c r="E6" s="903"/>
      <c r="F6" s="903"/>
      <c r="G6" s="903"/>
      <c r="H6" s="904"/>
    </row>
    <row r="7" spans="1:8">
      <c r="A7" s="897"/>
      <c r="B7" s="898"/>
      <c r="C7" s="330" t="s">
        <v>417</v>
      </c>
      <c r="D7" s="330" t="s">
        <v>418</v>
      </c>
      <c r="E7" s="330" t="s">
        <v>419</v>
      </c>
      <c r="F7" s="330" t="s">
        <v>420</v>
      </c>
      <c r="G7" s="330" t="s">
        <v>421</v>
      </c>
      <c r="H7" s="330" t="s">
        <v>64</v>
      </c>
    </row>
    <row r="8" spans="1:8">
      <c r="A8" s="326">
        <v>1</v>
      </c>
      <c r="B8" s="325" t="s">
        <v>51</v>
      </c>
      <c r="C8" s="743">
        <v>109069881.24747667</v>
      </c>
      <c r="D8" s="743">
        <v>114846298.95607007</v>
      </c>
      <c r="E8" s="743">
        <v>209878096.50907266</v>
      </c>
      <c r="F8" s="743">
        <v>110165950.8302303</v>
      </c>
      <c r="G8" s="743">
        <v>0</v>
      </c>
      <c r="H8" s="816">
        <f>SUM(C8:G8)</f>
        <v>543960227.54284978</v>
      </c>
    </row>
    <row r="9" spans="1:8">
      <c r="A9" s="326">
        <v>2</v>
      </c>
      <c r="B9" s="325" t="s">
        <v>52</v>
      </c>
      <c r="C9" s="743">
        <v>0</v>
      </c>
      <c r="D9" s="743">
        <v>0</v>
      </c>
      <c r="E9" s="743">
        <v>0</v>
      </c>
      <c r="F9" s="743">
        <v>0</v>
      </c>
      <c r="G9" s="743">
        <v>0</v>
      </c>
      <c r="H9" s="816">
        <f t="shared" ref="H9:H20" si="0">SUM(C9:G9)</f>
        <v>0</v>
      </c>
    </row>
    <row r="10" spans="1:8">
      <c r="A10" s="326">
        <v>3</v>
      </c>
      <c r="B10" s="325" t="s">
        <v>164</v>
      </c>
      <c r="C10" s="743">
        <v>0</v>
      </c>
      <c r="D10" s="743">
        <v>0</v>
      </c>
      <c r="E10" s="743">
        <v>0</v>
      </c>
      <c r="F10" s="743">
        <v>0</v>
      </c>
      <c r="G10" s="743">
        <v>0</v>
      </c>
      <c r="H10" s="816">
        <f t="shared" si="0"/>
        <v>0</v>
      </c>
    </row>
    <row r="11" spans="1:8">
      <c r="A11" s="326">
        <v>4</v>
      </c>
      <c r="B11" s="325" t="s">
        <v>53</v>
      </c>
      <c r="C11" s="743">
        <v>0</v>
      </c>
      <c r="D11" s="743">
        <v>0</v>
      </c>
      <c r="E11" s="743">
        <v>0</v>
      </c>
      <c r="F11" s="743">
        <v>0</v>
      </c>
      <c r="G11" s="743">
        <v>0</v>
      </c>
      <c r="H11" s="816">
        <f t="shared" si="0"/>
        <v>0</v>
      </c>
    </row>
    <row r="12" spans="1:8">
      <c r="A12" s="326">
        <v>5</v>
      </c>
      <c r="B12" s="325" t="s">
        <v>54</v>
      </c>
      <c r="C12" s="743">
        <v>394241.75</v>
      </c>
      <c r="D12" s="743">
        <v>0</v>
      </c>
      <c r="E12" s="743">
        <v>0</v>
      </c>
      <c r="F12" s="743">
        <v>0</v>
      </c>
      <c r="G12" s="743">
        <v>2163836.4330503079</v>
      </c>
      <c r="H12" s="816">
        <f t="shared" si="0"/>
        <v>2558078.1830503079</v>
      </c>
    </row>
    <row r="13" spans="1:8">
      <c r="A13" s="326">
        <v>6</v>
      </c>
      <c r="B13" s="325" t="s">
        <v>55</v>
      </c>
      <c r="C13" s="743">
        <v>236154757.80762604</v>
      </c>
      <c r="D13" s="743">
        <v>2072599.2810174534</v>
      </c>
      <c r="E13" s="743">
        <v>0</v>
      </c>
      <c r="F13" s="743">
        <v>0</v>
      </c>
      <c r="G13" s="743">
        <v>0</v>
      </c>
      <c r="H13" s="816">
        <f t="shared" si="0"/>
        <v>238227357.08864349</v>
      </c>
    </row>
    <row r="14" spans="1:8">
      <c r="A14" s="326">
        <v>7</v>
      </c>
      <c r="B14" s="325" t="s">
        <v>56</v>
      </c>
      <c r="C14" s="743">
        <v>21798565.390119597</v>
      </c>
      <c r="D14" s="743">
        <v>273178998.81593585</v>
      </c>
      <c r="E14" s="743">
        <v>173455253.19856599</v>
      </c>
      <c r="F14" s="743">
        <v>158860978.17360151</v>
      </c>
      <c r="G14" s="743">
        <v>1752945.1438488099</v>
      </c>
      <c r="H14" s="816">
        <f t="shared" si="0"/>
        <v>629046740.72207177</v>
      </c>
    </row>
    <row r="15" spans="1:8">
      <c r="A15" s="326">
        <v>8</v>
      </c>
      <c r="B15" s="327" t="s">
        <v>57</v>
      </c>
      <c r="C15" s="743">
        <v>11201465.039886571</v>
      </c>
      <c r="D15" s="743">
        <v>371545486.13190442</v>
      </c>
      <c r="E15" s="743">
        <v>1352114507.2665737</v>
      </c>
      <c r="F15" s="743">
        <v>233309789.2102555</v>
      </c>
      <c r="G15" s="743">
        <v>0</v>
      </c>
      <c r="H15" s="816">
        <f t="shared" si="0"/>
        <v>1968171247.6486201</v>
      </c>
    </row>
    <row r="16" spans="1:8">
      <c r="A16" s="326">
        <v>9</v>
      </c>
      <c r="B16" s="325" t="s">
        <v>58</v>
      </c>
      <c r="C16" s="743">
        <v>164639.09970571019</v>
      </c>
      <c r="D16" s="743">
        <v>29065839.641885784</v>
      </c>
      <c r="E16" s="743">
        <v>210791080.03887191</v>
      </c>
      <c r="F16" s="743">
        <v>347918834.53807938</v>
      </c>
      <c r="G16" s="743">
        <v>0</v>
      </c>
      <c r="H16" s="816">
        <f>SUM(C16:G16)</f>
        <v>587940393.31854272</v>
      </c>
    </row>
    <row r="17" spans="1:8">
      <c r="A17" s="326">
        <v>10</v>
      </c>
      <c r="B17" s="329" t="s">
        <v>429</v>
      </c>
      <c r="C17" s="743">
        <v>5240793.1058395635</v>
      </c>
      <c r="D17" s="743">
        <v>7187160.7670018775</v>
      </c>
      <c r="E17" s="743">
        <v>15604935.505568925</v>
      </c>
      <c r="F17" s="743">
        <v>4166795.748160514</v>
      </c>
      <c r="G17" s="743">
        <v>0</v>
      </c>
      <c r="H17" s="816">
        <f>SUM(C17:G17)</f>
        <v>32199685.12657088</v>
      </c>
    </row>
    <row r="18" spans="1:8">
      <c r="A18" s="326">
        <v>11</v>
      </c>
      <c r="B18" s="325" t="s">
        <v>60</v>
      </c>
      <c r="C18" s="743">
        <v>0</v>
      </c>
      <c r="D18" s="743">
        <v>0</v>
      </c>
      <c r="E18" s="743">
        <v>0</v>
      </c>
      <c r="F18" s="743">
        <v>0</v>
      </c>
      <c r="G18" s="743">
        <v>2044719.04</v>
      </c>
      <c r="H18" s="816">
        <f>SUM(C18:G18)</f>
        <v>2044719.04</v>
      </c>
    </row>
    <row r="19" spans="1:8">
      <c r="A19" s="326">
        <v>12</v>
      </c>
      <c r="B19" s="325" t="s">
        <v>61</v>
      </c>
      <c r="C19" s="743">
        <v>0</v>
      </c>
      <c r="D19" s="743">
        <v>0</v>
      </c>
      <c r="E19" s="743">
        <v>0</v>
      </c>
      <c r="F19" s="743">
        <v>0</v>
      </c>
      <c r="G19" s="743">
        <v>0</v>
      </c>
      <c r="H19" s="816">
        <f t="shared" si="0"/>
        <v>0</v>
      </c>
    </row>
    <row r="20" spans="1:8">
      <c r="A20" s="328">
        <v>13</v>
      </c>
      <c r="B20" s="327" t="s">
        <v>144</v>
      </c>
      <c r="C20" s="743">
        <v>0</v>
      </c>
      <c r="D20" s="743">
        <v>0</v>
      </c>
      <c r="E20" s="743">
        <v>0</v>
      </c>
      <c r="F20" s="743">
        <v>0</v>
      </c>
      <c r="G20" s="743">
        <v>0</v>
      </c>
      <c r="H20" s="816">
        <f t="shared" si="0"/>
        <v>0</v>
      </c>
    </row>
    <row r="21" spans="1:8">
      <c r="A21" s="326">
        <v>14</v>
      </c>
      <c r="B21" s="325" t="s">
        <v>63</v>
      </c>
      <c r="C21" s="743">
        <v>285711034.98999995</v>
      </c>
      <c r="D21" s="743">
        <v>3867860.8030000012</v>
      </c>
      <c r="E21" s="743">
        <v>0</v>
      </c>
      <c r="F21" s="743">
        <v>0</v>
      </c>
      <c r="G21" s="743">
        <v>173749913.61999995</v>
      </c>
      <c r="H21" s="816">
        <f>SUM(C21:G21)</f>
        <v>463328809.41299987</v>
      </c>
    </row>
    <row r="22" spans="1:8">
      <c r="A22" s="324">
        <v>15</v>
      </c>
      <c r="B22" s="323" t="s">
        <v>64</v>
      </c>
      <c r="C22" s="817">
        <v>664494585.32481456</v>
      </c>
      <c r="D22" s="817">
        <v>794577083.62981343</v>
      </c>
      <c r="E22" s="817">
        <v>1946238937.0130842</v>
      </c>
      <c r="F22" s="817">
        <v>850255552.75216675</v>
      </c>
      <c r="G22" s="817">
        <v>179711414.23689905</v>
      </c>
      <c r="H22" s="816">
        <f>SUM(H18:H21)+SUM(H8:H16)</f>
        <v>4435277572.9567785</v>
      </c>
    </row>
    <row r="26" spans="1:8" ht="53.25" customHeight="1">
      <c r="B26" s="291" t="s">
        <v>516</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D16" sqref="D16"/>
    </sheetView>
  </sheetViews>
  <sheetFormatPr defaultColWidth="9.109375" defaultRowHeight="12"/>
  <cols>
    <col min="1" max="1" width="11.88671875" style="332" bestFit="1" customWidth="1"/>
    <col min="2" max="2" width="82.33203125" style="322" customWidth="1"/>
    <col min="3" max="3" width="26.5546875" style="322" customWidth="1"/>
    <col min="4" max="4" width="31.5546875" style="322" customWidth="1"/>
    <col min="5" max="5" width="15.109375" style="288" bestFit="1" customWidth="1"/>
    <col min="6" max="6" width="14" style="288" bestFit="1" customWidth="1"/>
    <col min="7" max="7" width="21.5546875" style="322" bestFit="1" customWidth="1"/>
    <col min="8" max="8" width="20.33203125" style="322" customWidth="1"/>
    <col min="9" max="16384" width="9.109375" style="322"/>
  </cols>
  <sheetData>
    <row r="1" spans="1:8" ht="13.8">
      <c r="A1" s="285" t="s">
        <v>30</v>
      </c>
      <c r="B1" s="331" t="str">
        <f>'Info '!C2</f>
        <v>JSC "Liberty Bank"</v>
      </c>
      <c r="C1" s="345"/>
      <c r="D1" s="345"/>
      <c r="E1" s="345"/>
      <c r="F1" s="345"/>
      <c r="G1" s="345"/>
      <c r="H1" s="345"/>
    </row>
    <row r="2" spans="1:8">
      <c r="A2" s="286" t="s">
        <v>31</v>
      </c>
      <c r="B2" s="474">
        <f>'1. key ratios '!B2</f>
        <v>45473</v>
      </c>
      <c r="C2" s="345"/>
      <c r="D2" s="345"/>
      <c r="E2" s="345"/>
      <c r="F2" s="345"/>
      <c r="G2" s="345"/>
      <c r="H2" s="345"/>
    </row>
    <row r="3" spans="1:8">
      <c r="A3" s="287" t="s">
        <v>422</v>
      </c>
      <c r="B3" s="345"/>
      <c r="C3" s="345"/>
      <c r="D3" s="345"/>
      <c r="E3" s="345"/>
      <c r="F3" s="345"/>
      <c r="G3" s="345"/>
      <c r="H3" s="345"/>
    </row>
    <row r="4" spans="1:8">
      <c r="A4" s="346"/>
      <c r="B4" s="345"/>
      <c r="C4" s="344" t="s">
        <v>0</v>
      </c>
      <c r="D4" s="344" t="s">
        <v>1</v>
      </c>
      <c r="E4" s="344" t="s">
        <v>2</v>
      </c>
      <c r="F4" s="344" t="s">
        <v>3</v>
      </c>
      <c r="G4" s="344" t="s">
        <v>4</v>
      </c>
      <c r="H4" s="344" t="s">
        <v>5</v>
      </c>
    </row>
    <row r="5" spans="1:8" ht="33.9" customHeight="1">
      <c r="A5" s="893" t="s">
        <v>423</v>
      </c>
      <c r="B5" s="894"/>
      <c r="C5" s="907" t="s">
        <v>424</v>
      </c>
      <c r="D5" s="907"/>
      <c r="E5" s="907" t="s">
        <v>661</v>
      </c>
      <c r="F5" s="905" t="s">
        <v>425</v>
      </c>
      <c r="G5" s="905" t="s">
        <v>426</v>
      </c>
      <c r="H5" s="342" t="s">
        <v>660</v>
      </c>
    </row>
    <row r="6" spans="1:8" ht="24">
      <c r="A6" s="897"/>
      <c r="B6" s="898"/>
      <c r="C6" s="343" t="s">
        <v>427</v>
      </c>
      <c r="D6" s="343" t="s">
        <v>428</v>
      </c>
      <c r="E6" s="907"/>
      <c r="F6" s="906"/>
      <c r="G6" s="906"/>
      <c r="H6" s="342" t="s">
        <v>659</v>
      </c>
    </row>
    <row r="7" spans="1:8">
      <c r="A7" s="340">
        <v>1</v>
      </c>
      <c r="B7" s="325" t="s">
        <v>51</v>
      </c>
      <c r="C7" s="683">
        <v>0</v>
      </c>
      <c r="D7" s="683">
        <v>544340791.95837307</v>
      </c>
      <c r="E7" s="684">
        <v>380564.41552332777</v>
      </c>
      <c r="F7" s="684">
        <v>0</v>
      </c>
      <c r="G7" s="683">
        <v>0</v>
      </c>
      <c r="H7" s="744">
        <v>543960227.54284978</v>
      </c>
    </row>
    <row r="8" spans="1:8">
      <c r="A8" s="340">
        <v>2</v>
      </c>
      <c r="B8" s="325" t="s">
        <v>52</v>
      </c>
      <c r="C8" s="683">
        <v>0</v>
      </c>
      <c r="D8" s="683">
        <v>0</v>
      </c>
      <c r="E8" s="684">
        <v>0</v>
      </c>
      <c r="F8" s="684">
        <v>0</v>
      </c>
      <c r="G8" s="683">
        <v>0</v>
      </c>
      <c r="H8" s="744">
        <v>0</v>
      </c>
    </row>
    <row r="9" spans="1:8">
      <c r="A9" s="340">
        <v>3</v>
      </c>
      <c r="B9" s="325" t="s">
        <v>164</v>
      </c>
      <c r="C9" s="683">
        <v>0</v>
      </c>
      <c r="D9" s="683">
        <v>0</v>
      </c>
      <c r="E9" s="684">
        <v>0</v>
      </c>
      <c r="F9" s="684">
        <v>0</v>
      </c>
      <c r="G9" s="683">
        <v>0</v>
      </c>
      <c r="H9" s="744">
        <v>0</v>
      </c>
    </row>
    <row r="10" spans="1:8">
      <c r="A10" s="340">
        <v>4</v>
      </c>
      <c r="B10" s="325" t="s">
        <v>53</v>
      </c>
      <c r="C10" s="683">
        <v>0</v>
      </c>
      <c r="D10" s="683">
        <v>0</v>
      </c>
      <c r="E10" s="684">
        <v>0</v>
      </c>
      <c r="F10" s="684">
        <v>0</v>
      </c>
      <c r="G10" s="683">
        <v>0</v>
      </c>
      <c r="H10" s="744">
        <v>0</v>
      </c>
    </row>
    <row r="11" spans="1:8">
      <c r="A11" s="340">
        <v>5</v>
      </c>
      <c r="B11" s="325" t="s">
        <v>54</v>
      </c>
      <c r="C11" s="683">
        <v>0</v>
      </c>
      <c r="D11" s="683">
        <v>2558108.67</v>
      </c>
      <c r="E11" s="684">
        <v>30.486949691911601</v>
      </c>
      <c r="F11" s="684">
        <v>0</v>
      </c>
      <c r="G11" s="683">
        <v>0</v>
      </c>
      <c r="H11" s="744">
        <v>2558078.1830503079</v>
      </c>
    </row>
    <row r="12" spans="1:8">
      <c r="A12" s="340">
        <v>6</v>
      </c>
      <c r="B12" s="325" t="s">
        <v>55</v>
      </c>
      <c r="C12" s="683">
        <v>0</v>
      </c>
      <c r="D12" s="683">
        <v>238240126.51731753</v>
      </c>
      <c r="E12" s="684">
        <v>12769.428674071503</v>
      </c>
      <c r="F12" s="684">
        <v>0</v>
      </c>
      <c r="G12" s="683">
        <v>0</v>
      </c>
      <c r="H12" s="744">
        <v>238227357.08864346</v>
      </c>
    </row>
    <row r="13" spans="1:8">
      <c r="A13" s="340">
        <v>7</v>
      </c>
      <c r="B13" s="325" t="s">
        <v>56</v>
      </c>
      <c r="C13" s="683">
        <v>2526896.4359400002</v>
      </c>
      <c r="D13" s="683">
        <v>633675778.31060064</v>
      </c>
      <c r="E13" s="684">
        <v>7155934.0244687777</v>
      </c>
      <c r="F13" s="684">
        <v>0</v>
      </c>
      <c r="G13" s="683">
        <v>0</v>
      </c>
      <c r="H13" s="744">
        <v>629046740.72207189</v>
      </c>
    </row>
    <row r="14" spans="1:8">
      <c r="A14" s="340">
        <v>8</v>
      </c>
      <c r="B14" s="327" t="s">
        <v>57</v>
      </c>
      <c r="C14" s="683">
        <v>121136090.88950577</v>
      </c>
      <c r="D14" s="683">
        <v>1968390559.7718685</v>
      </c>
      <c r="E14" s="684">
        <v>121355403.0127261</v>
      </c>
      <c r="F14" s="684">
        <v>0</v>
      </c>
      <c r="G14" s="683">
        <v>7755751.4815870048</v>
      </c>
      <c r="H14" s="744">
        <v>1968171247.6486483</v>
      </c>
    </row>
    <row r="15" spans="1:8">
      <c r="A15" s="340">
        <v>9</v>
      </c>
      <c r="B15" s="325" t="s">
        <v>58</v>
      </c>
      <c r="C15" s="683">
        <v>10372758.864888364</v>
      </c>
      <c r="D15" s="683">
        <v>588491906.3605231</v>
      </c>
      <c r="E15" s="684">
        <v>10924271.906866815</v>
      </c>
      <c r="F15" s="684">
        <v>0</v>
      </c>
      <c r="G15" s="683">
        <v>968.19</v>
      </c>
      <c r="H15" s="744">
        <v>587940393.31854463</v>
      </c>
    </row>
    <row r="16" spans="1:8">
      <c r="A16" s="340">
        <v>10</v>
      </c>
      <c r="B16" s="329" t="s">
        <v>429</v>
      </c>
      <c r="C16" s="683">
        <v>110695598.65116954</v>
      </c>
      <c r="D16" s="683">
        <v>754619.14901000005</v>
      </c>
      <c r="E16" s="684">
        <v>79250532.673608631</v>
      </c>
      <c r="F16" s="684">
        <v>0</v>
      </c>
      <c r="G16" s="683">
        <v>4655603.771587004</v>
      </c>
      <c r="H16" s="744">
        <v>32199685.12657091</v>
      </c>
    </row>
    <row r="17" spans="1:8">
      <c r="A17" s="340">
        <v>11</v>
      </c>
      <c r="B17" s="325" t="s">
        <v>60</v>
      </c>
      <c r="C17" s="683">
        <v>0</v>
      </c>
      <c r="D17" s="683">
        <v>2044719.04</v>
      </c>
      <c r="E17" s="684">
        <v>0</v>
      </c>
      <c r="F17" s="684">
        <v>0</v>
      </c>
      <c r="G17" s="683">
        <v>0</v>
      </c>
      <c r="H17" s="744">
        <v>2044719.04</v>
      </c>
    </row>
    <row r="18" spans="1:8">
      <c r="A18" s="340">
        <v>12</v>
      </c>
      <c r="B18" s="325" t="s">
        <v>61</v>
      </c>
      <c r="C18" s="683">
        <v>0</v>
      </c>
      <c r="D18" s="683">
        <v>0</v>
      </c>
      <c r="E18" s="684">
        <v>0</v>
      </c>
      <c r="F18" s="684">
        <v>0</v>
      </c>
      <c r="G18" s="683">
        <v>0</v>
      </c>
      <c r="H18" s="744">
        <v>0</v>
      </c>
    </row>
    <row r="19" spans="1:8">
      <c r="A19" s="341">
        <v>13</v>
      </c>
      <c r="B19" s="327" t="s">
        <v>144</v>
      </c>
      <c r="C19" s="683">
        <v>0</v>
      </c>
      <c r="D19" s="683">
        <v>0</v>
      </c>
      <c r="E19" s="684">
        <v>0</v>
      </c>
      <c r="F19" s="684">
        <v>0</v>
      </c>
      <c r="G19" s="683">
        <v>0</v>
      </c>
      <c r="H19" s="744">
        <v>0</v>
      </c>
    </row>
    <row r="20" spans="1:8">
      <c r="A20" s="340">
        <v>14</v>
      </c>
      <c r="B20" s="325" t="s">
        <v>63</v>
      </c>
      <c r="C20" s="683">
        <v>0</v>
      </c>
      <c r="D20" s="683">
        <v>557839663.30999994</v>
      </c>
      <c r="E20" s="684">
        <v>5059795.9569999911</v>
      </c>
      <c r="F20" s="684">
        <v>0</v>
      </c>
      <c r="G20" s="683">
        <v>0</v>
      </c>
      <c r="H20" s="744">
        <v>552779867.35299993</v>
      </c>
    </row>
    <row r="21" spans="1:8" s="337" customFormat="1">
      <c r="A21" s="339">
        <v>15</v>
      </c>
      <c r="B21" s="338" t="s">
        <v>64</v>
      </c>
      <c r="C21" s="685">
        <v>134035746.19033414</v>
      </c>
      <c r="D21" s="685">
        <v>4535581653.9386826</v>
      </c>
      <c r="E21" s="685">
        <v>144888769.23220876</v>
      </c>
      <c r="F21" s="685">
        <v>0</v>
      </c>
      <c r="G21" s="685">
        <v>7756719.6715870053</v>
      </c>
      <c r="H21" s="745">
        <v>4524728630.8968077</v>
      </c>
    </row>
    <row r="22" spans="1:8">
      <c r="A22" s="336">
        <v>16</v>
      </c>
      <c r="B22" s="335" t="s">
        <v>430</v>
      </c>
      <c r="C22" s="683">
        <v>134035746.19033414</v>
      </c>
      <c r="D22" s="683">
        <v>3132130422.1984801</v>
      </c>
      <c r="E22" s="684">
        <v>138262005.14691082</v>
      </c>
      <c r="F22" s="684">
        <v>0</v>
      </c>
      <c r="G22" s="683">
        <v>7756719.6715870053</v>
      </c>
      <c r="H22" s="746">
        <v>3127904163.2419038</v>
      </c>
    </row>
    <row r="23" spans="1:8">
      <c r="A23" s="336">
        <v>17</v>
      </c>
      <c r="B23" s="335" t="s">
        <v>431</v>
      </c>
      <c r="C23" s="683">
        <v>0</v>
      </c>
      <c r="D23" s="684">
        <v>463224514.08793676</v>
      </c>
      <c r="E23" s="684">
        <v>4067391.7910998128</v>
      </c>
      <c r="F23" s="684">
        <v>0</v>
      </c>
      <c r="G23" s="683">
        <v>0</v>
      </c>
      <c r="H23" s="746">
        <v>459157122.29683697</v>
      </c>
    </row>
    <row r="25" spans="1:8">
      <c r="E25" s="322"/>
      <c r="F25" s="322"/>
    </row>
    <row r="26" spans="1:8" ht="42.6" customHeight="1">
      <c r="B26" s="291" t="s">
        <v>516</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3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topLeftCell="A3" zoomScale="85" zoomScaleNormal="85" workbookViewId="0">
      <selection activeCell="D16" sqref="D16"/>
    </sheetView>
  </sheetViews>
  <sheetFormatPr defaultColWidth="9.109375" defaultRowHeight="12"/>
  <cols>
    <col min="1" max="1" width="11" style="322" bestFit="1" customWidth="1"/>
    <col min="2" max="2" width="86.44140625" style="322" customWidth="1"/>
    <col min="3" max="3" width="29.88671875" style="322" customWidth="1"/>
    <col min="4" max="4" width="31" style="322" customWidth="1"/>
    <col min="5" max="5" width="15.109375" style="322" bestFit="1" customWidth="1"/>
    <col min="6" max="6" width="14.109375" style="322" customWidth="1"/>
    <col min="7" max="7" width="20.44140625" style="322" customWidth="1"/>
    <col min="8" max="8" width="19.88671875" style="322" customWidth="1"/>
    <col min="9" max="16384" width="9.109375" style="322"/>
  </cols>
  <sheetData>
    <row r="1" spans="1:8" ht="13.8">
      <c r="A1" s="285" t="s">
        <v>30</v>
      </c>
      <c r="B1" s="331" t="str">
        <f>'Info '!C2</f>
        <v>JSC "Liberty Bank"</v>
      </c>
      <c r="C1" s="345"/>
      <c r="D1" s="345"/>
      <c r="E1" s="345"/>
      <c r="F1" s="345"/>
      <c r="G1" s="345"/>
      <c r="H1" s="345"/>
    </row>
    <row r="2" spans="1:8">
      <c r="A2" s="286" t="s">
        <v>31</v>
      </c>
      <c r="B2" s="474">
        <f>'1. key ratios '!B2</f>
        <v>45473</v>
      </c>
      <c r="C2" s="345"/>
      <c r="D2" s="345"/>
      <c r="E2" s="345"/>
      <c r="F2" s="345"/>
      <c r="G2" s="345"/>
      <c r="H2" s="345"/>
    </row>
    <row r="3" spans="1:8">
      <c r="A3" s="287" t="s">
        <v>432</v>
      </c>
      <c r="B3" s="345"/>
      <c r="C3" s="345"/>
      <c r="D3" s="345"/>
      <c r="E3" s="345"/>
      <c r="F3" s="345"/>
      <c r="G3" s="345"/>
      <c r="H3" s="345"/>
    </row>
    <row r="4" spans="1:8">
      <c r="A4" s="346"/>
      <c r="B4" s="345"/>
      <c r="C4" s="344" t="s">
        <v>0</v>
      </c>
      <c r="D4" s="344" t="s">
        <v>1</v>
      </c>
      <c r="E4" s="344" t="s">
        <v>2</v>
      </c>
      <c r="F4" s="344" t="s">
        <v>3</v>
      </c>
      <c r="G4" s="344" t="s">
        <v>4</v>
      </c>
      <c r="H4" s="344" t="s">
        <v>5</v>
      </c>
    </row>
    <row r="5" spans="1:8" ht="41.4" customHeight="1">
      <c r="A5" s="893" t="s">
        <v>423</v>
      </c>
      <c r="B5" s="894"/>
      <c r="C5" s="907" t="s">
        <v>424</v>
      </c>
      <c r="D5" s="907"/>
      <c r="E5" s="907" t="s">
        <v>661</v>
      </c>
      <c r="F5" s="905" t="s">
        <v>425</v>
      </c>
      <c r="G5" s="905" t="s">
        <v>426</v>
      </c>
      <c r="H5" s="342" t="s">
        <v>660</v>
      </c>
    </row>
    <row r="6" spans="1:8" ht="24">
      <c r="A6" s="897"/>
      <c r="B6" s="898"/>
      <c r="C6" s="343" t="s">
        <v>427</v>
      </c>
      <c r="D6" s="343" t="s">
        <v>428</v>
      </c>
      <c r="E6" s="907"/>
      <c r="F6" s="906"/>
      <c r="G6" s="906"/>
      <c r="H6" s="342" t="s">
        <v>659</v>
      </c>
    </row>
    <row r="7" spans="1:8">
      <c r="A7" s="333">
        <v>1</v>
      </c>
      <c r="B7" s="351" t="s">
        <v>520</v>
      </c>
      <c r="C7" s="613">
        <v>27519538.926548008</v>
      </c>
      <c r="D7" s="613">
        <v>1405667977.5408311</v>
      </c>
      <c r="E7" s="613">
        <v>38808285.299808592</v>
      </c>
      <c r="F7" s="613"/>
      <c r="G7" s="613">
        <v>8201.51</v>
      </c>
      <c r="H7" s="747">
        <f t="shared" ref="H7:H34" si="0">C7+D7-E7-F7</f>
        <v>1394379231.1675706</v>
      </c>
    </row>
    <row r="8" spans="1:8">
      <c r="A8" s="333">
        <v>2</v>
      </c>
      <c r="B8" s="351" t="s">
        <v>433</v>
      </c>
      <c r="C8" s="613">
        <v>807869.67883199989</v>
      </c>
      <c r="D8" s="613">
        <v>332859337.70765454</v>
      </c>
      <c r="E8" s="613">
        <v>1157817.6693222902</v>
      </c>
      <c r="F8" s="613"/>
      <c r="G8" s="613">
        <v>110.27</v>
      </c>
      <c r="H8" s="747">
        <f t="shared" si="0"/>
        <v>332509389.71716422</v>
      </c>
    </row>
    <row r="9" spans="1:8">
      <c r="A9" s="333">
        <v>3</v>
      </c>
      <c r="B9" s="351" t="s">
        <v>434</v>
      </c>
      <c r="C9" s="613">
        <v>1544.81</v>
      </c>
      <c r="D9" s="613">
        <v>34529706.169878997</v>
      </c>
      <c r="E9" s="613">
        <v>474958.45530406496</v>
      </c>
      <c r="F9" s="613"/>
      <c r="G9" s="613">
        <v>0</v>
      </c>
      <c r="H9" s="747">
        <f t="shared" si="0"/>
        <v>34056292.524574935</v>
      </c>
    </row>
    <row r="10" spans="1:8">
      <c r="A10" s="333">
        <v>4</v>
      </c>
      <c r="B10" s="351" t="s">
        <v>521</v>
      </c>
      <c r="C10" s="613">
        <v>2557661.9059400004</v>
      </c>
      <c r="D10" s="613">
        <v>96204056.886235997</v>
      </c>
      <c r="E10" s="613">
        <v>1933641.4171133994</v>
      </c>
      <c r="F10" s="613"/>
      <c r="G10" s="613">
        <v>0</v>
      </c>
      <c r="H10" s="747">
        <f t="shared" si="0"/>
        <v>96828077.3750626</v>
      </c>
    </row>
    <row r="11" spans="1:8">
      <c r="A11" s="333">
        <v>5</v>
      </c>
      <c r="B11" s="351" t="s">
        <v>435</v>
      </c>
      <c r="C11" s="613">
        <v>564273.74210400006</v>
      </c>
      <c r="D11" s="613">
        <v>138678626.35286802</v>
      </c>
      <c r="E11" s="613">
        <v>1739618.1877926793</v>
      </c>
      <c r="F11" s="613"/>
      <c r="G11" s="613">
        <v>2314.75</v>
      </c>
      <c r="H11" s="747">
        <f t="shared" si="0"/>
        <v>137503281.90717933</v>
      </c>
    </row>
    <row r="12" spans="1:8">
      <c r="A12" s="333">
        <v>6</v>
      </c>
      <c r="B12" s="351" t="s">
        <v>436</v>
      </c>
      <c r="C12" s="613">
        <v>47959.06</v>
      </c>
      <c r="D12" s="613">
        <v>8841978.5197959989</v>
      </c>
      <c r="E12" s="613">
        <v>132998.21607946645</v>
      </c>
      <c r="F12" s="613"/>
      <c r="G12" s="613">
        <v>0</v>
      </c>
      <c r="H12" s="747">
        <f t="shared" si="0"/>
        <v>8756939.3637165334</v>
      </c>
    </row>
    <row r="13" spans="1:8">
      <c r="A13" s="333">
        <v>7</v>
      </c>
      <c r="B13" s="351" t="s">
        <v>437</v>
      </c>
      <c r="C13" s="613">
        <v>72202.19</v>
      </c>
      <c r="D13" s="613">
        <v>35855833.335443996</v>
      </c>
      <c r="E13" s="613">
        <v>417717.8814406328</v>
      </c>
      <c r="F13" s="613"/>
      <c r="G13" s="613">
        <v>0</v>
      </c>
      <c r="H13" s="747">
        <f t="shared" si="0"/>
        <v>35510317.644003361</v>
      </c>
    </row>
    <row r="14" spans="1:8">
      <c r="A14" s="333">
        <v>8</v>
      </c>
      <c r="B14" s="351" t="s">
        <v>438</v>
      </c>
      <c r="C14" s="613">
        <v>149374.67000000001</v>
      </c>
      <c r="D14" s="613">
        <v>14094179.484124003</v>
      </c>
      <c r="E14" s="613">
        <v>52696.225171469538</v>
      </c>
      <c r="F14" s="613"/>
      <c r="G14" s="613">
        <v>31369.54</v>
      </c>
      <c r="H14" s="747">
        <f t="shared" si="0"/>
        <v>14190857.928952534</v>
      </c>
    </row>
    <row r="15" spans="1:8">
      <c r="A15" s="333">
        <v>9</v>
      </c>
      <c r="B15" s="351" t="s">
        <v>439</v>
      </c>
      <c r="C15" s="613">
        <v>321082.13</v>
      </c>
      <c r="D15" s="613">
        <v>4984554.8009289997</v>
      </c>
      <c r="E15" s="613">
        <v>229515.07813402967</v>
      </c>
      <c r="F15" s="613"/>
      <c r="G15" s="613">
        <v>0</v>
      </c>
      <c r="H15" s="747">
        <f t="shared" si="0"/>
        <v>5076121.8527949695</v>
      </c>
    </row>
    <row r="16" spans="1:8">
      <c r="A16" s="333">
        <v>10</v>
      </c>
      <c r="B16" s="351" t="s">
        <v>440</v>
      </c>
      <c r="C16" s="613">
        <v>2662.11</v>
      </c>
      <c r="D16" s="613">
        <v>9215994.3907990009</v>
      </c>
      <c r="E16" s="613">
        <v>22124.76268952182</v>
      </c>
      <c r="F16" s="613"/>
      <c r="G16" s="613">
        <v>0</v>
      </c>
      <c r="H16" s="747">
        <f t="shared" si="0"/>
        <v>9196531.7381094787</v>
      </c>
    </row>
    <row r="17" spans="1:9">
      <c r="A17" s="333">
        <v>11</v>
      </c>
      <c r="B17" s="351" t="s">
        <v>441</v>
      </c>
      <c r="C17" s="613">
        <v>43238.29</v>
      </c>
      <c r="D17" s="613">
        <v>2368972.908082</v>
      </c>
      <c r="E17" s="613">
        <v>60811.206210378667</v>
      </c>
      <c r="F17" s="613"/>
      <c r="G17" s="613">
        <v>0</v>
      </c>
      <c r="H17" s="747">
        <f t="shared" si="0"/>
        <v>2351399.9918716215</v>
      </c>
    </row>
    <row r="18" spans="1:9">
      <c r="A18" s="333">
        <v>12</v>
      </c>
      <c r="B18" s="351" t="s">
        <v>442</v>
      </c>
      <c r="C18" s="613">
        <v>7111145.0439189989</v>
      </c>
      <c r="D18" s="613">
        <v>234934972.34516391</v>
      </c>
      <c r="E18" s="613">
        <v>7558391.9360884447</v>
      </c>
      <c r="F18" s="613"/>
      <c r="G18" s="613">
        <v>354507.92000000004</v>
      </c>
      <c r="H18" s="747">
        <f t="shared" si="0"/>
        <v>234487725.45299447</v>
      </c>
    </row>
    <row r="19" spans="1:9">
      <c r="A19" s="333">
        <v>13</v>
      </c>
      <c r="B19" s="351" t="s">
        <v>443</v>
      </c>
      <c r="C19" s="613">
        <v>2227846.123344</v>
      </c>
      <c r="D19" s="613">
        <v>50686719.772161007</v>
      </c>
      <c r="E19" s="613">
        <v>2485543.2509121327</v>
      </c>
      <c r="F19" s="613"/>
      <c r="G19" s="613">
        <v>14655.75</v>
      </c>
      <c r="H19" s="747">
        <f t="shared" si="0"/>
        <v>50429022.644592874</v>
      </c>
    </row>
    <row r="20" spans="1:9">
      <c r="A20" s="333">
        <v>14</v>
      </c>
      <c r="B20" s="351" t="s">
        <v>444</v>
      </c>
      <c r="C20" s="613">
        <v>4032090.8834599997</v>
      </c>
      <c r="D20" s="613">
        <v>57957024.940781996</v>
      </c>
      <c r="E20" s="613">
        <v>1999335.736432361</v>
      </c>
      <c r="F20" s="613"/>
      <c r="G20" s="613">
        <v>18169.84</v>
      </c>
      <c r="H20" s="747">
        <f t="shared" si="0"/>
        <v>59989780.087809637</v>
      </c>
    </row>
    <row r="21" spans="1:9">
      <c r="A21" s="333">
        <v>15</v>
      </c>
      <c r="B21" s="351" t="s">
        <v>445</v>
      </c>
      <c r="C21" s="613">
        <v>2334864.8795270002</v>
      </c>
      <c r="D21" s="613">
        <v>26365712.314539995</v>
      </c>
      <c r="E21" s="613">
        <v>751862.06910109275</v>
      </c>
      <c r="F21" s="613"/>
      <c r="G21" s="613">
        <v>68403.91</v>
      </c>
      <c r="H21" s="747">
        <f t="shared" si="0"/>
        <v>27948715.124965902</v>
      </c>
    </row>
    <row r="22" spans="1:9">
      <c r="A22" s="333">
        <v>16</v>
      </c>
      <c r="B22" s="351" t="s">
        <v>446</v>
      </c>
      <c r="C22" s="613">
        <v>0</v>
      </c>
      <c r="D22" s="613">
        <v>59189395.697438993</v>
      </c>
      <c r="E22" s="613">
        <v>982557.14389602758</v>
      </c>
      <c r="F22" s="613"/>
      <c r="G22" s="613">
        <v>0</v>
      </c>
      <c r="H22" s="747">
        <f t="shared" si="0"/>
        <v>58206838.553542964</v>
      </c>
    </row>
    <row r="23" spans="1:9">
      <c r="A23" s="333">
        <v>17</v>
      </c>
      <c r="B23" s="351" t="s">
        <v>524</v>
      </c>
      <c r="C23" s="613">
        <v>8080.85</v>
      </c>
      <c r="D23" s="613">
        <v>9080659.158396</v>
      </c>
      <c r="E23" s="613">
        <v>62944.136699740477</v>
      </c>
      <c r="F23" s="613"/>
      <c r="G23" s="613">
        <v>0</v>
      </c>
      <c r="H23" s="747">
        <f t="shared" si="0"/>
        <v>9025795.8716962598</v>
      </c>
    </row>
    <row r="24" spans="1:9">
      <c r="A24" s="333">
        <v>18</v>
      </c>
      <c r="B24" s="351" t="s">
        <v>447</v>
      </c>
      <c r="C24" s="613">
        <v>0</v>
      </c>
      <c r="D24" s="613">
        <v>87294190.690638006</v>
      </c>
      <c r="E24" s="613">
        <v>81291.553933400835</v>
      </c>
      <c r="F24" s="613"/>
      <c r="G24" s="613">
        <v>0</v>
      </c>
      <c r="H24" s="747">
        <f t="shared" si="0"/>
        <v>87212899.136704609</v>
      </c>
    </row>
    <row r="25" spans="1:9">
      <c r="A25" s="333">
        <v>19</v>
      </c>
      <c r="B25" s="351" t="s">
        <v>448</v>
      </c>
      <c r="C25" s="613">
        <v>183234.17055099999</v>
      </c>
      <c r="D25" s="613">
        <v>3340330.8500959999</v>
      </c>
      <c r="E25" s="613">
        <v>65111.20070216294</v>
      </c>
      <c r="F25" s="613"/>
      <c r="G25" s="613">
        <v>0</v>
      </c>
      <c r="H25" s="747">
        <f t="shared" si="0"/>
        <v>3458453.8199448371</v>
      </c>
    </row>
    <row r="26" spans="1:9">
      <c r="A26" s="333">
        <v>20</v>
      </c>
      <c r="B26" s="351" t="s">
        <v>523</v>
      </c>
      <c r="C26" s="613">
        <v>16256.369999999999</v>
      </c>
      <c r="D26" s="613">
        <v>54180714.619900011</v>
      </c>
      <c r="E26" s="613">
        <v>600568.61548504408</v>
      </c>
      <c r="F26" s="613"/>
      <c r="G26" s="613">
        <v>0</v>
      </c>
      <c r="H26" s="747">
        <f t="shared" si="0"/>
        <v>53596402.374414966</v>
      </c>
      <c r="I26" s="348"/>
    </row>
    <row r="27" spans="1:9">
      <c r="A27" s="333">
        <v>21</v>
      </c>
      <c r="B27" s="351" t="s">
        <v>449</v>
      </c>
      <c r="C27" s="613">
        <v>3671.64</v>
      </c>
      <c r="D27" s="613">
        <v>14874418.216992</v>
      </c>
      <c r="E27" s="613">
        <v>30194.927532233462</v>
      </c>
      <c r="F27" s="613"/>
      <c r="G27" s="613">
        <v>0</v>
      </c>
      <c r="H27" s="747">
        <f t="shared" si="0"/>
        <v>14847894.929459767</v>
      </c>
      <c r="I27" s="348"/>
    </row>
    <row r="28" spans="1:9">
      <c r="A28" s="333">
        <v>22</v>
      </c>
      <c r="B28" s="351" t="s">
        <v>450</v>
      </c>
      <c r="C28" s="613">
        <v>83019.060000000012</v>
      </c>
      <c r="D28" s="613">
        <v>12960482.384047</v>
      </c>
      <c r="E28" s="613">
        <v>540886.37338597991</v>
      </c>
      <c r="F28" s="613"/>
      <c r="G28" s="613">
        <v>0</v>
      </c>
      <c r="H28" s="747">
        <f t="shared" si="0"/>
        <v>12502615.07066102</v>
      </c>
      <c r="I28" s="348"/>
    </row>
    <row r="29" spans="1:9">
      <c r="A29" s="333">
        <v>23</v>
      </c>
      <c r="B29" s="351" t="s">
        <v>451</v>
      </c>
      <c r="C29" s="613">
        <v>11525460.759795997</v>
      </c>
      <c r="D29" s="613">
        <v>224175349.80789396</v>
      </c>
      <c r="E29" s="613">
        <v>10400212.741618294</v>
      </c>
      <c r="F29" s="613"/>
      <c r="G29" s="613">
        <v>244630.19999999998</v>
      </c>
      <c r="H29" s="747">
        <f t="shared" si="0"/>
        <v>225300597.82607165</v>
      </c>
      <c r="I29" s="348"/>
    </row>
    <row r="30" spans="1:9">
      <c r="A30" s="333">
        <v>24</v>
      </c>
      <c r="B30" s="351" t="s">
        <v>522</v>
      </c>
      <c r="C30" s="613">
        <v>30723218.255853005</v>
      </c>
      <c r="D30" s="613">
        <v>572263901.77312756</v>
      </c>
      <c r="E30" s="613">
        <v>26917110.568619616</v>
      </c>
      <c r="F30" s="613"/>
      <c r="G30" s="613">
        <v>577889.22</v>
      </c>
      <c r="H30" s="747">
        <f t="shared" si="0"/>
        <v>576070009.460361</v>
      </c>
      <c r="I30" s="348"/>
    </row>
    <row r="31" spans="1:9">
      <c r="A31" s="333">
        <v>25</v>
      </c>
      <c r="B31" s="351" t="s">
        <v>452</v>
      </c>
      <c r="C31" s="613">
        <v>7882061.3435630007</v>
      </c>
      <c r="D31" s="613">
        <v>116461973.29239199</v>
      </c>
      <c r="E31" s="613">
        <v>7343781.322975588</v>
      </c>
      <c r="F31" s="613"/>
      <c r="G31" s="613">
        <v>27708.2</v>
      </c>
      <c r="H31" s="747">
        <f t="shared" si="0"/>
        <v>117000253.3129794</v>
      </c>
      <c r="I31" s="348"/>
    </row>
    <row r="32" spans="1:9">
      <c r="A32" s="333">
        <v>26</v>
      </c>
      <c r="B32" s="351" t="s">
        <v>519</v>
      </c>
      <c r="C32" s="613">
        <v>35817389.296898</v>
      </c>
      <c r="D32" s="613">
        <v>307644276.71349669</v>
      </c>
      <c r="E32" s="613">
        <v>33805363.014659382</v>
      </c>
      <c r="F32" s="613"/>
      <c r="G32" s="613">
        <v>6408758.5615870003</v>
      </c>
      <c r="H32" s="747">
        <f t="shared" si="0"/>
        <v>309656302.99573529</v>
      </c>
      <c r="I32" s="348"/>
    </row>
    <row r="33" spans="1:9">
      <c r="A33" s="333">
        <v>27</v>
      </c>
      <c r="B33" s="334" t="s">
        <v>453</v>
      </c>
      <c r="C33" s="613">
        <v>0</v>
      </c>
      <c r="D33" s="613">
        <v>620870313.26451182</v>
      </c>
      <c r="E33" s="613">
        <v>6233430.2411005432</v>
      </c>
      <c r="F33" s="613"/>
      <c r="G33" s="613"/>
      <c r="H33" s="747">
        <f>C33+D33-E33-F33</f>
        <v>614636883.02341127</v>
      </c>
      <c r="I33" s="348"/>
    </row>
    <row r="34" spans="1:9">
      <c r="A34" s="333">
        <v>28</v>
      </c>
      <c r="B34" s="350" t="s">
        <v>64</v>
      </c>
      <c r="C34" s="614">
        <v>134035746.19033501</v>
      </c>
      <c r="D34" s="614">
        <v>4535581653.9382191</v>
      </c>
      <c r="E34" s="614">
        <v>144888769.23220858</v>
      </c>
      <c r="F34" s="748"/>
      <c r="G34" s="614">
        <v>7756719.6715870006</v>
      </c>
      <c r="H34" s="749">
        <f t="shared" si="0"/>
        <v>4524728630.8963461</v>
      </c>
      <c r="I34" s="348"/>
    </row>
    <row r="35" spans="1:9">
      <c r="A35" s="348"/>
      <c r="B35" s="348"/>
      <c r="C35" s="348"/>
      <c r="D35" s="348"/>
      <c r="E35" s="348"/>
      <c r="F35" s="348"/>
      <c r="G35" s="348"/>
      <c r="H35" s="348"/>
      <c r="I35" s="348"/>
    </row>
    <row r="36" spans="1:9">
      <c r="A36" s="348"/>
      <c r="B36" s="349"/>
      <c r="C36" s="348"/>
      <c r="D36" s="348"/>
      <c r="E36" s="348"/>
      <c r="F36" s="348"/>
      <c r="G36" s="348"/>
      <c r="H36" s="348"/>
      <c r="I36" s="34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D16" sqref="D16"/>
    </sheetView>
  </sheetViews>
  <sheetFormatPr defaultColWidth="9.109375" defaultRowHeight="12"/>
  <cols>
    <col min="1" max="1" width="10" style="322" customWidth="1"/>
    <col min="2" max="2" width="82.88671875" style="322" customWidth="1"/>
    <col min="3" max="3" width="35.5546875" style="322" customWidth="1"/>
    <col min="4" max="4" width="38.44140625" style="288" customWidth="1"/>
    <col min="5" max="16384" width="9.109375" style="322"/>
  </cols>
  <sheetData>
    <row r="1" spans="1:4" ht="13.8">
      <c r="A1" s="285" t="s">
        <v>30</v>
      </c>
      <c r="B1" s="331" t="str">
        <f>'Info '!C2</f>
        <v>JSC "Liberty Bank"</v>
      </c>
      <c r="D1" s="322"/>
    </row>
    <row r="2" spans="1:4">
      <c r="A2" s="286" t="s">
        <v>31</v>
      </c>
      <c r="B2" s="474">
        <f>'1. key ratios '!B2</f>
        <v>45473</v>
      </c>
      <c r="D2" s="322"/>
    </row>
    <row r="3" spans="1:4">
      <c r="A3" s="287" t="s">
        <v>454</v>
      </c>
      <c r="D3" s="322"/>
    </row>
    <row r="5" spans="1:4">
      <c r="A5" s="908" t="s">
        <v>668</v>
      </c>
      <c r="B5" s="908"/>
      <c r="C5" s="330" t="s">
        <v>471</v>
      </c>
      <c r="D5" s="330" t="s">
        <v>512</v>
      </c>
    </row>
    <row r="6" spans="1:4">
      <c r="A6" s="358">
        <v>1</v>
      </c>
      <c r="B6" s="352" t="s">
        <v>667</v>
      </c>
      <c r="C6" s="804">
        <v>141992626.70210314</v>
      </c>
      <c r="D6" s="804">
        <v>897328.61798276531</v>
      </c>
    </row>
    <row r="7" spans="1:4" ht="13.8">
      <c r="A7" s="355">
        <v>2</v>
      </c>
      <c r="B7" s="352" t="s">
        <v>666</v>
      </c>
      <c r="C7" s="805">
        <f>SUM(C8:C9)</f>
        <v>29565011.587206382</v>
      </c>
      <c r="D7" s="805">
        <v>50686.761186321615</v>
      </c>
    </row>
    <row r="8" spans="1:4" ht="13.8">
      <c r="A8" s="357">
        <v>2.1</v>
      </c>
      <c r="B8" s="356" t="s">
        <v>527</v>
      </c>
      <c r="C8" s="805">
        <v>17036537.477296058</v>
      </c>
      <c r="D8" s="805">
        <v>50686.761186321615</v>
      </c>
    </row>
    <row r="9" spans="1:4" ht="13.8">
      <c r="A9" s="357">
        <v>2.2000000000000002</v>
      </c>
      <c r="B9" s="356" t="s">
        <v>525</v>
      </c>
      <c r="C9" s="805">
        <v>12528474.109910324</v>
      </c>
      <c r="D9" s="805"/>
    </row>
    <row r="10" spans="1:4" ht="13.8">
      <c r="A10" s="358">
        <v>3</v>
      </c>
      <c r="B10" s="352" t="s">
        <v>665</v>
      </c>
      <c r="C10" s="805">
        <f>SUM(C11:C13)</f>
        <v>33776748.538985297</v>
      </c>
      <c r="D10" s="805">
        <v>0</v>
      </c>
    </row>
    <row r="11" spans="1:4" ht="13.8">
      <c r="A11" s="357">
        <v>3.1</v>
      </c>
      <c r="B11" s="356" t="s">
        <v>456</v>
      </c>
      <c r="C11" s="805">
        <v>7756719.6715869997</v>
      </c>
      <c r="D11" s="805">
        <v>0</v>
      </c>
    </row>
    <row r="12" spans="1:4" ht="13.8">
      <c r="A12" s="357">
        <v>3.2</v>
      </c>
      <c r="B12" s="356" t="s">
        <v>664</v>
      </c>
      <c r="C12" s="805">
        <v>3961627.3213517354</v>
      </c>
      <c r="D12" s="805"/>
    </row>
    <row r="13" spans="1:4" ht="13.8">
      <c r="A13" s="357">
        <v>3.3</v>
      </c>
      <c r="B13" s="356" t="s">
        <v>526</v>
      </c>
      <c r="C13" s="805">
        <v>22058401.546046562</v>
      </c>
      <c r="D13" s="805"/>
    </row>
    <row r="14" spans="1:4" ht="13.8">
      <c r="A14" s="355">
        <v>4</v>
      </c>
      <c r="B14" s="354" t="s">
        <v>663</v>
      </c>
      <c r="C14" s="805">
        <v>481115.39765858883</v>
      </c>
      <c r="D14" s="805"/>
    </row>
    <row r="15" spans="1:4">
      <c r="A15" s="353">
        <v>5</v>
      </c>
      <c r="B15" s="352" t="s">
        <v>662</v>
      </c>
      <c r="C15" s="804">
        <f>C6+C7-C10+C14</f>
        <v>138262005.14798284</v>
      </c>
      <c r="D15" s="806">
        <f>D6+D7-D10+D14</f>
        <v>948015.37916908693</v>
      </c>
    </row>
  </sheetData>
  <mergeCells count="1">
    <mergeCell ref="A5:B5"/>
  </mergeCells>
  <pageMargins left="0.7" right="0.7" top="0.75" bottom="0.75" header="0.3" footer="0.3"/>
  <pageSetup scale="5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5" zoomScaleNormal="85" workbookViewId="0">
      <selection activeCell="D16" sqref="D16"/>
    </sheetView>
  </sheetViews>
  <sheetFormatPr defaultColWidth="9.109375" defaultRowHeight="12"/>
  <cols>
    <col min="1" max="1" width="8.33203125" style="322" customWidth="1"/>
    <col min="2" max="2" width="68" style="322" customWidth="1"/>
    <col min="3" max="3" width="37" style="322" customWidth="1"/>
    <col min="4" max="4" width="34.88671875" style="322" customWidth="1"/>
    <col min="5" max="16384" width="9.109375" style="322"/>
  </cols>
  <sheetData>
    <row r="1" spans="1:4" ht="13.8">
      <c r="A1" s="285" t="s">
        <v>30</v>
      </c>
      <c r="B1" s="331" t="str">
        <f>'Info '!C2</f>
        <v>JSC "Liberty Bank"</v>
      </c>
    </row>
    <row r="2" spans="1:4">
      <c r="A2" s="286" t="s">
        <v>31</v>
      </c>
      <c r="B2" s="474">
        <f>'1. key ratios '!B2</f>
        <v>45473</v>
      </c>
    </row>
    <row r="3" spans="1:4">
      <c r="A3" s="287" t="s">
        <v>458</v>
      </c>
    </row>
    <row r="4" spans="1:4">
      <c r="A4" s="287"/>
    </row>
    <row r="5" spans="1:4" ht="15" customHeight="1">
      <c r="A5" s="909" t="s">
        <v>528</v>
      </c>
      <c r="B5" s="910"/>
      <c r="C5" s="913" t="s">
        <v>459</v>
      </c>
      <c r="D5" s="913" t="s">
        <v>460</v>
      </c>
    </row>
    <row r="6" spans="1:4" ht="24" customHeight="1">
      <c r="A6" s="911"/>
      <c r="B6" s="912"/>
      <c r="C6" s="913"/>
      <c r="D6" s="913"/>
    </row>
    <row r="7" spans="1:4">
      <c r="A7" s="360">
        <v>1</v>
      </c>
      <c r="B7" s="323" t="s">
        <v>455</v>
      </c>
      <c r="C7" s="613">
        <v>130694741.93420601</v>
      </c>
      <c r="D7" s="531"/>
    </row>
    <row r="8" spans="1:4">
      <c r="A8" s="362">
        <v>2</v>
      </c>
      <c r="B8" s="362" t="s">
        <v>461</v>
      </c>
      <c r="C8" s="613">
        <v>21389944.020334784</v>
      </c>
      <c r="D8" s="531"/>
    </row>
    <row r="9" spans="1:4">
      <c r="A9" s="362">
        <v>3</v>
      </c>
      <c r="B9" s="363" t="s">
        <v>671</v>
      </c>
      <c r="C9" s="613">
        <v>723904.98999201506</v>
      </c>
      <c r="D9" s="531"/>
    </row>
    <row r="10" spans="1:4">
      <c r="A10" s="362">
        <v>4</v>
      </c>
      <c r="B10" s="362" t="s">
        <v>462</v>
      </c>
      <c r="C10" s="807">
        <f>SUM(C11:C17)</f>
        <v>18772844.757403478</v>
      </c>
      <c r="D10" s="531"/>
    </row>
    <row r="11" spans="1:4">
      <c r="A11" s="362">
        <v>5</v>
      </c>
      <c r="B11" s="361" t="s">
        <v>670</v>
      </c>
      <c r="C11" s="613">
        <v>1470990.22</v>
      </c>
      <c r="D11" s="531"/>
    </row>
    <row r="12" spans="1:4">
      <c r="A12" s="362">
        <v>6</v>
      </c>
      <c r="B12" s="361" t="s">
        <v>463</v>
      </c>
      <c r="C12" s="613">
        <v>9528732.0858164765</v>
      </c>
      <c r="D12" s="531"/>
    </row>
    <row r="13" spans="1:4">
      <c r="A13" s="362">
        <v>7</v>
      </c>
      <c r="B13" s="361" t="s">
        <v>466</v>
      </c>
      <c r="C13" s="613">
        <v>7756719.6715869997</v>
      </c>
      <c r="D13" s="531"/>
    </row>
    <row r="14" spans="1:4">
      <c r="A14" s="362">
        <v>8</v>
      </c>
      <c r="B14" s="361" t="s">
        <v>464</v>
      </c>
      <c r="C14" s="613">
        <v>16402.78</v>
      </c>
      <c r="D14" s="532"/>
    </row>
    <row r="15" spans="1:4">
      <c r="A15" s="362">
        <v>9</v>
      </c>
      <c r="B15" s="361" t="s">
        <v>465</v>
      </c>
      <c r="C15" s="613"/>
      <c r="D15" s="532"/>
    </row>
    <row r="16" spans="1:4">
      <c r="A16" s="362">
        <v>10</v>
      </c>
      <c r="B16" s="361" t="s">
        <v>467</v>
      </c>
      <c r="C16" s="613"/>
      <c r="D16" s="532"/>
    </row>
    <row r="17" spans="1:4">
      <c r="A17" s="362">
        <v>11</v>
      </c>
      <c r="B17" s="361" t="s">
        <v>669</v>
      </c>
      <c r="C17" s="613">
        <v>0</v>
      </c>
      <c r="D17" s="531"/>
    </row>
    <row r="18" spans="1:4">
      <c r="A18" s="360">
        <v>12</v>
      </c>
      <c r="B18" s="359" t="s">
        <v>457</v>
      </c>
      <c r="C18" s="614">
        <f>C7+C8+C9-C10</f>
        <v>134035746.18712933</v>
      </c>
      <c r="D18" s="531"/>
    </row>
    <row r="21" spans="1:4">
      <c r="B21" s="285"/>
    </row>
    <row r="22" spans="1:4">
      <c r="B22" s="286"/>
    </row>
    <row r="23" spans="1:4">
      <c r="B23" s="287"/>
    </row>
  </sheetData>
  <mergeCells count="3">
    <mergeCell ref="A5:B6"/>
    <mergeCell ref="C5:C6"/>
    <mergeCell ref="D5:D6"/>
  </mergeCells>
  <pageMargins left="0.7" right="0.7" top="0.75" bottom="0.75" header="0.3" footer="0.3"/>
  <pageSetup paperSize="9" scale="5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topLeftCell="M1" zoomScale="85" zoomScaleNormal="85" workbookViewId="0">
      <selection activeCell="D16" sqref="D16"/>
    </sheetView>
  </sheetViews>
  <sheetFormatPr defaultColWidth="9.109375" defaultRowHeight="12"/>
  <cols>
    <col min="1" max="1" width="11.88671875" style="345" bestFit="1" customWidth="1"/>
    <col min="2" max="2" width="44.6640625" style="345" customWidth="1"/>
    <col min="3" max="3" width="19.5546875" style="345" customWidth="1"/>
    <col min="4" max="4" width="17.109375" style="345" customWidth="1"/>
    <col min="5" max="5" width="17" style="345" customWidth="1"/>
    <col min="6" max="6" width="21.44140625" style="345" bestFit="1" customWidth="1"/>
    <col min="7" max="7" width="18.33203125" style="345" customWidth="1"/>
    <col min="8" max="8" width="16" style="345" customWidth="1"/>
    <col min="9" max="9" width="19" style="345" customWidth="1"/>
    <col min="10" max="10" width="21.44140625" style="345" bestFit="1" customWidth="1"/>
    <col min="11" max="11" width="19.44140625" style="345" customWidth="1"/>
    <col min="12" max="12" width="17.33203125" style="345" customWidth="1"/>
    <col min="13" max="13" width="17.6640625" style="345" customWidth="1"/>
    <col min="14" max="14" width="21.44140625" style="345" bestFit="1" customWidth="1"/>
    <col min="15" max="15" width="22.33203125" style="345" customWidth="1"/>
    <col min="16" max="16" width="21.6640625" style="345" bestFit="1" customWidth="1"/>
    <col min="17" max="18" width="20.109375" style="345" bestFit="1" customWidth="1"/>
    <col min="19" max="19" width="17.44140625" style="345" customWidth="1"/>
    <col min="20" max="20" width="16.109375" style="345" customWidth="1"/>
    <col min="21" max="21" width="13.88671875" style="345" bestFit="1" customWidth="1"/>
    <col min="22" max="22" width="21.44140625" style="345" bestFit="1" customWidth="1"/>
    <col min="23" max="23" width="22.33203125" style="345" customWidth="1"/>
    <col min="24" max="24" width="21.6640625" style="345" bestFit="1" customWidth="1"/>
    <col min="25" max="26" width="20.109375" style="345" bestFit="1" customWidth="1"/>
    <col min="27" max="27" width="17.44140625" style="345" customWidth="1"/>
    <col min="28" max="28" width="20" style="345" customWidth="1"/>
    <col min="29" max="16384" width="9.109375" style="345"/>
  </cols>
  <sheetData>
    <row r="1" spans="1:28" ht="13.8">
      <c r="A1" s="285" t="s">
        <v>30</v>
      </c>
      <c r="B1" s="331" t="str">
        <f>'Info '!C2</f>
        <v>JSC "Liberty Bank"</v>
      </c>
    </row>
    <row r="2" spans="1:28">
      <c r="A2" s="286" t="s">
        <v>31</v>
      </c>
      <c r="B2" s="474">
        <f>'1. key ratios '!B2</f>
        <v>45473</v>
      </c>
      <c r="C2" s="346"/>
    </row>
    <row r="3" spans="1:28">
      <c r="A3" s="287" t="s">
        <v>468</v>
      </c>
    </row>
    <row r="5" spans="1:28" ht="15" customHeight="1">
      <c r="A5" s="915" t="s">
        <v>683</v>
      </c>
      <c r="B5" s="916"/>
      <c r="C5" s="921" t="s">
        <v>469</v>
      </c>
      <c r="D5" s="922"/>
      <c r="E5" s="922"/>
      <c r="F5" s="922"/>
      <c r="G5" s="922"/>
      <c r="H5" s="922"/>
      <c r="I5" s="922"/>
      <c r="J5" s="922"/>
      <c r="K5" s="922"/>
      <c r="L5" s="922"/>
      <c r="M5" s="922"/>
      <c r="N5" s="922"/>
      <c r="O5" s="922"/>
      <c r="P5" s="922"/>
      <c r="Q5" s="922"/>
      <c r="R5" s="922"/>
      <c r="S5" s="922"/>
      <c r="T5" s="375"/>
      <c r="U5" s="375"/>
      <c r="V5" s="375"/>
      <c r="W5" s="375"/>
      <c r="X5" s="375"/>
      <c r="Y5" s="375"/>
      <c r="Z5" s="375"/>
      <c r="AA5" s="374"/>
      <c r="AB5" s="367"/>
    </row>
    <row r="6" spans="1:28" ht="12" customHeight="1">
      <c r="A6" s="917"/>
      <c r="B6" s="918"/>
      <c r="C6" s="923" t="s">
        <v>64</v>
      </c>
      <c r="D6" s="925" t="s">
        <v>682</v>
      </c>
      <c r="E6" s="925"/>
      <c r="F6" s="925"/>
      <c r="G6" s="925"/>
      <c r="H6" s="925" t="s">
        <v>681</v>
      </c>
      <c r="I6" s="925"/>
      <c r="J6" s="925"/>
      <c r="K6" s="925"/>
      <c r="L6" s="373"/>
      <c r="M6" s="926" t="s">
        <v>680</v>
      </c>
      <c r="N6" s="926"/>
      <c r="O6" s="926"/>
      <c r="P6" s="926"/>
      <c r="Q6" s="926"/>
      <c r="R6" s="926"/>
      <c r="S6" s="906"/>
      <c r="T6" s="372"/>
      <c r="U6" s="914" t="s">
        <v>679</v>
      </c>
      <c r="V6" s="914"/>
      <c r="W6" s="914"/>
      <c r="X6" s="914"/>
      <c r="Y6" s="914"/>
      <c r="Z6" s="914"/>
      <c r="AA6" s="907"/>
      <c r="AB6" s="371"/>
    </row>
    <row r="7" spans="1:28" ht="24">
      <c r="A7" s="919"/>
      <c r="B7" s="920"/>
      <c r="C7" s="924"/>
      <c r="D7" s="370"/>
      <c r="E7" s="368" t="s">
        <v>470</v>
      </c>
      <c r="F7" s="342" t="s">
        <v>677</v>
      </c>
      <c r="G7" s="344" t="s">
        <v>678</v>
      </c>
      <c r="H7" s="346"/>
      <c r="I7" s="368" t="s">
        <v>470</v>
      </c>
      <c r="J7" s="342" t="s">
        <v>677</v>
      </c>
      <c r="K7" s="344" t="s">
        <v>678</v>
      </c>
      <c r="L7" s="369"/>
      <c r="M7" s="368" t="s">
        <v>470</v>
      </c>
      <c r="N7" s="368" t="s">
        <v>677</v>
      </c>
      <c r="O7" s="368" t="s">
        <v>676</v>
      </c>
      <c r="P7" s="368" t="s">
        <v>675</v>
      </c>
      <c r="Q7" s="368" t="s">
        <v>674</v>
      </c>
      <c r="R7" s="342" t="s">
        <v>673</v>
      </c>
      <c r="S7" s="368" t="s">
        <v>672</v>
      </c>
      <c r="T7" s="369"/>
      <c r="U7" s="368" t="s">
        <v>470</v>
      </c>
      <c r="V7" s="368" t="s">
        <v>677</v>
      </c>
      <c r="W7" s="368" t="s">
        <v>676</v>
      </c>
      <c r="X7" s="368" t="s">
        <v>675</v>
      </c>
      <c r="Y7" s="368" t="s">
        <v>674</v>
      </c>
      <c r="Z7" s="342" t="s">
        <v>673</v>
      </c>
      <c r="AA7" s="368" t="s">
        <v>672</v>
      </c>
      <c r="AB7" s="367"/>
    </row>
    <row r="8" spans="1:28">
      <c r="A8" s="366">
        <v>1</v>
      </c>
      <c r="B8" s="338" t="s">
        <v>471</v>
      </c>
      <c r="C8" s="614">
        <v>3266166168.3883514</v>
      </c>
      <c r="D8" s="613">
        <v>3026360646.2119613</v>
      </c>
      <c r="E8" s="613">
        <v>29578974.372054987</v>
      </c>
      <c r="F8" s="613">
        <v>0</v>
      </c>
      <c r="G8" s="613">
        <v>562132.01668</v>
      </c>
      <c r="H8" s="613">
        <v>105769775.986056</v>
      </c>
      <c r="I8" s="613">
        <v>36018485.580856994</v>
      </c>
      <c r="J8" s="613">
        <v>7449350.432953001</v>
      </c>
      <c r="K8" s="613">
        <v>0</v>
      </c>
      <c r="L8" s="613">
        <v>126977182.99512899</v>
      </c>
      <c r="M8" s="613">
        <v>3067339.3127049999</v>
      </c>
      <c r="N8" s="613">
        <v>5313214.6873050015</v>
      </c>
      <c r="O8" s="613">
        <v>16230983.790587995</v>
      </c>
      <c r="P8" s="613">
        <v>21346756.439814992</v>
      </c>
      <c r="Q8" s="613">
        <v>30803411.970803007</v>
      </c>
      <c r="R8" s="613">
        <v>36245895.660269991</v>
      </c>
      <c r="S8" s="613">
        <v>15414.634943999999</v>
      </c>
      <c r="T8" s="613">
        <v>7058563.1952060014</v>
      </c>
      <c r="U8" s="613">
        <v>205936.03</v>
      </c>
      <c r="V8" s="613">
        <v>114999.06</v>
      </c>
      <c r="W8" s="613">
        <v>584668.45000000007</v>
      </c>
      <c r="X8" s="613">
        <v>3233623.2957060002</v>
      </c>
      <c r="Y8" s="613">
        <v>47438.26</v>
      </c>
      <c r="Z8" s="613">
        <v>971577.37707499997</v>
      </c>
      <c r="AA8" s="613">
        <v>0</v>
      </c>
      <c r="AB8" s="364"/>
    </row>
    <row r="9" spans="1:28">
      <c r="A9" s="333">
        <v>1.1000000000000001</v>
      </c>
      <c r="B9" s="365" t="s">
        <v>472</v>
      </c>
      <c r="C9" s="615">
        <v>0</v>
      </c>
      <c r="D9" s="613">
        <v>0</v>
      </c>
      <c r="E9" s="613">
        <v>0</v>
      </c>
      <c r="F9" s="613">
        <v>0</v>
      </c>
      <c r="G9" s="613">
        <v>0</v>
      </c>
      <c r="H9" s="613">
        <v>0</v>
      </c>
      <c r="I9" s="613">
        <v>0</v>
      </c>
      <c r="J9" s="613">
        <v>0</v>
      </c>
      <c r="K9" s="613">
        <v>0</v>
      </c>
      <c r="L9" s="613">
        <v>0</v>
      </c>
      <c r="M9" s="613">
        <v>0</v>
      </c>
      <c r="N9" s="613">
        <v>0</v>
      </c>
      <c r="O9" s="613">
        <v>0</v>
      </c>
      <c r="P9" s="613">
        <v>0</v>
      </c>
      <c r="Q9" s="613">
        <v>0</v>
      </c>
      <c r="R9" s="613">
        <v>0</v>
      </c>
      <c r="S9" s="613">
        <v>0</v>
      </c>
      <c r="T9" s="613">
        <v>0</v>
      </c>
      <c r="U9" s="613">
        <v>0</v>
      </c>
      <c r="V9" s="613">
        <v>0</v>
      </c>
      <c r="W9" s="613">
        <v>0</v>
      </c>
      <c r="X9" s="613">
        <v>0</v>
      </c>
      <c r="Y9" s="613">
        <v>0</v>
      </c>
      <c r="Z9" s="613">
        <v>0</v>
      </c>
      <c r="AA9" s="613">
        <v>0</v>
      </c>
      <c r="AB9" s="364"/>
    </row>
    <row r="10" spans="1:28">
      <c r="A10" s="333">
        <v>1.2</v>
      </c>
      <c r="B10" s="365" t="s">
        <v>473</v>
      </c>
      <c r="C10" s="615">
        <v>0</v>
      </c>
      <c r="D10" s="613">
        <v>0</v>
      </c>
      <c r="E10" s="613">
        <v>0</v>
      </c>
      <c r="F10" s="613">
        <v>0</v>
      </c>
      <c r="G10" s="613">
        <v>0</v>
      </c>
      <c r="H10" s="613">
        <v>0</v>
      </c>
      <c r="I10" s="613">
        <v>0</v>
      </c>
      <c r="J10" s="613">
        <v>0</v>
      </c>
      <c r="K10" s="613">
        <v>0</v>
      </c>
      <c r="L10" s="613">
        <v>0</v>
      </c>
      <c r="M10" s="613">
        <v>0</v>
      </c>
      <c r="N10" s="613">
        <v>0</v>
      </c>
      <c r="O10" s="613">
        <v>0</v>
      </c>
      <c r="P10" s="613">
        <v>0</v>
      </c>
      <c r="Q10" s="613">
        <v>0</v>
      </c>
      <c r="R10" s="613">
        <v>0</v>
      </c>
      <c r="S10" s="613">
        <v>0</v>
      </c>
      <c r="T10" s="613">
        <v>0</v>
      </c>
      <c r="U10" s="613">
        <v>0</v>
      </c>
      <c r="V10" s="613">
        <v>0</v>
      </c>
      <c r="W10" s="613">
        <v>0</v>
      </c>
      <c r="X10" s="613">
        <v>0</v>
      </c>
      <c r="Y10" s="613">
        <v>0</v>
      </c>
      <c r="Z10" s="613">
        <v>0</v>
      </c>
      <c r="AA10" s="613">
        <v>0</v>
      </c>
      <c r="AB10" s="364"/>
    </row>
    <row r="11" spans="1:28">
      <c r="A11" s="333">
        <v>1.3</v>
      </c>
      <c r="B11" s="365" t="s">
        <v>474</v>
      </c>
      <c r="C11" s="615">
        <v>0</v>
      </c>
      <c r="D11" s="613">
        <v>0</v>
      </c>
      <c r="E11" s="613">
        <v>0</v>
      </c>
      <c r="F11" s="613">
        <v>0</v>
      </c>
      <c r="G11" s="613">
        <v>0</v>
      </c>
      <c r="H11" s="613">
        <v>0</v>
      </c>
      <c r="I11" s="613">
        <v>0</v>
      </c>
      <c r="J11" s="613">
        <v>0</v>
      </c>
      <c r="K11" s="613">
        <v>0</v>
      </c>
      <c r="L11" s="613">
        <v>0</v>
      </c>
      <c r="M11" s="613">
        <v>0</v>
      </c>
      <c r="N11" s="613">
        <v>0</v>
      </c>
      <c r="O11" s="613">
        <v>0</v>
      </c>
      <c r="P11" s="613">
        <v>0</v>
      </c>
      <c r="Q11" s="613">
        <v>0</v>
      </c>
      <c r="R11" s="613">
        <v>0</v>
      </c>
      <c r="S11" s="613">
        <v>0</v>
      </c>
      <c r="T11" s="613">
        <v>0</v>
      </c>
      <c r="U11" s="613">
        <v>0</v>
      </c>
      <c r="V11" s="613">
        <v>0</v>
      </c>
      <c r="W11" s="613">
        <v>0</v>
      </c>
      <c r="X11" s="613">
        <v>0</v>
      </c>
      <c r="Y11" s="613">
        <v>0</v>
      </c>
      <c r="Z11" s="613">
        <v>0</v>
      </c>
      <c r="AA11" s="613">
        <v>0</v>
      </c>
      <c r="AB11" s="364"/>
    </row>
    <row r="12" spans="1:28">
      <c r="A12" s="333">
        <v>1.4</v>
      </c>
      <c r="B12" s="365" t="s">
        <v>475</v>
      </c>
      <c r="C12" s="615">
        <v>66703176.835188992</v>
      </c>
      <c r="D12" s="613">
        <v>66703176.835188992</v>
      </c>
      <c r="E12" s="613">
        <v>4747.05</v>
      </c>
      <c r="F12" s="613">
        <v>0</v>
      </c>
      <c r="G12" s="613">
        <v>0</v>
      </c>
      <c r="H12" s="613">
        <v>0</v>
      </c>
      <c r="I12" s="613">
        <v>0</v>
      </c>
      <c r="J12" s="613">
        <v>0</v>
      </c>
      <c r="K12" s="613">
        <v>0</v>
      </c>
      <c r="L12" s="613">
        <v>0</v>
      </c>
      <c r="M12" s="613">
        <v>0</v>
      </c>
      <c r="N12" s="613">
        <v>0</v>
      </c>
      <c r="O12" s="613">
        <v>0</v>
      </c>
      <c r="P12" s="613">
        <v>0</v>
      </c>
      <c r="Q12" s="613">
        <v>0</v>
      </c>
      <c r="R12" s="613">
        <v>0</v>
      </c>
      <c r="S12" s="613">
        <v>0</v>
      </c>
      <c r="T12" s="613">
        <v>0</v>
      </c>
      <c r="U12" s="613">
        <v>0</v>
      </c>
      <c r="V12" s="613">
        <v>0</v>
      </c>
      <c r="W12" s="613">
        <v>0</v>
      </c>
      <c r="X12" s="613">
        <v>0</v>
      </c>
      <c r="Y12" s="613">
        <v>0</v>
      </c>
      <c r="Z12" s="613">
        <v>0</v>
      </c>
      <c r="AA12" s="613">
        <v>0</v>
      </c>
      <c r="AB12" s="364"/>
    </row>
    <row r="13" spans="1:28">
      <c r="A13" s="333">
        <v>1.5</v>
      </c>
      <c r="B13" s="365" t="s">
        <v>476</v>
      </c>
      <c r="C13" s="615">
        <v>705775740.42942977</v>
      </c>
      <c r="D13" s="613">
        <v>650999727.4948734</v>
      </c>
      <c r="E13" s="613">
        <v>6443028.230494</v>
      </c>
      <c r="F13" s="613">
        <v>0</v>
      </c>
      <c r="G13" s="613">
        <v>0</v>
      </c>
      <c r="H13" s="613">
        <v>40399586.823963977</v>
      </c>
      <c r="I13" s="613">
        <v>26613875.704736002</v>
      </c>
      <c r="J13" s="613">
        <v>183633.69</v>
      </c>
      <c r="K13" s="613">
        <v>0</v>
      </c>
      <c r="L13" s="613">
        <v>12690093.287810998</v>
      </c>
      <c r="M13" s="613">
        <v>135369.497959</v>
      </c>
      <c r="N13" s="613">
        <v>465760.43</v>
      </c>
      <c r="O13" s="613">
        <v>2856395.1359400004</v>
      </c>
      <c r="P13" s="613">
        <v>1598229.7273049999</v>
      </c>
      <c r="Q13" s="613">
        <v>4728404.3965290003</v>
      </c>
      <c r="R13" s="613">
        <v>433868.34055099997</v>
      </c>
      <c r="S13" s="613">
        <v>0</v>
      </c>
      <c r="T13" s="613">
        <v>1686332.8227810001</v>
      </c>
      <c r="U13" s="613">
        <v>22981.82</v>
      </c>
      <c r="V13" s="613">
        <v>0</v>
      </c>
      <c r="W13" s="613">
        <v>-5.47</v>
      </c>
      <c r="X13" s="613">
        <v>711161.16570600006</v>
      </c>
      <c r="Y13" s="613">
        <v>0</v>
      </c>
      <c r="Z13" s="613">
        <v>931767.35707499995</v>
      </c>
      <c r="AA13" s="613">
        <v>0</v>
      </c>
      <c r="AB13" s="364"/>
    </row>
    <row r="14" spans="1:28">
      <c r="A14" s="333">
        <v>1.6</v>
      </c>
      <c r="B14" s="365" t="s">
        <v>477</v>
      </c>
      <c r="C14" s="615">
        <v>2493687251.1237326</v>
      </c>
      <c r="D14" s="613">
        <v>2308657741.8818989</v>
      </c>
      <c r="E14" s="613">
        <v>23131199.091560986</v>
      </c>
      <c r="F14" s="613">
        <v>0</v>
      </c>
      <c r="G14" s="613">
        <v>562132.01668</v>
      </c>
      <c r="H14" s="613">
        <v>65370189.16209203</v>
      </c>
      <c r="I14" s="613">
        <v>9404609.8761209957</v>
      </c>
      <c r="J14" s="613">
        <v>7265716.7429530006</v>
      </c>
      <c r="K14" s="613">
        <v>0</v>
      </c>
      <c r="L14" s="613">
        <v>114287089.70731799</v>
      </c>
      <c r="M14" s="613">
        <v>2931969.8147459999</v>
      </c>
      <c r="N14" s="613">
        <v>4847454.2573050018</v>
      </c>
      <c r="O14" s="613">
        <v>13374588.654647995</v>
      </c>
      <c r="P14" s="613">
        <v>19748526.712509993</v>
      </c>
      <c r="Q14" s="613">
        <v>26075007.574274007</v>
      </c>
      <c r="R14" s="613">
        <v>35812027.319718994</v>
      </c>
      <c r="S14" s="613">
        <v>15414.634943999999</v>
      </c>
      <c r="T14" s="613">
        <v>5372230.3724250011</v>
      </c>
      <c r="U14" s="613">
        <v>182954.21</v>
      </c>
      <c r="V14" s="613">
        <v>114999.06</v>
      </c>
      <c r="W14" s="613">
        <v>584673.92000000004</v>
      </c>
      <c r="X14" s="613">
        <v>2522462.1300000004</v>
      </c>
      <c r="Y14" s="613">
        <v>47438.26</v>
      </c>
      <c r="Z14" s="613">
        <v>39810.019999999997</v>
      </c>
      <c r="AA14" s="613">
        <v>0</v>
      </c>
      <c r="AB14" s="364"/>
    </row>
    <row r="15" spans="1:28">
      <c r="A15" s="366">
        <v>2</v>
      </c>
      <c r="B15" s="350" t="s">
        <v>478</v>
      </c>
      <c r="C15" s="614">
        <v>460105137.74600613</v>
      </c>
      <c r="D15" s="614">
        <v>460105137.74600613</v>
      </c>
      <c r="E15" s="613">
        <v>0</v>
      </c>
      <c r="F15" s="613">
        <v>0</v>
      </c>
      <c r="G15" s="613">
        <v>0</v>
      </c>
      <c r="H15" s="613">
        <v>0</v>
      </c>
      <c r="I15" s="613">
        <v>0</v>
      </c>
      <c r="J15" s="613">
        <v>0</v>
      </c>
      <c r="K15" s="613">
        <v>0</v>
      </c>
      <c r="L15" s="613">
        <v>0</v>
      </c>
      <c r="M15" s="613">
        <v>0</v>
      </c>
      <c r="N15" s="613">
        <v>0</v>
      </c>
      <c r="O15" s="613">
        <v>0</v>
      </c>
      <c r="P15" s="613">
        <v>0</v>
      </c>
      <c r="Q15" s="613">
        <v>0</v>
      </c>
      <c r="R15" s="613">
        <v>0</v>
      </c>
      <c r="S15" s="613">
        <v>0</v>
      </c>
      <c r="T15" s="613">
        <v>0</v>
      </c>
      <c r="U15" s="613">
        <v>0</v>
      </c>
      <c r="V15" s="613">
        <v>0</v>
      </c>
      <c r="W15" s="613">
        <v>0</v>
      </c>
      <c r="X15" s="613">
        <v>0</v>
      </c>
      <c r="Y15" s="613">
        <v>0</v>
      </c>
      <c r="Z15" s="613">
        <v>0</v>
      </c>
      <c r="AA15" s="613">
        <v>0</v>
      </c>
      <c r="AB15" s="364"/>
    </row>
    <row r="16" spans="1:28">
      <c r="A16" s="333">
        <v>2.1</v>
      </c>
      <c r="B16" s="365" t="s">
        <v>472</v>
      </c>
      <c r="C16" s="615">
        <v>0</v>
      </c>
      <c r="D16" s="613">
        <v>0</v>
      </c>
      <c r="E16" s="613">
        <v>0</v>
      </c>
      <c r="F16" s="613">
        <v>0</v>
      </c>
      <c r="G16" s="613">
        <v>0</v>
      </c>
      <c r="H16" s="613">
        <v>0</v>
      </c>
      <c r="I16" s="613">
        <v>0</v>
      </c>
      <c r="J16" s="613">
        <v>0</v>
      </c>
      <c r="K16" s="613">
        <v>0</v>
      </c>
      <c r="L16" s="613">
        <v>0</v>
      </c>
      <c r="M16" s="613">
        <v>0</v>
      </c>
      <c r="N16" s="613">
        <v>0</v>
      </c>
      <c r="O16" s="613">
        <v>0</v>
      </c>
      <c r="P16" s="613">
        <v>0</v>
      </c>
      <c r="Q16" s="613">
        <v>0</v>
      </c>
      <c r="R16" s="613">
        <v>0</v>
      </c>
      <c r="S16" s="613">
        <v>0</v>
      </c>
      <c r="T16" s="613">
        <v>0</v>
      </c>
      <c r="U16" s="613">
        <v>0</v>
      </c>
      <c r="V16" s="613">
        <v>0</v>
      </c>
      <c r="W16" s="613">
        <v>0</v>
      </c>
      <c r="X16" s="613">
        <v>0</v>
      </c>
      <c r="Y16" s="613">
        <v>0</v>
      </c>
      <c r="Z16" s="613">
        <v>0</v>
      </c>
      <c r="AA16" s="613">
        <v>0</v>
      </c>
      <c r="AB16" s="364"/>
    </row>
    <row r="17" spans="1:28">
      <c r="A17" s="333">
        <v>2.2000000000000002</v>
      </c>
      <c r="B17" s="365" t="s">
        <v>473</v>
      </c>
      <c r="C17" s="616">
        <v>428003214.43600613</v>
      </c>
      <c r="D17" s="617">
        <v>428003214.43600613</v>
      </c>
      <c r="E17" s="613">
        <v>0</v>
      </c>
      <c r="F17" s="613">
        <v>0</v>
      </c>
      <c r="G17" s="613">
        <v>0</v>
      </c>
      <c r="H17" s="613">
        <v>0</v>
      </c>
      <c r="I17" s="613">
        <v>0</v>
      </c>
      <c r="J17" s="613">
        <v>0</v>
      </c>
      <c r="K17" s="613">
        <v>0</v>
      </c>
      <c r="L17" s="613">
        <v>0</v>
      </c>
      <c r="M17" s="613">
        <v>0</v>
      </c>
      <c r="N17" s="613">
        <v>0</v>
      </c>
      <c r="O17" s="613">
        <v>0</v>
      </c>
      <c r="P17" s="613">
        <v>0</v>
      </c>
      <c r="Q17" s="613">
        <v>0</v>
      </c>
      <c r="R17" s="613">
        <v>0</v>
      </c>
      <c r="S17" s="613">
        <v>0</v>
      </c>
      <c r="T17" s="613">
        <v>0</v>
      </c>
      <c r="U17" s="613">
        <v>0</v>
      </c>
      <c r="V17" s="613">
        <v>0</v>
      </c>
      <c r="W17" s="613">
        <v>0</v>
      </c>
      <c r="X17" s="613">
        <v>0</v>
      </c>
      <c r="Y17" s="613">
        <v>0</v>
      </c>
      <c r="Z17" s="613">
        <v>0</v>
      </c>
      <c r="AA17" s="613">
        <v>0</v>
      </c>
      <c r="AB17" s="364"/>
    </row>
    <row r="18" spans="1:28">
      <c r="A18" s="333">
        <v>2.2999999999999998</v>
      </c>
      <c r="B18" s="365" t="s">
        <v>474</v>
      </c>
      <c r="C18" s="616">
        <v>0</v>
      </c>
      <c r="D18" s="617">
        <v>0</v>
      </c>
      <c r="E18" s="613">
        <v>0</v>
      </c>
      <c r="F18" s="613">
        <v>0</v>
      </c>
      <c r="G18" s="613">
        <v>0</v>
      </c>
      <c r="H18" s="613">
        <v>0</v>
      </c>
      <c r="I18" s="613">
        <v>0</v>
      </c>
      <c r="J18" s="613">
        <v>0</v>
      </c>
      <c r="K18" s="613">
        <v>0</v>
      </c>
      <c r="L18" s="613">
        <v>0</v>
      </c>
      <c r="M18" s="613">
        <v>0</v>
      </c>
      <c r="N18" s="613">
        <v>0</v>
      </c>
      <c r="O18" s="613">
        <v>0</v>
      </c>
      <c r="P18" s="613">
        <v>0</v>
      </c>
      <c r="Q18" s="613">
        <v>0</v>
      </c>
      <c r="R18" s="613">
        <v>0</v>
      </c>
      <c r="S18" s="613">
        <v>0</v>
      </c>
      <c r="T18" s="613">
        <v>0</v>
      </c>
      <c r="U18" s="613">
        <v>0</v>
      </c>
      <c r="V18" s="613">
        <v>0</v>
      </c>
      <c r="W18" s="613">
        <v>0</v>
      </c>
      <c r="X18" s="613">
        <v>0</v>
      </c>
      <c r="Y18" s="613">
        <v>0</v>
      </c>
      <c r="Z18" s="613">
        <v>0</v>
      </c>
      <c r="AA18" s="613">
        <v>0</v>
      </c>
      <c r="AB18" s="364"/>
    </row>
    <row r="19" spans="1:28">
      <c r="A19" s="333">
        <v>2.4</v>
      </c>
      <c r="B19" s="365" t="s">
        <v>475</v>
      </c>
      <c r="C19" s="616">
        <v>7021710.1799999997</v>
      </c>
      <c r="D19" s="617">
        <v>7021710.1799999997</v>
      </c>
      <c r="E19" s="613">
        <v>0</v>
      </c>
      <c r="F19" s="613">
        <v>0</v>
      </c>
      <c r="G19" s="613">
        <v>0</v>
      </c>
      <c r="H19" s="613">
        <v>0</v>
      </c>
      <c r="I19" s="613">
        <v>0</v>
      </c>
      <c r="J19" s="613">
        <v>0</v>
      </c>
      <c r="K19" s="613">
        <v>0</v>
      </c>
      <c r="L19" s="613">
        <v>0</v>
      </c>
      <c r="M19" s="613">
        <v>0</v>
      </c>
      <c r="N19" s="613">
        <v>0</v>
      </c>
      <c r="O19" s="613">
        <v>0</v>
      </c>
      <c r="P19" s="613">
        <v>0</v>
      </c>
      <c r="Q19" s="613">
        <v>0</v>
      </c>
      <c r="R19" s="613">
        <v>0</v>
      </c>
      <c r="S19" s="613">
        <v>0</v>
      </c>
      <c r="T19" s="613">
        <v>0</v>
      </c>
      <c r="U19" s="613">
        <v>0</v>
      </c>
      <c r="V19" s="613">
        <v>0</v>
      </c>
      <c r="W19" s="613">
        <v>0</v>
      </c>
      <c r="X19" s="613">
        <v>0</v>
      </c>
      <c r="Y19" s="613">
        <v>0</v>
      </c>
      <c r="Z19" s="613">
        <v>0</v>
      </c>
      <c r="AA19" s="613">
        <v>0</v>
      </c>
      <c r="AB19" s="364"/>
    </row>
    <row r="20" spans="1:28">
      <c r="A20" s="333">
        <v>2.5</v>
      </c>
      <c r="B20" s="365" t="s">
        <v>476</v>
      </c>
      <c r="C20" s="616">
        <v>25080213.129999999</v>
      </c>
      <c r="D20" s="617">
        <v>25080213.129999999</v>
      </c>
      <c r="E20" s="613">
        <v>0</v>
      </c>
      <c r="F20" s="613">
        <v>0</v>
      </c>
      <c r="G20" s="613">
        <v>0</v>
      </c>
      <c r="H20" s="613">
        <v>0</v>
      </c>
      <c r="I20" s="613">
        <v>0</v>
      </c>
      <c r="J20" s="613">
        <v>0</v>
      </c>
      <c r="K20" s="613">
        <v>0</v>
      </c>
      <c r="L20" s="613">
        <v>0</v>
      </c>
      <c r="M20" s="613">
        <v>0</v>
      </c>
      <c r="N20" s="613">
        <v>0</v>
      </c>
      <c r="O20" s="613">
        <v>0</v>
      </c>
      <c r="P20" s="613">
        <v>0</v>
      </c>
      <c r="Q20" s="613">
        <v>0</v>
      </c>
      <c r="R20" s="613">
        <v>0</v>
      </c>
      <c r="S20" s="613">
        <v>0</v>
      </c>
      <c r="T20" s="613">
        <v>0</v>
      </c>
      <c r="U20" s="613">
        <v>0</v>
      </c>
      <c r="V20" s="613">
        <v>0</v>
      </c>
      <c r="W20" s="613">
        <v>0</v>
      </c>
      <c r="X20" s="613">
        <v>0</v>
      </c>
      <c r="Y20" s="613">
        <v>0</v>
      </c>
      <c r="Z20" s="613">
        <v>0</v>
      </c>
      <c r="AA20" s="613">
        <v>0</v>
      </c>
      <c r="AB20" s="364"/>
    </row>
    <row r="21" spans="1:28">
      <c r="A21" s="333">
        <v>2.6</v>
      </c>
      <c r="B21" s="365" t="s">
        <v>477</v>
      </c>
      <c r="C21" s="615">
        <v>0</v>
      </c>
      <c r="D21" s="613">
        <v>0</v>
      </c>
      <c r="E21" s="613">
        <v>0</v>
      </c>
      <c r="F21" s="613">
        <v>0</v>
      </c>
      <c r="G21" s="613">
        <v>0</v>
      </c>
      <c r="H21" s="613">
        <v>0</v>
      </c>
      <c r="I21" s="613">
        <v>0</v>
      </c>
      <c r="J21" s="613">
        <v>0</v>
      </c>
      <c r="K21" s="613">
        <v>0</v>
      </c>
      <c r="L21" s="613">
        <v>0</v>
      </c>
      <c r="M21" s="613">
        <v>0</v>
      </c>
      <c r="N21" s="613">
        <v>0</v>
      </c>
      <c r="O21" s="613">
        <v>0</v>
      </c>
      <c r="P21" s="613">
        <v>0</v>
      </c>
      <c r="Q21" s="613">
        <v>0</v>
      </c>
      <c r="R21" s="613">
        <v>0</v>
      </c>
      <c r="S21" s="613">
        <v>0</v>
      </c>
      <c r="T21" s="613">
        <v>0</v>
      </c>
      <c r="U21" s="613">
        <v>0</v>
      </c>
      <c r="V21" s="613">
        <v>0</v>
      </c>
      <c r="W21" s="613">
        <v>0</v>
      </c>
      <c r="X21" s="613">
        <v>0</v>
      </c>
      <c r="Y21" s="613">
        <v>0</v>
      </c>
      <c r="Z21" s="613">
        <v>0</v>
      </c>
      <c r="AA21" s="613">
        <v>0</v>
      </c>
      <c r="AB21" s="364"/>
    </row>
    <row r="22" spans="1:28">
      <c r="A22" s="366">
        <v>3</v>
      </c>
      <c r="B22" s="338" t="s">
        <v>518</v>
      </c>
      <c r="C22" s="614">
        <v>330582142.333776</v>
      </c>
      <c r="D22" s="614">
        <v>328632207.35717595</v>
      </c>
      <c r="E22" s="618">
        <v>0</v>
      </c>
      <c r="F22" s="618">
        <v>0</v>
      </c>
      <c r="G22" s="618">
        <v>0</v>
      </c>
      <c r="H22" s="614">
        <v>1581672</v>
      </c>
      <c r="I22" s="618">
        <v>0</v>
      </c>
      <c r="J22" s="618">
        <v>0</v>
      </c>
      <c r="K22" s="618">
        <v>0</v>
      </c>
      <c r="L22" s="614">
        <v>298247.97659999999</v>
      </c>
      <c r="M22" s="618">
        <v>0</v>
      </c>
      <c r="N22" s="618">
        <v>0</v>
      </c>
      <c r="O22" s="618">
        <v>0</v>
      </c>
      <c r="P22" s="618">
        <v>0</v>
      </c>
      <c r="Q22" s="618">
        <v>0</v>
      </c>
      <c r="R22" s="618">
        <v>0</v>
      </c>
      <c r="S22" s="618">
        <v>0</v>
      </c>
      <c r="T22" s="614">
        <v>70015</v>
      </c>
      <c r="U22" s="618">
        <v>0</v>
      </c>
      <c r="V22" s="618">
        <v>0</v>
      </c>
      <c r="W22" s="618">
        <v>0</v>
      </c>
      <c r="X22" s="618">
        <v>0</v>
      </c>
      <c r="Y22" s="618">
        <v>0</v>
      </c>
      <c r="Z22" s="618">
        <v>0</v>
      </c>
      <c r="AA22" s="618">
        <v>0</v>
      </c>
      <c r="AB22" s="364"/>
    </row>
    <row r="23" spans="1:28">
      <c r="A23" s="333">
        <v>3.1</v>
      </c>
      <c r="B23" s="365" t="s">
        <v>472</v>
      </c>
      <c r="C23" s="615">
        <v>0</v>
      </c>
      <c r="D23" s="614">
        <v>0</v>
      </c>
      <c r="E23" s="618">
        <v>0</v>
      </c>
      <c r="F23" s="618">
        <v>0</v>
      </c>
      <c r="G23" s="618">
        <v>0</v>
      </c>
      <c r="H23" s="614">
        <v>0</v>
      </c>
      <c r="I23" s="618">
        <v>0</v>
      </c>
      <c r="J23" s="618">
        <v>0</v>
      </c>
      <c r="K23" s="618">
        <v>0</v>
      </c>
      <c r="L23" s="614">
        <v>0</v>
      </c>
      <c r="M23" s="618">
        <v>0</v>
      </c>
      <c r="N23" s="618">
        <v>0</v>
      </c>
      <c r="O23" s="618">
        <v>0</v>
      </c>
      <c r="P23" s="618">
        <v>0</v>
      </c>
      <c r="Q23" s="618">
        <v>0</v>
      </c>
      <c r="R23" s="618">
        <v>0</v>
      </c>
      <c r="S23" s="618">
        <v>0</v>
      </c>
      <c r="T23" s="614">
        <v>0</v>
      </c>
      <c r="U23" s="618">
        <v>0</v>
      </c>
      <c r="V23" s="618">
        <v>0</v>
      </c>
      <c r="W23" s="618">
        <v>0</v>
      </c>
      <c r="X23" s="618">
        <v>0</v>
      </c>
      <c r="Y23" s="618">
        <v>0</v>
      </c>
      <c r="Z23" s="618">
        <v>0</v>
      </c>
      <c r="AA23" s="618">
        <v>0</v>
      </c>
      <c r="AB23" s="364"/>
    </row>
    <row r="24" spans="1:28">
      <c r="A24" s="333">
        <v>3.2</v>
      </c>
      <c r="B24" s="365" t="s">
        <v>473</v>
      </c>
      <c r="C24" s="615">
        <v>0</v>
      </c>
      <c r="D24" s="614">
        <v>0</v>
      </c>
      <c r="E24" s="618">
        <v>0</v>
      </c>
      <c r="F24" s="618">
        <v>0</v>
      </c>
      <c r="G24" s="618">
        <v>0</v>
      </c>
      <c r="H24" s="614">
        <v>0</v>
      </c>
      <c r="I24" s="618">
        <v>0</v>
      </c>
      <c r="J24" s="618">
        <v>0</v>
      </c>
      <c r="K24" s="618">
        <v>0</v>
      </c>
      <c r="L24" s="614">
        <v>0</v>
      </c>
      <c r="M24" s="618">
        <v>0</v>
      </c>
      <c r="N24" s="618">
        <v>0</v>
      </c>
      <c r="O24" s="618">
        <v>0</v>
      </c>
      <c r="P24" s="618">
        <v>0</v>
      </c>
      <c r="Q24" s="618">
        <v>0</v>
      </c>
      <c r="R24" s="618">
        <v>0</v>
      </c>
      <c r="S24" s="618">
        <v>0</v>
      </c>
      <c r="T24" s="614">
        <v>0</v>
      </c>
      <c r="U24" s="618">
        <v>0</v>
      </c>
      <c r="V24" s="618">
        <v>0</v>
      </c>
      <c r="W24" s="618">
        <v>0</v>
      </c>
      <c r="X24" s="618">
        <v>0</v>
      </c>
      <c r="Y24" s="618">
        <v>0</v>
      </c>
      <c r="Z24" s="618">
        <v>0</v>
      </c>
      <c r="AA24" s="618">
        <v>0</v>
      </c>
      <c r="AB24" s="364"/>
    </row>
    <row r="25" spans="1:28">
      <c r="A25" s="333">
        <v>3.3</v>
      </c>
      <c r="B25" s="365" t="s">
        <v>474</v>
      </c>
      <c r="C25" s="615">
        <v>10549389.653999999</v>
      </c>
      <c r="D25" s="614">
        <v>10549389.653999999</v>
      </c>
      <c r="E25" s="618">
        <v>0</v>
      </c>
      <c r="F25" s="618">
        <v>0</v>
      </c>
      <c r="G25" s="618">
        <v>0</v>
      </c>
      <c r="H25" s="614">
        <v>0</v>
      </c>
      <c r="I25" s="618">
        <v>0</v>
      </c>
      <c r="J25" s="618">
        <v>0</v>
      </c>
      <c r="K25" s="618">
        <v>0</v>
      </c>
      <c r="L25" s="614">
        <v>0</v>
      </c>
      <c r="M25" s="618">
        <v>0</v>
      </c>
      <c r="N25" s="618">
        <v>0</v>
      </c>
      <c r="O25" s="618">
        <v>0</v>
      </c>
      <c r="P25" s="618">
        <v>0</v>
      </c>
      <c r="Q25" s="618">
        <v>0</v>
      </c>
      <c r="R25" s="618">
        <v>0</v>
      </c>
      <c r="S25" s="618">
        <v>0</v>
      </c>
      <c r="T25" s="614">
        <v>0</v>
      </c>
      <c r="U25" s="618">
        <v>0</v>
      </c>
      <c r="V25" s="618">
        <v>0</v>
      </c>
      <c r="W25" s="618">
        <v>0</v>
      </c>
      <c r="X25" s="618">
        <v>0</v>
      </c>
      <c r="Y25" s="618">
        <v>0</v>
      </c>
      <c r="Z25" s="618">
        <v>0</v>
      </c>
      <c r="AA25" s="618">
        <v>0</v>
      </c>
      <c r="AB25" s="364"/>
    </row>
    <row r="26" spans="1:28">
      <c r="A26" s="333">
        <v>3.4</v>
      </c>
      <c r="B26" s="365" t="s">
        <v>475</v>
      </c>
      <c r="C26" s="615">
        <v>378772.94400000002</v>
      </c>
      <c r="D26" s="614">
        <v>378772.94400000002</v>
      </c>
      <c r="E26" s="618">
        <v>0</v>
      </c>
      <c r="F26" s="618">
        <v>0</v>
      </c>
      <c r="G26" s="618">
        <v>0</v>
      </c>
      <c r="H26" s="614">
        <v>0</v>
      </c>
      <c r="I26" s="618">
        <v>0</v>
      </c>
      <c r="J26" s="618">
        <v>0</v>
      </c>
      <c r="K26" s="618">
        <v>0</v>
      </c>
      <c r="L26" s="614">
        <v>0</v>
      </c>
      <c r="M26" s="618">
        <v>0</v>
      </c>
      <c r="N26" s="618">
        <v>0</v>
      </c>
      <c r="O26" s="618">
        <v>0</v>
      </c>
      <c r="P26" s="618">
        <v>0</v>
      </c>
      <c r="Q26" s="618">
        <v>0</v>
      </c>
      <c r="R26" s="618">
        <v>0</v>
      </c>
      <c r="S26" s="618">
        <v>0</v>
      </c>
      <c r="T26" s="614">
        <v>0</v>
      </c>
      <c r="U26" s="618">
        <v>0</v>
      </c>
      <c r="V26" s="618">
        <v>0</v>
      </c>
      <c r="W26" s="618">
        <v>0</v>
      </c>
      <c r="X26" s="618">
        <v>0</v>
      </c>
      <c r="Y26" s="618">
        <v>0</v>
      </c>
      <c r="Z26" s="618">
        <v>0</v>
      </c>
      <c r="AA26" s="618">
        <v>0</v>
      </c>
      <c r="AB26" s="364"/>
    </row>
    <row r="27" spans="1:28">
      <c r="A27" s="333">
        <v>3.5</v>
      </c>
      <c r="B27" s="365" t="s">
        <v>476</v>
      </c>
      <c r="C27" s="615">
        <v>194886562.71337599</v>
      </c>
      <c r="D27" s="614">
        <v>193230623.39277598</v>
      </c>
      <c r="E27" s="618">
        <v>0</v>
      </c>
      <c r="F27" s="618">
        <v>0</v>
      </c>
      <c r="G27" s="618">
        <v>0</v>
      </c>
      <c r="H27" s="614">
        <v>1449000</v>
      </c>
      <c r="I27" s="618">
        <v>0</v>
      </c>
      <c r="J27" s="618">
        <v>0</v>
      </c>
      <c r="K27" s="618">
        <v>0</v>
      </c>
      <c r="L27" s="614">
        <v>206939.32060000001</v>
      </c>
      <c r="M27" s="618">
        <v>0</v>
      </c>
      <c r="N27" s="618">
        <v>0</v>
      </c>
      <c r="O27" s="618">
        <v>0</v>
      </c>
      <c r="P27" s="618">
        <v>0</v>
      </c>
      <c r="Q27" s="618">
        <v>0</v>
      </c>
      <c r="R27" s="618">
        <v>0</v>
      </c>
      <c r="S27" s="618">
        <v>0</v>
      </c>
      <c r="T27" s="614">
        <v>0</v>
      </c>
      <c r="U27" s="618">
        <v>0</v>
      </c>
      <c r="V27" s="618">
        <v>0</v>
      </c>
      <c r="W27" s="618">
        <v>0</v>
      </c>
      <c r="X27" s="618">
        <v>0</v>
      </c>
      <c r="Y27" s="618">
        <v>0</v>
      </c>
      <c r="Z27" s="618">
        <v>0</v>
      </c>
      <c r="AA27" s="618">
        <v>0</v>
      </c>
      <c r="AB27" s="364"/>
    </row>
    <row r="28" spans="1:28">
      <c r="A28" s="333">
        <v>3.6</v>
      </c>
      <c r="B28" s="365" t="s">
        <v>477</v>
      </c>
      <c r="C28" s="615">
        <v>124767417.02240001</v>
      </c>
      <c r="D28" s="614">
        <v>124473421.3664</v>
      </c>
      <c r="E28" s="618">
        <v>0</v>
      </c>
      <c r="F28" s="618">
        <v>0</v>
      </c>
      <c r="G28" s="618">
        <v>0</v>
      </c>
      <c r="H28" s="614">
        <v>132672</v>
      </c>
      <c r="I28" s="618">
        <v>0</v>
      </c>
      <c r="J28" s="618">
        <v>0</v>
      </c>
      <c r="K28" s="618">
        <v>0</v>
      </c>
      <c r="L28" s="614">
        <v>91308.656000000003</v>
      </c>
      <c r="M28" s="618">
        <v>0</v>
      </c>
      <c r="N28" s="618">
        <v>0</v>
      </c>
      <c r="O28" s="618">
        <v>0</v>
      </c>
      <c r="P28" s="618">
        <v>0</v>
      </c>
      <c r="Q28" s="618">
        <v>0</v>
      </c>
      <c r="R28" s="618">
        <v>0</v>
      </c>
      <c r="S28" s="618">
        <v>0</v>
      </c>
      <c r="T28" s="614">
        <v>70015</v>
      </c>
      <c r="U28" s="618">
        <v>0</v>
      </c>
      <c r="V28" s="618">
        <v>0</v>
      </c>
      <c r="W28" s="618">
        <v>0</v>
      </c>
      <c r="X28" s="618">
        <v>0</v>
      </c>
      <c r="Y28" s="618">
        <v>0</v>
      </c>
      <c r="Z28" s="618">
        <v>0</v>
      </c>
      <c r="AA28" s="618">
        <v>0</v>
      </c>
      <c r="AB28" s="364"/>
    </row>
  </sheetData>
  <mergeCells count="7">
    <mergeCell ref="U6:AA6"/>
    <mergeCell ref="A5:B7"/>
    <mergeCell ref="C5:S5"/>
    <mergeCell ref="C6:C7"/>
    <mergeCell ref="D6:G6"/>
    <mergeCell ref="H6:K6"/>
    <mergeCell ref="M6:S6"/>
  </mergeCells>
  <pageMargins left="0.7" right="0.7" top="0.75" bottom="0.75" header="0.3" footer="0.3"/>
  <pageSetup scale="1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topLeftCell="M1" zoomScale="85" zoomScaleNormal="85" workbookViewId="0">
      <selection activeCell="D16" sqref="D16"/>
    </sheetView>
  </sheetViews>
  <sheetFormatPr defaultColWidth="9.109375" defaultRowHeight="12"/>
  <cols>
    <col min="1" max="1" width="11.88671875" style="345" bestFit="1" customWidth="1"/>
    <col min="2" max="2" width="45.33203125" style="345" customWidth="1"/>
    <col min="3" max="7" width="15" style="345" customWidth="1"/>
    <col min="8" max="8" width="16.109375" style="345" customWidth="1"/>
    <col min="9" max="9" width="14.88671875" style="345" customWidth="1"/>
    <col min="10" max="10" width="17.109375" style="345" customWidth="1"/>
    <col min="11" max="11" width="16.109375" style="345" customWidth="1"/>
    <col min="12" max="12" width="14.5546875" style="345" customWidth="1"/>
    <col min="13" max="13" width="16.88671875" style="345" customWidth="1"/>
    <col min="14" max="19" width="22.33203125" style="345" customWidth="1"/>
    <col min="20" max="20" width="16.44140625" style="345" customWidth="1"/>
    <col min="21" max="21" width="13.88671875" style="345" bestFit="1" customWidth="1"/>
    <col min="22" max="22" width="21.44140625" style="345" bestFit="1" customWidth="1"/>
    <col min="23" max="23" width="18.6640625" style="345" bestFit="1" customWidth="1"/>
    <col min="24" max="24" width="21.6640625" style="345" bestFit="1" customWidth="1"/>
    <col min="25" max="26" width="20.109375" style="345" bestFit="1" customWidth="1"/>
    <col min="27" max="27" width="18.33203125" style="345" customWidth="1"/>
    <col min="28" max="16384" width="9.109375" style="345"/>
  </cols>
  <sheetData>
    <row r="1" spans="1:27" ht="13.8">
      <c r="A1" s="285" t="s">
        <v>30</v>
      </c>
      <c r="B1" s="331" t="str">
        <f>'Info '!C2</f>
        <v>JSC "Liberty Bank"</v>
      </c>
    </row>
    <row r="2" spans="1:27">
      <c r="A2" s="286" t="s">
        <v>31</v>
      </c>
      <c r="B2" s="474">
        <f>'1. key ratios '!B2</f>
        <v>45473</v>
      </c>
    </row>
    <row r="3" spans="1:27">
      <c r="A3" s="287" t="s">
        <v>480</v>
      </c>
      <c r="C3" s="347"/>
    </row>
    <row r="4" spans="1:27" ht="12.6" thickBot="1">
      <c r="A4" s="287"/>
      <c r="B4" s="398"/>
      <c r="C4" s="347"/>
    </row>
    <row r="5" spans="1:27" s="376" customFormat="1" ht="13.5" customHeight="1">
      <c r="A5" s="928" t="s">
        <v>686</v>
      </c>
      <c r="B5" s="929"/>
      <c r="C5" s="936" t="s">
        <v>685</v>
      </c>
      <c r="D5" s="937"/>
      <c r="E5" s="937"/>
      <c r="F5" s="937"/>
      <c r="G5" s="937"/>
      <c r="H5" s="937"/>
      <c r="I5" s="937"/>
      <c r="J5" s="937"/>
      <c r="K5" s="937"/>
      <c r="L5" s="937"/>
      <c r="M5" s="937"/>
      <c r="N5" s="937"/>
      <c r="O5" s="937"/>
      <c r="P5" s="937"/>
      <c r="Q5" s="937"/>
      <c r="R5" s="937"/>
      <c r="S5" s="938"/>
      <c r="T5" s="593"/>
      <c r="U5" s="593"/>
      <c r="V5" s="593"/>
      <c r="W5" s="593"/>
      <c r="X5" s="593"/>
      <c r="Y5" s="593"/>
      <c r="Z5" s="593"/>
      <c r="AA5" s="538"/>
    </row>
    <row r="6" spans="1:27" s="376" customFormat="1" ht="12" customHeight="1">
      <c r="A6" s="930"/>
      <c r="B6" s="931"/>
      <c r="C6" s="934" t="s">
        <v>64</v>
      </c>
      <c r="D6" s="925" t="s">
        <v>682</v>
      </c>
      <c r="E6" s="925"/>
      <c r="F6" s="925"/>
      <c r="G6" s="925"/>
      <c r="H6" s="925" t="s">
        <v>681</v>
      </c>
      <c r="I6" s="925"/>
      <c r="J6" s="925"/>
      <c r="K6" s="925"/>
      <c r="L6" s="373"/>
      <c r="M6" s="926" t="s">
        <v>680</v>
      </c>
      <c r="N6" s="926"/>
      <c r="O6" s="926"/>
      <c r="P6" s="926"/>
      <c r="Q6" s="926"/>
      <c r="R6" s="926"/>
      <c r="S6" s="906"/>
      <c r="T6" s="375"/>
      <c r="U6" s="914" t="s">
        <v>679</v>
      </c>
      <c r="V6" s="914"/>
      <c r="W6" s="914"/>
      <c r="X6" s="914"/>
      <c r="Y6" s="914"/>
      <c r="Z6" s="914"/>
      <c r="AA6" s="927"/>
    </row>
    <row r="7" spans="1:27" s="376" customFormat="1" ht="24">
      <c r="A7" s="932"/>
      <c r="B7" s="933"/>
      <c r="C7" s="935"/>
      <c r="D7" s="370"/>
      <c r="E7" s="368" t="s">
        <v>470</v>
      </c>
      <c r="F7" s="536" t="s">
        <v>677</v>
      </c>
      <c r="G7" s="344" t="s">
        <v>678</v>
      </c>
      <c r="H7" s="592"/>
      <c r="I7" s="368" t="s">
        <v>470</v>
      </c>
      <c r="J7" s="536" t="s">
        <v>677</v>
      </c>
      <c r="K7" s="344" t="s">
        <v>678</v>
      </c>
      <c r="L7" s="535"/>
      <c r="M7" s="368" t="s">
        <v>470</v>
      </c>
      <c r="N7" s="536" t="s">
        <v>677</v>
      </c>
      <c r="O7" s="536" t="s">
        <v>676</v>
      </c>
      <c r="P7" s="536" t="s">
        <v>675</v>
      </c>
      <c r="Q7" s="536" t="s">
        <v>674</v>
      </c>
      <c r="R7" s="536" t="s">
        <v>673</v>
      </c>
      <c r="S7" s="368" t="s">
        <v>672</v>
      </c>
      <c r="T7" s="537"/>
      <c r="U7" s="368" t="s">
        <v>470</v>
      </c>
      <c r="V7" s="368" t="s">
        <v>677</v>
      </c>
      <c r="W7" s="368" t="s">
        <v>676</v>
      </c>
      <c r="X7" s="368" t="s">
        <v>675</v>
      </c>
      <c r="Y7" s="368" t="s">
        <v>674</v>
      </c>
      <c r="Z7" s="536" t="s">
        <v>673</v>
      </c>
      <c r="AA7" s="397" t="s">
        <v>672</v>
      </c>
    </row>
    <row r="8" spans="1:27">
      <c r="A8" s="396">
        <v>1</v>
      </c>
      <c r="B8" s="395" t="s">
        <v>471</v>
      </c>
      <c r="C8" s="750">
        <v>3266166168.3883481</v>
      </c>
      <c r="D8" s="619">
        <v>3026360646.2119613</v>
      </c>
      <c r="E8" s="619">
        <v>29578974.37205499</v>
      </c>
      <c r="F8" s="619">
        <v>0</v>
      </c>
      <c r="G8" s="619">
        <v>562132.01668</v>
      </c>
      <c r="H8" s="750">
        <v>105769775.98605596</v>
      </c>
      <c r="I8" s="619">
        <v>36018485.580857001</v>
      </c>
      <c r="J8" s="619">
        <v>7449350.432953001</v>
      </c>
      <c r="K8" s="619">
        <v>0</v>
      </c>
      <c r="L8" s="750">
        <v>126977182.99512906</v>
      </c>
      <c r="M8" s="619">
        <v>3067339.3127050004</v>
      </c>
      <c r="N8" s="619">
        <v>5313214.6873049997</v>
      </c>
      <c r="O8" s="619">
        <v>16234995.790587993</v>
      </c>
      <c r="P8" s="619">
        <v>21342744.439814992</v>
      </c>
      <c r="Q8" s="619">
        <v>30803411.970803004</v>
      </c>
      <c r="R8" s="619">
        <v>36245895.660269998</v>
      </c>
      <c r="S8" s="619">
        <v>15414.634943999999</v>
      </c>
      <c r="T8" s="750">
        <v>7058563.1952060014</v>
      </c>
      <c r="U8" s="619">
        <v>205936.03</v>
      </c>
      <c r="V8" s="619">
        <v>114999.06</v>
      </c>
      <c r="W8" s="619">
        <v>584668.45000000007</v>
      </c>
      <c r="X8" s="619">
        <v>3233623.2957060002</v>
      </c>
      <c r="Y8" s="619">
        <v>47438.26</v>
      </c>
      <c r="Z8" s="619">
        <v>971577.37707499997</v>
      </c>
      <c r="AA8" s="751">
        <v>0</v>
      </c>
    </row>
    <row r="9" spans="1:27">
      <c r="A9" s="393">
        <v>1.1000000000000001</v>
      </c>
      <c r="B9" s="394" t="s">
        <v>481</v>
      </c>
      <c r="C9" s="752">
        <v>1917281554.4133046</v>
      </c>
      <c r="D9" s="619">
        <v>1784700433.9442375</v>
      </c>
      <c r="E9" s="619">
        <v>19714120.282054998</v>
      </c>
      <c r="F9" s="619">
        <v>0</v>
      </c>
      <c r="G9" s="619">
        <v>0</v>
      </c>
      <c r="H9" s="619">
        <v>84272842.60605599</v>
      </c>
      <c r="I9" s="619">
        <v>32336160.690856997</v>
      </c>
      <c r="J9" s="619">
        <v>3486501.6829529996</v>
      </c>
      <c r="K9" s="619">
        <v>0</v>
      </c>
      <c r="L9" s="619">
        <v>45277867.607805006</v>
      </c>
      <c r="M9" s="619">
        <v>1174632.515018</v>
      </c>
      <c r="N9" s="619">
        <v>1976731.4683139997</v>
      </c>
      <c r="O9" s="619">
        <v>9296571.0488760006</v>
      </c>
      <c r="P9" s="619">
        <v>10127204.854041999</v>
      </c>
      <c r="Q9" s="619">
        <v>10658195.104431998</v>
      </c>
      <c r="R9" s="619">
        <v>2938626.6605510004</v>
      </c>
      <c r="S9" s="619">
        <v>15414.634943999999</v>
      </c>
      <c r="T9" s="619">
        <v>3030410.2552060001</v>
      </c>
      <c r="U9" s="619">
        <v>43032.6</v>
      </c>
      <c r="V9" s="619">
        <v>0</v>
      </c>
      <c r="W9" s="619">
        <v>0</v>
      </c>
      <c r="X9" s="619">
        <v>711155.65570600005</v>
      </c>
      <c r="Y9" s="619">
        <v>0</v>
      </c>
      <c r="Z9" s="619">
        <v>971577.37707499997</v>
      </c>
      <c r="AA9" s="751">
        <v>0</v>
      </c>
    </row>
    <row r="10" spans="1:27">
      <c r="A10" s="391" t="s">
        <v>14</v>
      </c>
      <c r="B10" s="392" t="s">
        <v>482</v>
      </c>
      <c r="C10" s="752">
        <v>1571402759.2063735</v>
      </c>
      <c r="D10" s="619">
        <v>1455081153.8152034</v>
      </c>
      <c r="E10" s="619">
        <v>11569504.498659998</v>
      </c>
      <c r="F10" s="619">
        <v>0</v>
      </c>
      <c r="G10" s="619">
        <v>0</v>
      </c>
      <c r="H10" s="619">
        <v>78177812.723102987</v>
      </c>
      <c r="I10" s="619">
        <v>30683363.120857</v>
      </c>
      <c r="J10" s="619">
        <v>1541712.0999999996</v>
      </c>
      <c r="K10" s="619">
        <v>0</v>
      </c>
      <c r="L10" s="619">
        <v>35113382.412861004</v>
      </c>
      <c r="M10" s="619">
        <v>888311.95501799998</v>
      </c>
      <c r="N10" s="619">
        <v>1664305.298314</v>
      </c>
      <c r="O10" s="619">
        <v>6939056.3888760004</v>
      </c>
      <c r="P10" s="619">
        <v>7359794.7540420005</v>
      </c>
      <c r="Q10" s="619">
        <v>8286485.7644319981</v>
      </c>
      <c r="R10" s="619">
        <v>1243279.7805510003</v>
      </c>
      <c r="S10" s="619">
        <v>0</v>
      </c>
      <c r="T10" s="619">
        <v>3030410.2552060001</v>
      </c>
      <c r="U10" s="619">
        <v>43032.6</v>
      </c>
      <c r="V10" s="619">
        <v>0</v>
      </c>
      <c r="W10" s="619">
        <v>0</v>
      </c>
      <c r="X10" s="619">
        <v>711155.65570600005</v>
      </c>
      <c r="Y10" s="619">
        <v>0</v>
      </c>
      <c r="Z10" s="619">
        <v>971577.37707499997</v>
      </c>
      <c r="AA10" s="751">
        <v>0</v>
      </c>
    </row>
    <row r="11" spans="1:27">
      <c r="A11" s="390" t="s">
        <v>483</v>
      </c>
      <c r="B11" s="389" t="s">
        <v>484</v>
      </c>
      <c r="C11" s="753">
        <v>982095126.10475111</v>
      </c>
      <c r="D11" s="619">
        <v>930936718.57717264</v>
      </c>
      <c r="E11" s="619">
        <v>10153711.908659998</v>
      </c>
      <c r="F11" s="619">
        <v>0</v>
      </c>
      <c r="G11" s="619">
        <v>0</v>
      </c>
      <c r="H11" s="619">
        <v>32263724.334834002</v>
      </c>
      <c r="I11" s="619">
        <v>4817623.6052250005</v>
      </c>
      <c r="J11" s="619">
        <v>501311.51999999996</v>
      </c>
      <c r="K11" s="619">
        <v>0</v>
      </c>
      <c r="L11" s="619">
        <v>15864272.937538996</v>
      </c>
      <c r="M11" s="619">
        <v>731728.01501800003</v>
      </c>
      <c r="N11" s="619">
        <v>949217.38831399998</v>
      </c>
      <c r="O11" s="619">
        <v>2443384.1634570002</v>
      </c>
      <c r="P11" s="619">
        <v>3230583.7880429993</v>
      </c>
      <c r="Q11" s="619">
        <v>1128588.04</v>
      </c>
      <c r="R11" s="619">
        <v>508349.46055099997</v>
      </c>
      <c r="S11" s="619">
        <v>0</v>
      </c>
      <c r="T11" s="619">
        <v>3030410.2552060001</v>
      </c>
      <c r="U11" s="619">
        <v>43032.6</v>
      </c>
      <c r="V11" s="619">
        <v>0</v>
      </c>
      <c r="W11" s="619">
        <v>0</v>
      </c>
      <c r="X11" s="619">
        <v>711155.65570600005</v>
      </c>
      <c r="Y11" s="619">
        <v>0</v>
      </c>
      <c r="Z11" s="619">
        <v>971577.37707499997</v>
      </c>
      <c r="AA11" s="751">
        <v>0</v>
      </c>
    </row>
    <row r="12" spans="1:27">
      <c r="A12" s="390" t="s">
        <v>485</v>
      </c>
      <c r="B12" s="389" t="s">
        <v>486</v>
      </c>
      <c r="C12" s="753">
        <v>264475571.27428013</v>
      </c>
      <c r="D12" s="619">
        <v>255301188.61498913</v>
      </c>
      <c r="E12" s="619">
        <v>415754.82000000007</v>
      </c>
      <c r="F12" s="619">
        <v>0</v>
      </c>
      <c r="G12" s="619">
        <v>0</v>
      </c>
      <c r="H12" s="619">
        <v>3070627.48</v>
      </c>
      <c r="I12" s="619">
        <v>213623.59</v>
      </c>
      <c r="J12" s="619">
        <v>494173.72000000009</v>
      </c>
      <c r="K12" s="619">
        <v>0</v>
      </c>
      <c r="L12" s="619">
        <v>6103755.1792909997</v>
      </c>
      <c r="M12" s="619">
        <v>0</v>
      </c>
      <c r="N12" s="619">
        <v>400873.03</v>
      </c>
      <c r="O12" s="619">
        <v>713615.259479</v>
      </c>
      <c r="P12" s="619">
        <v>498123.70000000007</v>
      </c>
      <c r="Q12" s="619">
        <v>4043965.2665289999</v>
      </c>
      <c r="R12" s="619">
        <v>80944.61</v>
      </c>
      <c r="S12" s="619">
        <v>0</v>
      </c>
      <c r="T12" s="619">
        <v>0</v>
      </c>
      <c r="U12" s="619">
        <v>0</v>
      </c>
      <c r="V12" s="619">
        <v>0</v>
      </c>
      <c r="W12" s="619">
        <v>0</v>
      </c>
      <c r="X12" s="619">
        <v>0</v>
      </c>
      <c r="Y12" s="619">
        <v>0</v>
      </c>
      <c r="Z12" s="619">
        <v>0</v>
      </c>
      <c r="AA12" s="751">
        <v>0</v>
      </c>
    </row>
    <row r="13" spans="1:27">
      <c r="A13" s="390" t="s">
        <v>487</v>
      </c>
      <c r="B13" s="389" t="s">
        <v>488</v>
      </c>
      <c r="C13" s="753">
        <v>102726326.93766902</v>
      </c>
      <c r="D13" s="619">
        <v>84088857.694867983</v>
      </c>
      <c r="E13" s="619">
        <v>456708.46</v>
      </c>
      <c r="F13" s="619">
        <v>0</v>
      </c>
      <c r="G13" s="619">
        <v>0</v>
      </c>
      <c r="H13" s="619">
        <v>15117651.018937996</v>
      </c>
      <c r="I13" s="619">
        <v>1770700.845184</v>
      </c>
      <c r="J13" s="619">
        <v>0</v>
      </c>
      <c r="K13" s="619">
        <v>0</v>
      </c>
      <c r="L13" s="619">
        <v>3519818.2238630005</v>
      </c>
      <c r="M13" s="619">
        <v>0</v>
      </c>
      <c r="N13" s="619">
        <v>125700.89</v>
      </c>
      <c r="O13" s="619">
        <v>125913.7</v>
      </c>
      <c r="P13" s="619">
        <v>856416.80977100006</v>
      </c>
      <c r="Q13" s="619">
        <v>981528.56790300005</v>
      </c>
      <c r="R13" s="619">
        <v>68959.990000000005</v>
      </c>
      <c r="S13" s="619">
        <v>0</v>
      </c>
      <c r="T13" s="619">
        <v>0</v>
      </c>
      <c r="U13" s="619">
        <v>0</v>
      </c>
      <c r="V13" s="619">
        <v>0</v>
      </c>
      <c r="W13" s="619">
        <v>0</v>
      </c>
      <c r="X13" s="619">
        <v>0</v>
      </c>
      <c r="Y13" s="619">
        <v>0</v>
      </c>
      <c r="Z13" s="619">
        <v>0</v>
      </c>
      <c r="AA13" s="751">
        <v>0</v>
      </c>
    </row>
    <row r="14" spans="1:27">
      <c r="A14" s="390" t="s">
        <v>489</v>
      </c>
      <c r="B14" s="389" t="s">
        <v>490</v>
      </c>
      <c r="C14" s="753">
        <v>222105734.88967383</v>
      </c>
      <c r="D14" s="619">
        <v>184754388.92817488</v>
      </c>
      <c r="E14" s="619">
        <v>543329.31000000006</v>
      </c>
      <c r="F14" s="619">
        <v>0</v>
      </c>
      <c r="G14" s="619">
        <v>0</v>
      </c>
      <c r="H14" s="619">
        <v>27725809.889331002</v>
      </c>
      <c r="I14" s="619">
        <v>23881415.080448002</v>
      </c>
      <c r="J14" s="619">
        <v>546226.86</v>
      </c>
      <c r="K14" s="619">
        <v>0</v>
      </c>
      <c r="L14" s="619">
        <v>9625536.072168</v>
      </c>
      <c r="M14" s="619">
        <v>156583.94</v>
      </c>
      <c r="N14" s="619">
        <v>188513.99</v>
      </c>
      <c r="O14" s="619">
        <v>3656143.2659400003</v>
      </c>
      <c r="P14" s="619">
        <v>2774670.4562280001</v>
      </c>
      <c r="Q14" s="619">
        <v>2132403.89</v>
      </c>
      <c r="R14" s="619">
        <v>585025.72</v>
      </c>
      <c r="S14" s="619">
        <v>0</v>
      </c>
      <c r="T14" s="619">
        <v>0</v>
      </c>
      <c r="U14" s="619">
        <v>0</v>
      </c>
      <c r="V14" s="619">
        <v>0</v>
      </c>
      <c r="W14" s="619">
        <v>0</v>
      </c>
      <c r="X14" s="619">
        <v>0</v>
      </c>
      <c r="Y14" s="619">
        <v>0</v>
      </c>
      <c r="Z14" s="619">
        <v>0</v>
      </c>
      <c r="AA14" s="751">
        <v>0</v>
      </c>
    </row>
    <row r="15" spans="1:27">
      <c r="A15" s="388">
        <v>1.2</v>
      </c>
      <c r="B15" s="386" t="s">
        <v>684</v>
      </c>
      <c r="C15" s="753">
        <v>1917281554.4133046</v>
      </c>
      <c r="D15" s="619">
        <v>1784700433.9442375</v>
      </c>
      <c r="E15" s="619">
        <v>19714120.282054998</v>
      </c>
      <c r="F15" s="619">
        <v>0</v>
      </c>
      <c r="G15" s="619">
        <v>0</v>
      </c>
      <c r="H15" s="619">
        <v>84272842.60605599</v>
      </c>
      <c r="I15" s="619">
        <v>32336160.690856997</v>
      </c>
      <c r="J15" s="619">
        <v>3486501.6829529996</v>
      </c>
      <c r="K15" s="619">
        <v>0</v>
      </c>
      <c r="L15" s="619">
        <v>45277867.607805006</v>
      </c>
      <c r="M15" s="619">
        <v>1174632.515018</v>
      </c>
      <c r="N15" s="619">
        <v>1976731.4683139997</v>
      </c>
      <c r="O15" s="619">
        <v>9296571.0488760006</v>
      </c>
      <c r="P15" s="619">
        <v>10127204.854041999</v>
      </c>
      <c r="Q15" s="619">
        <v>10658195.104431998</v>
      </c>
      <c r="R15" s="619">
        <v>1174632.515018</v>
      </c>
      <c r="S15" s="619">
        <v>15414.634943999999</v>
      </c>
      <c r="T15" s="619">
        <v>3030410.2552060001</v>
      </c>
      <c r="U15" s="619">
        <v>43032.6</v>
      </c>
      <c r="V15" s="619">
        <v>0</v>
      </c>
      <c r="W15" s="619">
        <v>0</v>
      </c>
      <c r="X15" s="619">
        <v>711155.65570600005</v>
      </c>
      <c r="Y15" s="619">
        <v>0</v>
      </c>
      <c r="Z15" s="619">
        <v>971577.37707499997</v>
      </c>
      <c r="AA15" s="751">
        <v>0</v>
      </c>
    </row>
    <row r="16" spans="1:27">
      <c r="A16" s="387">
        <v>1.3</v>
      </c>
      <c r="B16" s="386" t="s">
        <v>529</v>
      </c>
      <c r="C16" s="754"/>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6"/>
    </row>
    <row r="17" spans="1:27" s="376" customFormat="1">
      <c r="A17" s="384" t="s">
        <v>491</v>
      </c>
      <c r="B17" s="385" t="s">
        <v>492</v>
      </c>
      <c r="C17" s="757">
        <v>1865171233.8878636</v>
      </c>
      <c r="D17" s="758">
        <v>1737190957.5500441</v>
      </c>
      <c r="E17" s="758">
        <v>19543095.178849965</v>
      </c>
      <c r="F17" s="758">
        <v>0</v>
      </c>
      <c r="G17" s="758">
        <v>0</v>
      </c>
      <c r="H17" s="758">
        <v>82745028.957874879</v>
      </c>
      <c r="I17" s="758">
        <v>31774248.644842997</v>
      </c>
      <c r="J17" s="758">
        <v>3328412.1811212152</v>
      </c>
      <c r="K17" s="758">
        <v>0</v>
      </c>
      <c r="L17" s="758">
        <v>42204837.124738939</v>
      </c>
      <c r="M17" s="758">
        <v>1125745.656709356</v>
      </c>
      <c r="N17" s="758">
        <v>1920979.2834840675</v>
      </c>
      <c r="O17" s="758">
        <v>8190408.9782825476</v>
      </c>
      <c r="P17" s="758">
        <v>9079975.9833832923</v>
      </c>
      <c r="Q17" s="758">
        <v>10211711.60227943</v>
      </c>
      <c r="R17" s="758">
        <v>2608547.5038307616</v>
      </c>
      <c r="S17" s="758">
        <v>15414.634943999999</v>
      </c>
      <c r="T17" s="758">
        <v>3030410.2552060001</v>
      </c>
      <c r="U17" s="758">
        <v>43032.6</v>
      </c>
      <c r="V17" s="758">
        <v>0</v>
      </c>
      <c r="W17" s="758">
        <v>0</v>
      </c>
      <c r="X17" s="758">
        <v>711155.65570600005</v>
      </c>
      <c r="Y17" s="758">
        <v>0</v>
      </c>
      <c r="Z17" s="758">
        <v>971577.37707499997</v>
      </c>
      <c r="AA17" s="759">
        <v>0</v>
      </c>
    </row>
    <row r="18" spans="1:27" s="376" customFormat="1">
      <c r="A18" s="381" t="s">
        <v>493</v>
      </c>
      <c r="B18" s="382" t="s">
        <v>494</v>
      </c>
      <c r="C18" s="760">
        <v>1471765137.6878214</v>
      </c>
      <c r="D18" s="758">
        <v>1377242187.9542537</v>
      </c>
      <c r="E18" s="758">
        <v>11404757.54545497</v>
      </c>
      <c r="F18" s="758">
        <v>0</v>
      </c>
      <c r="G18" s="758">
        <v>0</v>
      </c>
      <c r="H18" s="758">
        <v>59374457.146244273</v>
      </c>
      <c r="I18" s="758">
        <v>12782377.923333623</v>
      </c>
      <c r="J18" s="758">
        <v>1401763.9409999892</v>
      </c>
      <c r="K18" s="758">
        <v>0</v>
      </c>
      <c r="L18" s="758">
        <v>32118082.332118157</v>
      </c>
      <c r="M18" s="758">
        <v>839425.09670935594</v>
      </c>
      <c r="N18" s="758">
        <v>1630181.1334840679</v>
      </c>
      <c r="O18" s="758">
        <v>5839975.5682825474</v>
      </c>
      <c r="P18" s="758">
        <v>6363820.0789862946</v>
      </c>
      <c r="Q18" s="758">
        <v>7765339.1122794282</v>
      </c>
      <c r="R18" s="758">
        <v>985630.71055099997</v>
      </c>
      <c r="S18" s="758">
        <v>0</v>
      </c>
      <c r="T18" s="758">
        <v>3030410.2552060001</v>
      </c>
      <c r="U18" s="758">
        <v>43032.6</v>
      </c>
      <c r="V18" s="758">
        <v>0</v>
      </c>
      <c r="W18" s="758">
        <v>0</v>
      </c>
      <c r="X18" s="758">
        <v>711155.65570600005</v>
      </c>
      <c r="Y18" s="758">
        <v>0</v>
      </c>
      <c r="Z18" s="758">
        <v>971577.37707499997</v>
      </c>
      <c r="AA18" s="759">
        <v>0</v>
      </c>
    </row>
    <row r="19" spans="1:27" s="376" customFormat="1">
      <c r="A19" s="384" t="s">
        <v>495</v>
      </c>
      <c r="B19" s="383" t="s">
        <v>496</v>
      </c>
      <c r="C19" s="760">
        <v>2864493903.8236971</v>
      </c>
      <c r="D19" s="758">
        <v>2696763316.2769604</v>
      </c>
      <c r="E19" s="758">
        <v>52738662.344769381</v>
      </c>
      <c r="F19" s="758">
        <v>0</v>
      </c>
      <c r="G19" s="758">
        <v>0</v>
      </c>
      <c r="H19" s="758">
        <v>127309774.92854349</v>
      </c>
      <c r="I19" s="758">
        <v>8786956.3720149752</v>
      </c>
      <c r="J19" s="758">
        <v>2463678.2472264688</v>
      </c>
      <c r="K19" s="758">
        <v>0</v>
      </c>
      <c r="L19" s="758">
        <v>36174014.942715123</v>
      </c>
      <c r="M19" s="758">
        <v>2265155.372984732</v>
      </c>
      <c r="N19" s="758">
        <v>2599063.8862014962</v>
      </c>
      <c r="O19" s="758">
        <v>4928986.8285050895</v>
      </c>
      <c r="P19" s="758">
        <v>7951362.231120497</v>
      </c>
      <c r="Q19" s="758">
        <v>5501260.0269861706</v>
      </c>
      <c r="R19" s="758">
        <v>2590394.6256240271</v>
      </c>
      <c r="S19" s="758">
        <v>13815.199235333699</v>
      </c>
      <c r="T19" s="758">
        <v>4246797.6754783737</v>
      </c>
      <c r="U19" s="758">
        <v>170605.0543281998</v>
      </c>
      <c r="V19" s="758">
        <v>0</v>
      </c>
      <c r="W19" s="758">
        <v>0</v>
      </c>
      <c r="X19" s="758">
        <v>691659.49624867295</v>
      </c>
      <c r="Y19" s="758">
        <v>0</v>
      </c>
      <c r="Z19" s="758">
        <v>1232665.062925</v>
      </c>
      <c r="AA19" s="759">
        <v>0</v>
      </c>
    </row>
    <row r="20" spans="1:27" s="376" customFormat="1">
      <c r="A20" s="381" t="s">
        <v>497</v>
      </c>
      <c r="B20" s="382" t="s">
        <v>494</v>
      </c>
      <c r="C20" s="760">
        <v>2311553672.5553665</v>
      </c>
      <c r="D20" s="758">
        <v>2224824558.2032013</v>
      </c>
      <c r="E20" s="758">
        <v>45981508.179643244</v>
      </c>
      <c r="F20" s="758">
        <v>0</v>
      </c>
      <c r="G20" s="758">
        <v>0</v>
      </c>
      <c r="H20" s="758">
        <v>56761810.689597905</v>
      </c>
      <c r="I20" s="758">
        <v>1008487.909889337</v>
      </c>
      <c r="J20" s="758">
        <v>1008487.909889337</v>
      </c>
      <c r="K20" s="758">
        <v>0</v>
      </c>
      <c r="L20" s="758">
        <v>26094010.187087707</v>
      </c>
      <c r="M20" s="758">
        <v>1933718.138691155</v>
      </c>
      <c r="N20" s="758">
        <v>2319747.4405263886</v>
      </c>
      <c r="O20" s="758">
        <v>3262609.8280909508</v>
      </c>
      <c r="P20" s="758">
        <v>4872884.5177154224</v>
      </c>
      <c r="Q20" s="758">
        <v>3302715.6144845267</v>
      </c>
      <c r="R20" s="758">
        <v>462751.63662655751</v>
      </c>
      <c r="S20" s="758">
        <v>0</v>
      </c>
      <c r="T20" s="758">
        <v>3873293.4754783749</v>
      </c>
      <c r="U20" s="758">
        <v>160501.7863018162</v>
      </c>
      <c r="V20" s="758">
        <v>0</v>
      </c>
      <c r="W20" s="758">
        <v>0</v>
      </c>
      <c r="X20" s="758">
        <v>451772.89033820899</v>
      </c>
      <c r="Y20" s="758">
        <v>0</v>
      </c>
      <c r="Z20" s="758">
        <v>1232665.062925</v>
      </c>
      <c r="AA20" s="759">
        <v>0</v>
      </c>
    </row>
    <row r="21" spans="1:27" s="376" customFormat="1">
      <c r="A21" s="380">
        <v>1.4</v>
      </c>
      <c r="B21" s="379" t="s">
        <v>498</v>
      </c>
      <c r="C21" s="760">
        <v>1207190.5763000001</v>
      </c>
      <c r="D21" s="758">
        <v>971507.2723999999</v>
      </c>
      <c r="E21" s="758">
        <v>0</v>
      </c>
      <c r="F21" s="758">
        <v>0</v>
      </c>
      <c r="G21" s="758">
        <v>0</v>
      </c>
      <c r="H21" s="758">
        <v>34024.364400000006</v>
      </c>
      <c r="I21" s="758">
        <v>0</v>
      </c>
      <c r="J21" s="758">
        <v>34024.364400000006</v>
      </c>
      <c r="K21" s="758">
        <v>0</v>
      </c>
      <c r="L21" s="758">
        <v>198188.228</v>
      </c>
      <c r="M21" s="758">
        <v>0</v>
      </c>
      <c r="N21" s="758">
        <v>0</v>
      </c>
      <c r="O21" s="758">
        <v>0</v>
      </c>
      <c r="P21" s="758">
        <v>3688.9215999999997</v>
      </c>
      <c r="Q21" s="758">
        <v>194499.3064</v>
      </c>
      <c r="R21" s="758">
        <v>0</v>
      </c>
      <c r="S21" s="758">
        <v>0</v>
      </c>
      <c r="T21" s="758">
        <v>3470.7115000000003</v>
      </c>
      <c r="U21" s="758">
        <v>0</v>
      </c>
      <c r="V21" s="758">
        <v>0</v>
      </c>
      <c r="W21" s="758">
        <v>0</v>
      </c>
      <c r="X21" s="758">
        <v>0</v>
      </c>
      <c r="Y21" s="758">
        <v>0</v>
      </c>
      <c r="Z21" s="758">
        <v>0</v>
      </c>
      <c r="AA21" s="759">
        <v>0</v>
      </c>
    </row>
    <row r="22" spans="1:27" s="376" customFormat="1" ht="12.6" thickBot="1">
      <c r="A22" s="378">
        <v>1.5</v>
      </c>
      <c r="B22" s="377" t="s">
        <v>499</v>
      </c>
      <c r="C22" s="761"/>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3"/>
    </row>
    <row r="23" spans="1:27">
      <c r="A23" s="36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scale="1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opLeftCell="A4" zoomScale="85" zoomScaleNormal="85" workbookViewId="0">
      <selection activeCell="D16" sqref="D16"/>
    </sheetView>
  </sheetViews>
  <sheetFormatPr defaultColWidth="9.109375" defaultRowHeight="12"/>
  <cols>
    <col min="1" max="1" width="10" style="345" customWidth="1"/>
    <col min="2" max="2" width="67.5546875" style="345" customWidth="1"/>
    <col min="3" max="4" width="18.33203125" style="345" customWidth="1"/>
    <col min="5" max="5" width="16.33203125" style="345" customWidth="1"/>
    <col min="6" max="6" width="16.33203125" style="399" customWidth="1"/>
    <col min="7" max="7" width="13.88671875" style="399" customWidth="1"/>
    <col min="8" max="8" width="16.33203125" style="345" customWidth="1"/>
    <col min="9" max="11" width="16.109375" style="399" customWidth="1"/>
    <col min="12" max="12" width="18.5546875" style="399" customWidth="1"/>
    <col min="13" max="16384" width="9.109375" style="345"/>
  </cols>
  <sheetData>
    <row r="1" spans="1:12" ht="13.8">
      <c r="A1" s="285" t="s">
        <v>30</v>
      </c>
      <c r="B1" s="331" t="str">
        <f>'Info '!C2</f>
        <v>JSC "Liberty Bank"</v>
      </c>
      <c r="F1" s="345"/>
      <c r="G1" s="345"/>
      <c r="I1" s="345"/>
      <c r="J1" s="345"/>
      <c r="K1" s="345"/>
      <c r="L1" s="345"/>
    </row>
    <row r="2" spans="1:12">
      <c r="A2" s="286" t="s">
        <v>31</v>
      </c>
      <c r="B2" s="474">
        <f>'1. key ratios '!B2</f>
        <v>45473</v>
      </c>
      <c r="F2" s="345"/>
      <c r="G2" s="345"/>
      <c r="I2" s="345"/>
      <c r="J2" s="345"/>
      <c r="K2" s="345"/>
      <c r="L2" s="345"/>
    </row>
    <row r="3" spans="1:12">
      <c r="A3" s="287" t="s">
        <v>500</v>
      </c>
      <c r="F3" s="345"/>
      <c r="G3" s="345"/>
      <c r="I3" s="345"/>
      <c r="J3" s="345"/>
      <c r="K3" s="345"/>
      <c r="L3" s="345"/>
    </row>
    <row r="4" spans="1:12">
      <c r="F4" s="345"/>
      <c r="G4" s="345"/>
      <c r="I4" s="345"/>
      <c r="J4" s="345"/>
      <c r="K4" s="345"/>
      <c r="L4" s="345"/>
    </row>
    <row r="5" spans="1:12" ht="37.5" customHeight="1">
      <c r="A5" s="893" t="s">
        <v>517</v>
      </c>
      <c r="B5" s="894"/>
      <c r="C5" s="939" t="s">
        <v>501</v>
      </c>
      <c r="D5" s="940"/>
      <c r="E5" s="940"/>
      <c r="F5" s="940"/>
      <c r="G5" s="940"/>
      <c r="H5" s="941" t="s">
        <v>661</v>
      </c>
      <c r="I5" s="942"/>
      <c r="J5" s="942"/>
      <c r="K5" s="942"/>
      <c r="L5" s="943"/>
    </row>
    <row r="6" spans="1:12" ht="39.6" customHeight="1">
      <c r="A6" s="897"/>
      <c r="B6" s="898"/>
      <c r="C6" s="289"/>
      <c r="D6" s="343" t="s">
        <v>682</v>
      </c>
      <c r="E6" s="343" t="s">
        <v>681</v>
      </c>
      <c r="F6" s="343" t="s">
        <v>680</v>
      </c>
      <c r="G6" s="343" t="s">
        <v>679</v>
      </c>
      <c r="H6" s="402"/>
      <c r="I6" s="343" t="s">
        <v>682</v>
      </c>
      <c r="J6" s="343" t="s">
        <v>681</v>
      </c>
      <c r="K6" s="343" t="s">
        <v>680</v>
      </c>
      <c r="L6" s="343" t="s">
        <v>679</v>
      </c>
    </row>
    <row r="7" spans="1:12">
      <c r="A7" s="334">
        <v>1</v>
      </c>
      <c r="B7" s="351" t="s">
        <v>520</v>
      </c>
      <c r="C7" s="619">
        <v>888846724.50900602</v>
      </c>
      <c r="D7" s="619">
        <v>853509097.486359</v>
      </c>
      <c r="E7" s="619">
        <v>7818088.0960990004</v>
      </c>
      <c r="F7" s="619">
        <v>27107696.306548007</v>
      </c>
      <c r="G7" s="619">
        <v>411842.62</v>
      </c>
      <c r="H7" s="619">
        <v>38427720.884285294</v>
      </c>
      <c r="I7" s="619">
        <v>13492656.640155466</v>
      </c>
      <c r="J7" s="619">
        <v>2867493.4052025103</v>
      </c>
      <c r="K7" s="619">
        <v>21737005.491443105</v>
      </c>
      <c r="L7" s="619">
        <v>330565.34748421004</v>
      </c>
    </row>
    <row r="8" spans="1:12">
      <c r="A8" s="334">
        <v>2</v>
      </c>
      <c r="B8" s="351" t="s">
        <v>433</v>
      </c>
      <c r="C8" s="619">
        <v>95427080.869168982</v>
      </c>
      <c r="D8" s="619">
        <v>94248168.360336989</v>
      </c>
      <c r="E8" s="619">
        <v>371042.82999999996</v>
      </c>
      <c r="F8" s="620">
        <v>807869.67883199989</v>
      </c>
      <c r="G8" s="620">
        <v>0</v>
      </c>
      <c r="H8" s="619">
        <v>1145048.2406482187</v>
      </c>
      <c r="I8" s="620">
        <v>408632.94812052062</v>
      </c>
      <c r="J8" s="620">
        <v>135038.97551779001</v>
      </c>
      <c r="K8" s="620">
        <v>601376.31700990803</v>
      </c>
      <c r="L8" s="620">
        <v>0</v>
      </c>
    </row>
    <row r="9" spans="1:12">
      <c r="A9" s="334">
        <v>3</v>
      </c>
      <c r="B9" s="351" t="s">
        <v>434</v>
      </c>
      <c r="C9" s="619">
        <v>34531250.979878999</v>
      </c>
      <c r="D9" s="619">
        <v>34529706.169878997</v>
      </c>
      <c r="E9" s="619">
        <v>0</v>
      </c>
      <c r="F9" s="621">
        <v>0</v>
      </c>
      <c r="G9" s="621">
        <v>1544.81</v>
      </c>
      <c r="H9" s="619">
        <v>474958.45530406496</v>
      </c>
      <c r="I9" s="621">
        <v>473413.64530406496</v>
      </c>
      <c r="J9" s="621">
        <v>0</v>
      </c>
      <c r="K9" s="621">
        <v>0</v>
      </c>
      <c r="L9" s="621">
        <v>1544.81</v>
      </c>
    </row>
    <row r="10" spans="1:12">
      <c r="A10" s="334">
        <v>4</v>
      </c>
      <c r="B10" s="351" t="s">
        <v>521</v>
      </c>
      <c r="C10" s="619">
        <v>98761718.792175993</v>
      </c>
      <c r="D10" s="619">
        <v>95948346.938796997</v>
      </c>
      <c r="E10" s="619">
        <v>255709.94743900001</v>
      </c>
      <c r="F10" s="621">
        <v>2557661.9059400004</v>
      </c>
      <c r="G10" s="621">
        <v>0</v>
      </c>
      <c r="H10" s="619">
        <v>1933641.4171133996</v>
      </c>
      <c r="I10" s="621">
        <v>884577.69199424051</v>
      </c>
      <c r="J10" s="621">
        <v>94184.622100417007</v>
      </c>
      <c r="K10" s="621">
        <v>954879.10301874194</v>
      </c>
      <c r="L10" s="621">
        <v>0</v>
      </c>
    </row>
    <row r="11" spans="1:12">
      <c r="A11" s="334">
        <v>5</v>
      </c>
      <c r="B11" s="351" t="s">
        <v>435</v>
      </c>
      <c r="C11" s="619">
        <v>139242900.09497201</v>
      </c>
      <c r="D11" s="619">
        <v>136142951.94698301</v>
      </c>
      <c r="E11" s="619">
        <v>2535674.4058850002</v>
      </c>
      <c r="F11" s="621">
        <v>222745.09502899999</v>
      </c>
      <c r="G11" s="621">
        <v>341528.64707499999</v>
      </c>
      <c r="H11" s="619">
        <v>1739618.1877926793</v>
      </c>
      <c r="I11" s="621">
        <v>1002924.7572508784</v>
      </c>
      <c r="J11" s="621">
        <v>470582.5715322523</v>
      </c>
      <c r="K11" s="621">
        <v>117374.79749736958</v>
      </c>
      <c r="L11" s="621">
        <v>148736.061512179</v>
      </c>
    </row>
    <row r="12" spans="1:12">
      <c r="A12" s="334">
        <v>6</v>
      </c>
      <c r="B12" s="351" t="s">
        <v>436</v>
      </c>
      <c r="C12" s="619">
        <v>8889937.5797959995</v>
      </c>
      <c r="D12" s="619">
        <v>8634905.5797959995</v>
      </c>
      <c r="E12" s="619">
        <v>207072.94</v>
      </c>
      <c r="F12" s="621">
        <v>47959.06</v>
      </c>
      <c r="G12" s="621">
        <v>0</v>
      </c>
      <c r="H12" s="619">
        <v>132998.21607946645</v>
      </c>
      <c r="I12" s="621">
        <v>60819.106896486453</v>
      </c>
      <c r="J12" s="621">
        <v>39767.526170810001</v>
      </c>
      <c r="K12" s="621">
        <v>32411.583012170002</v>
      </c>
      <c r="L12" s="621">
        <v>0</v>
      </c>
    </row>
    <row r="13" spans="1:12">
      <c r="A13" s="334">
        <v>7</v>
      </c>
      <c r="B13" s="351" t="s">
        <v>437</v>
      </c>
      <c r="C13" s="619">
        <v>35928035.525444001</v>
      </c>
      <c r="D13" s="619">
        <v>35836313.275444001</v>
      </c>
      <c r="E13" s="619">
        <v>19520.060000000001</v>
      </c>
      <c r="F13" s="621">
        <v>72202.19</v>
      </c>
      <c r="G13" s="621">
        <v>0</v>
      </c>
      <c r="H13" s="619">
        <v>417717.88144063269</v>
      </c>
      <c r="I13" s="621">
        <v>359605.14893214271</v>
      </c>
      <c r="J13" s="621">
        <v>7136.2657483799994</v>
      </c>
      <c r="K13" s="621">
        <v>50976.466760110001</v>
      </c>
      <c r="L13" s="621">
        <v>0</v>
      </c>
    </row>
    <row r="14" spans="1:12">
      <c r="A14" s="334">
        <v>8</v>
      </c>
      <c r="B14" s="351" t="s">
        <v>438</v>
      </c>
      <c r="C14" s="619">
        <v>14243554.154124003</v>
      </c>
      <c r="D14" s="619">
        <v>14094179.484124003</v>
      </c>
      <c r="E14" s="619">
        <v>0</v>
      </c>
      <c r="F14" s="621">
        <v>19763.23</v>
      </c>
      <c r="G14" s="621">
        <v>129611.44</v>
      </c>
      <c r="H14" s="619">
        <v>52696.225171469552</v>
      </c>
      <c r="I14" s="621">
        <v>33497.364622009547</v>
      </c>
      <c r="J14" s="621">
        <v>0</v>
      </c>
      <c r="K14" s="621">
        <v>11085.593923659999</v>
      </c>
      <c r="L14" s="621">
        <v>8113.2666257999999</v>
      </c>
    </row>
    <row r="15" spans="1:12">
      <c r="A15" s="334">
        <v>9</v>
      </c>
      <c r="B15" s="351" t="s">
        <v>439</v>
      </c>
      <c r="C15" s="619">
        <v>4933936.4009400001</v>
      </c>
      <c r="D15" s="619">
        <v>4535808.5418999996</v>
      </c>
      <c r="E15" s="619">
        <v>207487.23903999999</v>
      </c>
      <c r="F15" s="621">
        <v>144820.32</v>
      </c>
      <c r="G15" s="621">
        <v>45820.3</v>
      </c>
      <c r="H15" s="619">
        <v>101668.08314</v>
      </c>
      <c r="I15" s="621">
        <v>8596.1301999999996</v>
      </c>
      <c r="J15" s="621">
        <v>9245.5804200000002</v>
      </c>
      <c r="K15" s="621">
        <v>83643.137820000004</v>
      </c>
      <c r="L15" s="621">
        <v>183.23470000000088</v>
      </c>
    </row>
    <row r="16" spans="1:12">
      <c r="A16" s="334">
        <v>10</v>
      </c>
      <c r="B16" s="351" t="s">
        <v>440</v>
      </c>
      <c r="C16" s="619">
        <v>9218656.5007990003</v>
      </c>
      <c r="D16" s="619">
        <v>9215994.3907990009</v>
      </c>
      <c r="E16" s="619">
        <v>0</v>
      </c>
      <c r="F16" s="621">
        <v>2048.11</v>
      </c>
      <c r="G16" s="621">
        <v>614</v>
      </c>
      <c r="H16" s="619">
        <v>22124.762689521816</v>
      </c>
      <c r="I16" s="621">
        <v>20000.605055631819</v>
      </c>
      <c r="J16" s="621">
        <v>0</v>
      </c>
      <c r="K16" s="621">
        <v>1594.24677589</v>
      </c>
      <c r="L16" s="621">
        <v>529.91085799999996</v>
      </c>
    </row>
    <row r="17" spans="1:12">
      <c r="A17" s="334">
        <v>11</v>
      </c>
      <c r="B17" s="351" t="s">
        <v>441</v>
      </c>
      <c r="C17" s="619">
        <v>2412211.198082</v>
      </c>
      <c r="D17" s="619">
        <v>2327105.0280820001</v>
      </c>
      <c r="E17" s="619">
        <v>41867.879999999997</v>
      </c>
      <c r="F17" s="621">
        <v>43238.29</v>
      </c>
      <c r="G17" s="621">
        <v>0</v>
      </c>
      <c r="H17" s="619">
        <v>60811.206210378667</v>
      </c>
      <c r="I17" s="621">
        <v>17672.170088498668</v>
      </c>
      <c r="J17" s="621">
        <v>11453.9861774</v>
      </c>
      <c r="K17" s="621">
        <v>31685.049944480001</v>
      </c>
      <c r="L17" s="621">
        <v>0</v>
      </c>
    </row>
    <row r="18" spans="1:12">
      <c r="A18" s="334">
        <v>12</v>
      </c>
      <c r="B18" s="351" t="s">
        <v>442</v>
      </c>
      <c r="C18" s="619">
        <v>242668206.72912601</v>
      </c>
      <c r="D18" s="619">
        <v>229755348.74191999</v>
      </c>
      <c r="E18" s="619">
        <v>5801712.943287001</v>
      </c>
      <c r="F18" s="621">
        <v>7106987.2139189988</v>
      </c>
      <c r="G18" s="621">
        <v>4157.83</v>
      </c>
      <c r="H18" s="619">
        <v>7570324.6028168527</v>
      </c>
      <c r="I18" s="621">
        <v>1309727.7133800001</v>
      </c>
      <c r="J18" s="621">
        <v>1397095.315727419</v>
      </c>
      <c r="K18" s="621">
        <v>4860317.6692520343</v>
      </c>
      <c r="L18" s="621">
        <v>3183.9044574</v>
      </c>
    </row>
    <row r="19" spans="1:12">
      <c r="A19" s="334">
        <v>13</v>
      </c>
      <c r="B19" s="351" t="s">
        <v>443</v>
      </c>
      <c r="C19" s="619">
        <v>52914565.895505004</v>
      </c>
      <c r="D19" s="619">
        <v>45567078.729996011</v>
      </c>
      <c r="E19" s="619">
        <v>5119641.042165</v>
      </c>
      <c r="F19" s="621">
        <v>1979020.623344</v>
      </c>
      <c r="G19" s="621">
        <v>248825.5</v>
      </c>
      <c r="H19" s="619">
        <v>2485543.2509121336</v>
      </c>
      <c r="I19" s="621">
        <v>366823.42177661631</v>
      </c>
      <c r="J19" s="621">
        <v>584035.3378900144</v>
      </c>
      <c r="K19" s="621">
        <v>1315668.9843172727</v>
      </c>
      <c r="L19" s="621">
        <v>219015.50692823</v>
      </c>
    </row>
    <row r="20" spans="1:12">
      <c r="A20" s="334">
        <v>14</v>
      </c>
      <c r="B20" s="351" t="s">
        <v>444</v>
      </c>
      <c r="C20" s="619">
        <v>61989115.824241988</v>
      </c>
      <c r="D20" s="619">
        <v>55034717.404203989</v>
      </c>
      <c r="E20" s="619">
        <v>2922307.5365780001</v>
      </c>
      <c r="F20" s="621">
        <v>4012040.1034599999</v>
      </c>
      <c r="G20" s="621">
        <v>20050.78</v>
      </c>
      <c r="H20" s="619">
        <v>1999335.736432361</v>
      </c>
      <c r="I20" s="621">
        <v>180327.51218730467</v>
      </c>
      <c r="J20" s="621">
        <v>568682.45432505186</v>
      </c>
      <c r="K20" s="621">
        <v>1235468.4583658446</v>
      </c>
      <c r="L20" s="621">
        <v>14857.31155416</v>
      </c>
    </row>
    <row r="21" spans="1:12">
      <c r="A21" s="334">
        <v>15</v>
      </c>
      <c r="B21" s="351" t="s">
        <v>445</v>
      </c>
      <c r="C21" s="619">
        <v>28700577.194066998</v>
      </c>
      <c r="D21" s="619">
        <v>25865374.416102998</v>
      </c>
      <c r="E21" s="619">
        <v>500337.898437</v>
      </c>
      <c r="F21" s="621">
        <v>2334864.8795270002</v>
      </c>
      <c r="G21" s="621">
        <v>0</v>
      </c>
      <c r="H21" s="619">
        <v>751862.06910109241</v>
      </c>
      <c r="I21" s="621">
        <v>129988.00506603683</v>
      </c>
      <c r="J21" s="621">
        <v>121154.26192379562</v>
      </c>
      <c r="K21" s="621">
        <v>500719.80211126001</v>
      </c>
      <c r="L21" s="621">
        <v>0</v>
      </c>
    </row>
    <row r="22" spans="1:12">
      <c r="A22" s="334">
        <v>16</v>
      </c>
      <c r="B22" s="351" t="s">
        <v>446</v>
      </c>
      <c r="C22" s="619">
        <v>59189395.697438985</v>
      </c>
      <c r="D22" s="619">
        <v>36723495.489024989</v>
      </c>
      <c r="E22" s="619">
        <v>22465900.208414</v>
      </c>
      <c r="F22" s="621">
        <v>0</v>
      </c>
      <c r="G22" s="621">
        <v>0</v>
      </c>
      <c r="H22" s="619">
        <v>982557.1438960277</v>
      </c>
      <c r="I22" s="621">
        <v>234285.40560162259</v>
      </c>
      <c r="J22" s="621">
        <v>748271.73829440505</v>
      </c>
      <c r="K22" s="621">
        <v>0</v>
      </c>
      <c r="L22" s="621">
        <v>0</v>
      </c>
    </row>
    <row r="23" spans="1:12">
      <c r="A23" s="334">
        <v>17</v>
      </c>
      <c r="B23" s="351" t="s">
        <v>524</v>
      </c>
      <c r="C23" s="619">
        <v>9088740.0083959997</v>
      </c>
      <c r="D23" s="619">
        <v>9072161.3783960007</v>
      </c>
      <c r="E23" s="619">
        <v>8497.7800000000007</v>
      </c>
      <c r="F23" s="621">
        <v>8080.85</v>
      </c>
      <c r="G23" s="621">
        <v>0</v>
      </c>
      <c r="H23" s="619">
        <v>62944.136699740484</v>
      </c>
      <c r="I23" s="621">
        <v>54652.799033160481</v>
      </c>
      <c r="J23" s="621">
        <v>3129.9533162799999</v>
      </c>
      <c r="K23" s="621">
        <v>5161.3843502999998</v>
      </c>
      <c r="L23" s="621">
        <v>0</v>
      </c>
    </row>
    <row r="24" spans="1:12">
      <c r="A24" s="334">
        <v>18</v>
      </c>
      <c r="B24" s="351" t="s">
        <v>447</v>
      </c>
      <c r="C24" s="619">
        <v>86672089.350594997</v>
      </c>
      <c r="D24" s="619">
        <v>86672089.350594997</v>
      </c>
      <c r="E24" s="619">
        <v>0</v>
      </c>
      <c r="F24" s="621">
        <v>0</v>
      </c>
      <c r="G24" s="621">
        <v>0</v>
      </c>
      <c r="H24" s="619">
        <v>92774.078071008946</v>
      </c>
      <c r="I24" s="621">
        <v>92774.078071008946</v>
      </c>
      <c r="J24" s="621">
        <v>0</v>
      </c>
      <c r="K24" s="621">
        <v>0</v>
      </c>
      <c r="L24" s="621">
        <v>0</v>
      </c>
    </row>
    <row r="25" spans="1:12">
      <c r="A25" s="334">
        <v>19</v>
      </c>
      <c r="B25" s="351" t="s">
        <v>448</v>
      </c>
      <c r="C25" s="619">
        <v>3523565.0206470001</v>
      </c>
      <c r="D25" s="619">
        <v>3340330.8500959999</v>
      </c>
      <c r="E25" s="619">
        <v>0</v>
      </c>
      <c r="F25" s="621">
        <v>183234.17055099999</v>
      </c>
      <c r="G25" s="621">
        <v>0</v>
      </c>
      <c r="H25" s="619">
        <v>65111.20070216294</v>
      </c>
      <c r="I25" s="621">
        <v>13917.556648774538</v>
      </c>
      <c r="J25" s="621">
        <v>0</v>
      </c>
      <c r="K25" s="621">
        <v>51193.644053388402</v>
      </c>
      <c r="L25" s="621">
        <v>0</v>
      </c>
    </row>
    <row r="26" spans="1:12">
      <c r="A26" s="334">
        <v>20</v>
      </c>
      <c r="B26" s="351" t="s">
        <v>523</v>
      </c>
      <c r="C26" s="619">
        <v>54196970.989900008</v>
      </c>
      <c r="D26" s="619">
        <v>49067566.096514009</v>
      </c>
      <c r="E26" s="619">
        <v>5113148.5233859997</v>
      </c>
      <c r="F26" s="621">
        <v>16256.369999999999</v>
      </c>
      <c r="G26" s="621">
        <v>0</v>
      </c>
      <c r="H26" s="619">
        <v>600568.61548504396</v>
      </c>
      <c r="I26" s="621">
        <v>138102.596744852</v>
      </c>
      <c r="J26" s="621">
        <v>452466.54683487199</v>
      </c>
      <c r="K26" s="621">
        <v>9999.4719053200006</v>
      </c>
      <c r="L26" s="621">
        <v>0</v>
      </c>
    </row>
    <row r="27" spans="1:12">
      <c r="A27" s="334">
        <v>21</v>
      </c>
      <c r="B27" s="351" t="s">
        <v>449</v>
      </c>
      <c r="C27" s="619">
        <v>14878089.856991999</v>
      </c>
      <c r="D27" s="619">
        <v>14874011.346991999</v>
      </c>
      <c r="E27" s="619">
        <v>406.87</v>
      </c>
      <c r="F27" s="621">
        <v>3671.64</v>
      </c>
      <c r="G27" s="621">
        <v>0</v>
      </c>
      <c r="H27" s="619">
        <v>30194.927532233462</v>
      </c>
      <c r="I27" s="621">
        <v>27776.382759743461</v>
      </c>
      <c r="J27" s="621">
        <v>80.989914720000002</v>
      </c>
      <c r="K27" s="621">
        <v>2337.5548577700001</v>
      </c>
      <c r="L27" s="621">
        <v>0</v>
      </c>
    </row>
    <row r="28" spans="1:12">
      <c r="A28" s="334">
        <v>22</v>
      </c>
      <c r="B28" s="351" t="s">
        <v>450</v>
      </c>
      <c r="C28" s="619">
        <v>13043501.444046998</v>
      </c>
      <c r="D28" s="619">
        <v>4389424.1799999988</v>
      </c>
      <c r="E28" s="619">
        <v>8571058.2040469982</v>
      </c>
      <c r="F28" s="621">
        <v>79773.350000000006</v>
      </c>
      <c r="G28" s="621">
        <v>3245.71</v>
      </c>
      <c r="H28" s="619">
        <v>540886.37338597991</v>
      </c>
      <c r="I28" s="621">
        <v>21743.219613940004</v>
      </c>
      <c r="J28" s="621">
        <v>465238.54882152996</v>
      </c>
      <c r="K28" s="621">
        <v>51603.951576920001</v>
      </c>
      <c r="L28" s="621">
        <v>2300.6533735899998</v>
      </c>
    </row>
    <row r="29" spans="1:12">
      <c r="A29" s="334">
        <v>23</v>
      </c>
      <c r="B29" s="351" t="s">
        <v>451</v>
      </c>
      <c r="C29" s="619">
        <v>235700810.56768999</v>
      </c>
      <c r="D29" s="619">
        <v>216843003.87827095</v>
      </c>
      <c r="E29" s="619">
        <v>7332345.9296230013</v>
      </c>
      <c r="F29" s="621">
        <v>11375093.510362998</v>
      </c>
      <c r="G29" s="621">
        <v>150367.24943299999</v>
      </c>
      <c r="H29" s="619">
        <v>10400212.741618296</v>
      </c>
      <c r="I29" s="621">
        <v>1348172.9329933655</v>
      </c>
      <c r="J29" s="621">
        <v>2316874.8514464018</v>
      </c>
      <c r="K29" s="621">
        <v>6724304.4143306259</v>
      </c>
      <c r="L29" s="621">
        <v>10860.542847903951</v>
      </c>
    </row>
    <row r="30" spans="1:12">
      <c r="A30" s="334">
        <v>24</v>
      </c>
      <c r="B30" s="351" t="s">
        <v>522</v>
      </c>
      <c r="C30" s="619">
        <v>602987120.02898085</v>
      </c>
      <c r="D30" s="619">
        <v>551762753.15426779</v>
      </c>
      <c r="E30" s="619">
        <v>20501148.618859999</v>
      </c>
      <c r="F30" s="621">
        <v>28353288.267155007</v>
      </c>
      <c r="G30" s="621">
        <v>2369929.9886980001</v>
      </c>
      <c r="H30" s="619">
        <v>26917110.568619616</v>
      </c>
      <c r="I30" s="621">
        <v>4015917.155914864</v>
      </c>
      <c r="J30" s="621">
        <v>4292830.6079112114</v>
      </c>
      <c r="K30" s="621">
        <v>17808052.810683094</v>
      </c>
      <c r="L30" s="621">
        <v>800309.99411044596</v>
      </c>
    </row>
    <row r="31" spans="1:12">
      <c r="A31" s="334">
        <v>25</v>
      </c>
      <c r="B31" s="351" t="s">
        <v>452</v>
      </c>
      <c r="C31" s="619">
        <v>124344034.63595501</v>
      </c>
      <c r="D31" s="619">
        <v>111042066.146694</v>
      </c>
      <c r="E31" s="619">
        <v>5419907.1456980007</v>
      </c>
      <c r="F31" s="621">
        <v>7817476.7635630015</v>
      </c>
      <c r="G31" s="621">
        <v>64584.58</v>
      </c>
      <c r="H31" s="619">
        <v>7343781.3229755908</v>
      </c>
      <c r="I31" s="621">
        <v>481754.58462577913</v>
      </c>
      <c r="J31" s="621">
        <v>1814370.6495714304</v>
      </c>
      <c r="K31" s="621">
        <v>4998900.1560514113</v>
      </c>
      <c r="L31" s="621">
        <v>48755.932726970001</v>
      </c>
    </row>
    <row r="32" spans="1:12">
      <c r="A32" s="334">
        <v>26</v>
      </c>
      <c r="B32" s="351" t="s">
        <v>519</v>
      </c>
      <c r="C32" s="619">
        <v>343833378.58038372</v>
      </c>
      <c r="D32" s="619">
        <v>297328647.84638774</v>
      </c>
      <c r="E32" s="619">
        <v>10556899.887098003</v>
      </c>
      <c r="F32" s="621">
        <v>32681391.066897992</v>
      </c>
      <c r="G32" s="621">
        <v>3266439.7800000003</v>
      </c>
      <c r="H32" s="619">
        <v>33909794.818787396</v>
      </c>
      <c r="I32" s="621">
        <v>2028498.5770193136</v>
      </c>
      <c r="J32" s="621">
        <v>2541083.5040940815</v>
      </c>
      <c r="K32" s="621">
        <v>26684645.911212672</v>
      </c>
      <c r="L32" s="621">
        <v>2655566.8264613287</v>
      </c>
    </row>
    <row r="33" spans="1:12" ht="13.8">
      <c r="A33" s="334">
        <v>27</v>
      </c>
      <c r="B33" s="401" t="s">
        <v>64</v>
      </c>
      <c r="C33" s="808">
        <f>SUM(C7:C32)</f>
        <v>3266166168.4283524</v>
      </c>
      <c r="D33" s="808">
        <f t="shared" ref="D33:L33" si="0">SUM(D7:D32)</f>
        <v>3026360646.2119613</v>
      </c>
      <c r="E33" s="808">
        <f t="shared" si="0"/>
        <v>105769775.986056</v>
      </c>
      <c r="F33" s="808">
        <f t="shared" si="0"/>
        <v>126977182.995129</v>
      </c>
      <c r="G33" s="808">
        <f t="shared" si="0"/>
        <v>7058563.2352060005</v>
      </c>
      <c r="H33" s="808">
        <f>SUM(H7:H32)</f>
        <v>138262005.14691067</v>
      </c>
      <c r="I33" s="808">
        <f>SUM(I7:I32)</f>
        <v>27206858.150056329</v>
      </c>
      <c r="J33" s="808">
        <f>SUM(J7:J32)</f>
        <v>18940217.692940775</v>
      </c>
      <c r="K33" s="808">
        <f t="shared" si="0"/>
        <v>87870406.000273347</v>
      </c>
      <c r="L33" s="808">
        <f t="shared" si="0"/>
        <v>4244523.3036402175</v>
      </c>
    </row>
    <row r="34" spans="1:12">
      <c r="A34" s="364"/>
      <c r="B34" s="364"/>
      <c r="C34" s="364"/>
      <c r="D34" s="364"/>
      <c r="E34" s="364"/>
      <c r="H34" s="364"/>
    </row>
    <row r="35" spans="1:12">
      <c r="A35" s="364"/>
      <c r="B35" s="400"/>
      <c r="C35" s="400"/>
      <c r="D35" s="364"/>
      <c r="E35" s="364"/>
      <c r="H35" s="364"/>
    </row>
    <row r="36" spans="1:12" s="376" customFormat="1" ht="13.8">
      <c r="A36" s="687"/>
      <c r="F36" s="688"/>
      <c r="G36" s="688"/>
      <c r="I36" s="688"/>
      <c r="J36" s="688"/>
      <c r="K36" s="688"/>
      <c r="L36" s="688"/>
    </row>
    <row r="37" spans="1:12">
      <c r="A37" s="533"/>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scale="3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5" zoomScaleNormal="85" workbookViewId="0">
      <selection activeCell="D16" sqref="D16"/>
    </sheetView>
  </sheetViews>
  <sheetFormatPr defaultColWidth="8.6640625" defaultRowHeight="12"/>
  <cols>
    <col min="1" max="1" width="10.33203125" style="403" customWidth="1"/>
    <col min="2" max="2" width="74.33203125" style="403" customWidth="1"/>
    <col min="3" max="11" width="24.44140625" style="403" customWidth="1"/>
    <col min="12" max="16384" width="8.6640625" style="403"/>
  </cols>
  <sheetData>
    <row r="1" spans="1:11" s="345" customFormat="1" ht="13.8">
      <c r="A1" s="285" t="s">
        <v>30</v>
      </c>
      <c r="B1" s="331" t="str">
        <f>'Info '!C2</f>
        <v>JSC "Liberty Bank"</v>
      </c>
    </row>
    <row r="2" spans="1:11" s="345" customFormat="1">
      <c r="A2" s="286" t="s">
        <v>31</v>
      </c>
      <c r="B2" s="474">
        <f>'1. key ratios '!B2</f>
        <v>45473</v>
      </c>
    </row>
    <row r="3" spans="1:11" s="345" customFormat="1">
      <c r="A3" s="287" t="s">
        <v>502</v>
      </c>
    </row>
    <row r="4" spans="1:11">
      <c r="C4" s="406" t="s">
        <v>696</v>
      </c>
      <c r="D4" s="406" t="s">
        <v>695</v>
      </c>
      <c r="E4" s="406" t="s">
        <v>694</v>
      </c>
      <c r="F4" s="406" t="s">
        <v>693</v>
      </c>
      <c r="G4" s="406" t="s">
        <v>692</v>
      </c>
      <c r="H4" s="406" t="s">
        <v>691</v>
      </c>
      <c r="I4" s="406" t="s">
        <v>690</v>
      </c>
      <c r="J4" s="406" t="s">
        <v>689</v>
      </c>
      <c r="K4" s="406" t="s">
        <v>688</v>
      </c>
    </row>
    <row r="5" spans="1:11" ht="53.25" customHeight="1">
      <c r="A5" s="944" t="s">
        <v>687</v>
      </c>
      <c r="B5" s="945"/>
      <c r="C5" s="405" t="s">
        <v>503</v>
      </c>
      <c r="D5" s="405" t="s">
        <v>504</v>
      </c>
      <c r="E5" s="405" t="s">
        <v>505</v>
      </c>
      <c r="F5" s="405" t="s">
        <v>506</v>
      </c>
      <c r="G5" s="405" t="s">
        <v>507</v>
      </c>
      <c r="H5" s="405" t="s">
        <v>508</v>
      </c>
      <c r="I5" s="405" t="s">
        <v>509</v>
      </c>
      <c r="J5" s="405" t="s">
        <v>510</v>
      </c>
      <c r="K5" s="405" t="s">
        <v>511</v>
      </c>
    </row>
    <row r="6" spans="1:11">
      <c r="A6" s="333">
        <v>1</v>
      </c>
      <c r="B6" s="333" t="s">
        <v>471</v>
      </c>
      <c r="C6" s="619">
        <v>36202297.113215849</v>
      </c>
      <c r="D6" s="619">
        <v>1207190.5763000001</v>
      </c>
      <c r="E6" s="619">
        <v>0</v>
      </c>
      <c r="F6" s="619">
        <v>133760712.89978372</v>
      </c>
      <c r="G6" s="619">
        <v>1462658957.7076063</v>
      </c>
      <c r="H6" s="619">
        <v>580047.71585599997</v>
      </c>
      <c r="I6" s="619">
        <v>657182666.11764574</v>
      </c>
      <c r="J6" s="619">
        <v>14885426.189929999</v>
      </c>
      <c r="K6" s="619">
        <v>959688870.10801458</v>
      </c>
    </row>
    <row r="7" spans="1:11">
      <c r="A7" s="333">
        <v>2</v>
      </c>
      <c r="B7" s="334" t="s">
        <v>512</v>
      </c>
      <c r="C7" s="619"/>
      <c r="D7" s="619">
        <v>0</v>
      </c>
      <c r="E7" s="619"/>
      <c r="F7" s="619"/>
      <c r="G7" s="619"/>
      <c r="H7" s="619"/>
      <c r="I7" s="619"/>
      <c r="J7" s="619"/>
      <c r="K7" s="619">
        <v>32101923.309999999</v>
      </c>
    </row>
    <row r="8" spans="1:11">
      <c r="A8" s="333">
        <v>3</v>
      </c>
      <c r="B8" s="334" t="s">
        <v>479</v>
      </c>
      <c r="C8" s="619">
        <v>16607084.014</v>
      </c>
      <c r="D8" s="619"/>
      <c r="E8" s="619"/>
      <c r="F8" s="619"/>
      <c r="G8" s="619"/>
      <c r="H8" s="619"/>
      <c r="I8" s="619"/>
      <c r="J8" s="619"/>
      <c r="K8" s="619">
        <v>313975058.319776</v>
      </c>
    </row>
    <row r="9" spans="1:11">
      <c r="A9" s="333">
        <v>4</v>
      </c>
      <c r="B9" s="365" t="s">
        <v>513</v>
      </c>
      <c r="C9" s="764">
        <v>250964.91975861619</v>
      </c>
      <c r="D9" s="764"/>
      <c r="E9" s="764"/>
      <c r="F9" s="764">
        <v>1206035.7475737622</v>
      </c>
      <c r="G9" s="764">
        <v>41880696.528612725</v>
      </c>
      <c r="H9" s="764">
        <v>0</v>
      </c>
      <c r="I9" s="764">
        <v>20010875.301160987</v>
      </c>
      <c r="J9" s="764"/>
      <c r="K9" s="764">
        <v>70687173.693228975</v>
      </c>
    </row>
    <row r="10" spans="1:11">
      <c r="A10" s="333">
        <v>5</v>
      </c>
      <c r="B10" s="355" t="s">
        <v>514</v>
      </c>
      <c r="C10" s="764"/>
      <c r="D10" s="764"/>
      <c r="E10" s="764"/>
      <c r="F10" s="764"/>
      <c r="G10" s="764"/>
      <c r="H10" s="764"/>
      <c r="I10" s="764"/>
      <c r="J10" s="764"/>
      <c r="K10" s="764"/>
    </row>
    <row r="11" spans="1:11">
      <c r="A11" s="333">
        <v>6</v>
      </c>
      <c r="B11" s="355" t="s">
        <v>515</v>
      </c>
      <c r="C11" s="764"/>
      <c r="D11" s="764"/>
      <c r="E11" s="764"/>
      <c r="F11" s="764"/>
      <c r="G11" s="764"/>
      <c r="H11" s="764"/>
      <c r="I11" s="764"/>
      <c r="J11" s="764"/>
      <c r="K11" s="764"/>
    </row>
    <row r="13" spans="1:11" ht="13.8">
      <c r="B13" s="40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scale="2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5" zoomScaleNormal="85" workbookViewId="0">
      <selection activeCell="D16" sqref="D16"/>
    </sheetView>
  </sheetViews>
  <sheetFormatPr defaultColWidth="8.6640625" defaultRowHeight="14.4"/>
  <cols>
    <col min="1" max="1" width="10.109375" style="407" bestFit="1" customWidth="1"/>
    <col min="2" max="2" width="61.5546875" style="407" customWidth="1"/>
    <col min="3" max="18" width="13.109375" style="407" customWidth="1"/>
    <col min="19" max="19" width="26.44140625" style="407" customWidth="1"/>
    <col min="20" max="20" width="27.88671875" style="407" customWidth="1"/>
    <col min="21" max="21" width="26.88671875" style="407" customWidth="1"/>
    <col min="22" max="22" width="31" style="407" customWidth="1"/>
    <col min="23" max="16384" width="8.6640625" style="407"/>
  </cols>
  <sheetData>
    <row r="1" spans="1:22">
      <c r="A1" s="285" t="s">
        <v>30</v>
      </c>
      <c r="B1" s="331" t="str">
        <f>'Info '!C2</f>
        <v>JSC "Liberty Bank"</v>
      </c>
    </row>
    <row r="2" spans="1:22">
      <c r="A2" s="286" t="s">
        <v>31</v>
      </c>
      <c r="B2" s="474">
        <f>'1. key ratios '!B2</f>
        <v>45473</v>
      </c>
    </row>
    <row r="3" spans="1:22">
      <c r="A3" s="287" t="s">
        <v>530</v>
      </c>
      <c r="B3" s="345"/>
    </row>
    <row r="4" spans="1:22">
      <c r="A4" s="287"/>
      <c r="B4" s="345"/>
    </row>
    <row r="5" spans="1:22">
      <c r="A5" s="946" t="s">
        <v>531</v>
      </c>
      <c r="B5" s="947"/>
      <c r="C5" s="951" t="s">
        <v>697</v>
      </c>
      <c r="D5" s="951"/>
      <c r="E5" s="951"/>
      <c r="F5" s="951"/>
      <c r="G5" s="951"/>
      <c r="H5" s="951" t="s">
        <v>549</v>
      </c>
      <c r="I5" s="951"/>
      <c r="J5" s="951"/>
      <c r="K5" s="951"/>
      <c r="L5" s="951"/>
      <c r="M5" s="951" t="s">
        <v>661</v>
      </c>
      <c r="N5" s="951"/>
      <c r="O5" s="951"/>
      <c r="P5" s="951"/>
      <c r="Q5" s="951"/>
      <c r="R5" s="950" t="s">
        <v>532</v>
      </c>
      <c r="S5" s="950" t="s">
        <v>546</v>
      </c>
      <c r="T5" s="950" t="s">
        <v>547</v>
      </c>
      <c r="U5" s="950" t="s">
        <v>708</v>
      </c>
      <c r="V5" s="950" t="s">
        <v>709</v>
      </c>
    </row>
    <row r="6" spans="1:22" ht="22.5" customHeight="1">
      <c r="A6" s="948"/>
      <c r="B6" s="949"/>
      <c r="C6" s="417"/>
      <c r="D6" s="343" t="s">
        <v>682</v>
      </c>
      <c r="E6" s="343" t="s">
        <v>681</v>
      </c>
      <c r="F6" s="343" t="s">
        <v>680</v>
      </c>
      <c r="G6" s="343" t="s">
        <v>679</v>
      </c>
      <c r="H6" s="417"/>
      <c r="I6" s="343" t="s">
        <v>682</v>
      </c>
      <c r="J6" s="343" t="s">
        <v>681</v>
      </c>
      <c r="K6" s="343" t="s">
        <v>680</v>
      </c>
      <c r="L6" s="343" t="s">
        <v>679</v>
      </c>
      <c r="M6" s="417"/>
      <c r="N6" s="343" t="s">
        <v>682</v>
      </c>
      <c r="O6" s="343" t="s">
        <v>681</v>
      </c>
      <c r="P6" s="343" t="s">
        <v>680</v>
      </c>
      <c r="Q6" s="343" t="s">
        <v>679</v>
      </c>
      <c r="R6" s="950"/>
      <c r="S6" s="950"/>
      <c r="T6" s="950"/>
      <c r="U6" s="950"/>
      <c r="V6" s="950"/>
    </row>
    <row r="7" spans="1:22">
      <c r="A7" s="415">
        <v>1</v>
      </c>
      <c r="B7" s="416" t="s">
        <v>540</v>
      </c>
      <c r="C7" s="764">
        <v>66324.94</v>
      </c>
      <c r="D7" s="764">
        <v>66324.94</v>
      </c>
      <c r="E7" s="764">
        <v>0</v>
      </c>
      <c r="F7" s="764">
        <v>0</v>
      </c>
      <c r="G7" s="764">
        <v>0</v>
      </c>
      <c r="H7" s="764">
        <v>66535.969999999987</v>
      </c>
      <c r="I7" s="764">
        <v>66535.969999999987</v>
      </c>
      <c r="J7" s="764">
        <v>0</v>
      </c>
      <c r="K7" s="764">
        <v>0</v>
      </c>
      <c r="L7" s="764">
        <v>0</v>
      </c>
      <c r="M7" s="764">
        <v>558.82491899000001</v>
      </c>
      <c r="N7" s="764">
        <v>558.82491899000001</v>
      </c>
      <c r="O7" s="764">
        <v>0</v>
      </c>
      <c r="P7" s="764">
        <v>0</v>
      </c>
      <c r="Q7" s="764">
        <v>0</v>
      </c>
      <c r="R7" s="764">
        <v>4</v>
      </c>
      <c r="S7" s="765">
        <v>0</v>
      </c>
      <c r="T7" s="765">
        <v>0</v>
      </c>
      <c r="U7" s="765">
        <v>0.14770627760839286</v>
      </c>
      <c r="V7" s="766">
        <v>28.618934382849787</v>
      </c>
    </row>
    <row r="8" spans="1:22">
      <c r="A8" s="415">
        <v>2</v>
      </c>
      <c r="B8" s="414" t="s">
        <v>539</v>
      </c>
      <c r="C8" s="764">
        <v>1273886277.8666277</v>
      </c>
      <c r="D8" s="764">
        <v>1179808169.8749387</v>
      </c>
      <c r="E8" s="764">
        <v>33042663.872337997</v>
      </c>
      <c r="F8" s="764">
        <v>59121079.789352</v>
      </c>
      <c r="G8" s="764">
        <v>1914364.3299999998</v>
      </c>
      <c r="H8" s="764">
        <v>1291570439.9282415</v>
      </c>
      <c r="I8" s="764">
        <v>1187054802.4922962</v>
      </c>
      <c r="J8" s="764">
        <v>33559064.715543009</v>
      </c>
      <c r="K8" s="764">
        <v>68805918.080403</v>
      </c>
      <c r="L8" s="764">
        <v>2150654.64</v>
      </c>
      <c r="M8" s="764">
        <v>83714541.914977208</v>
      </c>
      <c r="N8" s="764">
        <v>17120448.378091957</v>
      </c>
      <c r="O8" s="764">
        <v>9566092.1078839339</v>
      </c>
      <c r="P8" s="764">
        <v>55187976.295819677</v>
      </c>
      <c r="Q8" s="764">
        <v>1840024.4831814703</v>
      </c>
      <c r="R8" s="764">
        <v>406563</v>
      </c>
      <c r="S8" s="765">
        <v>0.22330166361745682</v>
      </c>
      <c r="T8" s="765">
        <v>0.26664114687311552</v>
      </c>
      <c r="U8" s="765">
        <v>0.21977998892344155</v>
      </c>
      <c r="V8" s="766">
        <v>35.523849612936736</v>
      </c>
    </row>
    <row r="9" spans="1:22">
      <c r="A9" s="415">
        <v>3</v>
      </c>
      <c r="B9" s="414" t="s">
        <v>538</v>
      </c>
      <c r="C9" s="764">
        <v>0</v>
      </c>
      <c r="D9" s="764">
        <v>0</v>
      </c>
      <c r="E9" s="764">
        <v>0</v>
      </c>
      <c r="F9" s="764">
        <v>0</v>
      </c>
      <c r="G9" s="764">
        <v>0</v>
      </c>
      <c r="H9" s="764">
        <v>0</v>
      </c>
      <c r="I9" s="764">
        <v>0</v>
      </c>
      <c r="J9" s="764">
        <v>0</v>
      </c>
      <c r="K9" s="764">
        <v>0</v>
      </c>
      <c r="L9" s="764">
        <v>0</v>
      </c>
      <c r="M9" s="764"/>
      <c r="N9" s="764">
        <v>0</v>
      </c>
      <c r="O9" s="764">
        <v>0</v>
      </c>
      <c r="P9" s="764">
        <v>0</v>
      </c>
      <c r="Q9" s="764">
        <v>0</v>
      </c>
      <c r="R9" s="764">
        <v>0</v>
      </c>
      <c r="S9" s="765">
        <v>0</v>
      </c>
      <c r="T9" s="765">
        <v>0</v>
      </c>
      <c r="U9" s="765">
        <v>0</v>
      </c>
      <c r="V9" s="766">
        <v>0</v>
      </c>
    </row>
    <row r="10" spans="1:22">
      <c r="A10" s="415">
        <v>4</v>
      </c>
      <c r="B10" s="414" t="s">
        <v>537</v>
      </c>
      <c r="C10" s="764">
        <v>9905096.9700000007</v>
      </c>
      <c r="D10" s="764">
        <v>8872190.5299999975</v>
      </c>
      <c r="E10" s="764">
        <v>301068.51</v>
      </c>
      <c r="F10" s="764">
        <v>731837.93</v>
      </c>
      <c r="G10" s="764">
        <v>0</v>
      </c>
      <c r="H10" s="764">
        <v>10147618.889999999</v>
      </c>
      <c r="I10" s="764">
        <v>8962312.1299999952</v>
      </c>
      <c r="J10" s="764">
        <v>309725.55000000005</v>
      </c>
      <c r="K10" s="764">
        <v>875581.2100000002</v>
      </c>
      <c r="L10" s="764">
        <v>0</v>
      </c>
      <c r="M10" s="764">
        <v>1043992.3470958401</v>
      </c>
      <c r="N10" s="764">
        <v>99825.418750020006</v>
      </c>
      <c r="O10" s="764">
        <v>170951.72833016</v>
      </c>
      <c r="P10" s="764">
        <v>773215.20001566026</v>
      </c>
      <c r="Q10" s="764">
        <v>0</v>
      </c>
      <c r="R10" s="764">
        <v>16379</v>
      </c>
      <c r="S10" s="765">
        <v>0.20100767650367318</v>
      </c>
      <c r="T10" s="765">
        <v>0.22417278951257191</v>
      </c>
      <c r="U10" s="765">
        <v>0.22164099943516194</v>
      </c>
      <c r="V10" s="766">
        <v>15.364265785222647</v>
      </c>
    </row>
    <row r="11" spans="1:22">
      <c r="A11" s="415">
        <v>5</v>
      </c>
      <c r="B11" s="414" t="s">
        <v>536</v>
      </c>
      <c r="C11" s="764">
        <v>5442860.1528000012</v>
      </c>
      <c r="D11" s="764">
        <v>4626731.9454759993</v>
      </c>
      <c r="E11" s="764">
        <v>196152.44999999998</v>
      </c>
      <c r="F11" s="764">
        <v>619975.75732399989</v>
      </c>
      <c r="G11" s="764">
        <v>0</v>
      </c>
      <c r="H11" s="764">
        <v>5550133.6027999995</v>
      </c>
      <c r="I11" s="764">
        <v>4695211.3854759997</v>
      </c>
      <c r="J11" s="764">
        <v>201508.5</v>
      </c>
      <c r="K11" s="764">
        <v>653413.71732399997</v>
      </c>
      <c r="L11" s="764">
        <v>0</v>
      </c>
      <c r="M11" s="764">
        <v>612294.87093493226</v>
      </c>
      <c r="N11" s="764">
        <v>44421.272371249892</v>
      </c>
      <c r="O11" s="764">
        <v>71910.114805189995</v>
      </c>
      <c r="P11" s="764">
        <v>495963.48375849228</v>
      </c>
      <c r="Q11" s="764">
        <v>0</v>
      </c>
      <c r="R11" s="764">
        <v>13186</v>
      </c>
      <c r="S11" s="765">
        <v>3.2783379204921644E-2</v>
      </c>
      <c r="T11" s="765">
        <v>3.7311818526120699E-2</v>
      </c>
      <c r="U11" s="765">
        <v>0.17616999417258988</v>
      </c>
      <c r="V11" s="809">
        <v>13.964106443639029</v>
      </c>
    </row>
    <row r="12" spans="1:22">
      <c r="A12" s="415">
        <v>6</v>
      </c>
      <c r="B12" s="414" t="s">
        <v>535</v>
      </c>
      <c r="C12" s="764">
        <v>55282378.227873936</v>
      </c>
      <c r="D12" s="764">
        <v>50386036.397873983</v>
      </c>
      <c r="E12" s="764">
        <v>1051106.2</v>
      </c>
      <c r="F12" s="764">
        <v>2309566.2499999995</v>
      </c>
      <c r="G12" s="764">
        <v>1535669.3800000008</v>
      </c>
      <c r="H12" s="764">
        <v>56585486.797873951</v>
      </c>
      <c r="I12" s="764">
        <v>50876547.357873984</v>
      </c>
      <c r="J12" s="764">
        <v>1089632.3400000001</v>
      </c>
      <c r="K12" s="764">
        <v>2743189.0699999989</v>
      </c>
      <c r="L12" s="764">
        <v>1876118.0299999998</v>
      </c>
      <c r="M12" s="764">
        <v>4585250.3235803628</v>
      </c>
      <c r="N12" s="764">
        <v>636461.30106932076</v>
      </c>
      <c r="O12" s="764">
        <v>216898.05595323001</v>
      </c>
      <c r="P12" s="764">
        <v>2290951.9403714403</v>
      </c>
      <c r="Q12" s="764">
        <v>1440939.0261863687</v>
      </c>
      <c r="R12" s="764">
        <v>48475</v>
      </c>
      <c r="S12" s="765">
        <v>9.9953394893581779E-2</v>
      </c>
      <c r="T12" s="765">
        <v>0.26045744275492022</v>
      </c>
      <c r="U12" s="765">
        <v>0.25357097997679334</v>
      </c>
      <c r="V12" s="809">
        <v>262.6651925126755</v>
      </c>
    </row>
    <row r="13" spans="1:22">
      <c r="A13" s="415">
        <v>7</v>
      </c>
      <c r="B13" s="414" t="s">
        <v>534</v>
      </c>
      <c r="C13" s="764">
        <f t="shared" ref="C13:Q13" si="0">SUM(C14:C16)</f>
        <v>345401190.06189394</v>
      </c>
      <c r="D13" s="764">
        <f t="shared" si="0"/>
        <v>333771804.23866379</v>
      </c>
      <c r="E13" s="764">
        <f t="shared" si="0"/>
        <v>6528095.775497999</v>
      </c>
      <c r="F13" s="764">
        <f t="shared" si="0"/>
        <v>5101290.0477319993</v>
      </c>
      <c r="G13" s="810">
        <f t="shared" si="0"/>
        <v>0</v>
      </c>
      <c r="H13" s="764">
        <f t="shared" si="0"/>
        <v>347099097.79701489</v>
      </c>
      <c r="I13" s="764">
        <f t="shared" si="0"/>
        <v>335192238.77274001</v>
      </c>
      <c r="J13" s="764">
        <f t="shared" si="0"/>
        <v>6584287.183406001</v>
      </c>
      <c r="K13" s="764">
        <f t="shared" si="0"/>
        <v>5322571.8408690011</v>
      </c>
      <c r="L13" s="810">
        <f t="shared" si="0"/>
        <v>0</v>
      </c>
      <c r="M13" s="764">
        <f>SUM(M14:M16)</f>
        <v>3877097.6280910317</v>
      </c>
      <c r="N13" s="764">
        <f t="shared" si="0"/>
        <v>524463.73003932857</v>
      </c>
      <c r="O13" s="764">
        <f t="shared" si="0"/>
        <v>938359.68794310454</v>
      </c>
      <c r="P13" s="764">
        <f t="shared" si="0"/>
        <v>2414274.2101085982</v>
      </c>
      <c r="Q13" s="810">
        <f t="shared" si="0"/>
        <v>0</v>
      </c>
      <c r="R13" s="764">
        <f>SUM(R14:R16)</f>
        <v>4285</v>
      </c>
      <c r="S13" s="811">
        <v>0.10984297584888635</v>
      </c>
      <c r="T13" s="812">
        <v>0.12135178220408938</v>
      </c>
      <c r="U13" s="812">
        <v>0.11130576921055267</v>
      </c>
      <c r="V13" s="813">
        <v>125.23502678151719</v>
      </c>
    </row>
    <row r="14" spans="1:22">
      <c r="A14" s="409">
        <v>7.1</v>
      </c>
      <c r="B14" s="408" t="s">
        <v>543</v>
      </c>
      <c r="C14" s="764">
        <v>301465131.206532</v>
      </c>
      <c r="D14" s="764">
        <v>290788426.94992083</v>
      </c>
      <c r="E14" s="764">
        <v>6037525.2926819995</v>
      </c>
      <c r="F14" s="764">
        <v>4639178.9639289994</v>
      </c>
      <c r="G14" s="764">
        <v>0</v>
      </c>
      <c r="H14" s="764">
        <v>302980570.86000389</v>
      </c>
      <c r="I14" s="764">
        <v>292045103.55997699</v>
      </c>
      <c r="J14" s="764">
        <v>6087972.2997410009</v>
      </c>
      <c r="K14" s="764">
        <v>4847495.0002860008</v>
      </c>
      <c r="L14" s="764">
        <v>0</v>
      </c>
      <c r="M14" s="764">
        <v>3503649.8548034937</v>
      </c>
      <c r="N14" s="764">
        <v>458748.90687887243</v>
      </c>
      <c r="O14" s="764">
        <v>867627.37229758711</v>
      </c>
      <c r="P14" s="764">
        <v>2177273.5756270341</v>
      </c>
      <c r="Q14" s="764">
        <v>0</v>
      </c>
      <c r="R14" s="764">
        <v>3320</v>
      </c>
      <c r="S14" s="765">
        <v>0.10751787286450211</v>
      </c>
      <c r="T14" s="765">
        <v>0.11811865972014202</v>
      </c>
      <c r="U14" s="765">
        <v>0.11037730255821852</v>
      </c>
      <c r="V14" s="809">
        <v>128.62135231004152</v>
      </c>
    </row>
    <row r="15" spans="1:22">
      <c r="A15" s="409">
        <v>7.2</v>
      </c>
      <c r="B15" s="408" t="s">
        <v>545</v>
      </c>
      <c r="C15" s="764">
        <v>8420919.3354670014</v>
      </c>
      <c r="D15" s="764">
        <v>8420919.3354670014</v>
      </c>
      <c r="E15" s="764">
        <v>0</v>
      </c>
      <c r="F15" s="764">
        <v>0</v>
      </c>
      <c r="G15" s="764">
        <v>0</v>
      </c>
      <c r="H15" s="764">
        <v>8450912.6706780009</v>
      </c>
      <c r="I15" s="764">
        <v>8450912.6706780009</v>
      </c>
      <c r="J15" s="764">
        <v>0</v>
      </c>
      <c r="K15" s="764">
        <v>0</v>
      </c>
      <c r="L15" s="764">
        <v>0</v>
      </c>
      <c r="M15" s="764">
        <v>13163.184290277093</v>
      </c>
      <c r="N15" s="764">
        <v>13163.184290277093</v>
      </c>
      <c r="O15" s="764">
        <v>0</v>
      </c>
      <c r="P15" s="764">
        <v>0</v>
      </c>
      <c r="Q15" s="764">
        <v>0</v>
      </c>
      <c r="R15" s="764">
        <v>112</v>
      </c>
      <c r="S15" s="765">
        <v>0.11985462951072247</v>
      </c>
      <c r="T15" s="765">
        <v>0.13351263088052703</v>
      </c>
      <c r="U15" s="765">
        <v>0.11524552956166251</v>
      </c>
      <c r="V15" s="766">
        <v>113.23780104753742</v>
      </c>
    </row>
    <row r="16" spans="1:22">
      <c r="A16" s="409">
        <v>7.3</v>
      </c>
      <c r="B16" s="408" t="s">
        <v>542</v>
      </c>
      <c r="C16" s="764">
        <v>35515139.519894987</v>
      </c>
      <c r="D16" s="764">
        <v>34562457.953275986</v>
      </c>
      <c r="E16" s="764">
        <v>490570.482816</v>
      </c>
      <c r="F16" s="764">
        <v>462111.08380299999</v>
      </c>
      <c r="G16" s="764">
        <v>0</v>
      </c>
      <c r="H16" s="764">
        <v>35667614.266332991</v>
      </c>
      <c r="I16" s="764">
        <v>34696222.542084992</v>
      </c>
      <c r="J16" s="764">
        <v>496314.88366499997</v>
      </c>
      <c r="K16" s="764">
        <v>475076.84058300004</v>
      </c>
      <c r="L16" s="764">
        <v>0</v>
      </c>
      <c r="M16" s="764">
        <v>360284.58899726073</v>
      </c>
      <c r="N16" s="764">
        <v>52551.638870179093</v>
      </c>
      <c r="O16" s="764">
        <v>70732.315645517388</v>
      </c>
      <c r="P16" s="764">
        <v>237000.63448156422</v>
      </c>
      <c r="Q16" s="764">
        <v>0</v>
      </c>
      <c r="R16" s="764">
        <v>853</v>
      </c>
      <c r="S16" s="765">
        <v>0.12019681419329742</v>
      </c>
      <c r="T16" s="765">
        <v>0.13621537122575961</v>
      </c>
      <c r="U16" s="765">
        <v>0.11825277604719489</v>
      </c>
      <c r="V16" s="766">
        <v>99.335328454439036</v>
      </c>
    </row>
    <row r="17" spans="1:22">
      <c r="A17" s="415">
        <v>8</v>
      </c>
      <c r="B17" s="414" t="s">
        <v>541</v>
      </c>
      <c r="C17" s="764">
        <v>98795972.126033962</v>
      </c>
      <c r="D17" s="764">
        <v>97088282.800900981</v>
      </c>
      <c r="E17" s="764">
        <v>693767.99013300007</v>
      </c>
      <c r="F17" s="764">
        <v>1013921.3349999997</v>
      </c>
      <c r="G17" s="764">
        <v>0</v>
      </c>
      <c r="H17" s="764">
        <v>100003239.19497098</v>
      </c>
      <c r="I17" s="764">
        <v>98154279.127074003</v>
      </c>
      <c r="J17" s="764">
        <v>727559.32295299997</v>
      </c>
      <c r="K17" s="764">
        <v>1121400.7449440002</v>
      </c>
      <c r="L17" s="764">
        <v>0</v>
      </c>
      <c r="M17" s="764">
        <v>68099.702239870006</v>
      </c>
      <c r="N17" s="764">
        <v>37.754835</v>
      </c>
      <c r="O17" s="764">
        <v>0</v>
      </c>
      <c r="P17" s="764">
        <v>68061.947404870007</v>
      </c>
      <c r="Q17" s="764">
        <v>0</v>
      </c>
      <c r="R17" s="764">
        <v>64780</v>
      </c>
      <c r="S17" s="765">
        <v>0.20052754568180639</v>
      </c>
      <c r="T17" s="765">
        <v>0.26357473212375321</v>
      </c>
      <c r="U17" s="765">
        <v>0.21113736537082325</v>
      </c>
      <c r="V17" s="767">
        <v>0.62776548891181039</v>
      </c>
    </row>
    <row r="18" spans="1:22">
      <c r="A18" s="413">
        <v>9</v>
      </c>
      <c r="B18" s="412" t="s">
        <v>533</v>
      </c>
      <c r="C18" s="768"/>
      <c r="D18" s="768"/>
      <c r="E18" s="768"/>
      <c r="F18" s="768"/>
      <c r="G18" s="768"/>
      <c r="H18" s="768"/>
      <c r="I18" s="768"/>
      <c r="J18" s="768"/>
      <c r="K18" s="768"/>
      <c r="L18" s="768"/>
      <c r="M18" s="768"/>
      <c r="N18" s="768"/>
      <c r="O18" s="768"/>
      <c r="P18" s="768"/>
      <c r="Q18" s="768"/>
      <c r="R18" s="768"/>
      <c r="S18" s="765">
        <v>0</v>
      </c>
      <c r="T18" s="765">
        <v>0</v>
      </c>
      <c r="U18" s="765">
        <v>0</v>
      </c>
      <c r="V18" s="766">
        <v>0</v>
      </c>
    </row>
    <row r="19" spans="1:22">
      <c r="A19" s="411">
        <v>10</v>
      </c>
      <c r="B19" s="410" t="s">
        <v>544</v>
      </c>
      <c r="C19" s="814">
        <f>(SUM(C7:C18)-C13)</f>
        <v>1788780100.3452301</v>
      </c>
      <c r="D19" s="814">
        <f>(SUM(D7:D18)-D13)</f>
        <v>1674619540.7278533</v>
      </c>
      <c r="E19" s="814">
        <f>(SUM(E7:E18)-E13)</f>
        <v>41812854.797968999</v>
      </c>
      <c r="F19" s="814">
        <f>(SUM(F7:F18)-F13)</f>
        <v>68897671.109407991</v>
      </c>
      <c r="G19" s="814">
        <f>(SUM(G7:G18)-G13)</f>
        <v>3450033.7100000009</v>
      </c>
      <c r="H19" s="814">
        <f>SUM(H7:H18)-H13</f>
        <v>1811022552.1809013</v>
      </c>
      <c r="I19" s="814">
        <f>SUM(I7:I18)-I13</f>
        <v>1685001927.2354598</v>
      </c>
      <c r="J19" s="814">
        <f>SUM(J7:J18)-J13</f>
        <v>42471777.611902013</v>
      </c>
      <c r="K19" s="814">
        <f>SUM(K7:K18)-K13</f>
        <v>79522074.663539991</v>
      </c>
      <c r="L19" s="814">
        <f>SUM(L7:L18)</f>
        <v>4026772.67</v>
      </c>
      <c r="M19" s="815">
        <f>SUM(M7:M18)-M13</f>
        <v>93901835.611838236</v>
      </c>
      <c r="N19" s="815">
        <f>SUM(N7:N18)-N13</f>
        <v>18426216.680075869</v>
      </c>
      <c r="O19" s="815">
        <f>SUM(O7:O18)-O13</f>
        <v>10964211.694915619</v>
      </c>
      <c r="P19" s="815">
        <f>SUM(P7:P18)-P13</f>
        <v>61230443.077478737</v>
      </c>
      <c r="Q19" s="815">
        <f>SUM(Q7:Q18)-Q13</f>
        <v>3280963.509367839</v>
      </c>
      <c r="R19" s="815">
        <f>SUM(R7:R18)</f>
        <v>557957</v>
      </c>
      <c r="S19" s="765">
        <v>0.20504756046680642</v>
      </c>
      <c r="T19" s="765">
        <v>0.24666678319533966</v>
      </c>
      <c r="U19" s="765">
        <v>0.19927626992635855</v>
      </c>
      <c r="V19" s="769">
        <v>57.76145229834907</v>
      </c>
    </row>
    <row r="20" spans="1:22" ht="24">
      <c r="A20" s="409">
        <v>10.1</v>
      </c>
      <c r="B20" s="408" t="s">
        <v>548</v>
      </c>
      <c r="C20" s="764">
        <v>417653535.36000007</v>
      </c>
      <c r="D20" s="764">
        <v>407682268.69000006</v>
      </c>
      <c r="E20" s="764">
        <v>687401.89</v>
      </c>
      <c r="F20" s="764">
        <v>9283815.7800000012</v>
      </c>
      <c r="G20" s="764">
        <v>0</v>
      </c>
      <c r="H20" s="764">
        <v>424501742.86000001</v>
      </c>
      <c r="I20" s="764">
        <v>413544312.36000001</v>
      </c>
      <c r="J20" s="764">
        <v>720181.74</v>
      </c>
      <c r="K20" s="764">
        <v>10237248.76</v>
      </c>
      <c r="L20" s="764">
        <v>0</v>
      </c>
      <c r="M20" s="764">
        <v>20491774.526504945</v>
      </c>
      <c r="N20" s="764">
        <v>10602198.095202839</v>
      </c>
      <c r="O20" s="764">
        <v>476242.12735647999</v>
      </c>
      <c r="P20" s="764">
        <v>9413334.3039456215</v>
      </c>
      <c r="Q20" s="764">
        <v>0</v>
      </c>
      <c r="R20" s="764"/>
      <c r="S20" s="765">
        <v>0.24223791131627231</v>
      </c>
      <c r="T20" s="765">
        <v>0.27102714965131885</v>
      </c>
      <c r="U20" s="765">
        <v>0.250998956799177</v>
      </c>
      <c r="V20" s="769">
        <v>32.13005200866516</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scale="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2024-07-30T13:22:53Z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