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32C21C98-9D81-4EA8-AA1D-51FBB7B693C8}" xr6:coauthVersionLast="47" xr6:coauthVersionMax="47" xr10:uidLastSave="{00000000-0000-0000-0000-000000000000}"/>
  <bookViews>
    <workbookView xWindow="-120" yWindow="-120" windowWidth="29040" windowHeight="15840" tabRatio="832" xr2:uid="{00000000-000D-0000-FFFF-FFFF00000000}"/>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2" i="118" l="1"/>
  <c r="H31" i="118"/>
  <c r="H30" i="118"/>
  <c r="H29" i="118"/>
  <c r="H28" i="118"/>
  <c r="H27" i="118"/>
  <c r="H26" i="118"/>
  <c r="H25" i="118"/>
  <c r="H24" i="118"/>
  <c r="H23" i="118"/>
  <c r="H22" i="118"/>
  <c r="H21" i="118"/>
  <c r="H20" i="118"/>
  <c r="H19" i="118"/>
  <c r="H18" i="118"/>
  <c r="H17" i="118"/>
  <c r="H16" i="118"/>
  <c r="H15" i="118"/>
  <c r="H14" i="118"/>
  <c r="H13" i="118"/>
  <c r="H12" i="118"/>
  <c r="H11" i="118"/>
  <c r="H10" i="118"/>
  <c r="H9" i="118"/>
  <c r="H8" i="118"/>
  <c r="H7" i="118"/>
  <c r="C32" i="118"/>
  <c r="C31" i="118"/>
  <c r="C30" i="118"/>
  <c r="C29" i="118"/>
  <c r="C28" i="118"/>
  <c r="C27" i="118"/>
  <c r="C26" i="118"/>
  <c r="C25" i="118"/>
  <c r="C24" i="118"/>
  <c r="C23" i="118"/>
  <c r="C22" i="118"/>
  <c r="C21" i="118"/>
  <c r="C20" i="118"/>
  <c r="C19" i="118"/>
  <c r="C18" i="118"/>
  <c r="C17" i="118"/>
  <c r="C16" i="118"/>
  <c r="C15" i="118"/>
  <c r="C14" i="118"/>
  <c r="C13" i="118"/>
  <c r="C12" i="118"/>
  <c r="C11" i="118"/>
  <c r="C10" i="118"/>
  <c r="C9" i="118"/>
  <c r="C8" i="118"/>
  <c r="C7" i="118"/>
  <c r="C33" i="118" s="1"/>
  <c r="H33" i="118" l="1"/>
  <c r="D33" i="118" l="1"/>
  <c r="E33" i="118"/>
  <c r="F33" i="118"/>
  <c r="G33" i="118"/>
  <c r="I33" i="118"/>
  <c r="J33" i="118"/>
  <c r="K33" i="118"/>
  <c r="L33" i="118"/>
  <c r="C18" i="115"/>
  <c r="D15" i="114"/>
  <c r="C15" i="114"/>
  <c r="D10" i="114"/>
  <c r="D7" i="114"/>
  <c r="C21" i="112" l="1"/>
  <c r="D21" i="112"/>
  <c r="E21" i="112"/>
  <c r="F21" i="112"/>
  <c r="G21" i="112"/>
  <c r="G33" i="97" l="1"/>
  <c r="F33" i="97"/>
  <c r="E33" i="97"/>
  <c r="D33" i="97"/>
  <c r="C33" i="97"/>
  <c r="G24" i="97"/>
  <c r="G37" i="97" s="1"/>
  <c r="F24" i="97"/>
  <c r="E24" i="97"/>
  <c r="D24" i="97"/>
  <c r="C24" i="97"/>
  <c r="G18" i="97"/>
  <c r="F18" i="97"/>
  <c r="E18" i="97"/>
  <c r="D18" i="97"/>
  <c r="C18" i="97"/>
  <c r="G14" i="97"/>
  <c r="F14" i="97"/>
  <c r="E14" i="97"/>
  <c r="D14" i="97"/>
  <c r="C14" i="97"/>
  <c r="G11" i="97"/>
  <c r="F11" i="97"/>
  <c r="E11" i="97"/>
  <c r="D11" i="97"/>
  <c r="C11" i="97"/>
  <c r="G8" i="97"/>
  <c r="F8" i="97"/>
  <c r="E8" i="97"/>
  <c r="D8" i="97"/>
  <c r="C8" i="97"/>
  <c r="G21" i="97" l="1"/>
  <c r="G39" i="97" s="1"/>
  <c r="H21" i="91"/>
  <c r="H18" i="91"/>
  <c r="H17" i="91"/>
  <c r="H16" i="91"/>
  <c r="H15" i="91"/>
  <c r="H14" i="91"/>
  <c r="H13" i="91"/>
  <c r="H12" i="91"/>
  <c r="H8" i="91"/>
  <c r="C62" i="69"/>
  <c r="C67" i="69" s="1"/>
  <c r="C58" i="69"/>
  <c r="C46" i="69"/>
  <c r="C40" i="69"/>
  <c r="C29" i="69"/>
  <c r="C26" i="69"/>
  <c r="C23" i="69"/>
  <c r="C18" i="69"/>
  <c r="C14" i="69"/>
  <c r="C6" i="69"/>
  <c r="C48" i="89"/>
  <c r="C44" i="89"/>
  <c r="C36" i="89"/>
  <c r="C32" i="89"/>
  <c r="C31" i="89" s="1"/>
  <c r="C12" i="89"/>
  <c r="C6" i="89"/>
  <c r="C29" i="89" s="1"/>
  <c r="E34" i="88"/>
  <c r="E33" i="88"/>
  <c r="E32" i="88"/>
  <c r="E31" i="88"/>
  <c r="D31" i="88"/>
  <c r="C31" i="88"/>
  <c r="E30" i="88"/>
  <c r="E29" i="88"/>
  <c r="D28" i="88"/>
  <c r="C28" i="88"/>
  <c r="E28" i="88" s="1"/>
  <c r="E27" i="88"/>
  <c r="E26" i="88"/>
  <c r="D25" i="88"/>
  <c r="C25" i="88"/>
  <c r="E25" i="88" s="1"/>
  <c r="E24" i="88"/>
  <c r="E23" i="88"/>
  <c r="E22" i="88"/>
  <c r="E21" i="88"/>
  <c r="D20" i="88"/>
  <c r="C20" i="88"/>
  <c r="E20" i="88" s="1"/>
  <c r="E19" i="88"/>
  <c r="E18" i="88"/>
  <c r="E17" i="88"/>
  <c r="D16" i="88"/>
  <c r="E16" i="88" s="1"/>
  <c r="C16" i="88"/>
  <c r="E15" i="88"/>
  <c r="E14" i="88"/>
  <c r="E13" i="88"/>
  <c r="E12" i="88"/>
  <c r="E11" i="88"/>
  <c r="E10" i="88"/>
  <c r="E9" i="88"/>
  <c r="D8" i="88"/>
  <c r="C8" i="88"/>
  <c r="E8" i="88" s="1"/>
  <c r="C53" i="89" l="1"/>
  <c r="C52" i="69"/>
  <c r="C68" i="69" s="1"/>
  <c r="C42" i="89"/>
  <c r="C35" i="69"/>
  <c r="H43" i="110"/>
  <c r="E43" i="110"/>
  <c r="H42" i="110"/>
  <c r="E42" i="110"/>
  <c r="H41" i="110"/>
  <c r="E41" i="110"/>
  <c r="H40" i="110"/>
  <c r="E40" i="110"/>
  <c r="H39" i="110"/>
  <c r="E39" i="110"/>
  <c r="G38" i="110"/>
  <c r="F38" i="110"/>
  <c r="H38" i="110" s="1"/>
  <c r="D38" i="110"/>
  <c r="C38" i="110"/>
  <c r="E38" i="110" s="1"/>
  <c r="H37" i="110"/>
  <c r="E37" i="110"/>
  <c r="H36" i="110"/>
  <c r="E36" i="110"/>
  <c r="H35" i="110"/>
  <c r="E35" i="110"/>
  <c r="H34" i="110"/>
  <c r="E34" i="110"/>
  <c r="H33" i="110"/>
  <c r="E33" i="110"/>
  <c r="H32" i="110"/>
  <c r="E32" i="110"/>
  <c r="H31" i="110"/>
  <c r="E31" i="110"/>
  <c r="G30" i="110"/>
  <c r="F30" i="110"/>
  <c r="H30" i="110" s="1"/>
  <c r="D30" i="110"/>
  <c r="C30" i="110"/>
  <c r="E30" i="110" s="1"/>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G17" i="110"/>
  <c r="F17" i="110"/>
  <c r="D17" i="110"/>
  <c r="D14" i="110" s="1"/>
  <c r="C17" i="110"/>
  <c r="H16" i="110"/>
  <c r="E16" i="110"/>
  <c r="H15" i="110"/>
  <c r="E15" i="110"/>
  <c r="G14" i="110"/>
  <c r="F14" i="110"/>
  <c r="H14" i="110" s="1"/>
  <c r="C14" i="110"/>
  <c r="E14" i="110" s="1"/>
  <c r="H13" i="110"/>
  <c r="E13" i="110"/>
  <c r="H12" i="110"/>
  <c r="E12" i="110"/>
  <c r="G11" i="110"/>
  <c r="H11" i="110" s="1"/>
  <c r="F11" i="110"/>
  <c r="D11" i="110"/>
  <c r="E11" i="110" s="1"/>
  <c r="C11" i="110"/>
  <c r="H10" i="110"/>
  <c r="E10" i="110"/>
  <c r="H9" i="110"/>
  <c r="E9" i="110"/>
  <c r="G8" i="110"/>
  <c r="F8" i="110"/>
  <c r="H8" i="110" s="1"/>
  <c r="D8" i="110"/>
  <c r="C8" i="110"/>
  <c r="H7" i="110"/>
  <c r="E7" i="110"/>
  <c r="H6" i="110"/>
  <c r="E6" i="110"/>
  <c r="H44" i="109"/>
  <c r="E44" i="109"/>
  <c r="H42" i="109"/>
  <c r="E42" i="109"/>
  <c r="H41" i="109"/>
  <c r="E41" i="109"/>
  <c r="H40" i="109"/>
  <c r="E40" i="109"/>
  <c r="H39" i="109"/>
  <c r="E39" i="109"/>
  <c r="H38" i="109"/>
  <c r="E38" i="109"/>
  <c r="G37" i="109"/>
  <c r="F37" i="109"/>
  <c r="D37" i="109"/>
  <c r="C37" i="109"/>
  <c r="H36" i="109"/>
  <c r="E36" i="109"/>
  <c r="H35" i="109"/>
  <c r="E35" i="109"/>
  <c r="G34" i="109"/>
  <c r="F34" i="109"/>
  <c r="H34" i="109" s="1"/>
  <c r="E34" i="109"/>
  <c r="D34" i="109"/>
  <c r="C34" i="109"/>
  <c r="H33" i="109"/>
  <c r="E33" i="109"/>
  <c r="H32" i="109"/>
  <c r="E32" i="109"/>
  <c r="H31" i="109"/>
  <c r="E31" i="109"/>
  <c r="H30" i="109"/>
  <c r="E30" i="109"/>
  <c r="G29" i="109"/>
  <c r="F29" i="109"/>
  <c r="D29" i="109"/>
  <c r="C29" i="109"/>
  <c r="E29" i="109" s="1"/>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G13" i="109"/>
  <c r="H13" i="109" s="1"/>
  <c r="F13" i="109"/>
  <c r="D13" i="109"/>
  <c r="C13" i="109"/>
  <c r="E13" i="109" s="1"/>
  <c r="H12" i="109"/>
  <c r="E12" i="109"/>
  <c r="H11" i="109"/>
  <c r="E11" i="109"/>
  <c r="H10" i="109"/>
  <c r="E10" i="109"/>
  <c r="H9" i="109"/>
  <c r="E9" i="109"/>
  <c r="H8" i="109"/>
  <c r="E8" i="109"/>
  <c r="H7" i="109"/>
  <c r="E7" i="109"/>
  <c r="G6" i="109"/>
  <c r="F6" i="109"/>
  <c r="D6" i="109"/>
  <c r="C6" i="109"/>
  <c r="C43" i="109" s="1"/>
  <c r="H67" i="108"/>
  <c r="E67" i="108"/>
  <c r="H66" i="108"/>
  <c r="E66" i="108"/>
  <c r="H65" i="108"/>
  <c r="E65" i="108"/>
  <c r="H64" i="108"/>
  <c r="E64" i="108"/>
  <c r="G63" i="108"/>
  <c r="F63" i="108"/>
  <c r="H63" i="108" s="1"/>
  <c r="D63" i="108"/>
  <c r="C63" i="108"/>
  <c r="H62" i="108"/>
  <c r="E62" i="108"/>
  <c r="H61" i="108"/>
  <c r="E61" i="108"/>
  <c r="H60" i="108"/>
  <c r="E60" i="108"/>
  <c r="G59" i="108"/>
  <c r="F59" i="108"/>
  <c r="F68" i="108" s="1"/>
  <c r="D59" i="108"/>
  <c r="D68" i="108" s="1"/>
  <c r="C59" i="108"/>
  <c r="C68" i="108" s="1"/>
  <c r="H58" i="108"/>
  <c r="E58" i="108"/>
  <c r="H57" i="108"/>
  <c r="E57" i="108"/>
  <c r="H56" i="108"/>
  <c r="E56" i="108"/>
  <c r="H55" i="108"/>
  <c r="E55" i="108"/>
  <c r="H52" i="108"/>
  <c r="E52" i="108"/>
  <c r="H51" i="108"/>
  <c r="E51" i="108"/>
  <c r="H50" i="108"/>
  <c r="E50" i="108"/>
  <c r="H49" i="108"/>
  <c r="E49" i="108"/>
  <c r="H48" i="108"/>
  <c r="E48" i="108"/>
  <c r="G47" i="108"/>
  <c r="F47" i="108"/>
  <c r="D47" i="108"/>
  <c r="C47" i="108"/>
  <c r="E47" i="108" s="1"/>
  <c r="H46" i="108"/>
  <c r="E46" i="108"/>
  <c r="H45" i="108"/>
  <c r="E45" i="108"/>
  <c r="H44" i="108"/>
  <c r="E44" i="108"/>
  <c r="H43" i="108"/>
  <c r="E43" i="108"/>
  <c r="H42" i="108"/>
  <c r="E42" i="108"/>
  <c r="G41" i="108"/>
  <c r="F41" i="108"/>
  <c r="H41" i="108" s="1"/>
  <c r="D41" i="108"/>
  <c r="D53" i="108" s="1"/>
  <c r="D69" i="108" s="1"/>
  <c r="C41" i="108"/>
  <c r="H40" i="108"/>
  <c r="E40" i="108"/>
  <c r="H39" i="108"/>
  <c r="E39" i="108"/>
  <c r="H38" i="108"/>
  <c r="E38" i="108"/>
  <c r="H35" i="108"/>
  <c r="E35" i="108"/>
  <c r="H34" i="108"/>
  <c r="E34" i="108"/>
  <c r="H33" i="108"/>
  <c r="E33" i="108"/>
  <c r="H32" i="108"/>
  <c r="E32" i="108"/>
  <c r="H31" i="108"/>
  <c r="E31" i="108"/>
  <c r="G30" i="108"/>
  <c r="F30" i="108"/>
  <c r="H30" i="108" s="1"/>
  <c r="D30" i="108"/>
  <c r="C30" i="108"/>
  <c r="H29" i="108"/>
  <c r="E29" i="108"/>
  <c r="H28" i="108"/>
  <c r="E28" i="108"/>
  <c r="G27" i="108"/>
  <c r="F27" i="108"/>
  <c r="H27" i="108" s="1"/>
  <c r="D27" i="108"/>
  <c r="C27" i="108"/>
  <c r="H26" i="108"/>
  <c r="E26" i="108"/>
  <c r="H25" i="108"/>
  <c r="E25" i="108"/>
  <c r="G24" i="108"/>
  <c r="F24" i="108"/>
  <c r="D24" i="108"/>
  <c r="C24" i="108"/>
  <c r="E24" i="108" s="1"/>
  <c r="H23" i="108"/>
  <c r="E23" i="108"/>
  <c r="H22" i="108"/>
  <c r="E22" i="108"/>
  <c r="H21" i="108"/>
  <c r="E21" i="108"/>
  <c r="H20" i="108"/>
  <c r="E20" i="108"/>
  <c r="G19" i="108"/>
  <c r="H19" i="108" s="1"/>
  <c r="F19" i="108"/>
  <c r="D19" i="108"/>
  <c r="C19" i="108"/>
  <c r="H18" i="108"/>
  <c r="E18" i="108"/>
  <c r="H17" i="108"/>
  <c r="E17" i="108"/>
  <c r="H16" i="108"/>
  <c r="E16" i="108"/>
  <c r="G15" i="108"/>
  <c r="F15" i="108"/>
  <c r="H15" i="108" s="1"/>
  <c r="D15" i="108"/>
  <c r="E15" i="108" s="1"/>
  <c r="C15" i="108"/>
  <c r="H14" i="108"/>
  <c r="E14" i="108"/>
  <c r="H13" i="108"/>
  <c r="E13" i="108"/>
  <c r="H12" i="108"/>
  <c r="E12" i="108"/>
  <c r="H11" i="108"/>
  <c r="E11" i="108"/>
  <c r="H10" i="108"/>
  <c r="E10" i="108"/>
  <c r="H9" i="108"/>
  <c r="E9" i="108"/>
  <c r="H8" i="108"/>
  <c r="E8" i="108"/>
  <c r="G7" i="108"/>
  <c r="F7" i="108"/>
  <c r="H7" i="108" s="1"/>
  <c r="D7" i="108"/>
  <c r="D36" i="108" s="1"/>
  <c r="C7" i="108"/>
  <c r="F36" i="108" l="1"/>
  <c r="D43" i="109"/>
  <c r="D45" i="109" s="1"/>
  <c r="H29" i="109"/>
  <c r="E17" i="110"/>
  <c r="G36" i="108"/>
  <c r="E19" i="108"/>
  <c r="G53" i="108"/>
  <c r="G69" i="108" s="1"/>
  <c r="G68" i="108"/>
  <c r="H68" i="108" s="1"/>
  <c r="E63" i="108"/>
  <c r="F43" i="109"/>
  <c r="H43" i="109" s="1"/>
  <c r="H37" i="109"/>
  <c r="C36" i="108"/>
  <c r="E36" i="108" s="1"/>
  <c r="E27" i="108"/>
  <c r="E30" i="108"/>
  <c r="E41" i="108"/>
  <c r="H47" i="108"/>
  <c r="E68" i="108"/>
  <c r="H59" i="108"/>
  <c r="G43" i="109"/>
  <c r="G45" i="109" s="1"/>
  <c r="E37" i="109"/>
  <c r="E8" i="110"/>
  <c r="H17" i="110"/>
  <c r="C45" i="109"/>
  <c r="E45" i="109" s="1"/>
  <c r="F45" i="109"/>
  <c r="H6" i="109"/>
  <c r="E6" i="109"/>
  <c r="F53" i="108"/>
  <c r="E7" i="108"/>
  <c r="C53" i="108"/>
  <c r="E59" i="108"/>
  <c r="H24" i="108"/>
  <c r="H36" i="108" l="1"/>
  <c r="H45" i="109"/>
  <c r="E43" i="109"/>
  <c r="F69" i="108"/>
  <c r="H69" i="108" s="1"/>
  <c r="H53" i="108"/>
  <c r="C69" i="108"/>
  <c r="E69" i="108" s="1"/>
  <c r="E53" i="108"/>
  <c r="C18" i="95" l="1"/>
  <c r="E19" i="92"/>
  <c r="E18" i="92"/>
  <c r="E17" i="92"/>
  <c r="E16" i="92"/>
  <c r="E15" i="92"/>
  <c r="M14" i="92"/>
  <c r="L14" i="92"/>
  <c r="K14" i="92"/>
  <c r="J14" i="92"/>
  <c r="I14" i="92"/>
  <c r="H14" i="92"/>
  <c r="G14" i="92"/>
  <c r="F14" i="92"/>
  <c r="C14" i="92"/>
  <c r="E12" i="92"/>
  <c r="E11" i="92"/>
  <c r="E10" i="92"/>
  <c r="E9" i="92"/>
  <c r="E8" i="92"/>
  <c r="M7" i="92"/>
  <c r="L7" i="92"/>
  <c r="K7" i="92"/>
  <c r="J7" i="92"/>
  <c r="I7" i="92"/>
  <c r="H7" i="92"/>
  <c r="G7" i="92"/>
  <c r="F7" i="92"/>
  <c r="C7" i="92"/>
  <c r="E14" i="92" l="1"/>
  <c r="E7" i="92"/>
  <c r="V12" i="64"/>
  <c r="E37" i="88"/>
  <c r="C5" i="73" s="1"/>
  <c r="C37" i="88"/>
  <c r="G6" i="86"/>
  <c r="G13" i="86" s="1"/>
  <c r="F6" i="86"/>
  <c r="F13" i="86" s="1"/>
  <c r="E6" i="86"/>
  <c r="E13" i="86" s="1"/>
  <c r="D6" i="86"/>
  <c r="D13" i="86" s="1"/>
  <c r="C6" i="86"/>
  <c r="C13" i="86" s="1"/>
  <c r="C8" i="73" l="1"/>
  <c r="C13" i="73" s="1"/>
  <c r="D37" i="88"/>
  <c r="H7" i="112" l="1"/>
  <c r="H23" i="112"/>
  <c r="H22" i="112"/>
  <c r="H20" i="112"/>
  <c r="H19" i="112"/>
  <c r="H18" i="112"/>
  <c r="H17" i="112"/>
  <c r="H16" i="112"/>
  <c r="H15" i="112"/>
  <c r="H14" i="112"/>
  <c r="H13" i="112"/>
  <c r="H12" i="112"/>
  <c r="H11" i="112"/>
  <c r="H10" i="112"/>
  <c r="H9" i="112"/>
  <c r="H8" i="112"/>
  <c r="G22" i="111"/>
  <c r="F22" i="111"/>
  <c r="E22" i="111"/>
  <c r="D22" i="111"/>
  <c r="C22" i="111"/>
  <c r="H21" i="111"/>
  <c r="H20" i="111"/>
  <c r="H19" i="111"/>
  <c r="H18" i="111"/>
  <c r="H17" i="111"/>
  <c r="H16" i="111"/>
  <c r="H15" i="111"/>
  <c r="H14" i="111"/>
  <c r="H13" i="111"/>
  <c r="H12" i="111"/>
  <c r="H11" i="111"/>
  <c r="H10" i="111"/>
  <c r="H9" i="111"/>
  <c r="H8" i="111"/>
  <c r="C8" i="95"/>
  <c r="C26" i="95"/>
  <c r="C30" i="95"/>
  <c r="N20" i="92"/>
  <c r="N19" i="92"/>
  <c r="N18" i="92"/>
  <c r="N17" i="92"/>
  <c r="N16" i="92"/>
  <c r="N15" i="92"/>
  <c r="N13" i="92"/>
  <c r="N12" i="92"/>
  <c r="N11" i="92"/>
  <c r="N10" i="92"/>
  <c r="N9" i="92"/>
  <c r="N8" i="92"/>
  <c r="M21" i="92"/>
  <c r="L21" i="92"/>
  <c r="K21" i="92"/>
  <c r="J21" i="92"/>
  <c r="I21" i="92"/>
  <c r="H21" i="92"/>
  <c r="G21" i="92"/>
  <c r="F21" i="92"/>
  <c r="S14" i="90"/>
  <c r="S21" i="90"/>
  <c r="S20" i="90"/>
  <c r="S19" i="90"/>
  <c r="S18" i="90"/>
  <c r="S17" i="90"/>
  <c r="S16" i="90"/>
  <c r="S15" i="90"/>
  <c r="S13" i="90"/>
  <c r="S12" i="90"/>
  <c r="S11" i="90"/>
  <c r="S10" i="90"/>
  <c r="S9" i="90"/>
  <c r="S8" i="90"/>
  <c r="H21" i="112" l="1"/>
  <c r="N7" i="92"/>
  <c r="N14" i="92"/>
  <c r="N21" i="92" s="1"/>
  <c r="H22" i="111"/>
  <c r="C21" i="92"/>
  <c r="S22" i="90"/>
  <c r="C36" i="95"/>
  <c r="E21" i="92"/>
  <c r="C38" i="95" l="1"/>
  <c r="G34" i="113"/>
  <c r="E34" i="113"/>
  <c r="D34" i="113"/>
  <c r="C34" i="113"/>
  <c r="H33" i="113"/>
  <c r="H32" i="113"/>
  <c r="H31" i="113"/>
  <c r="H30" i="113"/>
  <c r="H29" i="113"/>
  <c r="H28" i="113"/>
  <c r="H27" i="113"/>
  <c r="H26" i="113"/>
  <c r="H25" i="113"/>
  <c r="H24" i="113"/>
  <c r="H23" i="113"/>
  <c r="H22" i="113"/>
  <c r="H21" i="113"/>
  <c r="H20" i="113"/>
  <c r="H19" i="113"/>
  <c r="H18" i="113"/>
  <c r="H17" i="113"/>
  <c r="H16" i="113"/>
  <c r="H15" i="113"/>
  <c r="H14" i="113"/>
  <c r="H13" i="113"/>
  <c r="H12" i="113"/>
  <c r="H11" i="113"/>
  <c r="H10" i="113"/>
  <c r="H9" i="113"/>
  <c r="H8" i="113"/>
  <c r="H7" i="113"/>
  <c r="G22" i="91"/>
  <c r="F22" i="91"/>
  <c r="E22" i="91"/>
  <c r="D22" i="91"/>
  <c r="C22" i="91"/>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1" i="64"/>
  <c r="V10" i="64"/>
  <c r="V9" i="64"/>
  <c r="V8" i="64"/>
  <c r="V7" i="64"/>
  <c r="R22" i="90"/>
  <c r="Q22" i="90"/>
  <c r="P22" i="90"/>
  <c r="O22" i="90"/>
  <c r="N22" i="90"/>
  <c r="M22" i="90"/>
  <c r="L22" i="90"/>
  <c r="K22" i="90"/>
  <c r="J22" i="90"/>
  <c r="I22" i="90"/>
  <c r="H22" i="90"/>
  <c r="G22" i="90"/>
  <c r="F22" i="90"/>
  <c r="E22" i="90"/>
  <c r="D22" i="90"/>
  <c r="C22" i="90"/>
  <c r="V21" i="64" l="1"/>
  <c r="H34" i="113"/>
  <c r="H22" i="91"/>
  <c r="B2" i="97" l="1"/>
  <c r="B2" i="95"/>
  <c r="B2" i="92"/>
  <c r="B2" i="93"/>
  <c r="B2" i="91"/>
  <c r="B2" i="64"/>
  <c r="B2" i="90"/>
  <c r="B2" i="69"/>
  <c r="B2" i="94"/>
  <c r="B2" i="89"/>
  <c r="B2" i="73"/>
  <c r="B2" i="88"/>
  <c r="B2" i="52"/>
  <c r="B2" i="86"/>
  <c r="C5" i="86" s="1"/>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B1" i="97" l="1"/>
  <c r="B1" i="95" l="1"/>
  <c r="B1" i="92"/>
  <c r="B1" i="93"/>
  <c r="B1" i="64"/>
  <c r="B1" i="90"/>
  <c r="B1" i="69"/>
  <c r="B1" i="94"/>
  <c r="B1" i="89"/>
  <c r="B1" i="73"/>
  <c r="B1" i="88"/>
  <c r="B1" i="52"/>
  <c r="B1" i="86"/>
  <c r="G5" i="86"/>
  <c r="F5" i="86"/>
  <c r="E5" i="86"/>
  <c r="D5" i="86"/>
  <c r="G5" i="84"/>
  <c r="L5" i="84" s="1"/>
  <c r="F5" i="84"/>
  <c r="K5" i="84" s="1"/>
  <c r="E5" i="84"/>
  <c r="J5" i="84" s="1"/>
  <c r="D5" i="84"/>
  <c r="I5" i="84" s="1"/>
  <c r="C5" i="84"/>
  <c r="B1" i="91" l="1"/>
  <c r="B1" i="84"/>
</calcChain>
</file>

<file path=xl/sharedStrings.xml><?xml version="1.0" encoding="utf-8"?>
<sst xmlns="http://schemas.openxmlformats.org/spreadsheetml/2006/main" count="1189" uniqueCount="733">
  <si>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</si>
  <si>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</si>
  <si>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</si>
  <si>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</si>
  <si>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</si>
  <si>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</si>
  <si>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</si>
  <si>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</si>
  <si>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</si>
  <si>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</si>
  <si>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</si>
  <si>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</si>
  <si>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</si>
  <si>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</si>
  <si>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</si>
  <si>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</si>
  <si>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</si>
  <si>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</si>
  <si>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</si>
  <si>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</si>
  <si>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</si>
  <si>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</si>
  <si>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</si>
  <si>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</si>
  <si>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</si>
  <si>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</si>
  <si>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</si>
  <si>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</si>
  <si>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</si>
  <si>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</si>
  <si>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</si>
  <si>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</si>
  <si>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</si>
  <si>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</si>
  <si>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</si>
  <si>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</si>
  <si>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</si>
  <si>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</si>
  <si>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</si>
  <si>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</si>
  <si>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</si>
  <si>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</si>
  <si>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</si>
  <si>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</si>
  <si>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</si>
  <si>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</si>
  <si>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</si>
  <si>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</si>
  <si>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</si>
  <si>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</si>
  <si>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</si>
  <si>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</si>
  <si>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</si>
  <si>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</si>
  <si>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</si>
  <si>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</si>
  <si>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</si>
  <si>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</si>
  <si>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</si>
  <si>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</si>
  <si>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</si>
  <si>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</si>
  <si>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</si>
  <si>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</si>
  <si>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</si>
  <si>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</si>
  <si>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</si>
  <si>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</si>
  <si>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</si>
  <si>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</si>
  <si>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</si>
  <si>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</si>
  <si>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</si>
  <si>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</si>
  <si>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</si>
  <si>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</si>
  <si>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</si>
  <si>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</si>
  <si>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</si>
  <si>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</si>
  <si>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</si>
  <si>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</si>
  <si>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</si>
  <si>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</si>
  <si>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</si>
  <si>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</si>
  <si>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</si>
  <si>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</si>
  <si>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</si>
  <si>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</si>
  <si>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</si>
  <si>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</si>
  <si>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</si>
  <si>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</si>
  <si>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</si>
  <si>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</si>
  <si>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</si>
  <si>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</si>
  <si>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</si>
  <si>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</si>
  <si>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</si>
  <si>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</si>
  <si>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</si>
  <si>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</si>
  <si>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</si>
  <si>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</si>
  <si>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</si>
  <si>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</si>
  <si>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</si>
  <si>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</si>
  <si>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</si>
  <si>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</si>
  <si>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</si>
  <si>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</si>
  <si>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</si>
  <si>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</si>
  <si>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</si>
  <si>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</si>
  <si>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</si>
  <si>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</si>
  <si>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</si>
  <si>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</si>
  <si>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</si>
  <si>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</si>
  <si>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</si>
  <si>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</si>
  <si>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</si>
  <si>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</si>
  <si>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</si>
  <si>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</si>
  <si>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</si>
  <si>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</si>
  <si>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</si>
  <si>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</si>
  <si>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</si>
  <si>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</si>
  <si>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</si>
  <si>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</si>
  <si>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</si>
  <si>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</si>
  <si>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</si>
  <si>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</si>
  <si>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</si>
  <si>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</si>
  <si>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</si>
  <si>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</si>
  <si>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</si>
  <si>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</si>
  <si>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</si>
  <si>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</si>
  <si>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</si>
  <si>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</si>
  <si>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</si>
  <si>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</si>
  <si>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</si>
  <si>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</si>
  <si>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</si>
  <si>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</si>
  <si>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</si>
  <si>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</si>
  <si>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</si>
  <si>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</si>
  <si>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</si>
  <si>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</si>
  <si>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</si>
  <si>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</si>
  <si>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</si>
  <si>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</si>
  <si>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</si>
  <si>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</si>
  <si>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</si>
  <si>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</si>
  <si>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</si>
  <si>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</si>
  <si>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</si>
  <si>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</si>
  <si>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</si>
  <si>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</si>
  <si>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</si>
  <si>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</si>
  <si>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</si>
  <si>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</si>
  <si>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</si>
  <si>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</si>
  <si>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</si>
  <si>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</si>
  <si>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</si>
  <si>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</si>
  <si>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</si>
  <si>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</si>
  <si>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</si>
  <si>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</si>
  <si>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</si>
  <si>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</si>
  <si>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</si>
  <si>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</si>
  <si>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</si>
  <si>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</si>
  <si>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</si>
  <si>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</si>
  <si>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</si>
  <si>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</si>
  <si>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</si>
  <si>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</si>
  <si>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</si>
  <si>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</si>
  <si>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</si>
  <si>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</si>
  <si>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</si>
  <si>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</si>
  <si>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</si>
  <si>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</si>
  <si>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</si>
  <si>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</si>
  <si>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</si>
  <si>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</si>
  <si>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</si>
  <si>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</si>
  <si>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</si>
  <si>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</si>
  <si>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</si>
  <si>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</si>
  <si>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</si>
  <si>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</si>
  <si>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</si>
  <si>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</si>
  <si>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</si>
  <si>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</si>
  <si>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</si>
  <si>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</si>
  <si>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</si>
  <si>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</si>
  <si>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</si>
  <si>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</si>
  <si>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</si>
  <si>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</si>
  <si>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</si>
  <si>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</si>
  <si>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</si>
  <si>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</si>
  <si>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</si>
  <si>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</si>
  <si>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</si>
  <si>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</si>
  <si>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</si>
  <si>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</si>
  <si>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</si>
  <si>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</si>
  <si>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</si>
  <si>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</si>
  <si>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</si>
  <si>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</si>
  <si>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</si>
  <si>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</si>
  <si>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</si>
  <si>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</si>
  <si>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</si>
  <si>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</si>
  <si>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</si>
  <si>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</si>
  <si>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</si>
  <si>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</si>
  <si>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</si>
  <si>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</si>
  <si>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</si>
  <si>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</si>
  <si>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</si>
  <si>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</si>
  <si>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</si>
  <si>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</si>
  <si>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</si>
  <si>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</si>
  <si>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</si>
  <si>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</si>
  <si>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</si>
  <si>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</si>
  <si>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</si>
  <si>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</si>
  <si>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</si>
  <si>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</si>
  <si>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</si>
  <si>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</si>
  <si>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</si>
  <si>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</si>
  <si>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</si>
  <si>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</si>
  <si>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</si>
  <si>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</si>
  <si>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</si>
  <si>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</si>
  <si>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</si>
  <si>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</si>
  <si>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</si>
  <si>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</si>
  <si>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</si>
  <si>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</si>
  <si>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</si>
  <si>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</si>
  <si>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</si>
  <si>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</si>
  <si>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</si>
  <si>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</si>
  <si>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</si>
  <si>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</si>
  <si>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</si>
  <si>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</si>
  <si>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</si>
  <si>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</si>
  <si>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</si>
  <si>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</si>
  <si>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</si>
  <si>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</si>
  <si>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</si>
  <si>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</si>
  <si>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</si>
  <si>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</si>
  <si>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</si>
  <si>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</si>
  <si>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</si>
  <si>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</si>
  <si>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</si>
  <si>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</si>
  <si>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</si>
  <si>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</si>
  <si>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</si>
  <si>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</si>
  <si>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</si>
  <si>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</si>
  <si>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</si>
  <si>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</si>
  <si>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</si>
  <si>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</si>
  <si>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</si>
  <si>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</si>
  <si>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</si>
  <si>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</si>
  <si>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</si>
  <si>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</si>
  <si>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</si>
  <si>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</si>
  <si>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</si>
  <si>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</si>
  <si>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</si>
  <si>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</si>
  <si>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</si>
  <si>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</si>
  <si>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</si>
  <si>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</si>
  <si>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</si>
  <si>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</si>
  <si>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</si>
  <si>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</si>
  <si>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</si>
  <si>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</si>
  <si>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</si>
  <si>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</si>
  <si>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</si>
  <si>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</si>
  <si>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</si>
  <si>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</si>
  <si>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</si>
  <si>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</si>
  <si>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</si>
  <si>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</si>
  <si>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</si>
  <si>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</si>
  <si>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</si>
  <si>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</si>
  <si>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</si>
  <si>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</si>
  <si>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</si>
  <si>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</si>
  <si>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</si>
  <si>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</si>
  <si>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</si>
  <si>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</si>
  <si>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</si>
  <si>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</si>
  <si>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</si>
  <si>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</si>
  <si>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</si>
  <si>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</si>
  <si>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</si>
  <si>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</si>
  <si>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</si>
  <si>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</si>
  <si>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</si>
  <si>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</si>
  <si>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</si>
  <si>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</si>
  <si>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</si>
  <si>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</si>
  <si>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</si>
  <si>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</si>
  <si>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</si>
  <si>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</si>
  <si>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</si>
  <si>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</si>
  <si>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</si>
  <si>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</si>
  <si>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</si>
  <si>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</si>
  <si>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</si>
  <si>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</si>
  <si>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</si>
  <si>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</si>
  <si>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</si>
  <si>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</si>
  <si>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</si>
  <si>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</si>
  <si>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</si>
  <si>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</si>
  <si>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</si>
  <si>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</si>
  <si>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</si>
  <si>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</si>
  <si>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</si>
  <si>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</si>
  <si>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</si>
  <si>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</si>
  <si>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</si>
  <si>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</si>
  <si>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</si>
  <si>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</si>
  <si>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</si>
  <si>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</si>
  <si>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</si>
  <si>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</si>
  <si>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</si>
  <si>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</si>
  <si>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</si>
  <si>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</si>
  <si>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</si>
  <si>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</si>
  <si>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</si>
  <si>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</si>
  <si>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</si>
  <si>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</si>
  <si>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</si>
  <si>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</si>
  <si>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</si>
  <si>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</si>
  <si>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</si>
  <si>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</si>
  <si>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</si>
  <si>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</si>
  <si>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</si>
  <si>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</si>
  <si>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</si>
  <si>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</si>
  <si>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</si>
  <si>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</si>
  <si>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</si>
  <si>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</si>
  <si>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</si>
  <si>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</si>
  <si>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</si>
  <si>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</si>
  <si>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</si>
  <si>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</si>
  <si>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</si>
  <si>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</si>
  <si>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</si>
  <si>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</si>
  <si>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</si>
  <si>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</si>
  <si>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</si>
  <si>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</si>
  <si>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</si>
  <si>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</si>
  <si>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</si>
  <si>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</si>
  <si>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</si>
  <si>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</si>
  <si>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</si>
  <si>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</si>
  <si>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</si>
  <si>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</si>
  <si>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</si>
  <si>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</si>
  <si>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</si>
  <si>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</si>
  <si>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</si>
  <si>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</si>
  <si>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</si>
  <si>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</si>
  <si>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</si>
  <si>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</si>
  <si>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</si>
  <si>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</si>
  <si>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</si>
  <si>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</si>
  <si>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</si>
  <si>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</si>
  <si>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</si>
  <si>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</si>
  <si>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</si>
  <si>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</si>
  <si>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</si>
  <si>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</si>
  <si>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</si>
  <si>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</si>
  <si>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</si>
  <si>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</si>
  <si>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</si>
  <si>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</si>
  <si>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</si>
  <si>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</si>
  <si>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</si>
  <si>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</si>
  <si>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</si>
  <si>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</si>
  <si>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</si>
  <si>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</si>
  <si>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</si>
  <si>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</si>
  <si>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</si>
  <si>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</si>
  <si>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</si>
  <si>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</si>
  <si>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</si>
  <si>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</si>
  <si>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</si>
  <si>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</si>
  <si>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</si>
  <si>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</si>
  <si>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</si>
  <si>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</si>
  <si>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</si>
  <si>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</si>
  <si>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</si>
  <si>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</si>
  <si>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</si>
  <si>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</si>
  <si>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</si>
  <si>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</si>
  <si>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</si>
  <si>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</si>
  <si>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</si>
  <si>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</si>
  <si>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</si>
  <si>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</si>
  <si>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</si>
  <si>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</si>
  <si>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</si>
  <si>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</si>
  <si>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</si>
  <si>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</si>
  <si>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</si>
  <si>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</si>
  <si>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</si>
  <si>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</si>
  <si>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</si>
  <si>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</si>
  <si>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</si>
  <si>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</si>
  <si>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</si>
  <si>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</si>
  <si>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</si>
  <si>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</si>
  <si>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</si>
  <si>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</si>
  <si>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</si>
  <si>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</si>
  <si>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</si>
  <si>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</si>
  <si>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</si>
  <si>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</si>
  <si>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</si>
  <si>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</si>
  <si>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</si>
  <si>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</si>
  <si>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</si>
  <si>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</si>
  <si>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</si>
  <si>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</si>
  <si>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</si>
  <si>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</si>
  <si>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</si>
  <si>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</si>
  <si>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</si>
  <si>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</si>
  <si>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</si>
  <si>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</si>
  <si>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</si>
  <si>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</si>
  <si>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</si>
  <si>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</si>
  <si>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</si>
  <si>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</si>
  <si>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</si>
  <si>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</si>
  <si>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</si>
  <si>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</si>
  <si>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</si>
  <si>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</si>
  <si>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</si>
  <si>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</si>
  <si>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</si>
  <si>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</si>
  <si>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</si>
  <si>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</si>
  <si>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</si>
  <si>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</si>
  <si>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</si>
  <si>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</si>
  <si>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</si>
  <si>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</si>
  <si>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</si>
  <si>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</si>
  <si>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</si>
  <si>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</si>
  <si>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</si>
  <si>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</si>
  <si>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</si>
  <si>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</si>
  <si>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</si>
  <si>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</si>
  <si>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</si>
  <si>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</si>
  <si>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</si>
  <si>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</si>
  <si>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</si>
  <si>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</si>
  <si>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</si>
  <si>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</si>
  <si>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</si>
  <si>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</si>
  <si>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</si>
  <si>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</si>
  <si>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</si>
  <si>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</si>
  <si>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</si>
  <si>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</si>
  <si>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</si>
  <si>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</si>
  <si>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</si>
  <si>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</si>
  <si>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</si>
  <si>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</si>
  <si>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</si>
  <si>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</si>
  <si>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</si>
  <si>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</si>
  <si>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</si>
  <si>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</si>
  <si>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</si>
  <si>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</si>
  <si>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</si>
  <si>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</si>
  <si>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</si>
  <si>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</si>
  <si>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</si>
  <si>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</si>
  <si>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</si>
  <si>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</si>
  <si>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</si>
  <si>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</si>
  <si>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</si>
  <si>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</si>
  <si>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</si>
  <si>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</si>
  <si>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</si>
  <si>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</si>
  <si>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</si>
  <si>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</si>
  <si>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</si>
  <si>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</si>
  <si>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</si>
  <si>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</si>
  <si>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</si>
  <si>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</si>
  <si>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</si>
  <si>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</si>
  <si>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</si>
  <si>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</si>
  <si>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</si>
  <si>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</si>
  <si>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</si>
  <si>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</si>
  <si>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</si>
  <si>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</si>
  <si>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</si>
  <si>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</si>
  <si>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</si>
  <si>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</si>
  <si>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</si>
  <si>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</si>
  <si>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</si>
  <si>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</si>
  <si>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</si>
  <si>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</si>
  <si>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</si>
  <si>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</si>
  <si>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</si>
  <si>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</si>
  <si>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</si>
  <si>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</si>
  <si>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</si>
  <si>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</si>
  <si>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</si>
  <si>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</si>
  <si>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</si>
  <si>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</si>
  <si>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</si>
  <si>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</si>
  <si>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</si>
  <si>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</si>
  <si>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</si>
  <si>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</si>
  <si>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</si>
  <si>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</si>
  <si>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</si>
  <si>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JSC "Liberty Bank"</t>
  </si>
  <si>
    <t>Murtaz Kikoria</t>
  </si>
  <si>
    <t>Beka Gogichaishvili</t>
  </si>
  <si>
    <t>www.libertybank.ge</t>
  </si>
  <si>
    <t>Chairman</t>
  </si>
  <si>
    <t>Irakli Otar Rukhadze</t>
  </si>
  <si>
    <t>Non-independent member</t>
  </si>
  <si>
    <t>Mamuka Tsereteli</t>
  </si>
  <si>
    <t>Independent member</t>
  </si>
  <si>
    <t>Magda Magradze</t>
  </si>
  <si>
    <t>Bruno Juan Balvanera</t>
  </si>
  <si>
    <t>CEO</t>
  </si>
  <si>
    <t>Vakhtang Babunashvili</t>
  </si>
  <si>
    <t>Giorgi Gvazava</t>
  </si>
  <si>
    <t>JSC "GALT &amp; TAGGART" (Nominal owner)</t>
  </si>
  <si>
    <t>Other shareholders</t>
  </si>
  <si>
    <t xml:space="preserve">Benjamin Albert Marson </t>
  </si>
  <si>
    <t>Igor Alexeev</t>
  </si>
  <si>
    <t>Chief Financial Officer</t>
  </si>
  <si>
    <t>Risk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</si>
</sst>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_(* #,##0.0_);_(* \(#,##0.0\);_(* &quot;-&quot;??_);_(@_)"/>
  </numFmts>
  <fonts count="15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i/>
      <sz val="10"/>
      <color theme="1"/>
      <name val="Sylfaen"/>
      <family val="1"/>
    </font>
    <font>
      <sz val="10"/>
      <color theme="1"/>
      <name val="Sylfaen"/>
      <family val="1"/>
      <charset val="204"/>
    </font>
    <font>
      <u/>
      <sz val="10"/>
      <color indexed="12"/>
      <name val="Sylfaen"/>
      <family val="1"/>
      <charset val="204"/>
    </font>
    <font>
      <sz val="9"/>
      <color theme="1"/>
      <name val="Arial"/>
      <family val="2"/>
    </font>
    <font>
      <b/>
      <i/>
      <sz val="10"/>
      <color theme="1"/>
      <name val="Calibri"/>
      <family val="2"/>
      <scheme val="minor"/>
    </font>
    <font>
      <b/>
      <i/>
      <sz val="11"/>
      <color theme="1"/>
      <name val="Calibri"/>
      <family val="2"/>
      <scheme val="minor"/>
    </font>
    <font>
      <sz val="10"/>
      <color rgb="FF333333"/>
      <name val="Calibri"/>
      <family val="2"/>
      <scheme val="minor"/>
    </font>
    <font>
      <b/>
      <sz val="10"/>
      <color theme="1"/>
      <name val="Sylfaen"/>
      <family val="1"/>
    </font>
    <font>
      <sz val="10"/>
      <color theme="1"/>
      <name val="Sylfaen"/>
      <family val="1"/>
    </font>
    <font>
      <b/>
      <i/>
      <sz val="10"/>
      <color theme="1"/>
      <name val="Sylfaen"/>
      <family val="1"/>
    </font>
    <font>
      <sz val="9"/>
      <color theme="1"/>
      <name val="Calibri"/>
      <family val="1"/>
      <scheme val="minor"/>
    </font>
    <font>
      <sz val="9"/>
      <color rgb="FFFF0000"/>
      <name val="Sylfaen"/>
      <family val="1"/>
    </font>
    <font>
      <b/>
      <sz val="9"/>
      <name val="Verdana"/>
      <family val="2"/>
    </font>
    <font>
      <sz val="9"/>
      <name val="Verdana"/>
      <family val="2"/>
    </font>
    <font>
      <b/>
      <sz val="9"/>
      <color indexed="8"/>
      <name val="Verdana"/>
      <family val="2"/>
    </font>
    <font>
      <sz val="9"/>
      <color indexed="8"/>
      <name val="Verdana"/>
      <family val="2"/>
    </font>
    <font>
      <b/>
      <sz val="10"/>
      <color rgb="FFFF0000"/>
      <name val="Sylfaen"/>
      <family val="1"/>
    </font>
    <font>
      <i/>
      <sz val="10"/>
      <name val="Calibri"/>
      <family val="2"/>
      <scheme val="minor"/>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tint="-0.14999847407452621"/>
        <bgColor indexed="64"/>
      </patternFill>
    </fill>
  </fills>
  <borders count="14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right/>
      <top style="thin">
        <color indexed="64"/>
      </top>
      <bottom style="medium">
        <color indexed="64"/>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medium">
        <color indexed="64"/>
      </left>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right style="thin">
        <color auto="1"/>
      </right>
      <top style="thin">
        <color indexed="64"/>
      </top>
      <bottom style="thin">
        <color indexed="64"/>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9"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4" fillId="65" borderId="39" applyNumberFormat="0" applyAlignment="0" applyProtection="0"/>
    <xf numFmtId="0" fontId="25" fillId="10" borderId="34"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0" fontId="24"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0" fontId="25" fillId="10" borderId="34"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0" fontId="24"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29" applyNumberFormat="0" applyAlignment="0" applyProtection="0">
      <alignment horizontal="left" vertical="center"/>
    </xf>
    <xf numFmtId="0" fontId="37" fillId="0" borderId="29" applyNumberFormat="0" applyAlignment="0" applyProtection="0">
      <alignment horizontal="left" vertical="center"/>
    </xf>
    <xf numFmtId="168" fontId="37" fillId="0" borderId="29"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1" applyNumberFormat="0" applyFill="0" applyAlignment="0" applyProtection="0"/>
    <xf numFmtId="169" fontId="38" fillId="0" borderId="41" applyNumberFormat="0" applyFill="0" applyAlignment="0" applyProtection="0"/>
    <xf numFmtId="0"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0" fontId="38" fillId="0" borderId="41" applyNumberFormat="0" applyFill="0" applyAlignment="0" applyProtection="0"/>
    <xf numFmtId="0" fontId="39" fillId="0" borderId="42" applyNumberFormat="0" applyFill="0" applyAlignment="0" applyProtection="0"/>
    <xf numFmtId="169" fontId="39" fillId="0" borderId="42" applyNumberFormat="0" applyFill="0" applyAlignment="0" applyProtection="0"/>
    <xf numFmtId="0"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0" fontId="39" fillId="0" borderId="42" applyNumberFormat="0" applyFill="0" applyAlignment="0" applyProtection="0"/>
    <xf numFmtId="0" fontId="40" fillId="0" borderId="43" applyNumberFormat="0" applyFill="0" applyAlignment="0" applyProtection="0"/>
    <xf numFmtId="169"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9"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0" fontId="49" fillId="43" borderId="38"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4" applyNumberFormat="0" applyFill="0" applyAlignment="0" applyProtection="0"/>
    <xf numFmtId="0" fontId="53" fillId="0" borderId="33"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0" fontId="52" fillId="0" borderId="44"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0" fontId="52"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5"/>
    <xf numFmtId="169" fontId="9" fillId="0" borderId="45"/>
    <xf numFmtId="168" fontId="9"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68"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168" fontId="2" fillId="0" borderId="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69"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9"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9"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8" fillId="0" borderId="49"/>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2" fillId="0" borderId="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168" fontId="23"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168" fontId="23"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169" fontId="23"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168" fontId="23" fillId="64" borderId="125" applyNumberFormat="0" applyAlignment="0" applyProtection="0"/>
    <xf numFmtId="169" fontId="23" fillId="64" borderId="125" applyNumberFormat="0" applyAlignment="0" applyProtection="0"/>
    <xf numFmtId="168" fontId="23" fillId="64" borderId="125" applyNumberFormat="0" applyAlignment="0" applyProtection="0"/>
    <xf numFmtId="168" fontId="23" fillId="64" borderId="125" applyNumberFormat="0" applyAlignment="0" applyProtection="0"/>
    <xf numFmtId="169" fontId="23" fillId="64" borderId="125" applyNumberFormat="0" applyAlignment="0" applyProtection="0"/>
    <xf numFmtId="168" fontId="23" fillId="64" borderId="125" applyNumberFormat="0" applyAlignment="0" applyProtection="0"/>
    <xf numFmtId="168" fontId="23" fillId="64" borderId="125" applyNumberFormat="0" applyAlignment="0" applyProtection="0"/>
    <xf numFmtId="169" fontId="23" fillId="64" borderId="125" applyNumberFormat="0" applyAlignment="0" applyProtection="0"/>
    <xf numFmtId="168" fontId="23" fillId="64" borderId="125" applyNumberFormat="0" applyAlignment="0" applyProtection="0"/>
    <xf numFmtId="168" fontId="23" fillId="64" borderId="125" applyNumberFormat="0" applyAlignment="0" applyProtection="0"/>
    <xf numFmtId="169" fontId="23" fillId="64" borderId="125" applyNumberFormat="0" applyAlignment="0" applyProtection="0"/>
    <xf numFmtId="168" fontId="23" fillId="64" borderId="125" applyNumberFormat="0" applyAlignment="0" applyProtection="0"/>
    <xf numFmtId="0" fontId="21" fillId="64" borderId="125" applyNumberFormat="0" applyAlignment="0" applyProtection="0"/>
    <xf numFmtId="0" fontId="19" fillId="0" borderId="115" applyNumberFormat="0" applyAlignment="0">
      <alignment horizontal="right"/>
      <protection locked="0"/>
    </xf>
    <xf numFmtId="0" fontId="19" fillId="0" borderId="115" applyNumberFormat="0" applyAlignment="0">
      <alignment horizontal="right"/>
      <protection locked="0"/>
    </xf>
    <xf numFmtId="0" fontId="19" fillId="0" borderId="115" applyNumberFormat="0" applyAlignment="0">
      <alignment horizontal="right"/>
      <protection locked="0"/>
    </xf>
    <xf numFmtId="0" fontId="19" fillId="0" borderId="115" applyNumberFormat="0" applyAlignment="0">
      <alignment horizontal="right"/>
      <protection locked="0"/>
    </xf>
    <xf numFmtId="0" fontId="19" fillId="0" borderId="115" applyNumberFormat="0" applyAlignment="0">
      <alignment horizontal="right"/>
      <protection locked="0"/>
    </xf>
    <xf numFmtId="0" fontId="19" fillId="0" borderId="115" applyNumberFormat="0" applyAlignment="0">
      <alignment horizontal="right"/>
      <protection locked="0"/>
    </xf>
    <xf numFmtId="0" fontId="19" fillId="0" borderId="115" applyNumberFormat="0" applyAlignment="0">
      <alignment horizontal="right"/>
      <protection locked="0"/>
    </xf>
    <xf numFmtId="0" fontId="19" fillId="0" borderId="115" applyNumberFormat="0" applyAlignment="0">
      <alignment horizontal="right"/>
      <protection locked="0"/>
    </xf>
    <xf numFmtId="0" fontId="19" fillId="0" borderId="115" applyNumberFormat="0" applyAlignment="0">
      <alignment horizontal="right"/>
      <protection locked="0"/>
    </xf>
    <xf numFmtId="0" fontId="19" fillId="0" borderId="115" applyNumberFormat="0" applyAlignment="0">
      <alignment horizontal="right"/>
      <protection locked="0"/>
    </xf>
    <xf numFmtId="0" fontId="2" fillId="69" borderId="115" applyNumberFormat="0" applyFont="0" applyBorder="0" applyProtection="0">
      <alignment horizontal="center" vertical="center"/>
    </xf>
    <xf numFmtId="0" fontId="37" fillId="0" borderId="117">
      <alignment horizontal="left" vertical="center"/>
    </xf>
    <xf numFmtId="0" fontId="37" fillId="0" borderId="117">
      <alignment horizontal="left" vertical="center"/>
    </xf>
    <xf numFmtId="168" fontId="37" fillId="0" borderId="117">
      <alignment horizontal="left" vertical="center"/>
    </xf>
    <xf numFmtId="0" fontId="45" fillId="70" borderId="116" applyFont="0" applyBorder="0">
      <alignment horizontal="center" wrapText="1"/>
    </xf>
    <xf numFmtId="3" fontId="2" fillId="71" borderId="115" applyFont="0" applyProtection="0">
      <alignment horizontal="right" vertical="center"/>
    </xf>
    <xf numFmtId="9" fontId="2" fillId="71" borderId="115" applyFont="0" applyProtection="0">
      <alignment horizontal="right" vertical="center"/>
    </xf>
    <xf numFmtId="0" fontId="2" fillId="71" borderId="116" applyNumberFormat="0" applyFont="0" applyBorder="0" applyProtection="0">
      <alignment horizontal="left" vertical="center"/>
    </xf>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168" fontId="51"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168" fontId="51"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169" fontId="51"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168" fontId="51" fillId="43" borderId="125" applyNumberFormat="0" applyAlignment="0" applyProtection="0"/>
    <xf numFmtId="169" fontId="51" fillId="43" borderId="125" applyNumberFormat="0" applyAlignment="0" applyProtection="0"/>
    <xf numFmtId="168" fontId="51" fillId="43" borderId="125" applyNumberFormat="0" applyAlignment="0" applyProtection="0"/>
    <xf numFmtId="168" fontId="51" fillId="43" borderId="125" applyNumberFormat="0" applyAlignment="0" applyProtection="0"/>
    <xf numFmtId="169" fontId="51" fillId="43" borderId="125" applyNumberFormat="0" applyAlignment="0" applyProtection="0"/>
    <xf numFmtId="168" fontId="51" fillId="43" borderId="125" applyNumberFormat="0" applyAlignment="0" applyProtection="0"/>
    <xf numFmtId="168" fontId="51" fillId="43" borderId="125" applyNumberFormat="0" applyAlignment="0" applyProtection="0"/>
    <xf numFmtId="169" fontId="51" fillId="43" borderId="125" applyNumberFormat="0" applyAlignment="0" applyProtection="0"/>
    <xf numFmtId="168" fontId="51" fillId="43" borderId="125" applyNumberFormat="0" applyAlignment="0" applyProtection="0"/>
    <xf numFmtId="168" fontId="51" fillId="43" borderId="125" applyNumberFormat="0" applyAlignment="0" applyProtection="0"/>
    <xf numFmtId="169" fontId="51" fillId="43" borderId="125" applyNumberFormat="0" applyAlignment="0" applyProtection="0"/>
    <xf numFmtId="168" fontId="51" fillId="43" borderId="125" applyNumberFormat="0" applyAlignment="0" applyProtection="0"/>
    <xf numFmtId="0" fontId="49" fillId="43" borderId="125" applyNumberFormat="0" applyAlignment="0" applyProtection="0"/>
    <xf numFmtId="3" fontId="2" fillId="72" borderId="115" applyFont="0">
      <alignment horizontal="right" vertical="center"/>
      <protection locked="0"/>
    </xf>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3" fontId="2" fillId="75" borderId="115" applyFont="0">
      <alignment horizontal="right" vertical="center"/>
      <protection locked="0"/>
    </xf>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168" fontId="68"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168" fontId="68"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169" fontId="68"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168" fontId="68" fillId="64" borderId="127" applyNumberFormat="0" applyAlignment="0" applyProtection="0"/>
    <xf numFmtId="169" fontId="68" fillId="64" borderId="127" applyNumberFormat="0" applyAlignment="0" applyProtection="0"/>
    <xf numFmtId="168" fontId="68" fillId="64" borderId="127" applyNumberFormat="0" applyAlignment="0" applyProtection="0"/>
    <xf numFmtId="168" fontId="68" fillId="64" borderId="127" applyNumberFormat="0" applyAlignment="0" applyProtection="0"/>
    <xf numFmtId="169" fontId="68" fillId="64" borderId="127" applyNumberFormat="0" applyAlignment="0" applyProtection="0"/>
    <xf numFmtId="168" fontId="68" fillId="64" borderId="127" applyNumberFormat="0" applyAlignment="0" applyProtection="0"/>
    <xf numFmtId="168" fontId="68" fillId="64" borderId="127" applyNumberFormat="0" applyAlignment="0" applyProtection="0"/>
    <xf numFmtId="169" fontId="68" fillId="64" borderId="127" applyNumberFormat="0" applyAlignment="0" applyProtection="0"/>
    <xf numFmtId="168" fontId="68" fillId="64" borderId="127" applyNumberFormat="0" applyAlignment="0" applyProtection="0"/>
    <xf numFmtId="168" fontId="68" fillId="64" borderId="127" applyNumberFormat="0" applyAlignment="0" applyProtection="0"/>
    <xf numFmtId="169" fontId="68" fillId="64" borderId="127" applyNumberFormat="0" applyAlignment="0" applyProtection="0"/>
    <xf numFmtId="168" fontId="68" fillId="64" borderId="127" applyNumberFormat="0" applyAlignment="0" applyProtection="0"/>
    <xf numFmtId="0" fontId="66" fillId="64" borderId="127" applyNumberFormat="0" applyAlignment="0" applyProtection="0"/>
    <xf numFmtId="3" fontId="2" fillId="70" borderId="115" applyFont="0">
      <alignment horizontal="right" vertical="center"/>
    </xf>
    <xf numFmtId="188" fontId="2" fillId="70" borderId="115" applyFont="0">
      <alignment horizontal="right" vertical="center"/>
    </xf>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8" fontId="77"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8" fontId="77"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9" fontId="77"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8" fontId="77" fillId="0" borderId="128" applyNumberFormat="0" applyFill="0" applyAlignment="0" applyProtection="0"/>
    <xf numFmtId="169" fontId="77" fillId="0" borderId="128" applyNumberFormat="0" applyFill="0" applyAlignment="0" applyProtection="0"/>
    <xf numFmtId="168" fontId="77" fillId="0" borderId="128" applyNumberFormat="0" applyFill="0" applyAlignment="0" applyProtection="0"/>
    <xf numFmtId="168" fontId="77" fillId="0" borderId="128" applyNumberFormat="0" applyFill="0" applyAlignment="0" applyProtection="0"/>
    <xf numFmtId="169" fontId="77" fillId="0" borderId="128" applyNumberFormat="0" applyFill="0" applyAlignment="0" applyProtection="0"/>
    <xf numFmtId="168" fontId="77" fillId="0" borderId="128" applyNumberFormat="0" applyFill="0" applyAlignment="0" applyProtection="0"/>
    <xf numFmtId="168" fontId="77" fillId="0" borderId="128" applyNumberFormat="0" applyFill="0" applyAlignment="0" applyProtection="0"/>
    <xf numFmtId="169" fontId="77" fillId="0" borderId="128" applyNumberFormat="0" applyFill="0" applyAlignment="0" applyProtection="0"/>
    <xf numFmtId="168" fontId="77" fillId="0" borderId="128" applyNumberFormat="0" applyFill="0" applyAlignment="0" applyProtection="0"/>
    <xf numFmtId="168" fontId="77" fillId="0" borderId="128" applyNumberFormat="0" applyFill="0" applyAlignment="0" applyProtection="0"/>
    <xf numFmtId="169" fontId="77" fillId="0" borderId="128" applyNumberFormat="0" applyFill="0" applyAlignment="0" applyProtection="0"/>
    <xf numFmtId="168" fontId="77" fillId="0" borderId="128" applyNumberFormat="0" applyFill="0" applyAlignment="0" applyProtection="0"/>
    <xf numFmtId="0" fontId="30" fillId="0" borderId="128" applyNumberFormat="0" applyFill="0" applyAlignment="0" applyProtection="0"/>
  </cellStyleXfs>
  <cellXfs count="941">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7" xfId="0" applyFont="1" applyBorder="1" applyAlignment="1">
      <alignment horizontal="right" vertical="center" wrapText="1"/>
    </xf>
    <xf numFmtId="0" fontId="2" fillId="0" borderId="15" xfId="0" applyFont="1" applyBorder="1" applyAlignment="1">
      <alignment vertical="center" wrapText="1"/>
    </xf>
    <xf numFmtId="0" fontId="2" fillId="0" borderId="17" xfId="0" applyFont="1" applyFill="1" applyBorder="1" applyAlignment="1">
      <alignment horizontal="center" vertical="center" wrapText="1"/>
    </xf>
    <xf numFmtId="0" fontId="85" fillId="0" borderId="0" xfId="0" applyFont="1" applyFill="1"/>
    <xf numFmtId="0" fontId="2" fillId="0" borderId="0" xfId="0" applyFont="1" applyAlignment="1">
      <alignment horizontal="right"/>
    </xf>
    <xf numFmtId="0" fontId="88" fillId="0" borderId="0" xfId="0" applyFont="1"/>
    <xf numFmtId="0" fontId="46" fillId="0" borderId="0" xfId="0" applyFont="1" applyFill="1" applyBorder="1" applyAlignment="1" applyProtection="1">
      <alignment horizontal="right"/>
      <protection locked="0"/>
    </xf>
    <xf numFmtId="0" fontId="84" fillId="0" borderId="17" xfId="0" applyFont="1" applyBorder="1" applyAlignment="1">
      <alignment horizontal="center" vertical="center" wrapText="1"/>
    </xf>
    <xf numFmtId="0" fontId="84" fillId="0" borderId="3" xfId="0" applyFont="1" applyFill="1" applyBorder="1" applyAlignment="1">
      <alignment vertical="center" wrapText="1"/>
    </xf>
    <xf numFmtId="0" fontId="84" fillId="0" borderId="20"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4" xfId="0" applyFont="1" applyBorder="1"/>
    <xf numFmtId="0" fontId="2" fillId="0" borderId="17" xfId="0" applyFont="1" applyBorder="1" applyAlignment="1">
      <alignment vertical="center"/>
    </xf>
    <xf numFmtId="0" fontId="2" fillId="0" borderId="8" xfId="0" applyFont="1" applyBorder="1" applyAlignment="1">
      <alignment wrapText="1"/>
    </xf>
    <xf numFmtId="0" fontId="84" fillId="0" borderId="19" xfId="0" applyFont="1" applyBorder="1" applyAlignment="1"/>
    <xf numFmtId="0" fontId="2" fillId="0" borderId="19" xfId="0" applyFont="1" applyBorder="1" applyAlignment="1"/>
    <xf numFmtId="0" fontId="2" fillId="0" borderId="19" xfId="0" applyFont="1" applyBorder="1" applyAlignment="1">
      <alignment wrapText="1"/>
    </xf>
    <xf numFmtId="0" fontId="2" fillId="0" borderId="20" xfId="0" applyFont="1" applyBorder="1"/>
    <xf numFmtId="0" fontId="2" fillId="0" borderId="23" xfId="0" applyFont="1" applyBorder="1" applyAlignment="1">
      <alignment wrapText="1"/>
    </xf>
    <xf numFmtId="0" fontId="84" fillId="0" borderId="37"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5" xfId="11" applyFont="1" applyFill="1" applyBorder="1" applyAlignment="1" applyProtection="1">
      <alignment horizontal="center" vertical="center"/>
    </xf>
    <xf numFmtId="0" fontId="45" fillId="0" borderId="16"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0" xfId="0" applyFont="1" applyAlignment="1">
      <alignment vertical="center"/>
    </xf>
    <xf numFmtId="0" fontId="84" fillId="0" borderId="17" xfId="0" applyFont="1" applyBorder="1" applyAlignment="1">
      <alignment horizontal="center" vertical="center"/>
    </xf>
    <xf numFmtId="0" fontId="85" fillId="0" borderId="0" xfId="0" applyFont="1" applyAlignment="1"/>
    <xf numFmtId="0" fontId="84" fillId="0" borderId="11"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4"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6" xfId="2" applyNumberFormat="1" applyFont="1" applyFill="1" applyBorder="1" applyAlignment="1" applyProtection="1">
      <alignment horizontal="center" vertical="center"/>
      <protection locked="0"/>
    </xf>
    <xf numFmtId="0" fontId="2" fillId="0" borderId="17"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7"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1"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57" xfId="0" applyFont="1" applyFill="1" applyBorder="1" applyAlignment="1">
      <alignment horizontal="center" vertical="center" wrapText="1"/>
    </xf>
    <xf numFmtId="0" fontId="84" fillId="0" borderId="6" xfId="0" applyFont="1" applyFill="1" applyBorder="1" applyAlignment="1">
      <alignment horizontal="center" vertical="center" wrapText="1"/>
    </xf>
    <xf numFmtId="167" fontId="84" fillId="0" borderId="58" xfId="0" applyNumberFormat="1" applyFont="1" applyBorder="1" applyAlignment="1">
      <alignment horizontal="center"/>
    </xf>
    <xf numFmtId="167" fontId="85" fillId="0" borderId="0" xfId="0" applyNumberFormat="1" applyFont="1" applyBorder="1" applyAlignment="1">
      <alignment horizontal="center"/>
    </xf>
    <xf numFmtId="167" fontId="84" fillId="0" borderId="56" xfId="0" applyNumberFormat="1" applyFont="1" applyBorder="1" applyAlignment="1">
      <alignment horizontal="center"/>
    </xf>
    <xf numFmtId="167" fontId="91" fillId="0" borderId="0" xfId="0" applyNumberFormat="1" applyFont="1" applyBorder="1" applyAlignment="1">
      <alignment horizontal="center"/>
    </xf>
    <xf numFmtId="167" fontId="84" fillId="0" borderId="59" xfId="0" applyNumberFormat="1" applyFont="1" applyBorder="1" applyAlignment="1">
      <alignment horizontal="center"/>
    </xf>
    <xf numFmtId="167" fontId="89" fillId="0" borderId="0" xfId="0" applyNumberFormat="1" applyFont="1" applyFill="1" applyBorder="1" applyAlignment="1">
      <alignment horizontal="center"/>
    </xf>
    <xf numFmtId="167" fontId="84" fillId="0" borderId="60" xfId="0" applyNumberFormat="1" applyFont="1" applyBorder="1" applyAlignment="1">
      <alignment horizontal="center"/>
    </xf>
    <xf numFmtId="0" fontId="84" fillId="0" borderId="17" xfId="0" applyFont="1" applyBorder="1" applyAlignment="1">
      <alignment vertical="center"/>
    </xf>
    <xf numFmtId="0" fontId="88" fillId="0" borderId="0" xfId="0" applyFont="1" applyAlignment="1"/>
    <xf numFmtId="0" fontId="2" fillId="3" borderId="20" xfId="9" applyFont="1" applyFill="1" applyBorder="1" applyAlignment="1" applyProtection="1">
      <alignment horizontal="left" vertical="center"/>
      <protection locked="0"/>
    </xf>
    <xf numFmtId="0" fontId="45" fillId="3" borderId="21" xfId="16" applyFont="1" applyFill="1" applyBorder="1" applyAlignment="1" applyProtection="1">
      <protection locked="0"/>
    </xf>
    <xf numFmtId="0" fontId="86" fillId="0" borderId="0" xfId="0" applyFont="1" applyAlignment="1">
      <alignment horizontal="center"/>
    </xf>
    <xf numFmtId="0" fontId="84" fillId="0" borderId="14" xfId="0" applyFont="1" applyBorder="1"/>
    <xf numFmtId="0" fontId="84" fillId="0" borderId="16" xfId="0" applyFont="1" applyBorder="1"/>
    <xf numFmtId="0" fontId="84" fillId="0" borderId="18" xfId="0" applyFont="1" applyBorder="1" applyAlignment="1">
      <alignment horizontal="center" vertical="center"/>
    </xf>
    <xf numFmtId="164" fontId="2" fillId="3" borderId="17"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8" xfId="1" applyNumberFormat="1" applyFont="1" applyFill="1" applyBorder="1" applyAlignment="1" applyProtection="1">
      <alignment horizontal="center" vertical="center" wrapText="1"/>
      <protection locked="0"/>
    </xf>
    <xf numFmtId="0" fontId="2" fillId="3" borderId="17" xfId="5" applyFont="1" applyFill="1" applyBorder="1" applyAlignment="1" applyProtection="1">
      <alignment horizontal="right" vertical="center"/>
      <protection locked="0"/>
    </xf>
    <xf numFmtId="0" fontId="45" fillId="3" borderId="22" xfId="16" applyFont="1" applyFill="1" applyBorder="1" applyAlignment="1" applyProtection="1">
      <protection locked="0"/>
    </xf>
    <xf numFmtId="0" fontId="84" fillId="0" borderId="0" xfId="0" applyFont="1" applyBorder="1" applyAlignment="1">
      <alignment vertical="center"/>
    </xf>
    <xf numFmtId="0" fontId="84" fillId="0" borderId="15" xfId="0" applyFont="1" applyBorder="1"/>
    <xf numFmtId="0" fontId="88" fillId="0" borderId="0" xfId="0" applyFont="1" applyAlignment="1">
      <alignment wrapText="1"/>
    </xf>
    <xf numFmtId="0" fontId="84" fillId="0" borderId="17" xfId="0" applyFont="1" applyBorder="1"/>
    <xf numFmtId="0" fontId="84" fillId="0" borderId="3" xfId="0" applyFont="1" applyBorder="1"/>
    <xf numFmtId="0" fontId="84" fillId="0" borderId="61" xfId="0" applyFont="1" applyBorder="1" applyAlignment="1">
      <alignment wrapText="1"/>
    </xf>
    <xf numFmtId="0" fontId="84" fillId="0" borderId="20" xfId="0" applyFont="1" applyBorder="1"/>
    <xf numFmtId="0" fontId="86" fillId="0" borderId="21" xfId="0" applyFont="1" applyBorder="1"/>
    <xf numFmtId="0" fontId="84" fillId="0" borderId="53" xfId="0" applyFont="1" applyBorder="1" applyAlignment="1">
      <alignment horizontal="center"/>
    </xf>
    <xf numFmtId="0" fontId="84" fillId="0" borderId="54" xfId="0" applyFont="1" applyBorder="1" applyAlignment="1">
      <alignment horizontal="center"/>
    </xf>
    <xf numFmtId="0" fontId="84" fillId="0" borderId="15" xfId="0" applyFont="1" applyBorder="1" applyAlignment="1">
      <alignment horizontal="center"/>
    </xf>
    <xf numFmtId="0" fontId="84" fillId="0" borderId="16" xfId="0" applyFont="1" applyBorder="1" applyAlignment="1">
      <alignment horizontal="center"/>
    </xf>
    <xf numFmtId="0" fontId="88" fillId="0" borderId="0" xfId="0" applyFont="1" applyAlignment="1">
      <alignment horizontal="center"/>
    </xf>
    <xf numFmtId="0" fontId="2" fillId="3" borderId="17" xfId="5" applyFont="1" applyFill="1" applyBorder="1" applyAlignment="1" applyProtection="1">
      <alignment horizontal="left" vertical="center"/>
      <protection locked="0"/>
    </xf>
    <xf numFmtId="0" fontId="2" fillId="0" borderId="3" xfId="13" applyFont="1" applyFill="1" applyBorder="1" applyAlignment="1" applyProtection="1">
      <alignment horizontal="center" vertical="center" wrapText="1"/>
      <protection locked="0"/>
    </xf>
    <xf numFmtId="193" fontId="84" fillId="0" borderId="0" xfId="0" applyNumberFormat="1" applyFont="1"/>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2" fillId="0" borderId="21" xfId="0" applyFont="1" applyBorder="1" applyAlignment="1">
      <alignment vertical="center" wrapText="1"/>
    </xf>
    <xf numFmtId="0" fontId="2" fillId="0" borderId="14" xfId="11" applyFont="1" applyFill="1" applyBorder="1" applyAlignment="1" applyProtection="1">
      <alignment vertical="center"/>
    </xf>
    <xf numFmtId="0" fontId="2" fillId="0" borderId="15" xfId="11" applyFont="1" applyFill="1" applyBorder="1" applyAlignment="1" applyProtection="1">
      <alignment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1" xfId="0" applyFont="1" applyFill="1" applyBorder="1" applyAlignment="1">
      <alignment wrapText="1"/>
    </xf>
    <xf numFmtId="0" fontId="84" fillId="0" borderId="14" xfId="0" applyFont="1" applyBorder="1" applyAlignment="1">
      <alignment horizontal="center" vertical="center"/>
    </xf>
    <xf numFmtId="193" fontId="84" fillId="36" borderId="16" xfId="0" applyNumberFormat="1" applyFont="1" applyFill="1" applyBorder="1" applyAlignment="1">
      <alignment horizontal="center" vertical="center"/>
    </xf>
    <xf numFmtId="0" fontId="84" fillId="0" borderId="0" xfId="0" applyFont="1" applyAlignment="1"/>
    <xf numFmtId="193" fontId="84" fillId="36" borderId="22"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18" xfId="1" applyNumberFormat="1" applyFont="1" applyFill="1" applyBorder="1" applyAlignment="1" applyProtection="1">
      <alignment horizontal="center" vertical="center" wrapText="1"/>
      <protection locked="0"/>
    </xf>
    <xf numFmtId="0" fontId="3" fillId="0" borderId="53" xfId="0" applyFont="1" applyBorder="1"/>
    <xf numFmtId="0" fontId="3" fillId="0" borderId="54" xfId="0" applyFont="1" applyBorder="1"/>
    <xf numFmtId="0" fontId="3" fillId="0" borderId="15" xfId="0" applyFont="1" applyBorder="1" applyAlignment="1">
      <alignment horizontal="center" vertical="center"/>
    </xf>
    <xf numFmtId="0" fontId="3" fillId="0" borderId="25" xfId="0" applyFont="1" applyBorder="1" applyAlignment="1">
      <alignment horizontal="center" vertical="center"/>
    </xf>
    <xf numFmtId="0" fontId="3" fillId="0" borderId="16" xfId="0" applyFont="1" applyBorder="1" applyAlignment="1">
      <alignment horizontal="center" vertical="center"/>
    </xf>
    <xf numFmtId="0" fontId="97" fillId="0" borderId="0" xfId="0" applyFont="1"/>
    <xf numFmtId="0" fontId="3" fillId="0" borderId="61" xfId="0" applyFont="1" applyBorder="1"/>
    <xf numFmtId="0" fontId="3" fillId="0" borderId="0" xfId="0" applyFont="1"/>
    <xf numFmtId="0" fontId="3" fillId="0" borderId="15" xfId="0" applyFont="1" applyBorder="1" applyAlignment="1">
      <alignment wrapText="1"/>
    </xf>
    <xf numFmtId="0" fontId="3" fillId="0" borderId="25" xfId="0" applyFont="1" applyBorder="1" applyAlignment="1">
      <alignment wrapText="1"/>
    </xf>
    <xf numFmtId="0" fontId="3" fillId="0" borderId="16" xfId="0" applyFont="1" applyBorder="1" applyAlignment="1">
      <alignment wrapText="1"/>
    </xf>
    <xf numFmtId="0" fontId="3" fillId="0" borderId="3" xfId="0" applyFont="1" applyFill="1" applyBorder="1" applyAlignment="1">
      <alignment horizontal="center" vertical="center" wrapText="1"/>
    </xf>
    <xf numFmtId="193" fontId="3" fillId="36" borderId="21" xfId="0" applyNumberFormat="1" applyFont="1" applyFill="1" applyBorder="1"/>
    <xf numFmtId="9" fontId="3" fillId="36" borderId="22" xfId="20962" applyFont="1" applyFill="1" applyBorder="1"/>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66" xfId="0" applyFont="1" applyFill="1" applyBorder="1" applyAlignment="1">
      <alignment vertical="center" wrapText="1"/>
    </xf>
    <xf numFmtId="0" fontId="84" fillId="0" borderId="17" xfId="0" applyFont="1" applyFill="1" applyBorder="1"/>
    <xf numFmtId="193" fontId="86" fillId="36" borderId="21" xfId="0" applyNumberFormat="1" applyFont="1" applyFill="1" applyBorder="1" applyAlignment="1">
      <alignment horizontal="left" vertical="center" wrapText="1"/>
    </xf>
    <xf numFmtId="0" fontId="86" fillId="36" borderId="74"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76" xfId="0" applyFont="1" applyFill="1" applyBorder="1" applyAlignment="1">
      <alignment horizontal="left"/>
    </xf>
    <xf numFmtId="0" fontId="3" fillId="3" borderId="80" xfId="0" applyFont="1" applyFill="1" applyBorder="1" applyAlignment="1">
      <alignment vertical="center"/>
    </xf>
    <xf numFmtId="0" fontId="3" fillId="0" borderId="65" xfId="0" applyFont="1" applyFill="1" applyBorder="1" applyAlignment="1">
      <alignment horizontal="center" vertical="center"/>
    </xf>
    <xf numFmtId="0" fontId="3" fillId="0" borderId="7" xfId="0" applyFont="1" applyFill="1" applyBorder="1" applyAlignment="1">
      <alignment vertical="center"/>
    </xf>
    <xf numFmtId="0" fontId="3"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4" fillId="0" borderId="21" xfId="0" applyFont="1" applyFill="1" applyBorder="1" applyAlignment="1">
      <alignment vertical="center"/>
    </xf>
    <xf numFmtId="0" fontId="3" fillId="3" borderId="61" xfId="0" applyFont="1" applyFill="1" applyBorder="1" applyAlignment="1">
      <alignment horizontal="center" vertical="center"/>
    </xf>
    <xf numFmtId="0" fontId="3" fillId="3" borderId="0"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169" fontId="9" fillId="37" borderId="54" xfId="20" applyBorder="1"/>
    <xf numFmtId="0" fontId="3" fillId="0" borderId="82" xfId="0" applyFont="1" applyFill="1" applyBorder="1" applyAlignment="1">
      <alignment horizontal="center" vertical="center"/>
    </xf>
    <xf numFmtId="169" fontId="9" fillId="37" borderId="23" xfId="20" applyBorder="1"/>
    <xf numFmtId="169" fontId="9" fillId="37" borderId="83" xfId="20" applyBorder="1"/>
    <xf numFmtId="169" fontId="9" fillId="37" borderId="24" xfId="20" applyBorder="1"/>
    <xf numFmtId="0" fontId="3" fillId="0" borderId="84" xfId="0" applyFont="1" applyFill="1" applyBorder="1" applyAlignment="1">
      <alignment horizontal="center" vertical="center"/>
    </xf>
    <xf numFmtId="0" fontId="3" fillId="0" borderId="85" xfId="0" applyFont="1" applyFill="1" applyBorder="1" applyAlignment="1">
      <alignment vertical="center"/>
    </xf>
    <xf numFmtId="169" fontId="9" fillId="37" borderId="29" xfId="20" applyBorder="1"/>
    <xf numFmtId="0" fontId="4" fillId="0" borderId="0" xfId="0" applyFont="1" applyFill="1" applyAlignment="1">
      <alignment horizontal="center"/>
    </xf>
    <xf numFmtId="0" fontId="94" fillId="0" borderId="0" xfId="11" applyFont="1" applyFill="1" applyBorder="1" applyProtection="1"/>
    <xf numFmtId="0" fontId="4" fillId="36" borderId="15"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left" vertical="center" wrapText="1"/>
    </xf>
    <xf numFmtId="0" fontId="4" fillId="36" borderId="78" xfId="0" applyFont="1" applyFill="1" applyBorder="1" applyAlignment="1">
      <alignment horizontal="left" vertical="center" wrapText="1"/>
    </xf>
    <xf numFmtId="0" fontId="3" fillId="0" borderId="17" xfId="0" applyFont="1" applyFill="1" applyBorder="1" applyAlignment="1">
      <alignment horizontal="right" vertical="center" wrapText="1"/>
    </xf>
    <xf numFmtId="0" fontId="100" fillId="0" borderId="17" xfId="0" applyFont="1" applyFill="1" applyBorder="1" applyAlignment="1">
      <alignment horizontal="right" vertical="center" wrapText="1"/>
    </xf>
    <xf numFmtId="0" fontId="4" fillId="0" borderId="17"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0" xfId="5" applyNumberFormat="1" applyFont="1" applyFill="1" applyBorder="1" applyAlignment="1" applyProtection="1">
      <alignment horizontal="left" vertical="center"/>
      <protection locked="0"/>
    </xf>
    <xf numFmtId="0" fontId="102" fillId="0" borderId="21" xfId="9" applyFont="1" applyFill="1" applyBorder="1" applyAlignment="1" applyProtection="1">
      <alignment horizontal="left" vertical="center" wrapText="1"/>
      <protection locked="0"/>
    </xf>
    <xf numFmtId="0" fontId="6" fillId="0" borderId="77" xfId="17" applyFill="1" applyBorder="1" applyAlignment="1" applyProtection="1"/>
    <xf numFmtId="49" fontId="84" fillId="0" borderId="77"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92" xfId="20964" applyFont="1" applyFill="1" applyBorder="1" applyAlignment="1">
      <alignment vertical="center"/>
    </xf>
    <xf numFmtId="0" fontId="45" fillId="76" borderId="93" xfId="20964" applyFont="1" applyFill="1" applyBorder="1" applyAlignment="1">
      <alignment vertical="center"/>
    </xf>
    <xf numFmtId="0" fontId="45" fillId="76" borderId="90" xfId="20964" applyFont="1" applyFill="1" applyBorder="1" applyAlignment="1">
      <alignment vertical="center"/>
    </xf>
    <xf numFmtId="0" fontId="104" fillId="70" borderId="89" xfId="20964" applyFont="1" applyFill="1" applyBorder="1" applyAlignment="1">
      <alignment horizontal="center" vertical="center"/>
    </xf>
    <xf numFmtId="0" fontId="104" fillId="70" borderId="90" xfId="20964" applyFont="1" applyFill="1" applyBorder="1" applyAlignment="1">
      <alignment horizontal="left" vertical="center" wrapText="1"/>
    </xf>
    <xf numFmtId="164" fontId="104" fillId="0" borderId="91" xfId="7" applyNumberFormat="1" applyFont="1" applyFill="1" applyBorder="1" applyAlignment="1" applyProtection="1">
      <alignment horizontal="right" vertical="center"/>
      <protection locked="0"/>
    </xf>
    <xf numFmtId="0" fontId="103" fillId="77" borderId="91" xfId="20964" applyFont="1" applyFill="1" applyBorder="1" applyAlignment="1">
      <alignment horizontal="center" vertical="center"/>
    </xf>
    <xf numFmtId="0" fontId="103" fillId="77" borderId="93" xfId="20964" applyFont="1" applyFill="1" applyBorder="1" applyAlignment="1">
      <alignment vertical="top" wrapText="1"/>
    </xf>
    <xf numFmtId="164" fontId="45" fillId="76" borderId="90" xfId="7" applyNumberFormat="1" applyFont="1" applyFill="1" applyBorder="1" applyAlignment="1">
      <alignment horizontal="right" vertical="center"/>
    </xf>
    <xf numFmtId="0" fontId="105" fillId="70" borderId="89" xfId="20964" applyFont="1" applyFill="1" applyBorder="1" applyAlignment="1">
      <alignment horizontal="center" vertical="center"/>
    </xf>
    <xf numFmtId="0" fontId="104" fillId="70" borderId="93" xfId="20964" applyFont="1" applyFill="1" applyBorder="1" applyAlignment="1">
      <alignment vertical="center" wrapText="1"/>
    </xf>
    <xf numFmtId="0" fontId="104" fillId="70" borderId="90" xfId="20964" applyFont="1" applyFill="1" applyBorder="1" applyAlignment="1">
      <alignment horizontal="left" vertical="center"/>
    </xf>
    <xf numFmtId="0" fontId="105" fillId="3" borderId="89" xfId="20964" applyFont="1" applyFill="1" applyBorder="1" applyAlignment="1">
      <alignment horizontal="center" vertical="center"/>
    </xf>
    <xf numFmtId="0" fontId="104" fillId="3" borderId="90" xfId="20964" applyFont="1" applyFill="1" applyBorder="1" applyAlignment="1">
      <alignment horizontal="left" vertical="center"/>
    </xf>
    <xf numFmtId="0" fontId="105" fillId="0" borderId="89" xfId="20964" applyFont="1" applyFill="1" applyBorder="1" applyAlignment="1">
      <alignment horizontal="center" vertical="center"/>
    </xf>
    <xf numFmtId="0" fontId="104" fillId="0" borderId="90" xfId="20964" applyFont="1" applyFill="1" applyBorder="1" applyAlignment="1">
      <alignment horizontal="left" vertical="center"/>
    </xf>
    <xf numFmtId="0" fontId="106" fillId="77" borderId="91" xfId="20964" applyFont="1" applyFill="1" applyBorder="1" applyAlignment="1">
      <alignment horizontal="center" vertical="center"/>
    </xf>
    <xf numFmtId="0" fontId="103" fillId="77" borderId="93" xfId="20964" applyFont="1" applyFill="1" applyBorder="1" applyAlignment="1">
      <alignment vertical="center"/>
    </xf>
    <xf numFmtId="164" fontId="104" fillId="77" borderId="91" xfId="7" applyNumberFormat="1" applyFont="1" applyFill="1" applyBorder="1" applyAlignment="1" applyProtection="1">
      <alignment horizontal="right" vertical="center"/>
      <protection locked="0"/>
    </xf>
    <xf numFmtId="0" fontId="103" fillId="76" borderId="92" xfId="20964" applyFont="1" applyFill="1" applyBorder="1" applyAlignment="1">
      <alignment vertical="center"/>
    </xf>
    <xf numFmtId="0" fontId="103" fillId="76" borderId="93" xfId="20964" applyFont="1" applyFill="1" applyBorder="1" applyAlignment="1">
      <alignment vertical="center"/>
    </xf>
    <xf numFmtId="164" fontId="103" fillId="76" borderId="90" xfId="7" applyNumberFormat="1" applyFont="1" applyFill="1" applyBorder="1" applyAlignment="1">
      <alignment horizontal="right" vertical="center"/>
    </xf>
    <xf numFmtId="0" fontId="108" fillId="3" borderId="89" xfId="20964" applyFont="1" applyFill="1" applyBorder="1" applyAlignment="1">
      <alignment horizontal="center" vertical="center"/>
    </xf>
    <xf numFmtId="0" fontId="109" fillId="77" borderId="91" xfId="20964" applyFont="1" applyFill="1" applyBorder="1" applyAlignment="1">
      <alignment horizontal="center" vertical="center"/>
    </xf>
    <xf numFmtId="0" fontId="45" fillId="77" borderId="93" xfId="20964" applyFont="1" applyFill="1" applyBorder="1" applyAlignment="1">
      <alignment vertical="center"/>
    </xf>
    <xf numFmtId="0" fontId="108" fillId="70" borderId="89" xfId="20964" applyFont="1" applyFill="1" applyBorder="1" applyAlignment="1">
      <alignment horizontal="center" vertical="center"/>
    </xf>
    <xf numFmtId="164" fontId="104" fillId="3" borderId="91" xfId="7" applyNumberFormat="1" applyFont="1" applyFill="1" applyBorder="1" applyAlignment="1" applyProtection="1">
      <alignment horizontal="right" vertical="center"/>
      <protection locked="0"/>
    </xf>
    <xf numFmtId="0" fontId="109" fillId="3" borderId="91" xfId="20964" applyFont="1" applyFill="1" applyBorder="1" applyAlignment="1">
      <alignment horizontal="center" vertical="center"/>
    </xf>
    <xf numFmtId="0" fontId="45" fillId="3" borderId="93" xfId="20964" applyFont="1" applyFill="1" applyBorder="1" applyAlignment="1">
      <alignment vertical="center"/>
    </xf>
    <xf numFmtId="0" fontId="105" fillId="70" borderId="91" xfId="20964" applyFont="1" applyFill="1" applyBorder="1" applyAlignment="1">
      <alignment horizontal="center" vertical="center"/>
    </xf>
    <xf numFmtId="0" fontId="19" fillId="70" borderId="91" xfId="20964" applyFont="1" applyFill="1" applyBorder="1" applyAlignment="1">
      <alignment horizontal="center" vertical="center"/>
    </xf>
    <xf numFmtId="0" fontId="100" fillId="0" borderId="91" xfId="0" applyFont="1" applyFill="1" applyBorder="1" applyAlignment="1">
      <alignment horizontal="left" vertical="center" wrapText="1"/>
    </xf>
    <xf numFmtId="10" fontId="96" fillId="0" borderId="91" xfId="20962" applyNumberFormat="1" applyFont="1" applyFill="1" applyBorder="1" applyAlignment="1">
      <alignment horizontal="left" vertical="center" wrapText="1"/>
    </xf>
    <xf numFmtId="10" fontId="3" fillId="0" borderId="91" xfId="20962" applyNumberFormat="1" applyFont="1" applyFill="1" applyBorder="1" applyAlignment="1">
      <alignment horizontal="left" vertical="center" wrapText="1"/>
    </xf>
    <xf numFmtId="10" fontId="4" fillId="36" borderId="91" xfId="0" applyNumberFormat="1" applyFont="1" applyFill="1" applyBorder="1" applyAlignment="1">
      <alignment horizontal="left" vertical="center" wrapText="1"/>
    </xf>
    <xf numFmtId="10" fontId="100" fillId="0" borderId="91" xfId="20962" applyNumberFormat="1" applyFont="1" applyFill="1" applyBorder="1" applyAlignment="1">
      <alignment horizontal="left" vertical="center" wrapText="1"/>
    </xf>
    <xf numFmtId="10" fontId="4" fillId="36" borderId="91" xfId="20962" applyNumberFormat="1" applyFont="1" applyFill="1" applyBorder="1" applyAlignment="1">
      <alignment horizontal="left" vertical="center" wrapText="1"/>
    </xf>
    <xf numFmtId="10" fontId="4" fillId="36" borderId="91" xfId="0" applyNumberFormat="1" applyFont="1" applyFill="1" applyBorder="1" applyAlignment="1">
      <alignment horizontal="center" vertical="center" wrapText="1"/>
    </xf>
    <xf numFmtId="10" fontId="102" fillId="0" borderId="21" xfId="20962" applyNumberFormat="1" applyFont="1" applyFill="1" applyBorder="1" applyAlignment="1" applyProtection="1">
      <alignment horizontal="left" vertical="center"/>
    </xf>
    <xf numFmtId="0" fontId="4" fillId="36" borderId="91" xfId="0" applyFont="1" applyFill="1" applyBorder="1" applyAlignment="1">
      <alignment horizontal="left" vertical="center" wrapText="1"/>
    </xf>
    <xf numFmtId="0" fontId="3" fillId="0" borderId="91" xfId="0" applyFont="1" applyFill="1" applyBorder="1" applyAlignment="1">
      <alignment horizontal="left" vertical="center" wrapText="1"/>
    </xf>
    <xf numFmtId="0" fontId="4" fillId="36" borderId="79" xfId="0" applyFont="1" applyFill="1" applyBorder="1" applyAlignment="1">
      <alignment vertical="center" wrapText="1"/>
    </xf>
    <xf numFmtId="0" fontId="4" fillId="36" borderId="90" xfId="0" applyFont="1" applyFill="1" applyBorder="1" applyAlignment="1">
      <alignment vertical="center" wrapText="1"/>
    </xf>
    <xf numFmtId="0" fontId="4" fillId="36" borderId="67" xfId="0" applyFont="1" applyFill="1" applyBorder="1" applyAlignment="1">
      <alignment vertical="center" wrapText="1"/>
    </xf>
    <xf numFmtId="0" fontId="4" fillId="36" borderId="28" xfId="0" applyFont="1" applyFill="1" applyBorder="1" applyAlignment="1">
      <alignment vertical="center" wrapText="1"/>
    </xf>
    <xf numFmtId="0" fontId="84" fillId="0" borderId="91" xfId="0" applyFont="1" applyBorder="1"/>
    <xf numFmtId="0" fontId="6" fillId="0" borderId="91" xfId="17" applyFill="1" applyBorder="1" applyAlignment="1" applyProtection="1">
      <alignment horizontal="left" vertical="center"/>
    </xf>
    <xf numFmtId="0" fontId="6" fillId="0" borderId="91" xfId="17" applyBorder="1" applyAlignment="1" applyProtection="1"/>
    <xf numFmtId="0" fontId="84" fillId="0" borderId="91" xfId="0" applyFont="1" applyFill="1" applyBorder="1"/>
    <xf numFmtId="0" fontId="6" fillId="0" borderId="91" xfId="17" applyFill="1" applyBorder="1" applyAlignment="1" applyProtection="1">
      <alignment horizontal="left" vertical="center" wrapText="1"/>
    </xf>
    <xf numFmtId="0" fontId="6" fillId="0" borderId="91" xfId="17" applyFill="1" applyBorder="1" applyAlignment="1" applyProtection="1"/>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2" fillId="0" borderId="3" xfId="0" applyFont="1" applyBorder="1" applyAlignment="1">
      <alignment wrapText="1"/>
    </xf>
    <xf numFmtId="0" fontId="84" fillId="0" borderId="18" xfId="0" applyFont="1" applyBorder="1" applyAlignment="1"/>
    <xf numFmtId="0" fontId="45" fillId="0" borderId="3" xfId="0" applyFont="1" applyBorder="1" applyAlignment="1">
      <alignment horizontal="center" vertical="center" wrapText="1"/>
    </xf>
    <xf numFmtId="0" fontId="45" fillId="0" borderId="18" xfId="0" applyFont="1" applyBorder="1" applyAlignment="1">
      <alignment horizontal="center" vertical="center" wrapText="1"/>
    </xf>
    <xf numFmtId="14" fontId="2" fillId="0" borderId="0" xfId="0" applyNumberFormat="1" applyFont="1"/>
    <xf numFmtId="0" fontId="2" fillId="0" borderId="17" xfId="0" applyFont="1" applyFill="1" applyBorder="1" applyAlignment="1">
      <alignment horizontal="right" vertical="center" wrapText="1"/>
    </xf>
    <xf numFmtId="0" fontId="2" fillId="2" borderId="17" xfId="0" applyFont="1" applyFill="1" applyBorder="1" applyAlignment="1">
      <alignment horizontal="right" vertical="center"/>
    </xf>
    <xf numFmtId="0" fontId="45" fillId="0" borderId="17" xfId="0" applyFont="1" applyFill="1" applyBorder="1" applyAlignment="1">
      <alignment horizontal="center" vertical="center" wrapText="1"/>
    </xf>
    <xf numFmtId="0" fontId="2" fillId="2" borderId="20"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3" xfId="0" applyFont="1" applyFill="1" applyBorder="1"/>
    <xf numFmtId="0" fontId="3" fillId="3" borderId="94" xfId="0" applyFont="1" applyFill="1" applyBorder="1" applyAlignment="1">
      <alignment wrapText="1"/>
    </xf>
    <xf numFmtId="0" fontId="3" fillId="3" borderId="95" xfId="0" applyFont="1" applyFill="1" applyBorder="1"/>
    <xf numFmtId="0" fontId="4" fillId="3" borderId="73" xfId="0" applyFont="1" applyFill="1" applyBorder="1" applyAlignment="1">
      <alignment horizontal="center" wrapText="1"/>
    </xf>
    <xf numFmtId="0" fontId="3" fillId="0" borderId="91" xfId="0" applyFont="1" applyFill="1" applyBorder="1" applyAlignment="1">
      <alignment horizontal="center"/>
    </xf>
    <xf numFmtId="0" fontId="3" fillId="0" borderId="91" xfId="0" applyFont="1" applyBorder="1" applyAlignment="1">
      <alignment horizontal="center"/>
    </xf>
    <xf numFmtId="0" fontId="3" fillId="3" borderId="61"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88" xfId="0" applyFont="1" applyFill="1" applyBorder="1" applyAlignment="1">
      <alignment horizontal="center" vertical="center" wrapText="1"/>
    </xf>
    <xf numFmtId="0" fontId="3" fillId="0" borderId="17" xfId="0" applyFont="1" applyBorder="1"/>
    <xf numFmtId="0" fontId="3" fillId="0" borderId="91" xfId="0" applyFont="1" applyBorder="1" applyAlignment="1">
      <alignment wrapText="1"/>
    </xf>
    <xf numFmtId="0" fontId="99" fillId="0" borderId="91" xfId="0" applyFont="1" applyBorder="1" applyAlignment="1">
      <alignment horizontal="left" wrapText="1" indent="2"/>
    </xf>
    <xf numFmtId="0" fontId="4" fillId="0" borderId="17" xfId="0" applyFont="1" applyBorder="1"/>
    <xf numFmtId="0" fontId="4" fillId="0" borderId="91" xfId="0" applyFont="1" applyBorder="1" applyAlignment="1">
      <alignment wrapText="1"/>
    </xf>
    <xf numFmtId="0" fontId="110" fillId="3" borderId="61" xfId="0" applyFont="1" applyFill="1" applyBorder="1" applyAlignment="1">
      <alignment horizontal="left"/>
    </xf>
    <xf numFmtId="0" fontId="110"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88" xfId="7" applyNumberFormat="1" applyFont="1" applyFill="1" applyBorder="1"/>
    <xf numFmtId="0" fontId="99" fillId="0" borderId="91" xfId="0" applyFont="1" applyBorder="1" applyAlignment="1">
      <alignment horizontal="left" wrapText="1" indent="4"/>
    </xf>
    <xf numFmtId="0" fontId="3" fillId="3" borderId="0" xfId="0" applyFont="1" applyFill="1" applyBorder="1" applyAlignment="1">
      <alignment wrapText="1"/>
    </xf>
    <xf numFmtId="0" fontId="3" fillId="3" borderId="88" xfId="0" applyFont="1" applyFill="1" applyBorder="1"/>
    <xf numFmtId="0" fontId="4" fillId="0" borderId="20" xfId="0" applyFont="1" applyBorder="1"/>
    <xf numFmtId="0" fontId="4" fillId="0" borderId="21" xfId="0" applyFont="1" applyBorder="1" applyAlignment="1">
      <alignment wrapText="1"/>
    </xf>
    <xf numFmtId="0" fontId="111" fillId="0" borderId="0" xfId="11" applyFont="1" applyFill="1" applyBorder="1" applyProtection="1"/>
    <xf numFmtId="0" fontId="111" fillId="0" borderId="0" xfId="11" applyFont="1" applyFill="1" applyBorder="1" applyAlignment="1" applyProtection="1"/>
    <xf numFmtId="0" fontId="113" fillId="0" borderId="0" xfId="11" applyFont="1" applyFill="1" applyBorder="1" applyAlignment="1" applyProtection="1"/>
    <xf numFmtId="0" fontId="112" fillId="0" borderId="0" xfId="0" applyFont="1" applyFill="1"/>
    <xf numFmtId="0" fontId="114" fillId="0" borderId="66" xfId="0" applyNumberFormat="1" applyFont="1" applyFill="1" applyBorder="1" applyAlignment="1">
      <alignment horizontal="left" vertical="center" wrapText="1"/>
    </xf>
    <xf numFmtId="0" fontId="6" fillId="0" borderId="106" xfId="17" applyBorder="1" applyAlignment="1" applyProtection="1"/>
    <xf numFmtId="0" fontId="112" fillId="0" borderId="0" xfId="0" applyFont="1" applyFill="1" applyAlignment="1">
      <alignment horizontal="left" vertical="top" wrapText="1"/>
    </xf>
    <xf numFmtId="0" fontId="125" fillId="3" borderId="112" xfId="0" applyFont="1" applyFill="1" applyBorder="1" applyAlignment="1">
      <alignment horizontal="left" vertical="center" wrapText="1"/>
    </xf>
    <xf numFmtId="0" fontId="123" fillId="0" borderId="112" xfId="0" applyFont="1" applyFill="1" applyBorder="1" applyAlignment="1">
      <alignment horizontal="left" vertical="center" wrapText="1"/>
    </xf>
    <xf numFmtId="0" fontId="125" fillId="0" borderId="112" xfId="0" applyFont="1" applyFill="1" applyBorder="1" applyAlignment="1">
      <alignment horizontal="left" vertical="center" wrapText="1"/>
    </xf>
    <xf numFmtId="0" fontId="125" fillId="0" borderId="112" xfId="0" applyFont="1" applyFill="1" applyBorder="1" applyAlignment="1">
      <alignment vertical="center" wrapText="1"/>
    </xf>
    <xf numFmtId="0" fontId="126" fillId="0" borderId="112" xfId="0" applyFont="1" applyFill="1" applyBorder="1" applyAlignment="1">
      <alignment horizontal="left" vertical="center" wrapText="1" indent="1"/>
    </xf>
    <xf numFmtId="0" fontId="126" fillId="3" borderId="112" xfId="0" applyFont="1" applyFill="1" applyBorder="1" applyAlignment="1">
      <alignment horizontal="left" vertical="center" wrapText="1" indent="1"/>
    </xf>
    <xf numFmtId="0" fontId="125" fillId="3" borderId="113" xfId="0" applyFont="1" applyFill="1" applyBorder="1" applyAlignment="1">
      <alignment horizontal="left" vertical="center" wrapText="1"/>
    </xf>
    <xf numFmtId="0" fontId="125" fillId="3" borderId="114" xfId="0" applyFont="1" applyFill="1" applyBorder="1" applyAlignment="1">
      <alignment horizontal="left" vertical="center" wrapText="1"/>
    </xf>
    <xf numFmtId="0" fontId="124" fillId="3" borderId="112" xfId="0" applyFont="1" applyFill="1" applyBorder="1" applyAlignment="1">
      <alignment horizontal="left" vertical="center" wrapText="1" indent="1"/>
    </xf>
    <xf numFmtId="0" fontId="125" fillId="0" borderId="112" xfId="0" applyFont="1" applyBorder="1" applyAlignment="1">
      <alignment horizontal="left" vertical="center" wrapText="1"/>
    </xf>
    <xf numFmtId="0" fontId="124" fillId="0" borderId="112" xfId="0" applyFont="1" applyBorder="1" applyAlignment="1">
      <alignment horizontal="left" vertical="center" wrapText="1" indent="1"/>
    </xf>
    <xf numFmtId="0" fontId="124" fillId="0" borderId="113" xfId="0" applyFont="1" applyBorder="1" applyAlignment="1">
      <alignment horizontal="left" vertical="center" wrapText="1" indent="1"/>
    </xf>
    <xf numFmtId="0" fontId="0" fillId="0" borderId="0" xfId="0" applyAlignment="1">
      <alignment horizontal="center"/>
    </xf>
    <xf numFmtId="0" fontId="0" fillId="0" borderId="0" xfId="0" applyAlignment="1">
      <alignment horizontal="left" vertical="center"/>
    </xf>
    <xf numFmtId="0" fontId="125" fillId="0" borderId="120" xfId="0" applyFont="1" applyFill="1" applyBorder="1" applyAlignment="1">
      <alignment horizontal="justify" vertical="center" wrapText="1"/>
    </xf>
    <xf numFmtId="0" fontId="124" fillId="0" borderId="112" xfId="0" applyFont="1" applyFill="1" applyBorder="1" applyAlignment="1">
      <alignment horizontal="left" vertical="center" wrapText="1" indent="1"/>
    </xf>
    <xf numFmtId="0" fontId="124" fillId="0" borderId="113" xfId="0" applyFont="1" applyFill="1" applyBorder="1" applyAlignment="1">
      <alignment horizontal="left" vertical="center" wrapText="1" indent="1"/>
    </xf>
    <xf numFmtId="0" fontId="125" fillId="0" borderId="112" xfId="0" applyFont="1" applyFill="1" applyBorder="1" applyAlignment="1">
      <alignment horizontal="justify" vertical="center" wrapText="1"/>
    </xf>
    <xf numFmtId="0" fontId="123" fillId="0" borderId="112" xfId="0" applyFont="1" applyFill="1" applyBorder="1" applyAlignment="1">
      <alignment horizontal="justify" vertical="center" wrapText="1"/>
    </xf>
    <xf numFmtId="0" fontId="125" fillId="3" borderId="112" xfId="0" applyFont="1" applyFill="1" applyBorder="1" applyAlignment="1">
      <alignment horizontal="justify" vertical="center" wrapText="1"/>
    </xf>
    <xf numFmtId="0" fontId="125" fillId="0" borderId="113" xfId="0" applyFont="1" applyFill="1" applyBorder="1" applyAlignment="1">
      <alignment horizontal="justify" vertical="center" wrapText="1"/>
    </xf>
    <xf numFmtId="0" fontId="125" fillId="0" borderId="114" xfId="0" applyFont="1" applyFill="1" applyBorder="1" applyAlignment="1">
      <alignment horizontal="justify" vertical="center" wrapText="1"/>
    </xf>
    <xf numFmtId="0" fontId="123" fillId="0" borderId="112" xfId="0" applyFont="1" applyFill="1" applyBorder="1" applyAlignment="1">
      <alignment vertical="center" wrapText="1"/>
    </xf>
    <xf numFmtId="0" fontId="124" fillId="0" borderId="112" xfId="0" applyFont="1" applyFill="1" applyBorder="1" applyAlignment="1">
      <alignment horizontal="left" vertical="center" wrapText="1"/>
    </xf>
    <xf numFmtId="0" fontId="125" fillId="0" borderId="121" xfId="0" applyFont="1" applyFill="1" applyBorder="1" applyAlignment="1">
      <alignment vertical="center" wrapText="1"/>
    </xf>
    <xf numFmtId="193" fontId="94" fillId="0" borderId="0" xfId="0" applyNumberFormat="1" applyFont="1" applyFill="1" applyBorder="1" applyAlignment="1" applyProtection="1">
      <alignment horizontal="right"/>
    </xf>
    <xf numFmtId="167" fontId="84" fillId="0" borderId="56" xfId="0" applyNumberFormat="1" applyFont="1" applyFill="1" applyBorder="1" applyAlignment="1">
      <alignment horizontal="center"/>
    </xf>
    <xf numFmtId="167" fontId="87" fillId="0" borderId="56" xfId="0" applyNumberFormat="1" applyFont="1" applyFill="1" applyBorder="1" applyAlignment="1">
      <alignment horizontal="center"/>
    </xf>
    <xf numFmtId="167" fontId="46" fillId="0" borderId="56" xfId="0" applyNumberFormat="1" applyFont="1" applyFill="1" applyBorder="1" applyAlignment="1">
      <alignment horizontal="center"/>
    </xf>
    <xf numFmtId="167" fontId="84" fillId="0" borderId="59" xfId="0" applyNumberFormat="1" applyFont="1" applyFill="1" applyBorder="1" applyAlignment="1">
      <alignment horizontal="center"/>
    </xf>
    <xf numFmtId="0" fontId="112" fillId="0" borderId="0" xfId="0" applyFont="1"/>
    <xf numFmtId="0" fontId="115" fillId="0" borderId="115" xfId="0" applyFont="1" applyBorder="1"/>
    <xf numFmtId="49" fontId="117" fillId="0" borderId="115" xfId="5" applyNumberFormat="1" applyFont="1" applyFill="1" applyBorder="1" applyAlignment="1" applyProtection="1">
      <alignment horizontal="right" vertical="center"/>
      <protection locked="0"/>
    </xf>
    <xf numFmtId="0" fontId="116" fillId="3" borderId="115" xfId="13" applyFont="1" applyFill="1" applyBorder="1" applyAlignment="1" applyProtection="1">
      <alignment horizontal="left" vertical="center" wrapText="1"/>
      <protection locked="0"/>
    </xf>
    <xf numFmtId="49" fontId="116" fillId="3" borderId="115" xfId="5" applyNumberFormat="1" applyFont="1" applyFill="1" applyBorder="1" applyAlignment="1" applyProtection="1">
      <alignment horizontal="right" vertical="center"/>
      <protection locked="0"/>
    </xf>
    <xf numFmtId="0" fontId="116" fillId="0" borderId="115" xfId="13" applyFont="1" applyFill="1" applyBorder="1" applyAlignment="1" applyProtection="1">
      <alignment horizontal="left" vertical="center" wrapText="1"/>
      <protection locked="0"/>
    </xf>
    <xf numFmtId="49" fontId="116" fillId="0" borderId="115" xfId="5" applyNumberFormat="1" applyFont="1" applyFill="1" applyBorder="1" applyAlignment="1" applyProtection="1">
      <alignment horizontal="right" vertical="center"/>
      <protection locked="0"/>
    </xf>
    <xf numFmtId="0" fontId="118" fillId="0" borderId="115" xfId="13" applyFont="1" applyFill="1" applyBorder="1" applyAlignment="1" applyProtection="1">
      <alignment horizontal="left" vertical="center" wrapText="1"/>
      <protection locked="0"/>
    </xf>
    <xf numFmtId="0" fontId="115" fillId="0" borderId="115" xfId="0" applyFont="1" applyFill="1" applyBorder="1" applyAlignment="1">
      <alignment horizontal="center" vertical="center" wrapText="1"/>
    </xf>
    <xf numFmtId="43" fontId="96" fillId="0" borderId="0" xfId="7" applyFont="1"/>
    <xf numFmtId="0" fontId="112" fillId="0" borderId="0" xfId="0" applyFont="1" applyAlignment="1">
      <alignment wrapText="1"/>
    </xf>
    <xf numFmtId="0" fontId="111" fillId="0" borderId="115" xfId="0" applyFont="1" applyBorder="1"/>
    <xf numFmtId="0" fontId="111" fillId="0" borderId="115" xfId="0" applyFont="1" applyFill="1" applyBorder="1"/>
    <xf numFmtId="0" fontId="111" fillId="0" borderId="115" xfId="0" applyFont="1" applyBorder="1" applyAlignment="1">
      <alignment horizontal="left" indent="8"/>
    </xf>
    <xf numFmtId="0" fontId="111" fillId="0" borderId="115" xfId="0" applyFont="1" applyBorder="1" applyAlignment="1">
      <alignment wrapText="1"/>
    </xf>
    <xf numFmtId="0" fontId="115" fillId="0" borderId="0" xfId="0" applyFont="1"/>
    <xf numFmtId="0" fontId="114" fillId="0" borderId="115" xfId="0" applyFont="1" applyBorder="1"/>
    <xf numFmtId="49" fontId="117" fillId="0" borderId="115" xfId="5" applyNumberFormat="1" applyFont="1" applyFill="1" applyBorder="1" applyAlignment="1" applyProtection="1">
      <alignment horizontal="right" vertical="center" wrapText="1"/>
      <protection locked="0"/>
    </xf>
    <xf numFmtId="49" fontId="116" fillId="3" borderId="115" xfId="5" applyNumberFormat="1" applyFont="1" applyFill="1" applyBorder="1" applyAlignment="1" applyProtection="1">
      <alignment horizontal="right" vertical="center" wrapText="1"/>
      <protection locked="0"/>
    </xf>
    <xf numFmtId="49" fontId="116" fillId="0" borderId="115" xfId="5" applyNumberFormat="1" applyFont="1" applyFill="1" applyBorder="1" applyAlignment="1" applyProtection="1">
      <alignment horizontal="right" vertical="center" wrapText="1"/>
      <protection locked="0"/>
    </xf>
    <xf numFmtId="0" fontId="111" fillId="0" borderId="115" xfId="0" applyFont="1" applyBorder="1" applyAlignment="1">
      <alignment horizontal="center" vertical="center" wrapText="1"/>
    </xf>
    <xf numFmtId="0" fontId="111" fillId="0" borderId="119" xfId="0" applyFont="1" applyFill="1" applyBorder="1" applyAlignment="1">
      <alignment horizontal="center" vertical="center" wrapText="1"/>
    </xf>
    <xf numFmtId="0" fontId="111" fillId="0" borderId="115" xfId="0" applyFont="1" applyBorder="1" applyAlignment="1">
      <alignment horizontal="center" vertical="center"/>
    </xf>
    <xf numFmtId="0" fontId="111" fillId="0" borderId="0" xfId="0" applyFont="1"/>
    <xf numFmtId="0" fontId="111" fillId="0" borderId="0" xfId="0" applyFont="1" applyAlignment="1">
      <alignment wrapText="1"/>
    </xf>
    <xf numFmtId="14" fontId="111" fillId="0" borderId="0" xfId="0" applyNumberFormat="1" applyFont="1"/>
    <xf numFmtId="0" fontId="112" fillId="0" borderId="0" xfId="0" applyFont="1" applyBorder="1"/>
    <xf numFmtId="0" fontId="112" fillId="0" borderId="0" xfId="0" applyFont="1" applyBorder="1" applyAlignment="1">
      <alignment horizontal="left"/>
    </xf>
    <xf numFmtId="0" fontId="114" fillId="0" borderId="115" xfId="0" applyFont="1" applyFill="1" applyBorder="1"/>
    <xf numFmtId="0" fontId="111" fillId="0" borderId="115" xfId="0" applyNumberFormat="1" applyFont="1" applyFill="1" applyBorder="1" applyAlignment="1">
      <alignment horizontal="left" vertical="center" wrapText="1"/>
    </xf>
    <xf numFmtId="0" fontId="114" fillId="0" borderId="115" xfId="0" applyFont="1" applyFill="1" applyBorder="1" applyAlignment="1">
      <alignment horizontal="left" wrapText="1" indent="1"/>
    </xf>
    <xf numFmtId="0" fontId="114" fillId="0" borderId="115" xfId="0" applyFont="1" applyFill="1" applyBorder="1" applyAlignment="1">
      <alignment horizontal="left" vertical="center" indent="1"/>
    </xf>
    <xf numFmtId="0" fontId="111" fillId="0" borderId="115" xfId="0" applyFont="1" applyFill="1" applyBorder="1" applyAlignment="1">
      <alignment horizontal="left" wrapText="1" indent="1"/>
    </xf>
    <xf numFmtId="0" fontId="111" fillId="0" borderId="115" xfId="0" applyFont="1" applyFill="1" applyBorder="1" applyAlignment="1">
      <alignment horizontal="left" indent="1"/>
    </xf>
    <xf numFmtId="0" fontId="111" fillId="0" borderId="115" xfId="0" applyFont="1" applyFill="1" applyBorder="1" applyAlignment="1">
      <alignment horizontal="left" wrapText="1" indent="4"/>
    </xf>
    <xf numFmtId="0" fontId="111" fillId="0" borderId="115" xfId="0" applyNumberFormat="1" applyFont="1" applyFill="1" applyBorder="1" applyAlignment="1">
      <alignment horizontal="left" indent="3"/>
    </xf>
    <xf numFmtId="0" fontId="114" fillId="0" borderId="115" xfId="0" applyFont="1" applyFill="1" applyBorder="1" applyAlignment="1">
      <alignment horizontal="left" indent="1"/>
    </xf>
    <xf numFmtId="0" fontId="115" fillId="0" borderId="7" xfId="0" applyFont="1" applyBorder="1"/>
    <xf numFmtId="0" fontId="115" fillId="0" borderId="115" xfId="0" applyFont="1" applyFill="1" applyBorder="1"/>
    <xf numFmtId="0" fontId="112" fillId="0" borderId="115" xfId="0" applyFont="1" applyFill="1" applyBorder="1" applyAlignment="1">
      <alignment horizontal="left" wrapText="1" indent="2"/>
    </xf>
    <xf numFmtId="0" fontId="112" fillId="0" borderId="115" xfId="0" applyFont="1" applyFill="1" applyBorder="1"/>
    <xf numFmtId="0" fontId="112" fillId="0" borderId="115" xfId="0" applyFont="1" applyFill="1" applyBorder="1" applyAlignment="1">
      <alignment horizontal="left" wrapText="1"/>
    </xf>
    <xf numFmtId="0" fontId="111" fillId="0" borderId="0" xfId="0" applyFont="1" applyBorder="1"/>
    <xf numFmtId="0" fontId="111" fillId="0" borderId="115" xfId="0" applyFont="1" applyBorder="1" applyAlignment="1">
      <alignment horizontal="left" indent="1"/>
    </xf>
    <xf numFmtId="0" fontId="111" fillId="0" borderId="115" xfId="0" applyFont="1" applyBorder="1" applyAlignment="1">
      <alignment horizontal="center"/>
    </xf>
    <xf numFmtId="0" fontId="111" fillId="0" borderId="0" xfId="0" applyFont="1" applyBorder="1" applyAlignment="1">
      <alignment horizontal="center" vertical="center"/>
    </xf>
    <xf numFmtId="0" fontId="111" fillId="0" borderId="115" xfId="0" applyFont="1" applyFill="1" applyBorder="1" applyAlignment="1">
      <alignment horizontal="center" vertical="center" wrapText="1"/>
    </xf>
    <xf numFmtId="0" fontId="111" fillId="0" borderId="7" xfId="0" applyFont="1" applyBorder="1" applyAlignment="1">
      <alignment horizontal="center" vertical="center" wrapText="1"/>
    </xf>
    <xf numFmtId="0" fontId="111" fillId="0" borderId="7" xfId="0" applyFont="1" applyBorder="1" applyAlignment="1">
      <alignment wrapText="1"/>
    </xf>
    <xf numFmtId="0" fontId="111" fillId="0" borderId="0" xfId="0" applyFont="1" applyBorder="1" applyAlignment="1">
      <alignment horizontal="center" vertical="center" wrapText="1"/>
    </xf>
    <xf numFmtId="0" fontId="111" fillId="0" borderId="98" xfId="0" applyFont="1" applyFill="1" applyBorder="1" applyAlignment="1">
      <alignment horizontal="center" vertical="center" wrapText="1"/>
    </xf>
    <xf numFmtId="0" fontId="111" fillId="0" borderId="0" xfId="0" applyFont="1" applyFill="1" applyBorder="1" applyAlignment="1">
      <alignment horizontal="center" vertical="center" wrapText="1"/>
    </xf>
    <xf numFmtId="0" fontId="111" fillId="0" borderId="118" xfId="0" applyFont="1" applyFill="1" applyBorder="1" applyAlignment="1">
      <alignment horizontal="center" vertical="center" wrapText="1"/>
    </xf>
    <xf numFmtId="0" fontId="111" fillId="0" borderId="99" xfId="0" applyFont="1" applyFill="1" applyBorder="1" applyAlignment="1">
      <alignment horizontal="center" vertical="center" wrapText="1"/>
    </xf>
    <xf numFmtId="0" fontId="111" fillId="0" borderId="0" xfId="0" applyFont="1" applyFill="1"/>
    <xf numFmtId="49" fontId="111" fillId="0" borderId="22" xfId="0" applyNumberFormat="1" applyFont="1" applyFill="1" applyBorder="1" applyAlignment="1">
      <alignment horizontal="left" wrapText="1" indent="1"/>
    </xf>
    <xf numFmtId="0" fontId="111" fillId="0" borderId="20" xfId="0" applyNumberFormat="1" applyFont="1" applyFill="1" applyBorder="1" applyAlignment="1">
      <alignment horizontal="left" wrapText="1" indent="1"/>
    </xf>
    <xf numFmtId="49" fontId="111" fillId="0" borderId="78" xfId="0" applyNumberFormat="1" applyFont="1" applyFill="1" applyBorder="1" applyAlignment="1">
      <alignment horizontal="left" wrapText="1" indent="1"/>
    </xf>
    <xf numFmtId="0" fontId="111" fillId="0" borderId="17" xfId="0" applyNumberFormat="1" applyFont="1" applyFill="1" applyBorder="1" applyAlignment="1">
      <alignment horizontal="left" wrapText="1" indent="1"/>
    </xf>
    <xf numFmtId="49" fontId="111" fillId="0" borderId="17" xfId="0" applyNumberFormat="1" applyFont="1" applyFill="1" applyBorder="1" applyAlignment="1">
      <alignment horizontal="left" wrapText="1" indent="3"/>
    </xf>
    <xf numFmtId="49" fontId="111" fillId="0" borderId="78" xfId="0" applyNumberFormat="1" applyFont="1" applyFill="1" applyBorder="1" applyAlignment="1">
      <alignment horizontal="left" wrapText="1" indent="3"/>
    </xf>
    <xf numFmtId="49" fontId="111" fillId="0" borderId="78" xfId="0" applyNumberFormat="1" applyFont="1" applyFill="1" applyBorder="1" applyAlignment="1">
      <alignment horizontal="left" wrapText="1" indent="2"/>
    </xf>
    <xf numFmtId="49" fontId="111" fillId="0" borderId="17" xfId="0" applyNumberFormat="1" applyFont="1" applyBorder="1" applyAlignment="1">
      <alignment horizontal="left" wrapText="1" indent="2"/>
    </xf>
    <xf numFmtId="49" fontId="111" fillId="0" borderId="78" xfId="0" applyNumberFormat="1" applyFont="1" applyFill="1" applyBorder="1" applyAlignment="1">
      <alignment horizontal="left" vertical="top" wrapText="1" indent="2"/>
    </xf>
    <xf numFmtId="49" fontId="111" fillId="0" borderId="78" xfId="0" applyNumberFormat="1" applyFont="1" applyFill="1" applyBorder="1" applyAlignment="1">
      <alignment horizontal="left" indent="1"/>
    </xf>
    <xf numFmtId="0" fontId="111" fillId="0" borderId="17" xfId="0" applyNumberFormat="1" applyFont="1" applyBorder="1" applyAlignment="1">
      <alignment horizontal="left" indent="1"/>
    </xf>
    <xf numFmtId="49" fontId="111" fillId="0" borderId="17" xfId="0" applyNumberFormat="1" applyFont="1" applyBorder="1" applyAlignment="1">
      <alignment horizontal="left" indent="1"/>
    </xf>
    <xf numFmtId="49" fontId="111" fillId="0" borderId="78" xfId="0" applyNumberFormat="1" applyFont="1" applyFill="1" applyBorder="1" applyAlignment="1">
      <alignment horizontal="left" indent="3"/>
    </xf>
    <xf numFmtId="49" fontId="111" fillId="0" borderId="17" xfId="0" applyNumberFormat="1" applyFont="1" applyBorder="1" applyAlignment="1">
      <alignment horizontal="left" indent="3"/>
    </xf>
    <xf numFmtId="0" fontId="111" fillId="0" borderId="17" xfId="0" applyFont="1" applyBorder="1" applyAlignment="1">
      <alignment horizontal="left" indent="2"/>
    </xf>
    <xf numFmtId="0" fontId="111" fillId="0" borderId="78" xfId="0" applyFont="1" applyBorder="1" applyAlignment="1">
      <alignment horizontal="left" indent="2"/>
    </xf>
    <xf numFmtId="0" fontId="111" fillId="0" borderId="17" xfId="0" applyFont="1" applyBorder="1" applyAlignment="1">
      <alignment horizontal="left" indent="1"/>
    </xf>
    <xf numFmtId="0" fontId="111" fillId="0" borderId="78" xfId="0" applyFont="1" applyBorder="1" applyAlignment="1">
      <alignment horizontal="left" indent="1"/>
    </xf>
    <xf numFmtId="0" fontId="114" fillId="0" borderId="62" xfId="0" applyFont="1" applyBorder="1"/>
    <xf numFmtId="0" fontId="111" fillId="0" borderId="65" xfId="0" applyFont="1" applyBorder="1"/>
    <xf numFmtId="0" fontId="111" fillId="0" borderId="78" xfId="0" applyFont="1" applyFill="1" applyBorder="1" applyAlignment="1">
      <alignment horizontal="center" vertical="center" wrapText="1"/>
    </xf>
    <xf numFmtId="14" fontId="111" fillId="0" borderId="0" xfId="0" applyNumberFormat="1" applyFont="1" applyBorder="1"/>
    <xf numFmtId="0" fontId="111" fillId="0" borderId="0" xfId="0" applyFont="1" applyAlignment="1">
      <alignment horizontal="center" vertical="center"/>
    </xf>
    <xf numFmtId="0" fontId="111" fillId="0" borderId="0" xfId="0" applyFont="1" applyBorder="1" applyAlignment="1">
      <alignment horizontal="left"/>
    </xf>
    <xf numFmtId="0" fontId="114" fillId="0" borderId="115" xfId="0" applyNumberFormat="1" applyFont="1" applyFill="1" applyBorder="1" applyAlignment="1">
      <alignment horizontal="left" vertical="center" wrapText="1"/>
    </xf>
    <xf numFmtId="0" fontId="111" fillId="0" borderId="7" xfId="0" applyFont="1" applyFill="1" applyBorder="1" applyAlignment="1">
      <alignment horizontal="center" vertical="center" wrapText="1"/>
    </xf>
    <xf numFmtId="0" fontId="116" fillId="0" borderId="0" xfId="0" applyFont="1"/>
    <xf numFmtId="0" fontId="94" fillId="0" borderId="0" xfId="0" applyFont="1" applyFill="1" applyBorder="1" applyAlignment="1">
      <alignment wrapText="1"/>
    </xf>
    <xf numFmtId="0" fontId="114" fillId="0" borderId="115" xfId="0" applyFont="1" applyBorder="1" applyAlignment="1">
      <alignment horizontal="center" vertical="center" wrapText="1"/>
    </xf>
    <xf numFmtId="0" fontId="116" fillId="0" borderId="0" xfId="0" applyFont="1" applyAlignment="1">
      <alignment horizontal="center" vertical="center"/>
    </xf>
    <xf numFmtId="0" fontId="132" fillId="0" borderId="0" xfId="0" applyFont="1"/>
    <xf numFmtId="0" fontId="111" fillId="0" borderId="110" xfId="0" applyNumberFormat="1" applyFont="1" applyFill="1" applyBorder="1" applyAlignment="1">
      <alignment horizontal="left" vertical="center" wrapText="1" indent="1" readingOrder="1"/>
    </xf>
    <xf numFmtId="0" fontId="132" fillId="0" borderId="115" xfId="0" applyFont="1" applyBorder="1" applyAlignment="1">
      <alignment horizontal="left" indent="3"/>
    </xf>
    <xf numFmtId="0" fontId="114" fillId="0" borderId="115" xfId="0" applyNumberFormat="1" applyFont="1" applyFill="1" applyBorder="1" applyAlignment="1">
      <alignment vertical="center" wrapText="1" readingOrder="1"/>
    </xf>
    <xf numFmtId="0" fontId="132" fillId="0" borderId="115" xfId="0" applyFont="1" applyFill="1" applyBorder="1" applyAlignment="1">
      <alignment horizontal="left" indent="2"/>
    </xf>
    <xf numFmtId="0" fontId="111" fillId="0" borderId="111" xfId="0" applyNumberFormat="1" applyFont="1" applyFill="1" applyBorder="1" applyAlignment="1">
      <alignment vertical="center" wrapText="1" readingOrder="1"/>
    </xf>
    <xf numFmtId="0" fontId="132" fillId="0" borderId="119" xfId="0" applyFont="1" applyBorder="1" applyAlignment="1">
      <alignment horizontal="left" indent="2"/>
    </xf>
    <xf numFmtId="0" fontId="111" fillId="0" borderId="110" xfId="0" applyNumberFormat="1" applyFont="1" applyFill="1" applyBorder="1" applyAlignment="1">
      <alignment vertical="center" wrapText="1" readingOrder="1"/>
    </xf>
    <xf numFmtId="0" fontId="132" fillId="0" borderId="115" xfId="0" applyFont="1" applyBorder="1" applyAlignment="1">
      <alignment horizontal="left" indent="2"/>
    </xf>
    <xf numFmtId="0" fontId="111" fillId="0" borderId="109" xfId="0" applyNumberFormat="1" applyFont="1" applyFill="1" applyBorder="1" applyAlignment="1">
      <alignment vertical="center" wrapText="1" readingOrder="1"/>
    </xf>
    <xf numFmtId="0" fontId="132" fillId="0" borderId="7" xfId="0" applyFont="1" applyBorder="1"/>
    <xf numFmtId="167" fontId="133" fillId="80" borderId="55" xfId="0" applyNumberFormat="1" applyFont="1" applyFill="1" applyBorder="1" applyAlignment="1">
      <alignment horizontal="center"/>
    </xf>
    <xf numFmtId="0" fontId="2" fillId="81" borderId="0" xfId="13" applyFont="1" applyFill="1" applyBorder="1" applyAlignment="1" applyProtection="1">
      <alignment wrapText="1"/>
      <protection locked="0"/>
    </xf>
    <xf numFmtId="10" fontId="96" fillId="2" borderId="135" xfId="20962" applyNumberFormat="1" applyFont="1" applyFill="1" applyBorder="1" applyAlignment="1" applyProtection="1">
      <alignment vertical="center"/>
      <protection locked="0"/>
    </xf>
    <xf numFmtId="10" fontId="3" fillId="0" borderId="135" xfId="20962" applyNumberFormat="1" applyFont="1" applyFill="1" applyBorder="1" applyAlignment="1" applyProtection="1">
      <alignment horizontal="right" vertical="center" wrapText="1"/>
      <protection locked="0"/>
    </xf>
    <xf numFmtId="193" fontId="96" fillId="0" borderId="135" xfId="0" applyNumberFormat="1" applyFont="1" applyFill="1" applyBorder="1" applyAlignment="1" applyProtection="1">
      <alignment horizontal="right" vertical="center" wrapText="1"/>
      <protection locked="0"/>
    </xf>
    <xf numFmtId="193" fontId="96" fillId="0" borderId="135" xfId="0" applyNumberFormat="1" applyFont="1" applyFill="1" applyBorder="1" applyAlignment="1" applyProtection="1">
      <alignment vertical="center" wrapText="1"/>
      <protection locked="0"/>
    </xf>
    <xf numFmtId="0" fontId="96" fillId="0" borderId="28" xfId="0" applyNumberFormat="1" applyFont="1" applyFill="1" applyBorder="1" applyAlignment="1">
      <alignment horizontal="left" vertical="center" wrapText="1" indent="1"/>
    </xf>
    <xf numFmtId="0" fontId="2" fillId="0" borderId="134" xfId="0" applyFont="1" applyBorder="1" applyAlignment="1">
      <alignment vertical="center" wrapText="1"/>
    </xf>
    <xf numFmtId="0" fontId="2" fillId="2" borderId="132" xfId="0" applyFont="1" applyFill="1" applyBorder="1" applyAlignment="1">
      <alignment horizontal="right" vertical="center"/>
    </xf>
    <xf numFmtId="0" fontId="2" fillId="0" borderId="129" xfId="0" applyFont="1" applyBorder="1" applyAlignment="1">
      <alignment vertical="center" wrapText="1"/>
    </xf>
    <xf numFmtId="0" fontId="65" fillId="0" borderId="129" xfId="0" applyFont="1" applyFill="1" applyBorder="1" applyAlignment="1">
      <alignment horizontal="left" vertical="center" wrapText="1"/>
    </xf>
    <xf numFmtId="0" fontId="45" fillId="0" borderId="129" xfId="0" applyFont="1" applyFill="1" applyBorder="1" applyAlignment="1">
      <alignment horizontal="center" vertical="center" wrapText="1"/>
    </xf>
    <xf numFmtId="0" fontId="2" fillId="0" borderId="61" xfId="0" applyFont="1" applyBorder="1"/>
    <xf numFmtId="0" fontId="2" fillId="0" borderId="14" xfId="0" applyFont="1" applyBorder="1" applyAlignment="1">
      <alignment horizontal="right" vertical="center" wrapText="1"/>
    </xf>
    <xf numFmtId="10" fontId="139" fillId="2" borderId="22" xfId="20962" applyNumberFormat="1" applyFont="1" applyFill="1" applyBorder="1" applyAlignment="1" applyProtection="1">
      <alignment vertical="center"/>
      <protection locked="0"/>
    </xf>
    <xf numFmtId="10" fontId="96" fillId="0" borderId="21" xfId="20962" applyNumberFormat="1" applyFont="1" applyFill="1" applyBorder="1" applyAlignment="1" applyProtection="1">
      <alignment vertical="center"/>
      <protection locked="0"/>
    </xf>
    <xf numFmtId="193" fontId="96" fillId="0" borderId="134" xfId="0" applyNumberFormat="1" applyFont="1" applyFill="1" applyBorder="1" applyAlignment="1" applyProtection="1">
      <alignment vertical="center"/>
      <protection locked="0"/>
    </xf>
    <xf numFmtId="193" fontId="139" fillId="2" borderId="133" xfId="0" applyNumberFormat="1" applyFont="1" applyFill="1" applyBorder="1" applyAlignment="1" applyProtection="1">
      <alignment vertical="center"/>
      <protection locked="0"/>
    </xf>
    <xf numFmtId="193" fontId="139" fillId="2" borderId="134" xfId="0" applyNumberFormat="1" applyFont="1" applyFill="1" applyBorder="1" applyAlignment="1" applyProtection="1">
      <alignment vertical="center"/>
      <protection locked="0"/>
    </xf>
    <xf numFmtId="10" fontId="96" fillId="2" borderId="130" xfId="20962" applyNumberFormat="1" applyFont="1" applyFill="1" applyBorder="1" applyAlignment="1" applyProtection="1">
      <alignment vertical="center"/>
      <protection locked="0"/>
    </xf>
    <xf numFmtId="193" fontId="96" fillId="2" borderId="130" xfId="0" applyNumberFormat="1" applyFont="1" applyFill="1" applyBorder="1" applyAlignment="1" applyProtection="1">
      <alignment vertical="center"/>
      <protection locked="0"/>
    </xf>
    <xf numFmtId="193" fontId="96" fillId="2" borderId="129" xfId="0" applyNumberFormat="1" applyFont="1" applyFill="1" applyBorder="1" applyAlignment="1" applyProtection="1">
      <alignment vertical="center"/>
      <protection locked="0"/>
    </xf>
    <xf numFmtId="10" fontId="96" fillId="37" borderId="88" xfId="20962" applyNumberFormat="1" applyFont="1" applyFill="1" applyBorder="1"/>
    <xf numFmtId="10" fontId="96" fillId="37" borderId="0" xfId="20962" applyNumberFormat="1" applyFont="1" applyFill="1" applyBorder="1"/>
    <xf numFmtId="10" fontId="139" fillId="2" borderId="130" xfId="20962" applyNumberFormat="1" applyFont="1" applyFill="1" applyBorder="1" applyAlignment="1" applyProtection="1">
      <alignment vertical="center"/>
      <protection locked="0"/>
    </xf>
    <xf numFmtId="10" fontId="96" fillId="2" borderId="129" xfId="20962" applyNumberFormat="1" applyFont="1" applyFill="1" applyBorder="1" applyAlignment="1" applyProtection="1">
      <alignment vertical="center"/>
      <protection locked="0"/>
    </xf>
    <xf numFmtId="193" fontId="139" fillId="2" borderId="130" xfId="0" applyNumberFormat="1" applyFont="1" applyFill="1" applyBorder="1" applyAlignment="1" applyProtection="1">
      <alignment vertical="center"/>
      <protection locked="0"/>
    </xf>
    <xf numFmtId="10" fontId="3" fillId="0" borderId="129" xfId="20962" applyNumberFormat="1" applyFont="1" applyFill="1" applyBorder="1" applyAlignment="1" applyProtection="1">
      <alignment horizontal="right" vertical="center" wrapText="1"/>
      <protection locked="0"/>
    </xf>
    <xf numFmtId="193" fontId="96" fillId="0" borderId="129" xfId="0" applyNumberFormat="1" applyFont="1" applyFill="1" applyBorder="1" applyAlignment="1" applyProtection="1">
      <alignment horizontal="right" vertical="center" wrapText="1"/>
      <protection locked="0"/>
    </xf>
    <xf numFmtId="193" fontId="96" fillId="0" borderId="129" xfId="0" applyNumberFormat="1" applyFont="1" applyFill="1" applyBorder="1" applyAlignment="1" applyProtection="1">
      <alignment vertical="center" wrapText="1"/>
      <protection locked="0"/>
    </xf>
    <xf numFmtId="169" fontId="96" fillId="37" borderId="61" xfId="20" applyFont="1" applyBorder="1"/>
    <xf numFmtId="169" fontId="96" fillId="37" borderId="88" xfId="20" applyFont="1" applyBorder="1"/>
    <xf numFmtId="169" fontId="96" fillId="37" borderId="0" xfId="20" applyFont="1" applyBorder="1"/>
    <xf numFmtId="0" fontId="96" fillId="0" borderId="14" xfId="0" applyNumberFormat="1" applyFont="1" applyFill="1" applyBorder="1" applyAlignment="1">
      <alignment horizontal="left" vertical="center" wrapText="1" indent="1"/>
    </xf>
    <xf numFmtId="0" fontId="96" fillId="0" borderId="16" xfId="0" applyNumberFormat="1" applyFont="1" applyFill="1" applyBorder="1" applyAlignment="1">
      <alignment horizontal="left" vertical="center" wrapText="1" indent="1"/>
    </xf>
    <xf numFmtId="0" fontId="96" fillId="0" borderId="15" xfId="0" applyNumberFormat="1" applyFont="1" applyFill="1" applyBorder="1" applyAlignment="1">
      <alignment horizontal="left" vertical="center" wrapText="1" indent="1"/>
    </xf>
    <xf numFmtId="0" fontId="4" fillId="0" borderId="1" xfId="0" applyFont="1" applyBorder="1" applyAlignment="1">
      <alignment horizontal="center" vertical="center"/>
    </xf>
    <xf numFmtId="0" fontId="0" fillId="0" borderId="0" xfId="0" applyFont="1" applyBorder="1"/>
    <xf numFmtId="0" fontId="3" fillId="0" borderId="0" xfId="0" applyFont="1" applyBorder="1"/>
    <xf numFmtId="0" fontId="96" fillId="0" borderId="0" xfId="0" applyFont="1" applyBorder="1"/>
    <xf numFmtId="0" fontId="96" fillId="0" borderId="0" xfId="0" applyFont="1"/>
    <xf numFmtId="0" fontId="0" fillId="0" borderId="0" xfId="0" applyFont="1" applyFill="1"/>
    <xf numFmtId="0" fontId="0" fillId="0" borderId="0" xfId="0" applyFont="1"/>
    <xf numFmtId="10" fontId="3" fillId="0" borderId="130" xfId="20962" applyNumberFormat="1" applyFont="1" applyBorder="1" applyAlignment="1" applyProtection="1">
      <alignment vertical="center" wrapText="1"/>
      <protection locked="0"/>
    </xf>
    <xf numFmtId="10" fontId="3" fillId="0" borderId="129" xfId="20962" applyNumberFormat="1" applyFont="1" applyBorder="1" applyAlignment="1" applyProtection="1">
      <alignment vertical="center" wrapText="1"/>
      <protection locked="0"/>
    </xf>
    <xf numFmtId="193" fontId="3" fillId="0" borderId="130" xfId="0" applyNumberFormat="1" applyFont="1" applyFill="1" applyBorder="1" applyAlignment="1" applyProtection="1">
      <alignment vertical="center" wrapText="1"/>
      <protection locked="0"/>
    </xf>
    <xf numFmtId="193" fontId="3" fillId="0" borderId="129" xfId="0" applyNumberFormat="1" applyFont="1" applyFill="1" applyBorder="1" applyAlignment="1" applyProtection="1">
      <alignment vertical="center" wrapText="1"/>
      <protection locked="0"/>
    </xf>
    <xf numFmtId="10" fontId="3" fillId="0" borderId="87" xfId="20641" applyNumberFormat="1" applyFont="1" applyFill="1" applyBorder="1" applyAlignment="1">
      <alignment vertical="center"/>
    </xf>
    <xf numFmtId="10" fontId="3" fillId="0" borderId="86" xfId="20641" applyNumberFormat="1" applyFont="1" applyFill="1" applyBorder="1" applyAlignment="1">
      <alignment vertical="center"/>
    </xf>
    <xf numFmtId="3" fontId="3" fillId="0" borderId="16" xfId="0" applyNumberFormat="1" applyFont="1" applyFill="1" applyBorder="1" applyAlignment="1">
      <alignment vertical="center"/>
    </xf>
    <xf numFmtId="3" fontId="3" fillId="0" borderId="25" xfId="0" applyNumberFormat="1" applyFont="1" applyFill="1" applyBorder="1" applyAlignment="1">
      <alignment vertical="center"/>
    </xf>
    <xf numFmtId="3" fontId="3" fillId="0" borderId="22" xfId="0" applyNumberFormat="1" applyFont="1" applyFill="1" applyBorder="1" applyAlignment="1">
      <alignment vertical="center"/>
    </xf>
    <xf numFmtId="3" fontId="3" fillId="0" borderId="23" xfId="0" applyNumberFormat="1" applyFont="1" applyFill="1" applyBorder="1" applyAlignment="1">
      <alignment vertical="center"/>
    </xf>
    <xf numFmtId="3" fontId="3" fillId="0" borderId="21" xfId="0" applyNumberFormat="1" applyFont="1" applyFill="1" applyBorder="1" applyAlignment="1">
      <alignment vertical="center"/>
    </xf>
    <xf numFmtId="3" fontId="3" fillId="0" borderId="62" xfId="0" applyNumberFormat="1" applyFont="1" applyFill="1" applyBorder="1" applyAlignment="1">
      <alignment vertical="center"/>
    </xf>
    <xf numFmtId="3" fontId="3" fillId="0" borderId="81" xfId="0" applyNumberFormat="1" applyFont="1" applyFill="1" applyBorder="1" applyAlignment="1">
      <alignment vertical="center"/>
    </xf>
    <xf numFmtId="3" fontId="9" fillId="37" borderId="0" xfId="20" applyNumberFormat="1" applyBorder="1"/>
    <xf numFmtId="0" fontId="45" fillId="0" borderId="131" xfId="0" applyFont="1" applyBorder="1" applyAlignment="1">
      <alignment horizontal="center" vertical="center" wrapText="1"/>
    </xf>
    <xf numFmtId="0" fontId="45" fillId="0" borderId="136" xfId="0" applyFont="1" applyBorder="1" applyAlignment="1">
      <alignment horizontal="center" vertical="center" wrapText="1"/>
    </xf>
    <xf numFmtId="14" fontId="112" fillId="0" borderId="0" xfId="0" applyNumberFormat="1" applyFont="1" applyAlignment="1">
      <alignment horizontal="left"/>
    </xf>
    <xf numFmtId="0" fontId="85" fillId="0" borderId="0" xfId="0" applyFont="1"/>
    <xf numFmtId="0" fontId="2" fillId="0" borderId="17" xfId="0" applyFont="1" applyBorder="1" applyAlignment="1">
      <alignment vertical="center"/>
    </xf>
    <xf numFmtId="0" fontId="3" fillId="0" borderId="0" xfId="0" applyFont="1"/>
    <xf numFmtId="0" fontId="134" fillId="0" borderId="129" xfId="0" applyFont="1" applyBorder="1"/>
    <xf numFmtId="0" fontId="134" fillId="0" borderId="129" xfId="0" applyFont="1" applyFill="1" applyBorder="1"/>
    <xf numFmtId="0" fontId="135" fillId="0" borderId="129" xfId="17" applyFont="1" applyBorder="1" applyAlignment="1" applyProtection="1"/>
    <xf numFmtId="14" fontId="2" fillId="0" borderId="0" xfId="0" applyNumberFormat="1" applyFont="1" applyAlignment="1">
      <alignment horizontal="left"/>
    </xf>
    <xf numFmtId="0" fontId="5" fillId="0" borderId="129" xfId="0" applyFont="1" applyFill="1" applyBorder="1" applyAlignment="1">
      <alignment wrapText="1"/>
    </xf>
    <xf numFmtId="0" fontId="2" fillId="0" borderId="129" xfId="0" applyFont="1" applyBorder="1" applyAlignment="1">
      <alignment wrapText="1"/>
    </xf>
    <xf numFmtId="0" fontId="2" fillId="0" borderId="132" xfId="0" applyFont="1" applyBorder="1" applyAlignment="1">
      <alignment vertical="center"/>
    </xf>
    <xf numFmtId="0" fontId="5" fillId="0" borderId="129" xfId="0" applyFont="1" applyBorder="1" applyAlignment="1">
      <alignment wrapText="1"/>
    </xf>
    <xf numFmtId="0" fontId="5" fillId="0" borderId="134" xfId="0" applyFont="1" applyBorder="1" applyAlignment="1">
      <alignment wrapText="1"/>
    </xf>
    <xf numFmtId="0" fontId="104" fillId="0" borderId="131" xfId="0" applyFont="1" applyBorder="1" applyAlignment="1"/>
    <xf numFmtId="0" fontId="136" fillId="0" borderId="131" xfId="0" applyFont="1" applyFill="1" applyBorder="1" applyAlignment="1"/>
    <xf numFmtId="0" fontId="104" fillId="0" borderId="131" xfId="0" applyFont="1" applyFill="1" applyBorder="1" applyAlignment="1"/>
    <xf numFmtId="0" fontId="2" fillId="0" borderId="129" xfId="0" applyFont="1" applyFill="1" applyBorder="1" applyAlignment="1">
      <alignment wrapText="1"/>
    </xf>
    <xf numFmtId="194" fontId="136" fillId="0" borderId="131" xfId="20962" applyNumberFormat="1" applyFont="1" applyFill="1" applyBorder="1" applyAlignment="1"/>
    <xf numFmtId="10" fontId="96" fillId="0" borderId="24" xfId="20962" applyNumberFormat="1" applyFont="1" applyFill="1" applyBorder="1" applyAlignment="1" applyProtection="1">
      <alignment vertical="center"/>
      <protection locked="0"/>
    </xf>
    <xf numFmtId="10" fontId="96" fillId="0" borderId="135" xfId="20962" applyNumberFormat="1" applyFont="1" applyFill="1" applyBorder="1" applyAlignment="1" applyProtection="1">
      <alignment vertical="center"/>
      <protection locked="0"/>
    </xf>
    <xf numFmtId="10" fontId="96" fillId="2" borderId="131" xfId="20962" applyNumberFormat="1" applyFont="1" applyFill="1" applyBorder="1" applyAlignment="1" applyProtection="1">
      <alignment vertical="center"/>
      <protection locked="0"/>
    </xf>
    <xf numFmtId="10" fontId="96" fillId="0" borderId="131" xfId="20962" applyNumberFormat="1" applyFont="1" applyFill="1" applyBorder="1" applyAlignment="1" applyProtection="1">
      <alignment vertical="center"/>
      <protection locked="0"/>
    </xf>
    <xf numFmtId="10" fontId="96" fillId="0" borderId="37" xfId="20962" applyNumberFormat="1" applyFont="1" applyFill="1" applyBorder="1" applyAlignment="1" applyProtection="1">
      <alignment vertical="center"/>
      <protection locked="0"/>
    </xf>
    <xf numFmtId="0" fontId="0" fillId="0" borderId="17" xfId="0" applyBorder="1" applyAlignment="1">
      <alignment horizontal="center"/>
    </xf>
    <xf numFmtId="0" fontId="0" fillId="0" borderId="20" xfId="0" applyBorder="1" applyAlignment="1">
      <alignment horizontal="center"/>
    </xf>
    <xf numFmtId="0" fontId="45" fillId="0" borderId="21" xfId="0" applyNumberFormat="1" applyFont="1" applyFill="1" applyBorder="1" applyAlignment="1">
      <alignment vertical="center" wrapText="1"/>
    </xf>
    <xf numFmtId="193" fontId="96" fillId="36" borderId="22" xfId="2" applyNumberFormat="1" applyFont="1" applyFill="1" applyBorder="1" applyAlignment="1" applyProtection="1">
      <alignment vertical="top" wrapText="1"/>
    </xf>
    <xf numFmtId="193" fontId="140" fillId="0" borderId="30" xfId="0" applyNumberFormat="1" applyFont="1" applyBorder="1" applyAlignment="1">
      <alignment horizontal="center" vertical="center"/>
    </xf>
    <xf numFmtId="193" fontId="141" fillId="0" borderId="11" xfId="0" applyNumberFormat="1" applyFont="1" applyBorder="1" applyAlignment="1">
      <alignment horizontal="center" vertical="center"/>
    </xf>
    <xf numFmtId="193" fontId="140" fillId="0" borderId="11" xfId="0" applyNumberFormat="1" applyFont="1" applyBorder="1" applyAlignment="1">
      <alignment horizontal="center" vertical="center"/>
    </xf>
    <xf numFmtId="193" fontId="133" fillId="0" borderId="11" xfId="0" applyNumberFormat="1" applyFont="1" applyBorder="1" applyAlignment="1">
      <alignment horizontal="center" vertical="center"/>
    </xf>
    <xf numFmtId="193" fontId="142" fillId="0" borderId="11" xfId="0" applyNumberFormat="1" applyFont="1" applyBorder="1" applyAlignment="1">
      <alignment horizontal="center" vertical="center"/>
    </xf>
    <xf numFmtId="193" fontId="141" fillId="0" borderId="11" xfId="0" applyNumberFormat="1" applyFont="1" applyFill="1" applyBorder="1" applyAlignment="1">
      <alignment horizontal="center" vertical="center"/>
    </xf>
    <xf numFmtId="193" fontId="141" fillId="0" borderId="12" xfId="0" applyNumberFormat="1" applyFont="1" applyBorder="1" applyAlignment="1">
      <alignment horizontal="center" vertical="center"/>
    </xf>
    <xf numFmtId="193" fontId="140" fillId="0" borderId="13" xfId="0" applyNumberFormat="1" applyFont="1" applyBorder="1" applyAlignment="1">
      <alignment horizontal="center" vertical="center"/>
    </xf>
    <xf numFmtId="193" fontId="140" fillId="0" borderId="12" xfId="0" applyNumberFormat="1" applyFont="1" applyBorder="1" applyAlignment="1">
      <alignment horizontal="center" vertical="center"/>
    </xf>
    <xf numFmtId="193" fontId="133" fillId="0" borderId="12" xfId="0" applyNumberFormat="1" applyFont="1" applyBorder="1" applyAlignment="1">
      <alignment vertical="center"/>
    </xf>
    <xf numFmtId="167" fontId="86" fillId="0" borderId="138" xfId="0" applyNumberFormat="1" applyFont="1" applyFill="1" applyBorder="1" applyAlignment="1">
      <alignment horizontal="center"/>
    </xf>
    <xf numFmtId="0" fontId="125" fillId="0" borderId="129" xfId="0" applyFont="1" applyFill="1" applyBorder="1" applyAlignment="1">
      <alignment horizontal="left" vertical="center" wrapText="1"/>
    </xf>
    <xf numFmtId="0" fontId="127" fillId="0" borderId="129" xfId="20966" applyFont="1" applyFill="1" applyBorder="1" applyAlignment="1">
      <alignment horizontal="center" vertical="center" wrapText="1"/>
    </xf>
    <xf numFmtId="167" fontId="84" fillId="0" borderId="130" xfId="0" applyNumberFormat="1" applyFont="1" applyBorder="1" applyAlignment="1">
      <alignment horizontal="center"/>
    </xf>
    <xf numFmtId="167" fontId="86" fillId="0" borderId="130" xfId="0" applyNumberFormat="1" applyFont="1" applyFill="1" applyBorder="1" applyAlignment="1">
      <alignment horizontal="center"/>
    </xf>
    <xf numFmtId="0" fontId="84" fillId="0" borderId="130" xfId="0" applyFont="1" applyBorder="1"/>
    <xf numFmtId="0" fontId="128" fillId="0" borderId="129" xfId="0" applyFont="1" applyBorder="1" applyAlignment="1">
      <alignment horizontal="justify"/>
    </xf>
    <xf numFmtId="0" fontId="125" fillId="0" borderId="21" xfId="0" applyFont="1" applyFill="1" applyBorder="1" applyAlignment="1">
      <alignment horizontal="left" vertical="center" wrapText="1"/>
    </xf>
    <xf numFmtId="193" fontId="140" fillId="0" borderId="21" xfId="0" applyNumberFormat="1" applyFont="1" applyFill="1" applyBorder="1" applyAlignment="1">
      <alignment horizontal="center" vertical="center"/>
    </xf>
    <xf numFmtId="0" fontId="84" fillId="0" borderId="22" xfId="0" applyFont="1" applyBorder="1"/>
    <xf numFmtId="193" fontId="3" fillId="0" borderId="129" xfId="0" applyNumberFormat="1" applyFont="1" applyBorder="1" applyAlignment="1"/>
    <xf numFmtId="193" fontId="3" fillId="0" borderId="136" xfId="0" applyNumberFormat="1" applyFont="1" applyBorder="1" applyAlignment="1"/>
    <xf numFmtId="193" fontId="3" fillId="0" borderId="17" xfId="0" applyNumberFormat="1" applyFont="1" applyBorder="1" applyAlignment="1"/>
    <xf numFmtId="193" fontId="3" fillId="0" borderId="130" xfId="0" applyNumberFormat="1" applyFont="1" applyBorder="1" applyAlignment="1"/>
    <xf numFmtId="193" fontId="3" fillId="0" borderId="131" xfId="0" applyNumberFormat="1" applyFont="1" applyBorder="1" applyAlignment="1">
      <alignment wrapText="1"/>
    </xf>
    <xf numFmtId="193" fontId="3" fillId="0" borderId="131" xfId="0" applyNumberFormat="1" applyFont="1" applyBorder="1" applyAlignment="1"/>
    <xf numFmtId="193" fontId="3" fillId="36" borderId="51" xfId="0" applyNumberFormat="1" applyFont="1" applyFill="1" applyBorder="1" applyAlignment="1"/>
    <xf numFmtId="193" fontId="3" fillId="36" borderId="20" xfId="0" applyNumberFormat="1" applyFont="1" applyFill="1" applyBorder="1"/>
    <xf numFmtId="193" fontId="3" fillId="36" borderId="22" xfId="0" applyNumberFormat="1" applyFont="1" applyFill="1" applyBorder="1"/>
    <xf numFmtId="193" fontId="3" fillId="36" borderId="52" xfId="0" applyNumberFormat="1" applyFont="1" applyFill="1" applyBorder="1"/>
    <xf numFmtId="193" fontId="121" fillId="36" borderId="21" xfId="16" applyNumberFormat="1" applyFont="1" applyFill="1" applyBorder="1" applyAlignment="1" applyProtection="1">
      <protection locked="0"/>
    </xf>
    <xf numFmtId="3" fontId="121" fillId="36" borderId="21" xfId="16" applyNumberFormat="1" applyFont="1" applyFill="1" applyBorder="1" applyAlignment="1" applyProtection="1">
      <protection locked="0"/>
    </xf>
    <xf numFmtId="193" fontId="121" fillId="36" borderId="21" xfId="1" applyNumberFormat="1" applyFont="1" applyFill="1" applyBorder="1" applyAlignment="1" applyProtection="1">
      <protection locked="0"/>
    </xf>
    <xf numFmtId="193" fontId="94" fillId="3" borderId="21" xfId="5" applyNumberFormat="1" applyFont="1" applyFill="1" applyBorder="1" applyProtection="1">
      <protection locked="0"/>
    </xf>
    <xf numFmtId="164" fontId="121" fillId="36" borderId="22" xfId="1" applyNumberFormat="1" applyFont="1" applyFill="1" applyBorder="1" applyAlignment="1" applyProtection="1">
      <protection locked="0"/>
    </xf>
    <xf numFmtId="10" fontId="104" fillId="77" borderId="129" xfId="20962" applyNumberFormat="1" applyFont="1" applyFill="1" applyBorder="1" applyAlignment="1" applyProtection="1">
      <alignment horizontal="right" vertical="center"/>
    </xf>
    <xf numFmtId="3" fontId="111" fillId="0" borderId="129" xfId="0" applyNumberFormat="1" applyFont="1" applyBorder="1"/>
    <xf numFmtId="3" fontId="111" fillId="36" borderId="129" xfId="20965" applyNumberFormat="1" applyFont="1" applyFill="1" applyBorder="1"/>
    <xf numFmtId="3" fontId="114" fillId="0" borderId="129" xfId="0" applyNumberFormat="1" applyFont="1" applyBorder="1"/>
    <xf numFmtId="3" fontId="114" fillId="36" borderId="129" xfId="20965" applyNumberFormat="1" applyFont="1" applyFill="1" applyBorder="1"/>
    <xf numFmtId="0" fontId="111" fillId="78" borderId="129" xfId="0" applyFont="1" applyFill="1" applyBorder="1"/>
    <xf numFmtId="0" fontId="111" fillId="0" borderId="129" xfId="0" applyFont="1" applyFill="1" applyBorder="1"/>
    <xf numFmtId="3" fontId="114" fillId="0" borderId="65" xfId="0" applyNumberFormat="1" applyFont="1" applyBorder="1"/>
    <xf numFmtId="3" fontId="111" fillId="0" borderId="17" xfId="0" applyNumberFormat="1" applyFont="1" applyBorder="1" applyAlignment="1">
      <alignment horizontal="left" indent="1"/>
    </xf>
    <xf numFmtId="3" fontId="111" fillId="0" borderId="17" xfId="0" applyNumberFormat="1" applyFont="1" applyBorder="1" applyAlignment="1">
      <alignment horizontal="left" indent="2"/>
    </xf>
    <xf numFmtId="3" fontId="111" fillId="0" borderId="17" xfId="0" applyNumberFormat="1" applyFont="1" applyFill="1" applyBorder="1" applyAlignment="1">
      <alignment horizontal="left" indent="3"/>
    </xf>
    <xf numFmtId="3" fontId="111" fillId="0" borderId="17" xfId="0" applyNumberFormat="1" applyFont="1" applyFill="1" applyBorder="1" applyAlignment="1">
      <alignment horizontal="left" indent="1"/>
    </xf>
    <xf numFmtId="3" fontId="111" fillId="79" borderId="17" xfId="0" applyNumberFormat="1" applyFont="1" applyFill="1" applyBorder="1"/>
    <xf numFmtId="3" fontId="111" fillId="0" borderId="17" xfId="0" applyNumberFormat="1" applyFont="1" applyFill="1" applyBorder="1" applyAlignment="1">
      <alignment horizontal="left" vertical="top" wrapText="1" indent="2"/>
    </xf>
    <xf numFmtId="3" fontId="111" fillId="0" borderId="17" xfId="0" applyNumberFormat="1" applyFont="1" applyFill="1" applyBorder="1" applyAlignment="1">
      <alignment horizontal="left" wrapText="1" indent="3"/>
    </xf>
    <xf numFmtId="3" fontId="111" fillId="0" borderId="17" xfId="0" applyNumberFormat="1" applyFont="1" applyFill="1" applyBorder="1" applyAlignment="1">
      <alignment horizontal="left" wrapText="1" indent="2"/>
    </xf>
    <xf numFmtId="3" fontId="111" fillId="0" borderId="17" xfId="0" applyNumberFormat="1" applyFont="1" applyFill="1" applyBorder="1" applyAlignment="1">
      <alignment horizontal="left" wrapText="1" indent="1"/>
    </xf>
    <xf numFmtId="3" fontId="111" fillId="0" borderId="20" xfId="0" applyNumberFormat="1" applyFont="1" applyFill="1" applyBorder="1" applyAlignment="1">
      <alignment horizontal="left" wrapText="1" indent="1"/>
    </xf>
    <xf numFmtId="3" fontId="111" fillId="0" borderId="21" xfId="0" applyNumberFormat="1" applyFont="1" applyFill="1" applyBorder="1"/>
    <xf numFmtId="3" fontId="111" fillId="0" borderId="22" xfId="0" applyNumberFormat="1" applyFont="1" applyFill="1" applyBorder="1"/>
    <xf numFmtId="3" fontId="116" fillId="0" borderId="134" xfId="0" applyNumberFormat="1" applyFont="1" applyBorder="1"/>
    <xf numFmtId="193" fontId="96" fillId="2" borderId="135" xfId="0" applyNumberFormat="1" applyFont="1" applyFill="1" applyBorder="1" applyAlignment="1" applyProtection="1">
      <alignment horizontal="center" vertical="center"/>
      <protection locked="0"/>
    </xf>
    <xf numFmtId="193" fontId="96" fillId="2" borderId="131" xfId="0" applyNumberFormat="1" applyFont="1" applyFill="1" applyBorder="1" applyAlignment="1" applyProtection="1">
      <alignment horizontal="center" vertical="center"/>
      <protection locked="0"/>
    </xf>
    <xf numFmtId="0" fontId="144" fillId="0" borderId="0" xfId="0" applyFont="1"/>
    <xf numFmtId="164" fontId="3" fillId="0" borderId="78" xfId="7" applyNumberFormat="1" applyFont="1" applyFill="1" applyBorder="1" applyAlignment="1">
      <alignment horizontal="right" vertical="center" wrapText="1"/>
    </xf>
    <xf numFmtId="164" fontId="4" fillId="36" borderId="78" xfId="7" applyNumberFormat="1" applyFont="1" applyFill="1" applyBorder="1" applyAlignment="1">
      <alignment horizontal="left" vertical="center" wrapText="1"/>
    </xf>
    <xf numFmtId="164" fontId="4" fillId="36" borderId="78" xfId="7" applyNumberFormat="1" applyFont="1" applyFill="1" applyBorder="1" applyAlignment="1">
      <alignment horizontal="center" vertical="center" wrapText="1"/>
    </xf>
    <xf numFmtId="164" fontId="3" fillId="0" borderId="22" xfId="7" applyNumberFormat="1" applyFont="1" applyFill="1" applyBorder="1" applyAlignment="1">
      <alignment horizontal="right" vertical="center" wrapText="1"/>
    </xf>
    <xf numFmtId="164" fontId="3" fillId="0" borderId="0" xfId="7" applyNumberFormat="1" applyFont="1"/>
    <xf numFmtId="0" fontId="111" fillId="0" borderId="7" xfId="0" applyFont="1" applyBorder="1" applyAlignment="1">
      <alignment horizontal="center" vertical="center" wrapText="1"/>
    </xf>
    <xf numFmtId="0" fontId="111" fillId="0" borderId="115" xfId="0" applyFont="1" applyBorder="1" applyAlignment="1">
      <alignment horizontal="center" vertical="center" wrapText="1"/>
    </xf>
    <xf numFmtId="0" fontId="111" fillId="0" borderId="73" xfId="0" applyFont="1" applyBorder="1" applyAlignment="1">
      <alignment horizontal="center" vertical="center" wrapText="1"/>
    </xf>
    <xf numFmtId="0" fontId="111" fillId="0" borderId="27" xfId="0" applyFont="1" applyFill="1" applyBorder="1" applyAlignment="1">
      <alignment horizontal="center" vertical="center" wrapText="1"/>
    </xf>
    <xf numFmtId="10" fontId="96" fillId="2" borderId="135" xfId="20962" applyNumberFormat="1" applyFont="1" applyFill="1" applyBorder="1" applyAlignment="1" applyProtection="1">
      <alignment horizontal="right" vertical="center"/>
      <protection locked="0"/>
    </xf>
    <xf numFmtId="10" fontId="96" fillId="2" borderId="131" xfId="20962" applyNumberFormat="1" applyFont="1" applyFill="1" applyBorder="1" applyAlignment="1" applyProtection="1">
      <alignment horizontal="right" vertical="center"/>
      <protection locked="0"/>
    </xf>
    <xf numFmtId="0" fontId="2" fillId="0" borderId="17" xfId="0" applyFont="1" applyFill="1" applyBorder="1" applyAlignment="1">
      <alignment vertical="center"/>
    </xf>
    <xf numFmtId="193" fontId="140" fillId="0" borderId="139" xfId="0" applyNumberFormat="1" applyFont="1" applyFill="1" applyBorder="1" applyAlignment="1">
      <alignment horizontal="center" vertical="center"/>
    </xf>
    <xf numFmtId="0" fontId="145" fillId="3" borderId="129" xfId="20966" applyFont="1" applyFill="1" applyBorder="1" applyAlignment="1">
      <alignment horizontal="left" vertical="center" wrapText="1"/>
    </xf>
    <xf numFmtId="0" fontId="146" fillId="0" borderId="129" xfId="20966" applyFont="1" applyFill="1" applyBorder="1" applyAlignment="1">
      <alignment horizontal="left" vertical="center" wrapText="1" indent="1"/>
    </xf>
    <xf numFmtId="0" fontId="147" fillId="3" borderId="112" xfId="0" applyFont="1" applyFill="1" applyBorder="1" applyAlignment="1">
      <alignment horizontal="left" vertical="center" wrapText="1"/>
    </xf>
    <xf numFmtId="0" fontId="146" fillId="3" borderId="129" xfId="20966" applyFont="1" applyFill="1" applyBorder="1" applyAlignment="1">
      <alignment horizontal="left" vertical="center" wrapText="1" indent="1"/>
    </xf>
    <xf numFmtId="0" fontId="145" fillId="0" borderId="112" xfId="0" applyFont="1" applyFill="1" applyBorder="1" applyAlignment="1">
      <alignment horizontal="left" vertical="center" wrapText="1"/>
    </xf>
    <xf numFmtId="0" fontId="147" fillId="0" borderId="112" xfId="0" applyFont="1" applyFill="1" applyBorder="1" applyAlignment="1">
      <alignment horizontal="left" vertical="center" wrapText="1"/>
    </xf>
    <xf numFmtId="0" fontId="147" fillId="0" borderId="112" xfId="0" applyFont="1" applyFill="1" applyBorder="1" applyAlignment="1">
      <alignment vertical="center" wrapText="1"/>
    </xf>
    <xf numFmtId="0" fontId="148" fillId="0" borderId="112" xfId="0" applyFont="1" applyFill="1" applyBorder="1" applyAlignment="1">
      <alignment horizontal="left" vertical="center" wrapText="1" indent="1"/>
    </xf>
    <xf numFmtId="0" fontId="148" fillId="3" borderId="112" xfId="0" applyFont="1" applyFill="1" applyBorder="1" applyAlignment="1">
      <alignment horizontal="left" vertical="center" wrapText="1" indent="1"/>
    </xf>
    <xf numFmtId="0" fontId="147" fillId="3" borderId="113" xfId="0" applyFont="1" applyFill="1" applyBorder="1" applyAlignment="1">
      <alignment horizontal="left" vertical="center" wrapText="1"/>
    </xf>
    <xf numFmtId="0" fontId="148" fillId="0" borderId="129" xfId="20966" applyFont="1" applyFill="1" applyBorder="1" applyAlignment="1">
      <alignment horizontal="left" vertical="center" wrapText="1" indent="1"/>
    </xf>
    <xf numFmtId="0" fontId="147" fillId="3" borderId="114" xfId="0" applyFont="1" applyFill="1" applyBorder="1" applyAlignment="1">
      <alignment horizontal="left" vertical="center" wrapText="1"/>
    </xf>
    <xf numFmtId="0" fontId="146" fillId="3" borderId="112" xfId="0" applyFont="1" applyFill="1" applyBorder="1" applyAlignment="1">
      <alignment horizontal="left" vertical="center" wrapText="1" indent="1"/>
    </xf>
    <xf numFmtId="0" fontId="146" fillId="3" borderId="113" xfId="0" applyFont="1" applyFill="1" applyBorder="1" applyAlignment="1">
      <alignment horizontal="left" vertical="center" wrapText="1" indent="1"/>
    </xf>
    <xf numFmtId="0" fontId="146" fillId="3" borderId="129" xfId="0" applyFont="1" applyFill="1" applyBorder="1" applyAlignment="1">
      <alignment horizontal="left" vertical="center" wrapText="1" indent="1"/>
    </xf>
    <xf numFmtId="0" fontId="147" fillId="0" borderId="129" xfId="0" applyFont="1" applyBorder="1" applyAlignment="1">
      <alignment horizontal="left" vertical="center" wrapText="1"/>
    </xf>
    <xf numFmtId="0" fontId="146" fillId="0" borderId="129" xfId="0" applyFont="1" applyBorder="1" applyAlignment="1">
      <alignment horizontal="left" vertical="center" wrapText="1" indent="1"/>
    </xf>
    <xf numFmtId="0" fontId="147" fillId="0" borderId="129" xfId="20966" applyFont="1" applyFill="1" applyBorder="1" applyAlignment="1">
      <alignment horizontal="left" vertical="center" wrapText="1"/>
    </xf>
    <xf numFmtId="0" fontId="147" fillId="3" borderId="129" xfId="0" applyFont="1" applyFill="1" applyBorder="1" applyAlignment="1">
      <alignment horizontal="left" vertical="center" wrapText="1"/>
    </xf>
    <xf numFmtId="0" fontId="147" fillId="0" borderId="129" xfId="0" applyFont="1" applyFill="1" applyBorder="1" applyAlignment="1">
      <alignment vertical="center" wrapText="1"/>
    </xf>
    <xf numFmtId="0" fontId="147" fillId="3" borderId="129" xfId="20966" applyFont="1" applyFill="1" applyBorder="1" applyAlignment="1">
      <alignment horizontal="left" vertical="center" wrapText="1"/>
    </xf>
    <xf numFmtId="0" fontId="148" fillId="3" borderId="129" xfId="0" applyFont="1" applyFill="1" applyBorder="1" applyAlignment="1">
      <alignment horizontal="left" vertical="center" wrapText="1" indent="1"/>
    </xf>
    <xf numFmtId="0" fontId="146" fillId="0" borderId="129" xfId="0" applyFont="1" applyFill="1" applyBorder="1" applyAlignment="1">
      <alignment horizontal="left" vertical="center" wrapText="1" indent="1"/>
    </xf>
    <xf numFmtId="0" fontId="147" fillId="0" borderId="129" xfId="0" applyFont="1" applyFill="1" applyBorder="1" applyAlignment="1">
      <alignment horizontal="left" vertical="center" wrapText="1"/>
    </xf>
    <xf numFmtId="164" fontId="3" fillId="0" borderId="78" xfId="7" applyNumberFormat="1" applyFont="1" applyBorder="1" applyAlignment="1"/>
    <xf numFmtId="164" fontId="3" fillId="36" borderId="22" xfId="7" applyNumberFormat="1" applyFont="1" applyFill="1" applyBorder="1"/>
    <xf numFmtId="193" fontId="3" fillId="0" borderId="115" xfId="0" applyNumberFormat="1" applyFont="1" applyBorder="1"/>
    <xf numFmtId="193" fontId="3" fillId="0" borderId="115" xfId="0" applyNumberFormat="1" applyFont="1" applyFill="1" applyBorder="1"/>
    <xf numFmtId="193" fontId="3" fillId="0" borderId="116" xfId="0" applyNumberFormat="1" applyFont="1" applyFill="1" applyBorder="1"/>
    <xf numFmtId="3" fontId="94" fillId="36" borderId="78" xfId="5" applyNumberFormat="1" applyFont="1" applyFill="1" applyBorder="1" applyProtection="1">
      <protection locked="0"/>
    </xf>
    <xf numFmtId="164" fontId="104" fillId="0" borderId="115" xfId="948" applyNumberFormat="1" applyFont="1" applyFill="1" applyBorder="1" applyAlignment="1" applyProtection="1">
      <alignment horizontal="right" vertical="center"/>
      <protection locked="0"/>
    </xf>
    <xf numFmtId="164" fontId="104" fillId="77" borderId="115" xfId="948" applyNumberFormat="1" applyFont="1" applyFill="1" applyBorder="1" applyAlignment="1" applyProtection="1">
      <alignment horizontal="right" vertical="center"/>
    </xf>
    <xf numFmtId="3" fontId="115" fillId="0" borderId="115" xfId="0" applyNumberFormat="1" applyFont="1" applyBorder="1"/>
    <xf numFmtId="164" fontId="112" fillId="0" borderId="115" xfId="7" applyNumberFormat="1" applyFont="1" applyBorder="1"/>
    <xf numFmtId="166" fontId="111" fillId="36" borderId="115" xfId="20965" applyFont="1" applyFill="1" applyBorder="1"/>
    <xf numFmtId="164" fontId="114" fillId="36" borderId="115" xfId="7" applyNumberFormat="1" applyFont="1" applyFill="1" applyBorder="1"/>
    <xf numFmtId="164" fontId="111" fillId="36" borderId="115" xfId="7" applyNumberFormat="1" applyFont="1" applyFill="1" applyBorder="1"/>
    <xf numFmtId="0" fontId="86" fillId="0" borderId="1" xfId="0" applyFont="1" applyBorder="1" applyAlignment="1">
      <alignment horizontal="center" vertical="center" wrapText="1"/>
    </xf>
    <xf numFmtId="0" fontId="99" fillId="3" borderId="99" xfId="0" applyFont="1" applyFill="1" applyBorder="1" applyAlignment="1">
      <alignment horizontal="left"/>
    </xf>
    <xf numFmtId="0" fontId="2" fillId="0" borderId="115"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4" fillId="3" borderId="140" xfId="0" applyFont="1" applyFill="1" applyBorder="1" applyAlignment="1">
      <alignment vertical="center"/>
    </xf>
    <xf numFmtId="0" fontId="3" fillId="3" borderId="117" xfId="0" applyFont="1" applyFill="1" applyBorder="1" applyAlignment="1">
      <alignment vertical="center"/>
    </xf>
    <xf numFmtId="3" fontId="3" fillId="3" borderId="117" xfId="0" applyNumberFormat="1" applyFont="1" applyFill="1" applyBorder="1" applyAlignment="1">
      <alignment vertical="center"/>
    </xf>
    <xf numFmtId="3" fontId="3" fillId="3" borderId="80" xfId="0" applyNumberFormat="1" applyFont="1" applyFill="1" applyBorder="1" applyAlignment="1">
      <alignment vertical="center"/>
    </xf>
    <xf numFmtId="0" fontId="3" fillId="0" borderId="115" xfId="0" applyFont="1" applyFill="1" applyBorder="1" applyAlignment="1">
      <alignment vertical="center"/>
    </xf>
    <xf numFmtId="3" fontId="3" fillId="0" borderId="115" xfId="0" applyNumberFormat="1" applyFont="1" applyFill="1" applyBorder="1" applyAlignment="1">
      <alignment vertical="center"/>
    </xf>
    <xf numFmtId="3" fontId="3" fillId="0" borderId="116" xfId="0" applyNumberFormat="1" applyFont="1" applyFill="1" applyBorder="1" applyAlignment="1">
      <alignment vertical="center"/>
    </xf>
    <xf numFmtId="3" fontId="3" fillId="0" borderId="78" xfId="0" applyNumberFormat="1" applyFont="1" applyFill="1" applyBorder="1" applyAlignment="1">
      <alignment vertical="center"/>
    </xf>
    <xf numFmtId="0" fontId="4" fillId="0" borderId="115" xfId="0" applyFont="1" applyFill="1" applyBorder="1" applyAlignment="1">
      <alignment vertical="center"/>
    </xf>
    <xf numFmtId="0" fontId="3" fillId="0" borderId="119" xfId="0" applyFont="1" applyFill="1" applyBorder="1" applyAlignment="1">
      <alignment vertical="center"/>
    </xf>
    <xf numFmtId="3" fontId="3" fillId="0" borderId="98" xfId="0" applyNumberFormat="1" applyFont="1" applyFill="1" applyBorder="1" applyAlignment="1">
      <alignment vertical="center"/>
    </xf>
    <xf numFmtId="3" fontId="3" fillId="0" borderId="69" xfId="0" applyNumberFormat="1" applyFont="1" applyFill="1" applyBorder="1" applyAlignment="1">
      <alignment vertical="center"/>
    </xf>
    <xf numFmtId="0" fontId="2" fillId="3" borderId="115" xfId="5" applyFont="1" applyFill="1" applyBorder="1" applyProtection="1">
      <protection locked="0"/>
    </xf>
    <xf numFmtId="0" fontId="2" fillId="0" borderId="115" xfId="13" applyFont="1" applyFill="1" applyBorder="1" applyAlignment="1" applyProtection="1">
      <alignment horizontal="center" vertical="center" wrapText="1"/>
      <protection locked="0"/>
    </xf>
    <xf numFmtId="0" fontId="2" fillId="3" borderId="115" xfId="13" applyFont="1" applyFill="1" applyBorder="1" applyAlignment="1" applyProtection="1">
      <alignment horizontal="center" vertical="center" wrapText="1"/>
      <protection locked="0"/>
    </xf>
    <xf numFmtId="3" fontId="2" fillId="3" borderId="115" xfId="1" applyNumberFormat="1" applyFont="1" applyFill="1" applyBorder="1" applyAlignment="1" applyProtection="1">
      <alignment horizontal="center" vertical="center" wrapText="1"/>
      <protection locked="0"/>
    </xf>
    <xf numFmtId="9" fontId="2" fillId="3" borderId="115" xfId="15" applyNumberFormat="1" applyFont="1" applyFill="1" applyBorder="1" applyAlignment="1" applyProtection="1">
      <alignment horizontal="center" vertical="center"/>
      <protection locked="0"/>
    </xf>
    <xf numFmtId="0" fontId="2" fillId="3" borderId="78" xfId="11" applyFont="1" applyFill="1" applyBorder="1" applyAlignment="1">
      <alignment horizontal="center" vertical="center" wrapText="1"/>
    </xf>
    <xf numFmtId="0" fontId="92" fillId="3" borderId="17" xfId="11" applyFont="1" applyFill="1" applyBorder="1" applyAlignment="1">
      <alignment horizontal="left" vertical="center"/>
    </xf>
    <xf numFmtId="0" fontId="90" fillId="3" borderId="115" xfId="11" applyFont="1" applyFill="1" applyBorder="1" applyAlignment="1">
      <alignment wrapText="1"/>
    </xf>
    <xf numFmtId="0" fontId="92" fillId="3" borderId="115" xfId="11" applyFont="1" applyFill="1" applyBorder="1" applyAlignment="1">
      <alignment horizontal="left" vertical="center" wrapText="1"/>
    </xf>
    <xf numFmtId="0" fontId="92" fillId="0" borderId="115" xfId="11" applyFont="1" applyFill="1" applyBorder="1" applyAlignment="1">
      <alignment horizontal="left" vertical="center" wrapText="1"/>
    </xf>
    <xf numFmtId="0" fontId="90" fillId="0" borderId="115" xfId="11" applyFont="1" applyFill="1" applyBorder="1" applyAlignment="1">
      <alignment wrapText="1"/>
    </xf>
    <xf numFmtId="0" fontId="92" fillId="3" borderId="20" xfId="9" applyFont="1" applyFill="1" applyBorder="1" applyAlignment="1" applyProtection="1">
      <alignment horizontal="left" vertical="center"/>
      <protection locked="0"/>
    </xf>
    <xf numFmtId="0" fontId="90" fillId="3" borderId="21" xfId="20961" applyFont="1" applyFill="1" applyBorder="1" applyAlignment="1" applyProtection="1"/>
    <xf numFmtId="0" fontId="111" fillId="0" borderId="103" xfId="0" applyFont="1" applyBorder="1" applyAlignment="1">
      <alignment wrapText="1"/>
    </xf>
    <xf numFmtId="0" fontId="111" fillId="0" borderId="54" xfId="0" applyFont="1" applyFill="1" applyBorder="1" applyAlignment="1">
      <alignment horizontal="center" vertical="center" wrapText="1"/>
    </xf>
    <xf numFmtId="193" fontId="96" fillId="0" borderId="17" xfId="0" applyNumberFormat="1" applyFont="1" applyFill="1" applyBorder="1" applyAlignment="1" applyProtection="1">
      <alignment vertical="center" wrapText="1"/>
      <protection locked="0"/>
    </xf>
    <xf numFmtId="193" fontId="96" fillId="0" borderId="17" xfId="0" applyNumberFormat="1" applyFont="1" applyFill="1" applyBorder="1" applyAlignment="1" applyProtection="1">
      <alignment horizontal="right" vertical="center" wrapText="1"/>
      <protection locked="0"/>
    </xf>
    <xf numFmtId="10" fontId="3" fillId="0" borderId="17" xfId="20962" applyNumberFormat="1" applyFont="1" applyFill="1" applyBorder="1" applyAlignment="1" applyProtection="1">
      <alignment horizontal="right" vertical="center" wrapText="1"/>
      <protection locked="0"/>
    </xf>
    <xf numFmtId="10" fontId="96" fillId="2" borderId="17" xfId="20962" applyNumberFormat="1" applyFont="1" applyFill="1" applyBorder="1" applyAlignment="1" applyProtection="1">
      <alignment vertical="center"/>
      <protection locked="0"/>
    </xf>
    <xf numFmtId="10" fontId="96" fillId="37" borderId="61" xfId="20962" applyNumberFormat="1" applyFont="1" applyFill="1" applyBorder="1"/>
    <xf numFmtId="193" fontId="96" fillId="2" borderId="17" xfId="0" applyNumberFormat="1" applyFont="1" applyFill="1" applyBorder="1" applyAlignment="1" applyProtection="1">
      <alignment vertical="center"/>
      <protection locked="0"/>
    </xf>
    <xf numFmtId="193" fontId="96" fillId="0" borderId="132" xfId="0" applyNumberFormat="1" applyFont="1" applyFill="1" applyBorder="1" applyAlignment="1" applyProtection="1">
      <alignment vertical="center"/>
      <protection locked="0"/>
    </xf>
    <xf numFmtId="10" fontId="96" fillId="0" borderId="20" xfId="20962" applyNumberFormat="1" applyFont="1" applyFill="1" applyBorder="1" applyAlignment="1" applyProtection="1">
      <alignment vertical="center"/>
      <protection locked="0"/>
    </xf>
    <xf numFmtId="0" fontId="2" fillId="0" borderId="141" xfId="0" applyFont="1" applyFill="1" applyBorder="1" applyAlignment="1" applyProtection="1">
      <alignment horizontal="center" vertical="center" wrapText="1"/>
    </xf>
    <xf numFmtId="0" fontId="2" fillId="0" borderId="142" xfId="0" applyFont="1" applyFill="1" applyBorder="1" applyAlignment="1" applyProtection="1">
      <alignment horizontal="center" vertical="center" wrapText="1"/>
    </xf>
    <xf numFmtId="0" fontId="103" fillId="0" borderId="143" xfId="0" applyNumberFormat="1" applyFont="1" applyFill="1" applyBorder="1" applyAlignment="1">
      <alignment vertical="center" wrapText="1"/>
    </xf>
    <xf numFmtId="193" fontId="94" fillId="0" borderId="141" xfId="0" applyNumberFormat="1" applyFont="1" applyFill="1" applyBorder="1" applyAlignment="1" applyProtection="1">
      <alignment horizontal="right"/>
    </xf>
    <xf numFmtId="193" fontId="94" fillId="36" borderId="141" xfId="0" applyNumberFormat="1" applyFont="1" applyFill="1" applyBorder="1" applyAlignment="1" applyProtection="1">
      <alignment horizontal="right"/>
    </xf>
    <xf numFmtId="0" fontId="2" fillId="0" borderId="143" xfId="0" applyNumberFormat="1" applyFont="1" applyFill="1" applyBorder="1" applyAlignment="1">
      <alignment horizontal="left" vertical="center" wrapText="1" indent="4"/>
    </xf>
    <xf numFmtId="0" fontId="45" fillId="0" borderId="143" xfId="0" applyNumberFormat="1" applyFont="1" applyFill="1" applyBorder="1" applyAlignment="1">
      <alignment vertical="center" wrapText="1"/>
    </xf>
    <xf numFmtId="0" fontId="2" fillId="0" borderId="141" xfId="0" applyFont="1" applyFill="1" applyBorder="1" applyAlignment="1" applyProtection="1">
      <alignment horizontal="left" vertical="center" indent="11"/>
      <protection locked="0"/>
    </xf>
    <xf numFmtId="0" fontId="46" fillId="0" borderId="141" xfId="0" applyFont="1" applyFill="1" applyBorder="1" applyAlignment="1" applyProtection="1">
      <alignment horizontal="left" vertical="center" indent="17"/>
      <protection locked="0"/>
    </xf>
    <xf numFmtId="0" fontId="110" fillId="0" borderId="141" xfId="0" applyFont="1" applyBorder="1" applyAlignment="1">
      <alignment vertical="center"/>
    </xf>
    <xf numFmtId="0" fontId="95" fillId="0" borderId="141" xfId="0" applyNumberFormat="1" applyFont="1" applyFill="1" applyBorder="1" applyAlignment="1">
      <alignment vertical="center" wrapText="1"/>
    </xf>
    <xf numFmtId="0" fontId="96" fillId="0" borderId="143" xfId="0" applyNumberFormat="1" applyFont="1" applyFill="1" applyBorder="1" applyAlignment="1">
      <alignment horizontal="left" vertical="center" wrapText="1"/>
    </xf>
    <xf numFmtId="0" fontId="2" fillId="0" borderId="143" xfId="0" applyNumberFormat="1" applyFont="1" applyFill="1" applyBorder="1" applyAlignment="1">
      <alignment horizontal="left" vertical="center" wrapText="1"/>
    </xf>
    <xf numFmtId="3" fontId="111" fillId="0" borderId="141" xfId="0" applyNumberFormat="1" applyFont="1" applyBorder="1"/>
    <xf numFmtId="3" fontId="114" fillId="0" borderId="141" xfId="0" applyNumberFormat="1" applyFont="1" applyBorder="1"/>
    <xf numFmtId="3" fontId="111" fillId="0" borderId="141" xfId="0" applyNumberFormat="1" applyFont="1" applyBorder="1" applyAlignment="1">
      <alignment horizontal="left" indent="1"/>
    </xf>
    <xf numFmtId="3" fontId="111" fillId="0" borderId="141" xfId="0" applyNumberFormat="1" applyFont="1" applyFill="1" applyBorder="1" applyAlignment="1">
      <alignment horizontal="left" indent="1"/>
    </xf>
    <xf numFmtId="3" fontId="111" fillId="0" borderId="141" xfId="0" applyNumberFormat="1" applyFont="1" applyFill="1" applyBorder="1"/>
    <xf numFmtId="3" fontId="114" fillId="82" borderId="141" xfId="0" applyNumberFormat="1" applyFont="1" applyFill="1" applyBorder="1"/>
    <xf numFmtId="3" fontId="111" fillId="0" borderId="142" xfId="0" applyNumberFormat="1" applyFont="1" applyBorder="1"/>
    <xf numFmtId="3" fontId="111" fillId="79" borderId="141" xfId="0" applyNumberFormat="1" applyFont="1" applyFill="1" applyBorder="1"/>
    <xf numFmtId="3" fontId="111" fillId="79" borderId="142" xfId="0" applyNumberFormat="1" applyFont="1" applyFill="1" applyBorder="1"/>
    <xf numFmtId="3" fontId="111" fillId="0" borderId="142" xfId="0" applyNumberFormat="1" applyFont="1" applyFill="1" applyBorder="1"/>
    <xf numFmtId="3" fontId="111" fillId="0" borderId="141" xfId="0" applyNumberFormat="1" applyFont="1" applyFill="1" applyBorder="1" applyAlignment="1">
      <alignment horizontal="left" wrapText="1"/>
    </xf>
    <xf numFmtId="3" fontId="111" fillId="0" borderId="141" xfId="0" applyNumberFormat="1" applyFont="1" applyBorder="1" applyAlignment="1">
      <alignment horizontal="center"/>
    </xf>
    <xf numFmtId="3" fontId="111" fillId="0" borderId="141" xfId="0" applyNumberFormat="1" applyFont="1" applyFill="1" applyBorder="1" applyAlignment="1">
      <alignment horizontal="left" vertical="center" wrapText="1"/>
    </xf>
    <xf numFmtId="3" fontId="111" fillId="0" borderId="141" xfId="0" applyNumberFormat="1" applyFont="1" applyBorder="1" applyAlignment="1">
      <alignment horizontal="center" vertical="center" wrapText="1"/>
    </xf>
    <xf numFmtId="3" fontId="111" fillId="0" borderId="141" xfId="0" applyNumberFormat="1" applyFont="1" applyBorder="1" applyAlignment="1">
      <alignment horizontal="center" vertical="center"/>
    </xf>
    <xf numFmtId="3" fontId="114" fillId="0" borderId="141" xfId="0" applyNumberFormat="1" applyFont="1" applyFill="1" applyBorder="1" applyAlignment="1">
      <alignment horizontal="left" vertical="center" wrapText="1"/>
    </xf>
    <xf numFmtId="3" fontId="116" fillId="0" borderId="141" xfId="0" applyNumberFormat="1" applyFont="1" applyBorder="1"/>
    <xf numFmtId="165" fontId="143" fillId="0" borderId="141" xfId="20962" applyNumberFormat="1" applyFont="1" applyBorder="1"/>
    <xf numFmtId="195" fontId="143" fillId="0" borderId="141" xfId="7" applyNumberFormat="1" applyFont="1" applyBorder="1"/>
    <xf numFmtId="43" fontId="143" fillId="0" borderId="141" xfId="7" applyNumberFormat="1" applyFont="1" applyBorder="1"/>
    <xf numFmtId="43" fontId="143" fillId="0" borderId="141" xfId="7" applyFont="1" applyBorder="1"/>
    <xf numFmtId="3" fontId="121" fillId="0" borderId="141" xfId="0" applyNumberFormat="1" applyFont="1" applyFill="1" applyBorder="1" applyAlignment="1">
      <alignment horizontal="left" vertical="center" wrapText="1"/>
    </xf>
    <xf numFmtId="3" fontId="110" fillId="0" borderId="141" xfId="0" applyNumberFormat="1" applyFont="1" applyBorder="1"/>
    <xf numFmtId="3" fontId="110" fillId="36" borderId="141" xfId="0" applyNumberFormat="1" applyFont="1" applyFill="1" applyBorder="1"/>
    <xf numFmtId="3" fontId="0" fillId="0" borderId="141" xfId="0" applyNumberFormat="1" applyBorder="1"/>
    <xf numFmtId="3" fontId="0" fillId="36" borderId="141" xfId="0" applyNumberFormat="1" applyFill="1" applyBorder="1"/>
    <xf numFmtId="164" fontId="0" fillId="0" borderId="141" xfId="7" applyNumberFormat="1" applyFont="1" applyBorder="1"/>
    <xf numFmtId="164" fontId="110" fillId="0" borderId="141" xfId="7" applyNumberFormat="1" applyFont="1" applyBorder="1"/>
    <xf numFmtId="3" fontId="0" fillId="0" borderId="141" xfId="0" applyNumberFormat="1" applyFill="1" applyBorder="1"/>
    <xf numFmtId="10" fontId="136" fillId="0" borderId="131" xfId="20962" applyNumberFormat="1" applyFont="1" applyFill="1" applyBorder="1"/>
    <xf numFmtId="10" fontId="136" fillId="0" borderId="122" xfId="20962" applyNumberFormat="1" applyFont="1" applyFill="1" applyBorder="1"/>
    <xf numFmtId="193" fontId="141" fillId="0" borderId="141" xfId="0" applyNumberFormat="1" applyFont="1" applyBorder="1" applyAlignment="1">
      <alignment horizontal="center" vertical="center"/>
    </xf>
    <xf numFmtId="193" fontId="140" fillId="0" borderId="141" xfId="0" applyNumberFormat="1" applyFont="1" applyFill="1" applyBorder="1" applyAlignment="1">
      <alignment horizontal="center" vertical="center"/>
    </xf>
    <xf numFmtId="193" fontId="141" fillId="0" borderId="141" xfId="0" applyNumberFormat="1" applyFont="1" applyFill="1" applyBorder="1" applyAlignment="1">
      <alignment horizontal="center" vertical="center"/>
    </xf>
    <xf numFmtId="0" fontId="141" fillId="0" borderId="141" xfId="0" applyFont="1" applyBorder="1"/>
    <xf numFmtId="0" fontId="140" fillId="0" borderId="141" xfId="0" applyFont="1" applyBorder="1" applyAlignment="1">
      <alignment horizontal="center" vertical="center"/>
    </xf>
    <xf numFmtId="0" fontId="141" fillId="0" borderId="141" xfId="0" applyFont="1" applyBorder="1" applyAlignment="1">
      <alignment horizontal="center" vertical="center"/>
    </xf>
    <xf numFmtId="164" fontId="3" fillId="0" borderId="141" xfId="7" applyNumberFormat="1" applyFont="1" applyBorder="1"/>
    <xf numFmtId="164" fontId="3" fillId="0" borderId="142" xfId="7" applyNumberFormat="1" applyFont="1" applyBorder="1"/>
    <xf numFmtId="169" fontId="9" fillId="37" borderId="141" xfId="20" applyBorder="1"/>
    <xf numFmtId="164" fontId="3" fillId="0" borderId="141" xfId="7" applyNumberFormat="1" applyFont="1" applyBorder="1" applyAlignment="1">
      <alignment vertical="center"/>
    </xf>
    <xf numFmtId="164" fontId="4" fillId="0" borderId="142" xfId="7" applyNumberFormat="1" applyFont="1" applyBorder="1"/>
    <xf numFmtId="164" fontId="3" fillId="0" borderId="141" xfId="7" applyNumberFormat="1" applyFont="1" applyFill="1" applyBorder="1"/>
    <xf numFmtId="164" fontId="3" fillId="0" borderId="141" xfId="7" applyNumberFormat="1" applyFont="1" applyFill="1" applyBorder="1" applyAlignment="1">
      <alignment vertical="center"/>
    </xf>
    <xf numFmtId="0" fontId="3" fillId="3" borderId="0" xfId="0" applyFont="1" applyFill="1" applyBorder="1"/>
    <xf numFmtId="193" fontId="96" fillId="0" borderId="135" xfId="0" applyNumberFormat="1" applyFont="1" applyFill="1" applyBorder="1" applyAlignment="1" applyProtection="1">
      <alignment vertical="center"/>
      <protection locked="0"/>
    </xf>
    <xf numFmtId="193" fontId="96" fillId="0" borderId="137" xfId="0" applyNumberFormat="1" applyFont="1" applyFill="1" applyBorder="1" applyAlignment="1" applyProtection="1">
      <alignment vertical="center"/>
      <protection locked="0"/>
    </xf>
    <xf numFmtId="0" fontId="96" fillId="0" borderId="0" xfId="11" applyFont="1" applyFill="1" applyBorder="1" applyProtection="1"/>
    <xf numFmtId="14" fontId="96" fillId="0" borderId="0" xfId="0" applyNumberFormat="1" applyFont="1" applyAlignment="1">
      <alignment horizontal="left"/>
    </xf>
    <xf numFmtId="0" fontId="97" fillId="0" borderId="0" xfId="0" applyFont="1" applyBorder="1"/>
    <xf numFmtId="0" fontId="4" fillId="0" borderId="0" xfId="0" applyFont="1" applyAlignment="1">
      <alignment horizontal="center"/>
    </xf>
    <xf numFmtId="0" fontId="150" fillId="0" borderId="0" xfId="0" applyFont="1" applyFill="1" applyAlignment="1">
      <alignment horizontal="center"/>
    </xf>
    <xf numFmtId="0" fontId="3" fillId="0" borderId="14" xfId="0" applyFont="1" applyBorder="1" applyAlignment="1">
      <alignment horizontal="center" vertical="center" wrapText="1"/>
    </xf>
    <xf numFmtId="0" fontId="3" fillId="0" borderId="15" xfId="0" applyFont="1" applyFill="1" applyBorder="1" applyAlignment="1">
      <alignment horizontal="left" vertical="center" wrapText="1" indent="2"/>
    </xf>
    <xf numFmtId="0" fontId="3" fillId="0" borderId="17" xfId="0" applyFont="1" applyBorder="1" applyAlignment="1">
      <alignment horizontal="center" vertical="center" wrapText="1"/>
    </xf>
    <xf numFmtId="0" fontId="3" fillId="0" borderId="77" xfId="0" applyFont="1" applyBorder="1" applyAlignment="1">
      <alignment vertical="center" wrapText="1"/>
    </xf>
    <xf numFmtId="3" fontId="3" fillId="36" borderId="141" xfId="0" applyNumberFormat="1" applyFont="1" applyFill="1" applyBorder="1" applyAlignment="1">
      <alignment vertical="center" wrapText="1"/>
    </xf>
    <xf numFmtId="3" fontId="3" fillId="36" borderId="117" xfId="0" applyNumberFormat="1" applyFont="1" applyFill="1" applyBorder="1" applyAlignment="1">
      <alignment vertical="center" wrapText="1"/>
    </xf>
    <xf numFmtId="3" fontId="3" fillId="36" borderId="17" xfId="0" applyNumberFormat="1" applyFont="1" applyFill="1" applyBorder="1" applyAlignment="1">
      <alignment vertical="center" wrapText="1"/>
    </xf>
    <xf numFmtId="3" fontId="3" fillId="36" borderId="145" xfId="0" applyNumberFormat="1" applyFont="1" applyFill="1" applyBorder="1" applyAlignment="1">
      <alignment vertical="center" wrapText="1"/>
    </xf>
    <xf numFmtId="3" fontId="3" fillId="0" borderId="141" xfId="0" applyNumberFormat="1" applyFont="1" applyFill="1" applyBorder="1" applyAlignment="1">
      <alignment vertical="center" wrapText="1"/>
    </xf>
    <xf numFmtId="3" fontId="3" fillId="0" borderId="117" xfId="0" applyNumberFormat="1" applyFont="1" applyBorder="1" applyAlignment="1">
      <alignment vertical="center" wrapText="1"/>
    </xf>
    <xf numFmtId="3" fontId="3" fillId="0" borderId="17" xfId="0" applyNumberFormat="1" applyFont="1" applyBorder="1" applyAlignment="1">
      <alignment vertical="center" wrapText="1"/>
    </xf>
    <xf numFmtId="3" fontId="3" fillId="0" borderId="145" xfId="0" applyNumberFormat="1" applyFont="1" applyBorder="1" applyAlignment="1">
      <alignment vertical="center" wrapText="1"/>
    </xf>
    <xf numFmtId="3" fontId="3" fillId="0" borderId="141" xfId="0" applyNumberFormat="1" applyFont="1" applyBorder="1" applyAlignment="1">
      <alignment vertical="center" wrapText="1"/>
    </xf>
    <xf numFmtId="14" fontId="96" fillId="3" borderId="77" xfId="8" quotePrefix="1" applyNumberFormat="1" applyFont="1" applyFill="1" applyBorder="1" applyAlignment="1" applyProtection="1">
      <alignment horizontal="left"/>
      <protection locked="0"/>
    </xf>
    <xf numFmtId="3" fontId="3" fillId="0" borderId="117" xfId="0" applyNumberFormat="1" applyFont="1" applyFill="1" applyBorder="1" applyAlignment="1">
      <alignment vertical="center" wrapText="1"/>
    </xf>
    <xf numFmtId="3" fontId="3" fillId="0" borderId="145" xfId="0" applyNumberFormat="1" applyFont="1" applyFill="1" applyBorder="1" applyAlignment="1">
      <alignment vertical="center" wrapText="1"/>
    </xf>
    <xf numFmtId="0" fontId="3" fillId="0" borderId="20" xfId="0" applyFont="1" applyBorder="1" applyAlignment="1">
      <alignment horizontal="center" vertical="center" wrapText="1"/>
    </xf>
    <xf numFmtId="0" fontId="4" fillId="0" borderId="21" xfId="0" applyFont="1" applyBorder="1" applyAlignment="1">
      <alignment vertical="center" wrapText="1"/>
    </xf>
    <xf numFmtId="3" fontId="3" fillId="36" borderId="21" xfId="0" applyNumberFormat="1" applyFont="1" applyFill="1" applyBorder="1" applyAlignment="1">
      <alignment vertical="center" wrapText="1"/>
    </xf>
    <xf numFmtId="3" fontId="3" fillId="36" borderId="83" xfId="0" applyNumberFormat="1" applyFont="1" applyFill="1" applyBorder="1" applyAlignment="1">
      <alignment vertical="center" wrapText="1"/>
    </xf>
    <xf numFmtId="3" fontId="3" fillId="36" borderId="20" xfId="0" applyNumberFormat="1" applyFont="1" applyFill="1" applyBorder="1" applyAlignment="1">
      <alignment vertical="center" wrapText="1"/>
    </xf>
    <xf numFmtId="3" fontId="3" fillId="36" borderId="37" xfId="0" applyNumberFormat="1" applyFont="1" applyFill="1" applyBorder="1" applyAlignment="1">
      <alignment vertical="center" wrapText="1"/>
    </xf>
    <xf numFmtId="164" fontId="3" fillId="0" borderId="141" xfId="7" applyNumberFormat="1" applyFont="1" applyFill="1" applyBorder="1" applyAlignment="1">
      <alignment vertical="center" wrapText="1"/>
    </xf>
    <xf numFmtId="164" fontId="3" fillId="0" borderId="142" xfId="7" applyNumberFormat="1" applyFont="1" applyFill="1" applyBorder="1" applyAlignment="1">
      <alignment vertical="center" wrapText="1"/>
    </xf>
    <xf numFmtId="164" fontId="3" fillId="0" borderId="142" xfId="7" applyNumberFormat="1" applyFont="1" applyBorder="1" applyAlignment="1">
      <alignment vertical="center"/>
    </xf>
    <xf numFmtId="0" fontId="86" fillId="0" borderId="141" xfId="0" applyFont="1" applyFill="1" applyBorder="1" applyAlignment="1">
      <alignment horizontal="center" vertical="center" wrapText="1"/>
    </xf>
    <xf numFmtId="0" fontId="86" fillId="0" borderId="142" xfId="0" applyFont="1" applyFill="1" applyBorder="1" applyAlignment="1">
      <alignment horizontal="center" vertical="center" wrapText="1"/>
    </xf>
    <xf numFmtId="0" fontId="123" fillId="3" borderId="141" xfId="20966" applyFont="1" applyFill="1" applyBorder="1" applyAlignment="1">
      <alignment horizontal="left" vertical="center" wrapText="1"/>
    </xf>
    <xf numFmtId="0" fontId="124" fillId="0" borderId="141" xfId="20966" applyFont="1" applyFill="1" applyBorder="1" applyAlignment="1">
      <alignment horizontal="left" vertical="center" wrapText="1" indent="1"/>
    </xf>
    <xf numFmtId="0" fontId="124" fillId="3" borderId="141" xfId="20966" applyFont="1" applyFill="1" applyBorder="1" applyAlignment="1">
      <alignment horizontal="left" vertical="center" wrapText="1" indent="1"/>
    </xf>
    <xf numFmtId="0" fontId="126" fillId="0" borderId="141" xfId="20966" applyFont="1" applyFill="1" applyBorder="1" applyAlignment="1">
      <alignment horizontal="left" vertical="center" wrapText="1" indent="1"/>
    </xf>
    <xf numFmtId="167" fontId="115" fillId="36" borderId="21" xfId="0" applyNumberFormat="1" applyFont="1" applyFill="1" applyBorder="1" applyAlignment="1">
      <alignment horizontal="center" vertical="center"/>
    </xf>
    <xf numFmtId="167" fontId="115" fillId="36" borderId="22" xfId="0" applyNumberFormat="1" applyFont="1" applyFill="1" applyBorder="1" applyAlignment="1">
      <alignment horizontal="center" vertical="center"/>
    </xf>
    <xf numFmtId="193" fontId="96" fillId="36" borderId="142" xfId="2" applyNumberFormat="1" applyFont="1" applyFill="1" applyBorder="1" applyAlignment="1" applyProtection="1">
      <alignment vertical="top"/>
    </xf>
    <xf numFmtId="193" fontId="96" fillId="3" borderId="142" xfId="2" applyNumberFormat="1" applyFont="1" applyFill="1" applyBorder="1" applyAlignment="1" applyProtection="1">
      <alignment vertical="top"/>
      <protection locked="0"/>
    </xf>
    <xf numFmtId="193" fontId="96" fillId="36" borderId="142" xfId="2" applyNumberFormat="1" applyFont="1" applyFill="1" applyBorder="1" applyAlignment="1" applyProtection="1">
      <alignment vertical="top" wrapText="1"/>
    </xf>
    <xf numFmtId="193" fontId="96" fillId="3" borderId="142" xfId="2" applyNumberFormat="1" applyFont="1" applyFill="1" applyBorder="1" applyAlignment="1" applyProtection="1">
      <alignment vertical="top" wrapText="1"/>
      <protection locked="0"/>
    </xf>
    <xf numFmtId="193" fontId="96" fillId="36" borderId="142" xfId="2" applyNumberFormat="1" applyFont="1" applyFill="1" applyBorder="1" applyAlignment="1" applyProtection="1">
      <alignment vertical="top" wrapText="1"/>
      <protection locked="0"/>
    </xf>
    <xf numFmtId="193" fontId="94" fillId="36" borderId="141" xfId="5" applyNumberFormat="1" applyFont="1" applyFill="1" applyBorder="1" applyProtection="1">
      <protection locked="0"/>
    </xf>
    <xf numFmtId="0" fontId="94" fillId="3" borderId="141" xfId="5" applyFont="1" applyFill="1" applyBorder="1" applyProtection="1">
      <protection locked="0"/>
    </xf>
    <xf numFmtId="193" fontId="94" fillId="36" borderId="141" xfId="1" applyNumberFormat="1" applyFont="1" applyFill="1" applyBorder="1" applyProtection="1">
      <protection locked="0"/>
    </xf>
    <xf numFmtId="193" fontId="94" fillId="3" borderId="141" xfId="5" applyNumberFormat="1" applyFont="1" applyFill="1" applyBorder="1" applyProtection="1">
      <protection locked="0"/>
    </xf>
    <xf numFmtId="165" fontId="94" fillId="3" borderId="141" xfId="8" applyNumberFormat="1" applyFont="1" applyFill="1" applyBorder="1" applyAlignment="1" applyProtection="1">
      <alignment horizontal="right" wrapText="1"/>
      <protection locked="0"/>
    </xf>
    <xf numFmtId="165" fontId="94" fillId="4" borderId="141" xfId="8" applyNumberFormat="1" applyFont="1" applyFill="1" applyBorder="1" applyAlignment="1" applyProtection="1">
      <alignment horizontal="right" wrapText="1"/>
      <protection locked="0"/>
    </xf>
    <xf numFmtId="193" fontId="94" fillId="0" borderId="141" xfId="1" applyNumberFormat="1" applyFont="1" applyFill="1" applyBorder="1" applyProtection="1">
      <protection locked="0"/>
    </xf>
    <xf numFmtId="164" fontId="111" fillId="0" borderId="141" xfId="7" applyNumberFormat="1" applyFont="1" applyBorder="1"/>
    <xf numFmtId="164" fontId="111" fillId="0" borderId="141" xfId="7" applyNumberFormat="1" applyFont="1" applyFill="1" applyBorder="1"/>
    <xf numFmtId="164" fontId="114" fillId="0" borderId="141" xfId="7" applyNumberFormat="1" applyFont="1" applyBorder="1"/>
    <xf numFmtId="0" fontId="0" fillId="0" borderId="17" xfId="0" applyBorder="1" applyAlignment="1">
      <alignment horizontal="center" vertical="center"/>
    </xf>
    <xf numFmtId="0" fontId="149" fillId="0" borderId="0" xfId="0" applyFont="1" applyFill="1" applyAlignment="1">
      <alignment horizontal="right"/>
    </xf>
    <xf numFmtId="0" fontId="111" fillId="0" borderId="0" xfId="0" applyFont="1" applyFill="1" applyAlignment="1">
      <alignment horizontal="center" vertical="center"/>
    </xf>
    <xf numFmtId="193" fontId="94" fillId="36" borderId="142" xfId="0" applyNumberFormat="1" applyFont="1" applyFill="1" applyBorder="1" applyAlignment="1" applyProtection="1">
      <alignment horizontal="right"/>
    </xf>
    <xf numFmtId="193" fontId="94" fillId="0" borderId="21" xfId="0" applyNumberFormat="1" applyFont="1" applyFill="1" applyBorder="1" applyAlignment="1" applyProtection="1">
      <alignment horizontal="right"/>
    </xf>
    <xf numFmtId="193" fontId="94" fillId="36" borderId="21" xfId="0" applyNumberFormat="1" applyFont="1" applyFill="1" applyBorder="1" applyAlignment="1" applyProtection="1">
      <alignment horizontal="right"/>
    </xf>
    <xf numFmtId="193" fontId="94" fillId="36" borderId="22" xfId="0" applyNumberFormat="1" applyFont="1" applyFill="1" applyBorder="1" applyAlignment="1" applyProtection="1">
      <alignment horizontal="right"/>
    </xf>
    <xf numFmtId="3" fontId="0" fillId="36" borderId="142" xfId="0" applyNumberFormat="1" applyFill="1" applyBorder="1"/>
    <xf numFmtId="0" fontId="0" fillId="0" borderId="20" xfId="0" applyBorder="1" applyAlignment="1">
      <alignment horizontal="center" vertical="center"/>
    </xf>
    <xf numFmtId="0" fontId="125" fillId="3" borderId="21" xfId="0" applyFont="1" applyFill="1" applyBorder="1" applyAlignment="1">
      <alignment vertical="center" wrapText="1"/>
    </xf>
    <xf numFmtId="3" fontId="0" fillId="0" borderId="21" xfId="0" applyNumberFormat="1" applyBorder="1"/>
    <xf numFmtId="3" fontId="0" fillId="36" borderId="21" xfId="0" applyNumberFormat="1" applyFill="1" applyBorder="1"/>
    <xf numFmtId="3" fontId="0" fillId="36" borderId="22" xfId="0" applyNumberFormat="1" applyFill="1" applyBorder="1"/>
    <xf numFmtId="0" fontId="110" fillId="0" borderId="141" xfId="0" applyFont="1" applyBorder="1" applyAlignment="1">
      <alignment horizontal="center" vertical="center"/>
    </xf>
    <xf numFmtId="3" fontId="110" fillId="36" borderId="142" xfId="0" applyNumberFormat="1" applyFont="1" applyFill="1" applyBorder="1"/>
    <xf numFmtId="3" fontId="110" fillId="36" borderId="142" xfId="0" applyNumberFormat="1" applyFont="1" applyFill="1" applyBorder="1" applyAlignment="1">
      <alignment vertical="center"/>
    </xf>
    <xf numFmtId="0" fontId="125" fillId="0" borderId="141" xfId="0" applyFont="1" applyFill="1" applyBorder="1" applyAlignment="1">
      <alignment horizontal="left" vertical="center" wrapText="1"/>
    </xf>
    <xf numFmtId="0" fontId="127" fillId="0" borderId="141" xfId="20966" applyFont="1" applyFill="1" applyBorder="1" applyAlignment="1">
      <alignment horizontal="center" vertical="center" wrapText="1"/>
    </xf>
    <xf numFmtId="0" fontId="125" fillId="0" borderId="141" xfId="20966" applyFont="1" applyFill="1" applyBorder="1" applyAlignment="1">
      <alignment horizontal="left" vertical="center" wrapText="1"/>
    </xf>
    <xf numFmtId="0" fontId="125" fillId="0" borderId="141" xfId="0" applyFont="1" applyFill="1" applyBorder="1" applyAlignment="1">
      <alignment vertical="center" wrapText="1"/>
    </xf>
    <xf numFmtId="0" fontId="125" fillId="3" borderId="141" xfId="20966" applyFont="1" applyFill="1" applyBorder="1" applyAlignment="1">
      <alignment horizontal="left" vertical="center" wrapText="1"/>
    </xf>
    <xf numFmtId="0" fontId="128" fillId="0" borderId="0" xfId="0" applyFont="1" applyBorder="1" applyAlignment="1">
      <alignment horizontal="justify"/>
    </xf>
    <xf numFmtId="3" fontId="110" fillId="0" borderId="21" xfId="0" applyNumberFormat="1" applyFont="1" applyBorder="1"/>
    <xf numFmtId="3" fontId="110" fillId="36" borderId="21" xfId="0" applyNumberFormat="1" applyFont="1" applyFill="1" applyBorder="1"/>
    <xf numFmtId="3" fontId="110" fillId="36" borderId="22" xfId="0" applyNumberFormat="1" applyFont="1" applyFill="1" applyBorder="1"/>
    <xf numFmtId="3" fontId="110" fillId="36" borderId="141" xfId="0" applyNumberFormat="1" applyFont="1" applyFill="1" applyBorder="1" applyAlignment="1"/>
    <xf numFmtId="193" fontId="0" fillId="0" borderId="142" xfId="0" applyNumberFormat="1" applyBorder="1" applyAlignment="1"/>
    <xf numFmtId="193" fontId="0" fillId="0" borderId="142" xfId="0" applyNumberFormat="1" applyBorder="1" applyAlignment="1">
      <alignment wrapText="1"/>
    </xf>
    <xf numFmtId="193" fontId="0" fillId="36" borderId="142" xfId="0" applyNumberFormat="1" applyFill="1" applyBorder="1" applyAlignment="1">
      <alignment horizontal="center" vertical="center" wrapText="1"/>
    </xf>
    <xf numFmtId="193" fontId="0" fillId="0" borderId="142" xfId="0" applyNumberFormat="1" applyFill="1" applyBorder="1" applyAlignment="1">
      <alignment wrapText="1"/>
    </xf>
    <xf numFmtId="193" fontId="141" fillId="0" borderId="139" xfId="0" applyNumberFormat="1" applyFont="1" applyFill="1" applyBorder="1" applyAlignment="1">
      <alignment horizontal="center" vertical="center"/>
    </xf>
    <xf numFmtId="9" fontId="3" fillId="0" borderId="142" xfId="20962" applyFont="1" applyBorder="1"/>
    <xf numFmtId="164" fontId="3" fillId="0" borderId="141" xfId="7" applyNumberFormat="1" applyFont="1" applyBorder="1" applyAlignment="1"/>
    <xf numFmtId="10" fontId="4" fillId="0" borderId="22" xfId="20962" applyNumberFormat="1" applyFont="1" applyBorder="1"/>
    <xf numFmtId="3" fontId="112" fillId="0" borderId="141" xfId="0" applyNumberFormat="1" applyFont="1" applyBorder="1"/>
    <xf numFmtId="164" fontId="112" fillId="0" borderId="141" xfId="7" applyNumberFormat="1" applyFont="1" applyBorder="1"/>
    <xf numFmtId="3" fontId="115" fillId="0" borderId="141" xfId="0" applyNumberFormat="1" applyFont="1" applyBorder="1"/>
    <xf numFmtId="164" fontId="115" fillId="0" borderId="141" xfId="7" applyNumberFormat="1" applyFont="1" applyBorder="1"/>
    <xf numFmtId="0" fontId="93" fillId="0" borderId="64" xfId="0" applyFont="1" applyBorder="1" applyAlignment="1">
      <alignment horizontal="left" wrapText="1"/>
    </xf>
    <xf numFmtId="0" fontId="93" fillId="0" borderId="63" xfId="0" applyFont="1" applyBorder="1" applyAlignment="1">
      <alignment horizontal="left" wrapText="1"/>
    </xf>
    <xf numFmtId="0" fontId="137" fillId="0" borderId="123" xfId="0" applyFont="1" applyBorder="1" applyAlignment="1">
      <alignment horizontal="center" vertical="center"/>
    </xf>
    <xf numFmtId="0" fontId="137" fillId="0" borderId="29" xfId="0" applyFont="1" applyBorder="1" applyAlignment="1">
      <alignment horizontal="center" vertical="center"/>
    </xf>
    <xf numFmtId="0" fontId="137" fillId="0" borderId="124" xfId="0" applyFont="1" applyBorder="1" applyAlignment="1">
      <alignment horizontal="center" vertical="center"/>
    </xf>
    <xf numFmtId="0" fontId="138" fillId="0" borderId="123" xfId="0" applyFont="1" applyBorder="1" applyAlignment="1">
      <alignment horizontal="center"/>
    </xf>
    <xf numFmtId="0" fontId="138" fillId="0" borderId="29" xfId="0" applyFont="1" applyBorder="1" applyAlignment="1">
      <alignment horizontal="center"/>
    </xf>
    <xf numFmtId="0" fontId="138" fillId="0" borderId="124" xfId="0" applyFont="1" applyBorder="1" applyAlignment="1">
      <alignment horizontal="center"/>
    </xf>
    <xf numFmtId="3" fontId="0" fillId="0" borderId="144" xfId="0" applyNumberFormat="1" applyBorder="1" applyAlignment="1">
      <alignment horizontal="center"/>
    </xf>
    <xf numFmtId="3" fontId="0" fillId="0" borderId="117" xfId="0" applyNumberFormat="1" applyBorder="1" applyAlignment="1">
      <alignment horizontal="center"/>
    </xf>
    <xf numFmtId="3" fontId="0" fillId="0" borderId="145" xfId="0" applyNumberFormat="1" applyBorder="1" applyAlignment="1">
      <alignment horizontal="center"/>
    </xf>
    <xf numFmtId="0" fontId="0" fillId="0" borderId="14" xfId="0" applyBorder="1" applyAlignment="1">
      <alignment horizontal="center" vertical="center"/>
    </xf>
    <xf numFmtId="0" fontId="0" fillId="0" borderId="17" xfId="0" applyBorder="1" applyAlignment="1">
      <alignment horizontal="center" vertical="center"/>
    </xf>
    <xf numFmtId="0" fontId="120" fillId="0" borderId="5" xfId="0" applyFont="1" applyBorder="1" applyAlignment="1">
      <alignment horizontal="center" vertical="center"/>
    </xf>
    <xf numFmtId="0" fontId="120" fillId="0" borderId="7" xfId="0" applyFont="1" applyBorder="1" applyAlignment="1">
      <alignment horizontal="center" vertical="center"/>
    </xf>
    <xf numFmtId="0" fontId="121" fillId="0" borderId="15" xfId="0" applyFont="1" applyFill="1" applyBorder="1" applyAlignment="1" applyProtection="1">
      <alignment horizontal="center" vertical="center"/>
    </xf>
    <xf numFmtId="0" fontId="121" fillId="0" borderId="16" xfId="0" applyFont="1" applyFill="1" applyBorder="1" applyAlignment="1" applyProtection="1">
      <alignment horizontal="center" vertical="center"/>
    </xf>
    <xf numFmtId="0" fontId="0" fillId="0" borderId="144" xfId="0" applyBorder="1" applyAlignment="1">
      <alignment horizontal="center"/>
    </xf>
    <xf numFmtId="0" fontId="0" fillId="0" borderId="117" xfId="0" applyBorder="1" applyAlignment="1">
      <alignment horizontal="center"/>
    </xf>
    <xf numFmtId="0" fontId="0" fillId="0" borderId="145" xfId="0" applyBorder="1" applyAlignment="1">
      <alignment horizontal="center"/>
    </xf>
    <xf numFmtId="0" fontId="0" fillId="0" borderId="4" xfId="0" applyBorder="1" applyAlignment="1">
      <alignment horizontal="center" vertical="center"/>
    </xf>
    <xf numFmtId="0" fontId="0" fillId="0" borderId="65" xfId="0" applyBorder="1" applyAlignment="1">
      <alignment horizontal="center" vertical="center"/>
    </xf>
    <xf numFmtId="0" fontId="120" fillId="0" borderId="5" xfId="0" applyFont="1" applyBorder="1" applyAlignment="1">
      <alignment horizontal="center" vertical="center" wrapText="1"/>
    </xf>
    <xf numFmtId="0" fontId="120" fillId="0" borderId="7" xfId="0" applyFont="1" applyBorder="1" applyAlignment="1">
      <alignment horizontal="center" vertical="center" wrapText="1"/>
    </xf>
    <xf numFmtId="0" fontId="0" fillId="0" borderId="15" xfId="0" applyBorder="1" applyAlignment="1">
      <alignment horizontal="center" vertical="center" wrapText="1"/>
    </xf>
    <xf numFmtId="0" fontId="0" fillId="0" borderId="141" xfId="0" applyBorder="1" applyAlignment="1">
      <alignment horizontal="center" vertical="center" wrapText="1"/>
    </xf>
    <xf numFmtId="0" fontId="45" fillId="0" borderId="3" xfId="0" applyFont="1" applyBorder="1" applyAlignment="1">
      <alignment horizontal="center" vertical="center" wrapText="1"/>
    </xf>
    <xf numFmtId="0" fontId="45" fillId="0" borderId="18" xfId="0" applyFont="1" applyBorder="1" applyAlignment="1">
      <alignment horizontal="center" vertical="center" wrapText="1"/>
    </xf>
    <xf numFmtId="0" fontId="86" fillId="0" borderId="141" xfId="0" applyFont="1" applyFill="1" applyBorder="1" applyAlignment="1">
      <alignment horizontal="center" vertical="center" wrapText="1"/>
    </xf>
    <xf numFmtId="0" fontId="84" fillId="0" borderId="141" xfId="0" applyFont="1" applyFill="1" applyBorder="1" applyAlignment="1">
      <alignment horizontal="center" vertical="center" wrapText="1"/>
    </xf>
    <xf numFmtId="0" fontId="45" fillId="0" borderId="141" xfId="11" applyFont="1" applyFill="1" applyBorder="1" applyAlignment="1" applyProtection="1">
      <alignment horizontal="center" vertical="center" wrapText="1"/>
    </xf>
    <xf numFmtId="0" fontId="45" fillId="0" borderId="142" xfId="11" applyFont="1" applyFill="1" applyBorder="1" applyAlignment="1" applyProtection="1">
      <alignment horizontal="center" vertical="center" wrapText="1"/>
    </xf>
    <xf numFmtId="0" fontId="45" fillId="0" borderId="6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69" xfId="13" applyFont="1" applyFill="1" applyBorder="1" applyAlignment="1" applyProtection="1">
      <alignment horizontal="center" vertical="center" wrapText="1"/>
      <protection locked="0"/>
    </xf>
    <xf numFmtId="0" fontId="98" fillId="3" borderId="62"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7" xfId="1" applyNumberFormat="1" applyFont="1" applyFill="1" applyBorder="1" applyAlignment="1" applyProtection="1">
      <alignment horizontal="center"/>
      <protection locked="0"/>
    </xf>
    <xf numFmtId="164" fontId="45" fillId="3" borderId="26"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0" borderId="14"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0" fontId="86" fillId="0" borderId="50" xfId="0" applyFont="1" applyBorder="1" applyAlignment="1">
      <alignment horizontal="center" vertical="center" wrapText="1"/>
    </xf>
    <xf numFmtId="0" fontId="86" fillId="0" borderId="51" xfId="0" applyFont="1" applyBorder="1" applyAlignment="1">
      <alignment horizontal="center" vertical="center" wrapText="1"/>
    </xf>
    <xf numFmtId="164" fontId="45" fillId="0" borderId="70" xfId="1" applyNumberFormat="1" applyFont="1" applyFill="1" applyBorder="1" applyAlignment="1" applyProtection="1">
      <alignment horizontal="center" vertical="center" wrapText="1"/>
      <protection locked="0"/>
    </xf>
    <xf numFmtId="164" fontId="45" fillId="0" borderId="71" xfId="1" applyNumberFormat="1" applyFont="1" applyFill="1" applyBorder="1" applyAlignment="1" applyProtection="1">
      <alignment horizontal="center" vertical="center" wrapText="1"/>
      <protection locked="0"/>
    </xf>
    <xf numFmtId="0" fontId="3" fillId="0" borderId="69"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86" fillId="0" borderId="72" xfId="0" applyFont="1" applyBorder="1" applyAlignment="1">
      <alignment horizontal="center"/>
    </xf>
    <xf numFmtId="0" fontId="86" fillId="0" borderId="7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3" xfId="0" applyFont="1" applyFill="1" applyBorder="1" applyAlignment="1">
      <alignment horizontal="left" vertical="center"/>
    </xf>
    <xf numFmtId="0" fontId="99" fillId="0" borderId="54" xfId="0" applyFont="1" applyFill="1" applyBorder="1" applyAlignment="1">
      <alignment horizontal="left" vertical="center"/>
    </xf>
    <xf numFmtId="0" fontId="3" fillId="0" borderId="5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vertical="center" wrapText="1"/>
    </xf>
    <xf numFmtId="0" fontId="3" fillId="0" borderId="78" xfId="0" applyFont="1" applyBorder="1" applyAlignment="1">
      <alignment horizontal="center" vertical="center" wrapText="1"/>
    </xf>
    <xf numFmtId="0" fontId="114" fillId="0" borderId="96" xfId="0" applyNumberFormat="1" applyFont="1" applyFill="1" applyBorder="1" applyAlignment="1">
      <alignment horizontal="left" vertical="center" wrapText="1"/>
    </xf>
    <xf numFmtId="0" fontId="114" fillId="0" borderId="97" xfId="0" applyNumberFormat="1" applyFont="1" applyFill="1" applyBorder="1" applyAlignment="1">
      <alignment horizontal="left" vertical="center" wrapText="1"/>
    </xf>
    <xf numFmtId="0" fontId="114" fillId="0" borderId="101" xfId="0" applyNumberFormat="1" applyFont="1" applyFill="1" applyBorder="1" applyAlignment="1">
      <alignment horizontal="left" vertical="center" wrapText="1"/>
    </xf>
    <xf numFmtId="0" fontId="114" fillId="0" borderId="102" xfId="0" applyNumberFormat="1" applyFont="1" applyFill="1" applyBorder="1" applyAlignment="1">
      <alignment horizontal="left" vertical="center" wrapText="1"/>
    </xf>
    <xf numFmtId="0" fontId="114" fillId="0" borderId="104" xfId="0" applyNumberFormat="1" applyFont="1" applyFill="1" applyBorder="1" applyAlignment="1">
      <alignment horizontal="left" vertical="center" wrapText="1"/>
    </xf>
    <xf numFmtId="0" fontId="114" fillId="0" borderId="105" xfId="0" applyNumberFormat="1" applyFont="1" applyFill="1" applyBorder="1" applyAlignment="1">
      <alignment horizontal="left" vertical="center" wrapText="1"/>
    </xf>
    <xf numFmtId="0" fontId="115" fillId="0" borderId="98" xfId="0" applyFont="1" applyFill="1" applyBorder="1" applyAlignment="1">
      <alignment horizontal="center" vertical="center" wrapText="1"/>
    </xf>
    <xf numFmtId="0" fontId="115" fillId="0" borderId="99" xfId="0" applyFont="1" applyFill="1" applyBorder="1" applyAlignment="1">
      <alignment horizontal="center" vertical="center" wrapText="1"/>
    </xf>
    <xf numFmtId="0" fontId="115" fillId="0" borderId="100" xfId="0" applyFont="1" applyFill="1" applyBorder="1" applyAlignment="1">
      <alignment horizontal="center" vertical="center" wrapText="1"/>
    </xf>
    <xf numFmtId="0" fontId="115" fillId="0" borderId="81" xfId="0" applyFont="1" applyFill="1" applyBorder="1" applyAlignment="1">
      <alignment horizontal="center" vertical="center" wrapText="1"/>
    </xf>
    <xf numFmtId="0" fontId="115" fillId="0" borderId="103" xfId="0" applyFont="1" applyFill="1" applyBorder="1" applyAlignment="1">
      <alignment horizontal="center" vertical="center" wrapText="1"/>
    </xf>
    <xf numFmtId="0" fontId="115" fillId="0" borderId="73" xfId="0" applyFont="1" applyFill="1" applyBorder="1" applyAlignment="1">
      <alignment horizontal="center" vertical="center" wrapText="1"/>
    </xf>
    <xf numFmtId="0" fontId="111" fillId="0" borderId="119" xfId="0" applyFont="1" applyBorder="1" applyAlignment="1">
      <alignment horizontal="center" vertical="center" wrapText="1"/>
    </xf>
    <xf numFmtId="0" fontId="111" fillId="0" borderId="7" xfId="0" applyFont="1" applyBorder="1" applyAlignment="1">
      <alignment horizontal="center" vertical="center" wrapText="1"/>
    </xf>
    <xf numFmtId="0" fontId="111" fillId="0" borderId="115" xfId="0" applyFont="1" applyBorder="1" applyAlignment="1">
      <alignment horizontal="center" vertical="center" wrapText="1"/>
    </xf>
    <xf numFmtId="0" fontId="119" fillId="0" borderId="115" xfId="0" applyFont="1" applyFill="1" applyBorder="1" applyAlignment="1">
      <alignment horizontal="center" vertical="center"/>
    </xf>
    <xf numFmtId="0" fontId="119" fillId="0" borderId="98" xfId="0" applyFont="1" applyFill="1" applyBorder="1" applyAlignment="1">
      <alignment horizontal="center" vertical="center"/>
    </xf>
    <xf numFmtId="0" fontId="119" fillId="0" borderId="100" xfId="0" applyFont="1" applyFill="1" applyBorder="1" applyAlignment="1">
      <alignment horizontal="center" vertical="center"/>
    </xf>
    <xf numFmtId="0" fontId="119" fillId="0" borderId="81" xfId="0" applyFont="1" applyFill="1" applyBorder="1" applyAlignment="1">
      <alignment horizontal="center" vertical="center"/>
    </xf>
    <xf numFmtId="0" fontId="119" fillId="0" borderId="73" xfId="0" applyFont="1" applyFill="1" applyBorder="1" applyAlignment="1">
      <alignment horizontal="center" vertical="center"/>
    </xf>
    <xf numFmtId="0" fontId="115" fillId="0" borderId="115" xfId="0" applyFont="1" applyFill="1" applyBorder="1" applyAlignment="1">
      <alignment horizontal="center" vertical="center" wrapText="1"/>
    </xf>
    <xf numFmtId="0" fontId="111" fillId="0" borderId="118" xfId="0" applyFont="1" applyBorder="1" applyAlignment="1">
      <alignment horizontal="center" vertical="center" wrapText="1"/>
    </xf>
    <xf numFmtId="0" fontId="114" fillId="0" borderId="98" xfId="0" applyFont="1" applyFill="1" applyBorder="1" applyAlignment="1">
      <alignment horizontal="center" vertical="center" wrapText="1"/>
    </xf>
    <xf numFmtId="0" fontId="114" fillId="0" borderId="100" xfId="0" applyFont="1" applyFill="1" applyBorder="1" applyAlignment="1">
      <alignment horizontal="center" vertical="center" wrapText="1"/>
    </xf>
    <xf numFmtId="0" fontId="114" fillId="0" borderId="68" xfId="0" applyFont="1" applyFill="1" applyBorder="1" applyAlignment="1">
      <alignment horizontal="center" vertical="center" wrapText="1"/>
    </xf>
    <xf numFmtId="0" fontId="114" fillId="0" borderId="66" xfId="0" applyFont="1" applyFill="1" applyBorder="1" applyAlignment="1">
      <alignment horizontal="center" vertical="center" wrapText="1"/>
    </xf>
    <xf numFmtId="0" fontId="114" fillId="0" borderId="81" xfId="0" applyFont="1" applyFill="1" applyBorder="1" applyAlignment="1">
      <alignment horizontal="center" vertical="center" wrapText="1"/>
    </xf>
    <xf numFmtId="0" fontId="114" fillId="0" borderId="73" xfId="0" applyFont="1" applyFill="1" applyBorder="1" applyAlignment="1">
      <alignment horizontal="center" vertical="center" wrapText="1"/>
    </xf>
    <xf numFmtId="0" fontId="111" fillId="0" borderId="116" xfId="0" applyFont="1" applyFill="1" applyBorder="1" applyAlignment="1">
      <alignment horizontal="center" vertical="center" wrapText="1"/>
    </xf>
    <xf numFmtId="0" fontId="111" fillId="0" borderId="117" xfId="0" applyFont="1" applyFill="1" applyBorder="1" applyAlignment="1">
      <alignment horizontal="center" vertical="center" wrapText="1"/>
    </xf>
    <xf numFmtId="0" fontId="114" fillId="0" borderId="74"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1" fillId="0" borderId="74" xfId="0" applyFont="1" applyFill="1" applyBorder="1" applyAlignment="1">
      <alignment horizontal="center" vertical="center" wrapText="1"/>
    </xf>
    <xf numFmtId="0" fontId="111" fillId="0" borderId="73" xfId="0" applyFont="1" applyBorder="1" applyAlignment="1">
      <alignment horizontal="center" vertical="center" wrapText="1"/>
    </xf>
    <xf numFmtId="0" fontId="111" fillId="0" borderId="78" xfId="0" applyFont="1" applyBorder="1" applyAlignment="1">
      <alignment horizontal="center" vertical="center" wrapText="1"/>
    </xf>
    <xf numFmtId="0" fontId="114" fillId="0" borderId="53" xfId="0" applyNumberFormat="1" applyFont="1" applyFill="1" applyBorder="1" applyAlignment="1">
      <alignment horizontal="left" vertical="top" wrapText="1"/>
    </xf>
    <xf numFmtId="0" fontId="114" fillId="0" borderId="75" xfId="0" applyNumberFormat="1" applyFont="1" applyFill="1" applyBorder="1" applyAlignment="1">
      <alignment horizontal="left" vertical="top" wrapText="1"/>
    </xf>
    <xf numFmtId="0" fontId="114" fillId="0" borderId="61" xfId="0" applyNumberFormat="1" applyFont="1" applyFill="1" applyBorder="1" applyAlignment="1">
      <alignment horizontal="left" vertical="top" wrapText="1"/>
    </xf>
    <xf numFmtId="0" fontId="114" fillId="0" borderId="88" xfId="0" applyNumberFormat="1" applyFont="1" applyFill="1" applyBorder="1" applyAlignment="1">
      <alignment horizontal="left" vertical="top" wrapText="1"/>
    </xf>
    <xf numFmtId="0" fontId="114" fillId="0" borderId="95" xfId="0" applyNumberFormat="1" applyFont="1" applyFill="1" applyBorder="1" applyAlignment="1">
      <alignment horizontal="left" vertical="top" wrapText="1"/>
    </xf>
    <xf numFmtId="0" fontId="114" fillId="0" borderId="122" xfId="0" applyNumberFormat="1" applyFont="1" applyFill="1" applyBorder="1" applyAlignment="1">
      <alignment horizontal="left" vertical="top" wrapText="1"/>
    </xf>
    <xf numFmtId="0" fontId="114" fillId="0" borderId="82" xfId="0" applyFont="1" applyFill="1" applyBorder="1" applyAlignment="1">
      <alignment horizontal="center" vertical="center" wrapText="1"/>
    </xf>
    <xf numFmtId="0" fontId="114" fillId="0" borderId="65" xfId="0" applyFont="1" applyFill="1" applyBorder="1" applyAlignment="1">
      <alignment horizontal="center" vertical="center" wrapText="1"/>
    </xf>
    <xf numFmtId="0" fontId="111" fillId="0" borderId="67" xfId="0" applyFont="1" applyFill="1" applyBorder="1" applyAlignment="1">
      <alignment horizontal="center" vertical="center" wrapText="1"/>
    </xf>
    <xf numFmtId="0" fontId="111" fillId="0" borderId="26" xfId="0" applyFont="1" applyFill="1" applyBorder="1" applyAlignment="1">
      <alignment horizontal="center" vertical="center" wrapText="1"/>
    </xf>
    <xf numFmtId="0" fontId="111" fillId="0" borderId="28" xfId="0" applyFont="1" applyFill="1" applyBorder="1" applyAlignment="1">
      <alignment horizontal="center" vertical="center" wrapText="1"/>
    </xf>
    <xf numFmtId="0" fontId="111" fillId="0" borderId="98" xfId="0" applyFont="1" applyBorder="1" applyAlignment="1">
      <alignment horizontal="center" vertical="top" wrapText="1"/>
    </xf>
    <xf numFmtId="0" fontId="111" fillId="0" borderId="99" xfId="0" applyFont="1" applyBorder="1" applyAlignment="1">
      <alignment horizontal="center" vertical="top" wrapText="1"/>
    </xf>
    <xf numFmtId="0" fontId="111" fillId="0" borderId="98" xfId="0" applyFont="1" applyFill="1" applyBorder="1" applyAlignment="1">
      <alignment horizontal="center" vertical="top" wrapText="1"/>
    </xf>
    <xf numFmtId="0" fontId="111" fillId="0" borderId="117" xfId="0" applyFont="1" applyFill="1" applyBorder="1" applyAlignment="1">
      <alignment horizontal="center" vertical="top" wrapText="1"/>
    </xf>
    <xf numFmtId="0" fontId="111" fillId="0" borderId="118" xfId="0" applyFont="1" applyFill="1" applyBorder="1" applyAlignment="1">
      <alignment horizontal="center" vertical="top" wrapText="1"/>
    </xf>
    <xf numFmtId="0" fontId="131" fillId="0" borderId="107" xfId="0" applyNumberFormat="1" applyFont="1" applyFill="1" applyBorder="1" applyAlignment="1">
      <alignment horizontal="left" vertical="top" wrapText="1"/>
    </xf>
    <xf numFmtId="0" fontId="131" fillId="0" borderId="108" xfId="0" applyNumberFormat="1" applyFont="1" applyFill="1" applyBorder="1" applyAlignment="1">
      <alignment horizontal="left" vertical="top" wrapText="1"/>
    </xf>
    <xf numFmtId="0" fontId="117" fillId="0" borderId="98" xfId="0" applyFont="1" applyBorder="1" applyAlignment="1">
      <alignment horizontal="center" vertical="center"/>
    </xf>
    <xf numFmtId="0" fontId="117" fillId="0" borderId="100" xfId="0" applyFont="1" applyBorder="1" applyAlignment="1">
      <alignment horizontal="center" vertical="center"/>
    </xf>
    <xf numFmtId="0" fontId="117" fillId="0" borderId="81" xfId="0" applyFont="1" applyBorder="1" applyAlignment="1">
      <alignment horizontal="center" vertical="center"/>
    </xf>
    <xf numFmtId="0" fontId="117" fillId="0" borderId="73" xfId="0" applyFont="1" applyBorder="1" applyAlignment="1">
      <alignment horizontal="center" vertical="center"/>
    </xf>
    <xf numFmtId="0" fontId="116" fillId="0" borderId="115" xfId="0" applyFont="1" applyBorder="1" applyAlignment="1">
      <alignment horizontal="center" vertical="center" wrapText="1"/>
    </xf>
    <xf numFmtId="0" fontId="116" fillId="0" borderId="119" xfId="0" applyFont="1" applyBorder="1" applyAlignment="1">
      <alignment horizontal="center" vertical="center" wrapText="1"/>
    </xf>
  </cellXfs>
  <cellStyles count="21415">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0968" xr:uid="{00000000-0005-0000-0000-0000C3020000}"/>
    <cellStyle name="Calculation 2 10 3" xfId="724" xr:uid="{00000000-0005-0000-0000-0000C4020000}"/>
    <cellStyle name="Calculation 2 10 3 2" xfId="20969" xr:uid="{00000000-0005-0000-0000-0000C5020000}"/>
    <cellStyle name="Calculation 2 10 4" xfId="725" xr:uid="{00000000-0005-0000-0000-0000C6020000}"/>
    <cellStyle name="Calculation 2 10 4 2" xfId="20970" xr:uid="{00000000-0005-0000-0000-0000C7020000}"/>
    <cellStyle name="Calculation 2 10 5" xfId="726" xr:uid="{00000000-0005-0000-0000-0000C8020000}"/>
    <cellStyle name="Calculation 2 10 5 2" xfId="20971" xr:uid="{00000000-0005-0000-0000-0000C9020000}"/>
    <cellStyle name="Calculation 2 11" xfId="727" xr:uid="{00000000-0005-0000-0000-0000CA020000}"/>
    <cellStyle name="Calculation 2 11 2" xfId="728" xr:uid="{00000000-0005-0000-0000-0000CB020000}"/>
    <cellStyle name="Calculation 2 11 2 2" xfId="20973" xr:uid="{00000000-0005-0000-0000-0000CC020000}"/>
    <cellStyle name="Calculation 2 11 3" xfId="729" xr:uid="{00000000-0005-0000-0000-0000CD020000}"/>
    <cellStyle name="Calculation 2 11 3 2" xfId="20974" xr:uid="{00000000-0005-0000-0000-0000CE020000}"/>
    <cellStyle name="Calculation 2 11 4" xfId="730" xr:uid="{00000000-0005-0000-0000-0000CF020000}"/>
    <cellStyle name="Calculation 2 11 4 2" xfId="20975" xr:uid="{00000000-0005-0000-0000-0000D0020000}"/>
    <cellStyle name="Calculation 2 11 5" xfId="731" xr:uid="{00000000-0005-0000-0000-0000D1020000}"/>
    <cellStyle name="Calculation 2 11 5 2" xfId="20976" xr:uid="{00000000-0005-0000-0000-0000D2020000}"/>
    <cellStyle name="Calculation 2 11 6" xfId="20972" xr:uid="{00000000-0005-0000-0000-0000D3020000}"/>
    <cellStyle name="Calculation 2 12" xfId="732" xr:uid="{00000000-0005-0000-0000-0000D4020000}"/>
    <cellStyle name="Calculation 2 12 2" xfId="733" xr:uid="{00000000-0005-0000-0000-0000D5020000}"/>
    <cellStyle name="Calculation 2 12 2 2" xfId="20978" xr:uid="{00000000-0005-0000-0000-0000D6020000}"/>
    <cellStyle name="Calculation 2 12 3" xfId="734" xr:uid="{00000000-0005-0000-0000-0000D7020000}"/>
    <cellStyle name="Calculation 2 12 3 2" xfId="20979" xr:uid="{00000000-0005-0000-0000-0000D8020000}"/>
    <cellStyle name="Calculation 2 12 4" xfId="735" xr:uid="{00000000-0005-0000-0000-0000D9020000}"/>
    <cellStyle name="Calculation 2 12 4 2" xfId="20980" xr:uid="{00000000-0005-0000-0000-0000DA020000}"/>
    <cellStyle name="Calculation 2 12 5" xfId="736" xr:uid="{00000000-0005-0000-0000-0000DB020000}"/>
    <cellStyle name="Calculation 2 12 5 2" xfId="20981" xr:uid="{00000000-0005-0000-0000-0000DC020000}"/>
    <cellStyle name="Calculation 2 12 6" xfId="20977" xr:uid="{00000000-0005-0000-0000-0000DD020000}"/>
    <cellStyle name="Calculation 2 13" xfId="737" xr:uid="{00000000-0005-0000-0000-0000DE020000}"/>
    <cellStyle name="Calculation 2 13 2" xfId="738" xr:uid="{00000000-0005-0000-0000-0000DF020000}"/>
    <cellStyle name="Calculation 2 13 2 2" xfId="20983" xr:uid="{00000000-0005-0000-0000-0000E0020000}"/>
    <cellStyle name="Calculation 2 13 3" xfId="739" xr:uid="{00000000-0005-0000-0000-0000E1020000}"/>
    <cellStyle name="Calculation 2 13 3 2" xfId="20984" xr:uid="{00000000-0005-0000-0000-0000E2020000}"/>
    <cellStyle name="Calculation 2 13 4" xfId="740" xr:uid="{00000000-0005-0000-0000-0000E3020000}"/>
    <cellStyle name="Calculation 2 13 4 2" xfId="20985" xr:uid="{00000000-0005-0000-0000-0000E4020000}"/>
    <cellStyle name="Calculation 2 13 5" xfId="20982" xr:uid="{00000000-0005-0000-0000-0000E5020000}"/>
    <cellStyle name="Calculation 2 14" xfId="741" xr:uid="{00000000-0005-0000-0000-0000E6020000}"/>
    <cellStyle name="Calculation 2 14 2" xfId="20986" xr:uid="{00000000-0005-0000-0000-0000E7020000}"/>
    <cellStyle name="Calculation 2 15" xfId="742" xr:uid="{00000000-0005-0000-0000-0000E8020000}"/>
    <cellStyle name="Calculation 2 15 2" xfId="20987" xr:uid="{00000000-0005-0000-0000-0000E9020000}"/>
    <cellStyle name="Calculation 2 16" xfId="743" xr:uid="{00000000-0005-0000-0000-0000EA020000}"/>
    <cellStyle name="Calculation 2 16 2" xfId="20988" xr:uid="{00000000-0005-0000-0000-0000EB020000}"/>
    <cellStyle name="Calculation 2 17" xfId="20967" xr:uid="{00000000-0005-0000-0000-0000EC020000}"/>
    <cellStyle name="Calculation 2 2" xfId="744" xr:uid="{00000000-0005-0000-0000-0000ED020000}"/>
    <cellStyle name="Calculation 2 2 10" xfId="20989" xr:uid="{00000000-0005-0000-0000-0000EE020000}"/>
    <cellStyle name="Calculation 2 2 2" xfId="745" xr:uid="{00000000-0005-0000-0000-0000EF020000}"/>
    <cellStyle name="Calculation 2 2 2 2" xfId="746" xr:uid="{00000000-0005-0000-0000-0000F0020000}"/>
    <cellStyle name="Calculation 2 2 2 2 2" xfId="20991" xr:uid="{00000000-0005-0000-0000-0000F1020000}"/>
    <cellStyle name="Calculation 2 2 2 3" xfId="747" xr:uid="{00000000-0005-0000-0000-0000F2020000}"/>
    <cellStyle name="Calculation 2 2 2 3 2" xfId="20992" xr:uid="{00000000-0005-0000-0000-0000F3020000}"/>
    <cellStyle name="Calculation 2 2 2 4" xfId="748" xr:uid="{00000000-0005-0000-0000-0000F4020000}"/>
    <cellStyle name="Calculation 2 2 2 4 2" xfId="20993" xr:uid="{00000000-0005-0000-0000-0000F5020000}"/>
    <cellStyle name="Calculation 2 2 2 5" xfId="20990" xr:uid="{00000000-0005-0000-0000-0000F6020000}"/>
    <cellStyle name="Calculation 2 2 3" xfId="749" xr:uid="{00000000-0005-0000-0000-0000F7020000}"/>
    <cellStyle name="Calculation 2 2 3 2" xfId="750" xr:uid="{00000000-0005-0000-0000-0000F8020000}"/>
    <cellStyle name="Calculation 2 2 3 2 2" xfId="20995" xr:uid="{00000000-0005-0000-0000-0000F9020000}"/>
    <cellStyle name="Calculation 2 2 3 3" xfId="751" xr:uid="{00000000-0005-0000-0000-0000FA020000}"/>
    <cellStyle name="Calculation 2 2 3 3 2" xfId="20996" xr:uid="{00000000-0005-0000-0000-0000FB020000}"/>
    <cellStyle name="Calculation 2 2 3 4" xfId="752" xr:uid="{00000000-0005-0000-0000-0000FC020000}"/>
    <cellStyle name="Calculation 2 2 3 4 2" xfId="20997" xr:uid="{00000000-0005-0000-0000-0000FD020000}"/>
    <cellStyle name="Calculation 2 2 3 5" xfId="20994" xr:uid="{00000000-0005-0000-0000-0000FE020000}"/>
    <cellStyle name="Calculation 2 2 4" xfId="753" xr:uid="{00000000-0005-0000-0000-0000FF020000}"/>
    <cellStyle name="Calculation 2 2 4 2" xfId="754" xr:uid="{00000000-0005-0000-0000-000000030000}"/>
    <cellStyle name="Calculation 2 2 4 2 2" xfId="20999" xr:uid="{00000000-0005-0000-0000-000001030000}"/>
    <cellStyle name="Calculation 2 2 4 3" xfId="755" xr:uid="{00000000-0005-0000-0000-000002030000}"/>
    <cellStyle name="Calculation 2 2 4 3 2" xfId="21000" xr:uid="{00000000-0005-0000-0000-000003030000}"/>
    <cellStyle name="Calculation 2 2 4 4" xfId="756" xr:uid="{00000000-0005-0000-0000-000004030000}"/>
    <cellStyle name="Calculation 2 2 4 4 2" xfId="21001" xr:uid="{00000000-0005-0000-0000-000005030000}"/>
    <cellStyle name="Calculation 2 2 4 5" xfId="20998" xr:uid="{00000000-0005-0000-0000-000006030000}"/>
    <cellStyle name="Calculation 2 2 5" xfId="757" xr:uid="{00000000-0005-0000-0000-000007030000}"/>
    <cellStyle name="Calculation 2 2 5 2" xfId="758" xr:uid="{00000000-0005-0000-0000-000008030000}"/>
    <cellStyle name="Calculation 2 2 5 2 2" xfId="21003" xr:uid="{00000000-0005-0000-0000-000009030000}"/>
    <cellStyle name="Calculation 2 2 5 3" xfId="759" xr:uid="{00000000-0005-0000-0000-00000A030000}"/>
    <cellStyle name="Calculation 2 2 5 3 2" xfId="21004" xr:uid="{00000000-0005-0000-0000-00000B030000}"/>
    <cellStyle name="Calculation 2 2 5 4" xfId="760" xr:uid="{00000000-0005-0000-0000-00000C030000}"/>
    <cellStyle name="Calculation 2 2 5 4 2" xfId="21005" xr:uid="{00000000-0005-0000-0000-00000D030000}"/>
    <cellStyle name="Calculation 2 2 5 5" xfId="21002" xr:uid="{00000000-0005-0000-0000-00000E030000}"/>
    <cellStyle name="Calculation 2 2 6" xfId="761" xr:uid="{00000000-0005-0000-0000-00000F030000}"/>
    <cellStyle name="Calculation 2 2 6 2" xfId="21006" xr:uid="{00000000-0005-0000-0000-000010030000}"/>
    <cellStyle name="Calculation 2 2 7" xfId="762" xr:uid="{00000000-0005-0000-0000-000011030000}"/>
    <cellStyle name="Calculation 2 2 7 2" xfId="21007" xr:uid="{00000000-0005-0000-0000-000012030000}"/>
    <cellStyle name="Calculation 2 2 8" xfId="763" xr:uid="{00000000-0005-0000-0000-000013030000}"/>
    <cellStyle name="Calculation 2 2 8 2" xfId="21008" xr:uid="{00000000-0005-0000-0000-000014030000}"/>
    <cellStyle name="Calculation 2 2 9" xfId="764" xr:uid="{00000000-0005-0000-0000-000015030000}"/>
    <cellStyle name="Calculation 2 2 9 2" xfId="21009" xr:uid="{00000000-0005-0000-0000-000016030000}"/>
    <cellStyle name="Calculation 2 3" xfId="765" xr:uid="{00000000-0005-0000-0000-000017030000}"/>
    <cellStyle name="Calculation 2 3 2" xfId="766" xr:uid="{00000000-0005-0000-0000-000018030000}"/>
    <cellStyle name="Calculation 2 3 2 2" xfId="21010" xr:uid="{00000000-0005-0000-0000-000019030000}"/>
    <cellStyle name="Calculation 2 3 3" xfId="767" xr:uid="{00000000-0005-0000-0000-00001A030000}"/>
    <cellStyle name="Calculation 2 3 3 2" xfId="21011" xr:uid="{00000000-0005-0000-0000-00001B030000}"/>
    <cellStyle name="Calculation 2 3 4" xfId="768" xr:uid="{00000000-0005-0000-0000-00001C030000}"/>
    <cellStyle name="Calculation 2 3 4 2" xfId="21012" xr:uid="{00000000-0005-0000-0000-00001D030000}"/>
    <cellStyle name="Calculation 2 3 5" xfId="769" xr:uid="{00000000-0005-0000-0000-00001E030000}"/>
    <cellStyle name="Calculation 2 3 5 2" xfId="21013" xr:uid="{00000000-0005-0000-0000-00001F030000}"/>
    <cellStyle name="Calculation 2 4" xfId="770" xr:uid="{00000000-0005-0000-0000-000020030000}"/>
    <cellStyle name="Calculation 2 4 2" xfId="771" xr:uid="{00000000-0005-0000-0000-000021030000}"/>
    <cellStyle name="Calculation 2 4 2 2" xfId="21014" xr:uid="{00000000-0005-0000-0000-000022030000}"/>
    <cellStyle name="Calculation 2 4 3" xfId="772" xr:uid="{00000000-0005-0000-0000-000023030000}"/>
    <cellStyle name="Calculation 2 4 3 2" xfId="21015" xr:uid="{00000000-0005-0000-0000-000024030000}"/>
    <cellStyle name="Calculation 2 4 4" xfId="773" xr:uid="{00000000-0005-0000-0000-000025030000}"/>
    <cellStyle name="Calculation 2 4 4 2" xfId="21016" xr:uid="{00000000-0005-0000-0000-000026030000}"/>
    <cellStyle name="Calculation 2 4 5" xfId="774" xr:uid="{00000000-0005-0000-0000-000027030000}"/>
    <cellStyle name="Calculation 2 4 5 2" xfId="21017" xr:uid="{00000000-0005-0000-0000-000028030000}"/>
    <cellStyle name="Calculation 2 5" xfId="775" xr:uid="{00000000-0005-0000-0000-000029030000}"/>
    <cellStyle name="Calculation 2 5 2" xfId="776" xr:uid="{00000000-0005-0000-0000-00002A030000}"/>
    <cellStyle name="Calculation 2 5 2 2" xfId="21018" xr:uid="{00000000-0005-0000-0000-00002B030000}"/>
    <cellStyle name="Calculation 2 5 3" xfId="777" xr:uid="{00000000-0005-0000-0000-00002C030000}"/>
    <cellStyle name="Calculation 2 5 3 2" xfId="21019" xr:uid="{00000000-0005-0000-0000-00002D030000}"/>
    <cellStyle name="Calculation 2 5 4" xfId="778" xr:uid="{00000000-0005-0000-0000-00002E030000}"/>
    <cellStyle name="Calculation 2 5 4 2" xfId="21020" xr:uid="{00000000-0005-0000-0000-00002F030000}"/>
    <cellStyle name="Calculation 2 5 5" xfId="779" xr:uid="{00000000-0005-0000-0000-000030030000}"/>
    <cellStyle name="Calculation 2 5 5 2" xfId="21021" xr:uid="{00000000-0005-0000-0000-000031030000}"/>
    <cellStyle name="Calculation 2 6" xfId="780" xr:uid="{00000000-0005-0000-0000-000032030000}"/>
    <cellStyle name="Calculation 2 6 2" xfId="781" xr:uid="{00000000-0005-0000-0000-000033030000}"/>
    <cellStyle name="Calculation 2 6 2 2" xfId="21022" xr:uid="{00000000-0005-0000-0000-000034030000}"/>
    <cellStyle name="Calculation 2 6 3" xfId="782" xr:uid="{00000000-0005-0000-0000-000035030000}"/>
    <cellStyle name="Calculation 2 6 3 2" xfId="21023" xr:uid="{00000000-0005-0000-0000-000036030000}"/>
    <cellStyle name="Calculation 2 6 4" xfId="783" xr:uid="{00000000-0005-0000-0000-000037030000}"/>
    <cellStyle name="Calculation 2 6 4 2" xfId="21024" xr:uid="{00000000-0005-0000-0000-000038030000}"/>
    <cellStyle name="Calculation 2 6 5" xfId="784" xr:uid="{00000000-0005-0000-0000-000039030000}"/>
    <cellStyle name="Calculation 2 6 5 2" xfId="21025" xr:uid="{00000000-0005-0000-0000-00003A030000}"/>
    <cellStyle name="Calculation 2 7" xfId="785" xr:uid="{00000000-0005-0000-0000-00003B030000}"/>
    <cellStyle name="Calculation 2 7 2" xfId="786" xr:uid="{00000000-0005-0000-0000-00003C030000}"/>
    <cellStyle name="Calculation 2 7 2 2" xfId="21026" xr:uid="{00000000-0005-0000-0000-00003D030000}"/>
    <cellStyle name="Calculation 2 7 3" xfId="787" xr:uid="{00000000-0005-0000-0000-00003E030000}"/>
    <cellStyle name="Calculation 2 7 3 2" xfId="21027" xr:uid="{00000000-0005-0000-0000-00003F030000}"/>
    <cellStyle name="Calculation 2 7 4" xfId="788" xr:uid="{00000000-0005-0000-0000-000040030000}"/>
    <cellStyle name="Calculation 2 7 4 2" xfId="21028" xr:uid="{00000000-0005-0000-0000-000041030000}"/>
    <cellStyle name="Calculation 2 7 5" xfId="789" xr:uid="{00000000-0005-0000-0000-000042030000}"/>
    <cellStyle name="Calculation 2 7 5 2" xfId="21029" xr:uid="{00000000-0005-0000-0000-000043030000}"/>
    <cellStyle name="Calculation 2 8" xfId="790" xr:uid="{00000000-0005-0000-0000-000044030000}"/>
    <cellStyle name="Calculation 2 8 2" xfId="791" xr:uid="{00000000-0005-0000-0000-000045030000}"/>
    <cellStyle name="Calculation 2 8 2 2" xfId="21030" xr:uid="{00000000-0005-0000-0000-000046030000}"/>
    <cellStyle name="Calculation 2 8 3" xfId="792" xr:uid="{00000000-0005-0000-0000-000047030000}"/>
    <cellStyle name="Calculation 2 8 3 2" xfId="21031" xr:uid="{00000000-0005-0000-0000-000048030000}"/>
    <cellStyle name="Calculation 2 8 4" xfId="793" xr:uid="{00000000-0005-0000-0000-000049030000}"/>
    <cellStyle name="Calculation 2 8 4 2" xfId="21032" xr:uid="{00000000-0005-0000-0000-00004A030000}"/>
    <cellStyle name="Calculation 2 8 5" xfId="794" xr:uid="{00000000-0005-0000-0000-00004B030000}"/>
    <cellStyle name="Calculation 2 8 5 2" xfId="21033" xr:uid="{00000000-0005-0000-0000-00004C030000}"/>
    <cellStyle name="Calculation 2 9" xfId="795" xr:uid="{00000000-0005-0000-0000-00004D030000}"/>
    <cellStyle name="Calculation 2 9 2" xfId="796" xr:uid="{00000000-0005-0000-0000-00004E030000}"/>
    <cellStyle name="Calculation 2 9 2 2" xfId="21034" xr:uid="{00000000-0005-0000-0000-00004F030000}"/>
    <cellStyle name="Calculation 2 9 3" xfId="797" xr:uid="{00000000-0005-0000-0000-000050030000}"/>
    <cellStyle name="Calculation 2 9 3 2" xfId="21035" xr:uid="{00000000-0005-0000-0000-000051030000}"/>
    <cellStyle name="Calculation 2 9 4" xfId="798" xr:uid="{00000000-0005-0000-0000-000052030000}"/>
    <cellStyle name="Calculation 2 9 4 2" xfId="21036" xr:uid="{00000000-0005-0000-0000-000053030000}"/>
    <cellStyle name="Calculation 2 9 5" xfId="799" xr:uid="{00000000-0005-0000-0000-000054030000}"/>
    <cellStyle name="Calculation 2 9 5 2" xfId="21037" xr:uid="{00000000-0005-0000-0000-000055030000}"/>
    <cellStyle name="Calculation 3" xfId="800" xr:uid="{00000000-0005-0000-0000-000056030000}"/>
    <cellStyle name="Calculation 3 2" xfId="801" xr:uid="{00000000-0005-0000-0000-000057030000}"/>
    <cellStyle name="Calculation 3 2 2" xfId="21039" xr:uid="{00000000-0005-0000-0000-000058030000}"/>
    <cellStyle name="Calculation 3 3" xfId="802" xr:uid="{00000000-0005-0000-0000-000059030000}"/>
    <cellStyle name="Calculation 3 3 2" xfId="21040" xr:uid="{00000000-0005-0000-0000-00005A030000}"/>
    <cellStyle name="Calculation 3 4" xfId="21038" xr:uid="{00000000-0005-0000-0000-00005B030000}"/>
    <cellStyle name="Calculation 4" xfId="803" xr:uid="{00000000-0005-0000-0000-00005C030000}"/>
    <cellStyle name="Calculation 4 2" xfId="804" xr:uid="{00000000-0005-0000-0000-00005D030000}"/>
    <cellStyle name="Calculation 4 2 2" xfId="21042" xr:uid="{00000000-0005-0000-0000-00005E030000}"/>
    <cellStyle name="Calculation 4 3" xfId="805" xr:uid="{00000000-0005-0000-0000-00005F030000}"/>
    <cellStyle name="Calculation 4 3 2" xfId="21043" xr:uid="{00000000-0005-0000-0000-000060030000}"/>
    <cellStyle name="Calculation 4 4" xfId="21041" xr:uid="{00000000-0005-0000-0000-000061030000}"/>
    <cellStyle name="Calculation 5" xfId="806" xr:uid="{00000000-0005-0000-0000-000062030000}"/>
    <cellStyle name="Calculation 5 2" xfId="807" xr:uid="{00000000-0005-0000-0000-000063030000}"/>
    <cellStyle name="Calculation 5 2 2" xfId="21045" xr:uid="{00000000-0005-0000-0000-000064030000}"/>
    <cellStyle name="Calculation 5 3" xfId="808" xr:uid="{00000000-0005-0000-0000-000065030000}"/>
    <cellStyle name="Calculation 5 3 2" xfId="21046" xr:uid="{00000000-0005-0000-0000-000066030000}"/>
    <cellStyle name="Calculation 5 4" xfId="21044" xr:uid="{00000000-0005-0000-0000-000067030000}"/>
    <cellStyle name="Calculation 6" xfId="809" xr:uid="{00000000-0005-0000-0000-000068030000}"/>
    <cellStyle name="Calculation 6 2" xfId="810" xr:uid="{00000000-0005-0000-0000-000069030000}"/>
    <cellStyle name="Calculation 6 2 2" xfId="21048" xr:uid="{00000000-0005-0000-0000-00006A030000}"/>
    <cellStyle name="Calculation 6 3" xfId="811" xr:uid="{00000000-0005-0000-0000-00006B030000}"/>
    <cellStyle name="Calculation 6 3 2" xfId="21049" xr:uid="{00000000-0005-0000-0000-00006C030000}"/>
    <cellStyle name="Calculation 6 4" xfId="21047" xr:uid="{00000000-0005-0000-0000-00006D030000}"/>
    <cellStyle name="Calculation 7" xfId="812" xr:uid="{00000000-0005-0000-0000-00006E030000}"/>
    <cellStyle name="Calculation 7 2" xfId="21050"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0965"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052" xr:uid="{00000000-0005-0000-0000-00002B240000}"/>
    <cellStyle name="Gia's 11" xfId="21051" xr:uid="{00000000-0005-0000-0000-00002C240000}"/>
    <cellStyle name="Gia's 2" xfId="9187" xr:uid="{00000000-0005-0000-0000-00002D240000}"/>
    <cellStyle name="Gia's 2 2" xfId="21053" xr:uid="{00000000-0005-0000-0000-00002E240000}"/>
    <cellStyle name="Gia's 3" xfId="9188" xr:uid="{00000000-0005-0000-0000-00002F240000}"/>
    <cellStyle name="Gia's 3 2" xfId="21054" xr:uid="{00000000-0005-0000-0000-000030240000}"/>
    <cellStyle name="Gia's 4" xfId="9189" xr:uid="{00000000-0005-0000-0000-000031240000}"/>
    <cellStyle name="Gia's 4 2" xfId="21055" xr:uid="{00000000-0005-0000-0000-000032240000}"/>
    <cellStyle name="Gia's 5" xfId="9190" xr:uid="{00000000-0005-0000-0000-000033240000}"/>
    <cellStyle name="Gia's 5 2" xfId="21056" xr:uid="{00000000-0005-0000-0000-000034240000}"/>
    <cellStyle name="Gia's 6" xfId="9191" xr:uid="{00000000-0005-0000-0000-000035240000}"/>
    <cellStyle name="Gia's 6 2" xfId="21057" xr:uid="{00000000-0005-0000-0000-000036240000}"/>
    <cellStyle name="Gia's 7" xfId="9192" xr:uid="{00000000-0005-0000-0000-000037240000}"/>
    <cellStyle name="Gia's 7 2" xfId="21058" xr:uid="{00000000-0005-0000-0000-000038240000}"/>
    <cellStyle name="Gia's 8" xfId="9193" xr:uid="{00000000-0005-0000-0000-000039240000}"/>
    <cellStyle name="Gia's 8 2" xfId="21059" xr:uid="{00000000-0005-0000-0000-00003A240000}"/>
    <cellStyle name="Gia's 9" xfId="9194" xr:uid="{00000000-0005-0000-0000-00003B240000}"/>
    <cellStyle name="Gia's 9 2" xfId="21060"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061"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063" xr:uid="{00000000-0005-0000-0000-00005E240000}"/>
    <cellStyle name="Header2 3" xfId="9227" xr:uid="{00000000-0005-0000-0000-00005F240000}"/>
    <cellStyle name="Header2 3 2" xfId="21064" xr:uid="{00000000-0005-0000-0000-000060240000}"/>
    <cellStyle name="Header2 4" xfId="21062"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065" xr:uid="{00000000-0005-0000-0000-0000C1240000}"/>
    <cellStyle name="highlightExposure" xfId="9323" xr:uid="{00000000-0005-0000-0000-0000C2240000}"/>
    <cellStyle name="highlightExposure 2" xfId="21066" xr:uid="{00000000-0005-0000-0000-0000C3240000}"/>
    <cellStyle name="highlightPercentage" xfId="9324" xr:uid="{00000000-0005-0000-0000-0000C4240000}"/>
    <cellStyle name="highlightPercentage 2" xfId="21067" xr:uid="{00000000-0005-0000-0000-0000C5240000}"/>
    <cellStyle name="highlightText" xfId="9325" xr:uid="{00000000-0005-0000-0000-0000C6240000}"/>
    <cellStyle name="highlightText 2" xfId="2106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070" xr:uid="{00000000-0005-0000-0000-0000D3240000}"/>
    <cellStyle name="Input 2 10 3" xfId="9336" xr:uid="{00000000-0005-0000-0000-0000D4240000}"/>
    <cellStyle name="Input 2 10 3 2" xfId="21071" xr:uid="{00000000-0005-0000-0000-0000D5240000}"/>
    <cellStyle name="Input 2 10 4" xfId="9337" xr:uid="{00000000-0005-0000-0000-0000D6240000}"/>
    <cellStyle name="Input 2 10 4 2" xfId="21072" xr:uid="{00000000-0005-0000-0000-0000D7240000}"/>
    <cellStyle name="Input 2 10 5" xfId="9338" xr:uid="{00000000-0005-0000-0000-0000D8240000}"/>
    <cellStyle name="Input 2 10 5 2" xfId="21073" xr:uid="{00000000-0005-0000-0000-0000D9240000}"/>
    <cellStyle name="Input 2 11" xfId="9339" xr:uid="{00000000-0005-0000-0000-0000DA240000}"/>
    <cellStyle name="Input 2 11 2" xfId="9340" xr:uid="{00000000-0005-0000-0000-0000DB240000}"/>
    <cellStyle name="Input 2 11 2 2" xfId="21075" xr:uid="{00000000-0005-0000-0000-0000DC240000}"/>
    <cellStyle name="Input 2 11 3" xfId="9341" xr:uid="{00000000-0005-0000-0000-0000DD240000}"/>
    <cellStyle name="Input 2 11 3 2" xfId="21076" xr:uid="{00000000-0005-0000-0000-0000DE240000}"/>
    <cellStyle name="Input 2 11 4" xfId="9342" xr:uid="{00000000-0005-0000-0000-0000DF240000}"/>
    <cellStyle name="Input 2 11 4 2" xfId="21077" xr:uid="{00000000-0005-0000-0000-0000E0240000}"/>
    <cellStyle name="Input 2 11 5" xfId="9343" xr:uid="{00000000-0005-0000-0000-0000E1240000}"/>
    <cellStyle name="Input 2 11 5 2" xfId="21078" xr:uid="{00000000-0005-0000-0000-0000E2240000}"/>
    <cellStyle name="Input 2 11 6" xfId="21074" xr:uid="{00000000-0005-0000-0000-0000E3240000}"/>
    <cellStyle name="Input 2 12" xfId="9344" xr:uid="{00000000-0005-0000-0000-0000E4240000}"/>
    <cellStyle name="Input 2 12 2" xfId="9345" xr:uid="{00000000-0005-0000-0000-0000E5240000}"/>
    <cellStyle name="Input 2 12 2 2" xfId="21080" xr:uid="{00000000-0005-0000-0000-0000E6240000}"/>
    <cellStyle name="Input 2 12 3" xfId="9346" xr:uid="{00000000-0005-0000-0000-0000E7240000}"/>
    <cellStyle name="Input 2 12 3 2" xfId="21081" xr:uid="{00000000-0005-0000-0000-0000E8240000}"/>
    <cellStyle name="Input 2 12 4" xfId="9347" xr:uid="{00000000-0005-0000-0000-0000E9240000}"/>
    <cellStyle name="Input 2 12 4 2" xfId="21082" xr:uid="{00000000-0005-0000-0000-0000EA240000}"/>
    <cellStyle name="Input 2 12 5" xfId="9348" xr:uid="{00000000-0005-0000-0000-0000EB240000}"/>
    <cellStyle name="Input 2 12 5 2" xfId="21083" xr:uid="{00000000-0005-0000-0000-0000EC240000}"/>
    <cellStyle name="Input 2 12 6" xfId="21079" xr:uid="{00000000-0005-0000-0000-0000ED240000}"/>
    <cellStyle name="Input 2 13" xfId="9349" xr:uid="{00000000-0005-0000-0000-0000EE240000}"/>
    <cellStyle name="Input 2 13 2" xfId="9350" xr:uid="{00000000-0005-0000-0000-0000EF240000}"/>
    <cellStyle name="Input 2 13 2 2" xfId="21085" xr:uid="{00000000-0005-0000-0000-0000F0240000}"/>
    <cellStyle name="Input 2 13 3" xfId="9351" xr:uid="{00000000-0005-0000-0000-0000F1240000}"/>
    <cellStyle name="Input 2 13 3 2" xfId="21086" xr:uid="{00000000-0005-0000-0000-0000F2240000}"/>
    <cellStyle name="Input 2 13 4" xfId="9352" xr:uid="{00000000-0005-0000-0000-0000F3240000}"/>
    <cellStyle name="Input 2 13 4 2" xfId="21087" xr:uid="{00000000-0005-0000-0000-0000F4240000}"/>
    <cellStyle name="Input 2 13 5" xfId="21084" xr:uid="{00000000-0005-0000-0000-0000F5240000}"/>
    <cellStyle name="Input 2 14" xfId="9353" xr:uid="{00000000-0005-0000-0000-0000F6240000}"/>
    <cellStyle name="Input 2 14 2" xfId="21088" xr:uid="{00000000-0005-0000-0000-0000F7240000}"/>
    <cellStyle name="Input 2 15" xfId="9354" xr:uid="{00000000-0005-0000-0000-0000F8240000}"/>
    <cellStyle name="Input 2 15 2" xfId="21089" xr:uid="{00000000-0005-0000-0000-0000F9240000}"/>
    <cellStyle name="Input 2 16" xfId="9355" xr:uid="{00000000-0005-0000-0000-0000FA240000}"/>
    <cellStyle name="Input 2 16 2" xfId="21090" xr:uid="{00000000-0005-0000-0000-0000FB240000}"/>
    <cellStyle name="Input 2 17" xfId="21069" xr:uid="{00000000-0005-0000-0000-0000FC240000}"/>
    <cellStyle name="Input 2 2" xfId="9356" xr:uid="{00000000-0005-0000-0000-0000FD240000}"/>
    <cellStyle name="Input 2 2 10" xfId="21091" xr:uid="{00000000-0005-0000-0000-0000FE240000}"/>
    <cellStyle name="Input 2 2 2" xfId="9357" xr:uid="{00000000-0005-0000-0000-0000FF240000}"/>
    <cellStyle name="Input 2 2 2 2" xfId="9358" xr:uid="{00000000-0005-0000-0000-000000250000}"/>
    <cellStyle name="Input 2 2 2 2 2" xfId="21093" xr:uid="{00000000-0005-0000-0000-000001250000}"/>
    <cellStyle name="Input 2 2 2 3" xfId="9359" xr:uid="{00000000-0005-0000-0000-000002250000}"/>
    <cellStyle name="Input 2 2 2 3 2" xfId="21094" xr:uid="{00000000-0005-0000-0000-000003250000}"/>
    <cellStyle name="Input 2 2 2 4" xfId="9360" xr:uid="{00000000-0005-0000-0000-000004250000}"/>
    <cellStyle name="Input 2 2 2 4 2" xfId="21095" xr:uid="{00000000-0005-0000-0000-000005250000}"/>
    <cellStyle name="Input 2 2 2 5" xfId="21092" xr:uid="{00000000-0005-0000-0000-000006250000}"/>
    <cellStyle name="Input 2 2 3" xfId="9361" xr:uid="{00000000-0005-0000-0000-000007250000}"/>
    <cellStyle name="Input 2 2 3 2" xfId="9362" xr:uid="{00000000-0005-0000-0000-000008250000}"/>
    <cellStyle name="Input 2 2 3 2 2" xfId="21097" xr:uid="{00000000-0005-0000-0000-000009250000}"/>
    <cellStyle name="Input 2 2 3 3" xfId="9363" xr:uid="{00000000-0005-0000-0000-00000A250000}"/>
    <cellStyle name="Input 2 2 3 3 2" xfId="21098" xr:uid="{00000000-0005-0000-0000-00000B250000}"/>
    <cellStyle name="Input 2 2 3 4" xfId="9364" xr:uid="{00000000-0005-0000-0000-00000C250000}"/>
    <cellStyle name="Input 2 2 3 4 2" xfId="21099" xr:uid="{00000000-0005-0000-0000-00000D250000}"/>
    <cellStyle name="Input 2 2 3 5" xfId="21096" xr:uid="{00000000-0005-0000-0000-00000E250000}"/>
    <cellStyle name="Input 2 2 4" xfId="9365" xr:uid="{00000000-0005-0000-0000-00000F250000}"/>
    <cellStyle name="Input 2 2 4 2" xfId="9366" xr:uid="{00000000-0005-0000-0000-000010250000}"/>
    <cellStyle name="Input 2 2 4 2 2" xfId="21101" xr:uid="{00000000-0005-0000-0000-000011250000}"/>
    <cellStyle name="Input 2 2 4 3" xfId="9367" xr:uid="{00000000-0005-0000-0000-000012250000}"/>
    <cellStyle name="Input 2 2 4 3 2" xfId="21102" xr:uid="{00000000-0005-0000-0000-000013250000}"/>
    <cellStyle name="Input 2 2 4 4" xfId="9368" xr:uid="{00000000-0005-0000-0000-000014250000}"/>
    <cellStyle name="Input 2 2 4 4 2" xfId="21103" xr:uid="{00000000-0005-0000-0000-000015250000}"/>
    <cellStyle name="Input 2 2 4 5" xfId="21100" xr:uid="{00000000-0005-0000-0000-000016250000}"/>
    <cellStyle name="Input 2 2 5" xfId="9369" xr:uid="{00000000-0005-0000-0000-000017250000}"/>
    <cellStyle name="Input 2 2 5 2" xfId="9370" xr:uid="{00000000-0005-0000-0000-000018250000}"/>
    <cellStyle name="Input 2 2 5 2 2" xfId="21105" xr:uid="{00000000-0005-0000-0000-000019250000}"/>
    <cellStyle name="Input 2 2 5 3" xfId="9371" xr:uid="{00000000-0005-0000-0000-00001A250000}"/>
    <cellStyle name="Input 2 2 5 3 2" xfId="21106" xr:uid="{00000000-0005-0000-0000-00001B250000}"/>
    <cellStyle name="Input 2 2 5 4" xfId="9372" xr:uid="{00000000-0005-0000-0000-00001C250000}"/>
    <cellStyle name="Input 2 2 5 4 2" xfId="21107" xr:uid="{00000000-0005-0000-0000-00001D250000}"/>
    <cellStyle name="Input 2 2 5 5" xfId="21104" xr:uid="{00000000-0005-0000-0000-00001E250000}"/>
    <cellStyle name="Input 2 2 6" xfId="9373" xr:uid="{00000000-0005-0000-0000-00001F250000}"/>
    <cellStyle name="Input 2 2 6 2" xfId="21108" xr:uid="{00000000-0005-0000-0000-000020250000}"/>
    <cellStyle name="Input 2 2 7" xfId="9374" xr:uid="{00000000-0005-0000-0000-000021250000}"/>
    <cellStyle name="Input 2 2 7 2" xfId="21109" xr:uid="{00000000-0005-0000-0000-000022250000}"/>
    <cellStyle name="Input 2 2 8" xfId="9375" xr:uid="{00000000-0005-0000-0000-000023250000}"/>
    <cellStyle name="Input 2 2 8 2" xfId="21110" xr:uid="{00000000-0005-0000-0000-000024250000}"/>
    <cellStyle name="Input 2 2 9" xfId="9376" xr:uid="{00000000-0005-0000-0000-000025250000}"/>
    <cellStyle name="Input 2 2 9 2" xfId="21111" xr:uid="{00000000-0005-0000-0000-000026250000}"/>
    <cellStyle name="Input 2 3" xfId="9377" xr:uid="{00000000-0005-0000-0000-000027250000}"/>
    <cellStyle name="Input 2 3 2" xfId="9378" xr:uid="{00000000-0005-0000-0000-000028250000}"/>
    <cellStyle name="Input 2 3 2 2" xfId="21112" xr:uid="{00000000-0005-0000-0000-000029250000}"/>
    <cellStyle name="Input 2 3 3" xfId="9379" xr:uid="{00000000-0005-0000-0000-00002A250000}"/>
    <cellStyle name="Input 2 3 3 2" xfId="21113" xr:uid="{00000000-0005-0000-0000-00002B250000}"/>
    <cellStyle name="Input 2 3 4" xfId="9380" xr:uid="{00000000-0005-0000-0000-00002C250000}"/>
    <cellStyle name="Input 2 3 4 2" xfId="21114" xr:uid="{00000000-0005-0000-0000-00002D250000}"/>
    <cellStyle name="Input 2 3 5" xfId="9381" xr:uid="{00000000-0005-0000-0000-00002E250000}"/>
    <cellStyle name="Input 2 3 5 2" xfId="21115" xr:uid="{00000000-0005-0000-0000-00002F250000}"/>
    <cellStyle name="Input 2 4" xfId="9382" xr:uid="{00000000-0005-0000-0000-000030250000}"/>
    <cellStyle name="Input 2 4 2" xfId="9383" xr:uid="{00000000-0005-0000-0000-000031250000}"/>
    <cellStyle name="Input 2 4 2 2" xfId="21116" xr:uid="{00000000-0005-0000-0000-000032250000}"/>
    <cellStyle name="Input 2 4 3" xfId="9384" xr:uid="{00000000-0005-0000-0000-000033250000}"/>
    <cellStyle name="Input 2 4 3 2" xfId="21117" xr:uid="{00000000-0005-0000-0000-000034250000}"/>
    <cellStyle name="Input 2 4 4" xfId="9385" xr:uid="{00000000-0005-0000-0000-000035250000}"/>
    <cellStyle name="Input 2 4 4 2" xfId="21118" xr:uid="{00000000-0005-0000-0000-000036250000}"/>
    <cellStyle name="Input 2 4 5" xfId="9386" xr:uid="{00000000-0005-0000-0000-000037250000}"/>
    <cellStyle name="Input 2 4 5 2" xfId="21119" xr:uid="{00000000-0005-0000-0000-000038250000}"/>
    <cellStyle name="Input 2 5" xfId="9387" xr:uid="{00000000-0005-0000-0000-000039250000}"/>
    <cellStyle name="Input 2 5 2" xfId="9388" xr:uid="{00000000-0005-0000-0000-00003A250000}"/>
    <cellStyle name="Input 2 5 2 2" xfId="21120" xr:uid="{00000000-0005-0000-0000-00003B250000}"/>
    <cellStyle name="Input 2 5 3" xfId="9389" xr:uid="{00000000-0005-0000-0000-00003C250000}"/>
    <cellStyle name="Input 2 5 3 2" xfId="21121" xr:uid="{00000000-0005-0000-0000-00003D250000}"/>
    <cellStyle name="Input 2 5 4" xfId="9390" xr:uid="{00000000-0005-0000-0000-00003E250000}"/>
    <cellStyle name="Input 2 5 4 2" xfId="21122" xr:uid="{00000000-0005-0000-0000-00003F250000}"/>
    <cellStyle name="Input 2 5 5" xfId="9391" xr:uid="{00000000-0005-0000-0000-000040250000}"/>
    <cellStyle name="Input 2 5 5 2" xfId="21123" xr:uid="{00000000-0005-0000-0000-000041250000}"/>
    <cellStyle name="Input 2 6" xfId="9392" xr:uid="{00000000-0005-0000-0000-000042250000}"/>
    <cellStyle name="Input 2 6 2" xfId="9393" xr:uid="{00000000-0005-0000-0000-000043250000}"/>
    <cellStyle name="Input 2 6 2 2" xfId="21124" xr:uid="{00000000-0005-0000-0000-000044250000}"/>
    <cellStyle name="Input 2 6 3" xfId="9394" xr:uid="{00000000-0005-0000-0000-000045250000}"/>
    <cellStyle name="Input 2 6 3 2" xfId="21125" xr:uid="{00000000-0005-0000-0000-000046250000}"/>
    <cellStyle name="Input 2 6 4" xfId="9395" xr:uid="{00000000-0005-0000-0000-000047250000}"/>
    <cellStyle name="Input 2 6 4 2" xfId="21126" xr:uid="{00000000-0005-0000-0000-000048250000}"/>
    <cellStyle name="Input 2 6 5" xfId="9396" xr:uid="{00000000-0005-0000-0000-000049250000}"/>
    <cellStyle name="Input 2 6 5 2" xfId="21127" xr:uid="{00000000-0005-0000-0000-00004A250000}"/>
    <cellStyle name="Input 2 7" xfId="9397" xr:uid="{00000000-0005-0000-0000-00004B250000}"/>
    <cellStyle name="Input 2 7 2" xfId="9398" xr:uid="{00000000-0005-0000-0000-00004C250000}"/>
    <cellStyle name="Input 2 7 2 2" xfId="21128" xr:uid="{00000000-0005-0000-0000-00004D250000}"/>
    <cellStyle name="Input 2 7 3" xfId="9399" xr:uid="{00000000-0005-0000-0000-00004E250000}"/>
    <cellStyle name="Input 2 7 3 2" xfId="21129" xr:uid="{00000000-0005-0000-0000-00004F250000}"/>
    <cellStyle name="Input 2 7 4" xfId="9400" xr:uid="{00000000-0005-0000-0000-000050250000}"/>
    <cellStyle name="Input 2 7 4 2" xfId="21130" xr:uid="{00000000-0005-0000-0000-000051250000}"/>
    <cellStyle name="Input 2 7 5" xfId="9401" xr:uid="{00000000-0005-0000-0000-000052250000}"/>
    <cellStyle name="Input 2 7 5 2" xfId="21131" xr:uid="{00000000-0005-0000-0000-000053250000}"/>
    <cellStyle name="Input 2 8" xfId="9402" xr:uid="{00000000-0005-0000-0000-000054250000}"/>
    <cellStyle name="Input 2 8 2" xfId="9403" xr:uid="{00000000-0005-0000-0000-000055250000}"/>
    <cellStyle name="Input 2 8 2 2" xfId="21132" xr:uid="{00000000-0005-0000-0000-000056250000}"/>
    <cellStyle name="Input 2 8 3" xfId="9404" xr:uid="{00000000-0005-0000-0000-000057250000}"/>
    <cellStyle name="Input 2 8 3 2" xfId="21133" xr:uid="{00000000-0005-0000-0000-000058250000}"/>
    <cellStyle name="Input 2 8 4" xfId="9405" xr:uid="{00000000-0005-0000-0000-000059250000}"/>
    <cellStyle name="Input 2 8 4 2" xfId="21134" xr:uid="{00000000-0005-0000-0000-00005A250000}"/>
    <cellStyle name="Input 2 8 5" xfId="9406" xr:uid="{00000000-0005-0000-0000-00005B250000}"/>
    <cellStyle name="Input 2 8 5 2" xfId="21135" xr:uid="{00000000-0005-0000-0000-00005C250000}"/>
    <cellStyle name="Input 2 9" xfId="9407" xr:uid="{00000000-0005-0000-0000-00005D250000}"/>
    <cellStyle name="Input 2 9 2" xfId="9408" xr:uid="{00000000-0005-0000-0000-00005E250000}"/>
    <cellStyle name="Input 2 9 2 2" xfId="21136" xr:uid="{00000000-0005-0000-0000-00005F250000}"/>
    <cellStyle name="Input 2 9 3" xfId="9409" xr:uid="{00000000-0005-0000-0000-000060250000}"/>
    <cellStyle name="Input 2 9 3 2" xfId="21137" xr:uid="{00000000-0005-0000-0000-000061250000}"/>
    <cellStyle name="Input 2 9 4" xfId="9410" xr:uid="{00000000-0005-0000-0000-000062250000}"/>
    <cellStyle name="Input 2 9 4 2" xfId="21138" xr:uid="{00000000-0005-0000-0000-000063250000}"/>
    <cellStyle name="Input 2 9 5" xfId="9411" xr:uid="{00000000-0005-0000-0000-000064250000}"/>
    <cellStyle name="Input 2 9 5 2" xfId="21139" xr:uid="{00000000-0005-0000-0000-000065250000}"/>
    <cellStyle name="Input 3" xfId="9412" xr:uid="{00000000-0005-0000-0000-000066250000}"/>
    <cellStyle name="Input 3 2" xfId="9413" xr:uid="{00000000-0005-0000-0000-000067250000}"/>
    <cellStyle name="Input 3 2 2" xfId="21141" xr:uid="{00000000-0005-0000-0000-000068250000}"/>
    <cellStyle name="Input 3 3" xfId="9414" xr:uid="{00000000-0005-0000-0000-000069250000}"/>
    <cellStyle name="Input 3 3 2" xfId="21142" xr:uid="{00000000-0005-0000-0000-00006A250000}"/>
    <cellStyle name="Input 3 4" xfId="21140" xr:uid="{00000000-0005-0000-0000-00006B250000}"/>
    <cellStyle name="Input 4" xfId="9415" xr:uid="{00000000-0005-0000-0000-00006C250000}"/>
    <cellStyle name="Input 4 2" xfId="9416" xr:uid="{00000000-0005-0000-0000-00006D250000}"/>
    <cellStyle name="Input 4 2 2" xfId="21144" xr:uid="{00000000-0005-0000-0000-00006E250000}"/>
    <cellStyle name="Input 4 3" xfId="9417" xr:uid="{00000000-0005-0000-0000-00006F250000}"/>
    <cellStyle name="Input 4 3 2" xfId="21145" xr:uid="{00000000-0005-0000-0000-000070250000}"/>
    <cellStyle name="Input 4 4" xfId="21143" xr:uid="{00000000-0005-0000-0000-000071250000}"/>
    <cellStyle name="Input 5" xfId="9418" xr:uid="{00000000-0005-0000-0000-000072250000}"/>
    <cellStyle name="Input 5 2" xfId="9419" xr:uid="{00000000-0005-0000-0000-000073250000}"/>
    <cellStyle name="Input 5 2 2" xfId="21147" xr:uid="{00000000-0005-0000-0000-000074250000}"/>
    <cellStyle name="Input 5 3" xfId="9420" xr:uid="{00000000-0005-0000-0000-000075250000}"/>
    <cellStyle name="Input 5 3 2" xfId="21148" xr:uid="{00000000-0005-0000-0000-000076250000}"/>
    <cellStyle name="Input 5 4" xfId="21146" xr:uid="{00000000-0005-0000-0000-000077250000}"/>
    <cellStyle name="Input 6" xfId="9421" xr:uid="{00000000-0005-0000-0000-000078250000}"/>
    <cellStyle name="Input 6 2" xfId="9422" xr:uid="{00000000-0005-0000-0000-000079250000}"/>
    <cellStyle name="Input 6 2 2" xfId="21150" xr:uid="{00000000-0005-0000-0000-00007A250000}"/>
    <cellStyle name="Input 6 3" xfId="9423" xr:uid="{00000000-0005-0000-0000-00007B250000}"/>
    <cellStyle name="Input 6 3 2" xfId="21151" xr:uid="{00000000-0005-0000-0000-00007C250000}"/>
    <cellStyle name="Input 6 4" xfId="21149" xr:uid="{00000000-0005-0000-0000-00007D250000}"/>
    <cellStyle name="Input 7" xfId="9424" xr:uid="{00000000-0005-0000-0000-00007E250000}"/>
    <cellStyle name="Input 7 2" xfId="21152" xr:uid="{00000000-0005-0000-0000-00007F250000}"/>
    <cellStyle name="inputExposure" xfId="9425" xr:uid="{00000000-0005-0000-0000-000080250000}"/>
    <cellStyle name="inputExposure 2" xfId="2115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0963" xr:uid="{00000000-0005-0000-0000-000068280000}"/>
    <cellStyle name="Normal 122" xfId="20960" xr:uid="{00000000-0005-0000-0000-000069280000}"/>
    <cellStyle name="Normal 123" xfId="20966"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pital &amp; RWA N 2 2" xfId="20961" xr:uid="{00000000-0005-0000-0000-00005A500000}"/>
    <cellStyle name="Normal_Casestdy draft" xfId="15" xr:uid="{00000000-0005-0000-0000-00005B500000}"/>
    <cellStyle name="Normal_Casestdy draft 2" xfId="9" xr:uid="{00000000-0005-0000-0000-00005C500000}"/>
    <cellStyle name="Normalny_Eksport 2000 - F" xfId="20382" xr:uid="{00000000-0005-0000-0000-00005D500000}"/>
    <cellStyle name="Note 2" xfId="20383" xr:uid="{00000000-0005-0000-0000-00005E500000}"/>
    <cellStyle name="Note 2 10" xfId="20384" xr:uid="{00000000-0005-0000-0000-00005F500000}"/>
    <cellStyle name="Note 2 10 2" xfId="20385" xr:uid="{00000000-0005-0000-0000-000060500000}"/>
    <cellStyle name="Note 2 10 2 2" xfId="21155" xr:uid="{00000000-0005-0000-0000-000061500000}"/>
    <cellStyle name="Note 2 10 3" xfId="20386" xr:uid="{00000000-0005-0000-0000-000062500000}"/>
    <cellStyle name="Note 2 10 3 2" xfId="21156" xr:uid="{00000000-0005-0000-0000-000063500000}"/>
    <cellStyle name="Note 2 10 4" xfId="20387" xr:uid="{00000000-0005-0000-0000-000064500000}"/>
    <cellStyle name="Note 2 10 4 2" xfId="21157" xr:uid="{00000000-0005-0000-0000-000065500000}"/>
    <cellStyle name="Note 2 10 5" xfId="20388" xr:uid="{00000000-0005-0000-0000-000066500000}"/>
    <cellStyle name="Note 2 10 5 2" xfId="21158" xr:uid="{00000000-0005-0000-0000-000067500000}"/>
    <cellStyle name="Note 2 11" xfId="20389" xr:uid="{00000000-0005-0000-0000-000068500000}"/>
    <cellStyle name="Note 2 11 2" xfId="20390" xr:uid="{00000000-0005-0000-0000-000069500000}"/>
    <cellStyle name="Note 2 11 2 2" xfId="21159" xr:uid="{00000000-0005-0000-0000-00006A500000}"/>
    <cellStyle name="Note 2 11 3" xfId="20391" xr:uid="{00000000-0005-0000-0000-00006B500000}"/>
    <cellStyle name="Note 2 11 3 2" xfId="21160" xr:uid="{00000000-0005-0000-0000-00006C500000}"/>
    <cellStyle name="Note 2 11 4" xfId="20392" xr:uid="{00000000-0005-0000-0000-00006D500000}"/>
    <cellStyle name="Note 2 11 4 2" xfId="21161" xr:uid="{00000000-0005-0000-0000-00006E500000}"/>
    <cellStyle name="Note 2 11 5" xfId="20393" xr:uid="{00000000-0005-0000-0000-00006F500000}"/>
    <cellStyle name="Note 2 11 5 2" xfId="21162" xr:uid="{00000000-0005-0000-0000-000070500000}"/>
    <cellStyle name="Note 2 12" xfId="20394" xr:uid="{00000000-0005-0000-0000-000071500000}"/>
    <cellStyle name="Note 2 12 2" xfId="20395" xr:uid="{00000000-0005-0000-0000-000072500000}"/>
    <cellStyle name="Note 2 12 2 2" xfId="21163" xr:uid="{00000000-0005-0000-0000-000073500000}"/>
    <cellStyle name="Note 2 12 3" xfId="20396" xr:uid="{00000000-0005-0000-0000-000074500000}"/>
    <cellStyle name="Note 2 12 3 2" xfId="21164" xr:uid="{00000000-0005-0000-0000-000075500000}"/>
    <cellStyle name="Note 2 12 4" xfId="20397" xr:uid="{00000000-0005-0000-0000-000076500000}"/>
    <cellStyle name="Note 2 12 4 2" xfId="21165" xr:uid="{00000000-0005-0000-0000-000077500000}"/>
    <cellStyle name="Note 2 12 5" xfId="20398" xr:uid="{00000000-0005-0000-0000-000078500000}"/>
    <cellStyle name="Note 2 12 5 2" xfId="21166" xr:uid="{00000000-0005-0000-0000-000079500000}"/>
    <cellStyle name="Note 2 13" xfId="20399" xr:uid="{00000000-0005-0000-0000-00007A500000}"/>
    <cellStyle name="Note 2 13 2" xfId="20400" xr:uid="{00000000-0005-0000-0000-00007B500000}"/>
    <cellStyle name="Note 2 13 2 2" xfId="21167" xr:uid="{00000000-0005-0000-0000-00007C500000}"/>
    <cellStyle name="Note 2 13 3" xfId="20401" xr:uid="{00000000-0005-0000-0000-00007D500000}"/>
    <cellStyle name="Note 2 13 3 2" xfId="21168" xr:uid="{00000000-0005-0000-0000-00007E500000}"/>
    <cellStyle name="Note 2 13 4" xfId="20402" xr:uid="{00000000-0005-0000-0000-00007F500000}"/>
    <cellStyle name="Note 2 13 4 2" xfId="21169" xr:uid="{00000000-0005-0000-0000-000080500000}"/>
    <cellStyle name="Note 2 13 5" xfId="20403" xr:uid="{00000000-0005-0000-0000-000081500000}"/>
    <cellStyle name="Note 2 13 5 2" xfId="21170" xr:uid="{00000000-0005-0000-0000-000082500000}"/>
    <cellStyle name="Note 2 14" xfId="20404" xr:uid="{00000000-0005-0000-0000-000083500000}"/>
    <cellStyle name="Note 2 14 2" xfId="20405" xr:uid="{00000000-0005-0000-0000-000084500000}"/>
    <cellStyle name="Note 2 14 2 2" xfId="21172" xr:uid="{00000000-0005-0000-0000-000085500000}"/>
    <cellStyle name="Note 2 14 3" xfId="21171" xr:uid="{00000000-0005-0000-0000-000086500000}"/>
    <cellStyle name="Note 2 15" xfId="20406" xr:uid="{00000000-0005-0000-0000-000087500000}"/>
    <cellStyle name="Note 2 15 2" xfId="20407" xr:uid="{00000000-0005-0000-0000-000088500000}"/>
    <cellStyle name="Note 2 15 2 2" xfId="21173" xr:uid="{00000000-0005-0000-0000-000089500000}"/>
    <cellStyle name="Note 2 16" xfId="20408" xr:uid="{00000000-0005-0000-0000-00008A500000}"/>
    <cellStyle name="Note 2 16 2" xfId="21174" xr:uid="{00000000-0005-0000-0000-00008B500000}"/>
    <cellStyle name="Note 2 17" xfId="20409" xr:uid="{00000000-0005-0000-0000-00008C500000}"/>
    <cellStyle name="Note 2 17 2" xfId="21175" xr:uid="{00000000-0005-0000-0000-00008D500000}"/>
    <cellStyle name="Note 2 18" xfId="21154" xr:uid="{00000000-0005-0000-0000-00008E500000}"/>
    <cellStyle name="Note 2 2" xfId="20410" xr:uid="{00000000-0005-0000-0000-00008F500000}"/>
    <cellStyle name="Note 2 2 10" xfId="20411" xr:uid="{00000000-0005-0000-0000-000090500000}"/>
    <cellStyle name="Note 2 2 10 2" xfId="21177" xr:uid="{00000000-0005-0000-0000-000091500000}"/>
    <cellStyle name="Note 2 2 11" xfId="21176" xr:uid="{00000000-0005-0000-0000-000092500000}"/>
    <cellStyle name="Note 2 2 2" xfId="20412" xr:uid="{00000000-0005-0000-0000-000093500000}"/>
    <cellStyle name="Note 2 2 2 2" xfId="20413" xr:uid="{00000000-0005-0000-0000-000094500000}"/>
    <cellStyle name="Note 2 2 2 2 2" xfId="21179" xr:uid="{00000000-0005-0000-0000-000095500000}"/>
    <cellStyle name="Note 2 2 2 3" xfId="20414" xr:uid="{00000000-0005-0000-0000-000096500000}"/>
    <cellStyle name="Note 2 2 2 3 2" xfId="21180" xr:uid="{00000000-0005-0000-0000-000097500000}"/>
    <cellStyle name="Note 2 2 2 4" xfId="20415" xr:uid="{00000000-0005-0000-0000-000098500000}"/>
    <cellStyle name="Note 2 2 2 4 2" xfId="21181" xr:uid="{00000000-0005-0000-0000-000099500000}"/>
    <cellStyle name="Note 2 2 2 5" xfId="20416" xr:uid="{00000000-0005-0000-0000-00009A500000}"/>
    <cellStyle name="Note 2 2 2 5 2" xfId="21182" xr:uid="{00000000-0005-0000-0000-00009B500000}"/>
    <cellStyle name="Note 2 2 2 6" xfId="21178" xr:uid="{00000000-0005-0000-0000-00009C500000}"/>
    <cellStyle name="Note 2 2 3" xfId="20417" xr:uid="{00000000-0005-0000-0000-00009D500000}"/>
    <cellStyle name="Note 2 2 3 2" xfId="20418" xr:uid="{00000000-0005-0000-0000-00009E500000}"/>
    <cellStyle name="Note 2 2 3 2 2" xfId="21183" xr:uid="{00000000-0005-0000-0000-00009F500000}"/>
    <cellStyle name="Note 2 2 3 3" xfId="20419" xr:uid="{00000000-0005-0000-0000-0000A0500000}"/>
    <cellStyle name="Note 2 2 3 3 2" xfId="21184" xr:uid="{00000000-0005-0000-0000-0000A1500000}"/>
    <cellStyle name="Note 2 2 3 4" xfId="20420" xr:uid="{00000000-0005-0000-0000-0000A2500000}"/>
    <cellStyle name="Note 2 2 3 4 2" xfId="21185" xr:uid="{00000000-0005-0000-0000-0000A3500000}"/>
    <cellStyle name="Note 2 2 3 5" xfId="20421" xr:uid="{00000000-0005-0000-0000-0000A4500000}"/>
    <cellStyle name="Note 2 2 3 5 2" xfId="21186" xr:uid="{00000000-0005-0000-0000-0000A5500000}"/>
    <cellStyle name="Note 2 2 4" xfId="20422" xr:uid="{00000000-0005-0000-0000-0000A6500000}"/>
    <cellStyle name="Note 2 2 4 2" xfId="20423" xr:uid="{00000000-0005-0000-0000-0000A7500000}"/>
    <cellStyle name="Note 2 2 4 2 2" xfId="21188" xr:uid="{00000000-0005-0000-0000-0000A8500000}"/>
    <cellStyle name="Note 2 2 4 3" xfId="20424" xr:uid="{00000000-0005-0000-0000-0000A9500000}"/>
    <cellStyle name="Note 2 2 4 3 2" xfId="21189" xr:uid="{00000000-0005-0000-0000-0000AA500000}"/>
    <cellStyle name="Note 2 2 4 4" xfId="20425" xr:uid="{00000000-0005-0000-0000-0000AB500000}"/>
    <cellStyle name="Note 2 2 4 4 2" xfId="21190" xr:uid="{00000000-0005-0000-0000-0000AC500000}"/>
    <cellStyle name="Note 2 2 4 5" xfId="21187" xr:uid="{00000000-0005-0000-0000-0000AD500000}"/>
    <cellStyle name="Note 2 2 5" xfId="20426" xr:uid="{00000000-0005-0000-0000-0000AE500000}"/>
    <cellStyle name="Note 2 2 5 2" xfId="20427" xr:uid="{00000000-0005-0000-0000-0000AF500000}"/>
    <cellStyle name="Note 2 2 5 2 2" xfId="21192" xr:uid="{00000000-0005-0000-0000-0000B0500000}"/>
    <cellStyle name="Note 2 2 5 3" xfId="20428" xr:uid="{00000000-0005-0000-0000-0000B1500000}"/>
    <cellStyle name="Note 2 2 5 3 2" xfId="21193" xr:uid="{00000000-0005-0000-0000-0000B2500000}"/>
    <cellStyle name="Note 2 2 5 4" xfId="20429" xr:uid="{00000000-0005-0000-0000-0000B3500000}"/>
    <cellStyle name="Note 2 2 5 4 2" xfId="21194" xr:uid="{00000000-0005-0000-0000-0000B4500000}"/>
    <cellStyle name="Note 2 2 5 5" xfId="21191" xr:uid="{00000000-0005-0000-0000-0000B5500000}"/>
    <cellStyle name="Note 2 2 6" xfId="20430" xr:uid="{00000000-0005-0000-0000-0000B6500000}"/>
    <cellStyle name="Note 2 2 6 2" xfId="21195" xr:uid="{00000000-0005-0000-0000-0000B7500000}"/>
    <cellStyle name="Note 2 2 7" xfId="20431" xr:uid="{00000000-0005-0000-0000-0000B8500000}"/>
    <cellStyle name="Note 2 2 7 2" xfId="21196" xr:uid="{00000000-0005-0000-0000-0000B9500000}"/>
    <cellStyle name="Note 2 2 8" xfId="20432" xr:uid="{00000000-0005-0000-0000-0000BA500000}"/>
    <cellStyle name="Note 2 2 8 2" xfId="21197" xr:uid="{00000000-0005-0000-0000-0000BB500000}"/>
    <cellStyle name="Note 2 2 9" xfId="20433" xr:uid="{00000000-0005-0000-0000-0000BC500000}"/>
    <cellStyle name="Note 2 2 9 2" xfId="21198" xr:uid="{00000000-0005-0000-0000-0000BD500000}"/>
    <cellStyle name="Note 2 3" xfId="20434" xr:uid="{00000000-0005-0000-0000-0000BE500000}"/>
    <cellStyle name="Note 2 3 2" xfId="20435" xr:uid="{00000000-0005-0000-0000-0000BF500000}"/>
    <cellStyle name="Note 2 3 2 2" xfId="21199" xr:uid="{00000000-0005-0000-0000-0000C0500000}"/>
    <cellStyle name="Note 2 3 3" xfId="20436" xr:uid="{00000000-0005-0000-0000-0000C1500000}"/>
    <cellStyle name="Note 2 3 3 2" xfId="21200" xr:uid="{00000000-0005-0000-0000-0000C2500000}"/>
    <cellStyle name="Note 2 3 4" xfId="20437" xr:uid="{00000000-0005-0000-0000-0000C3500000}"/>
    <cellStyle name="Note 2 3 4 2" xfId="21201" xr:uid="{00000000-0005-0000-0000-0000C4500000}"/>
    <cellStyle name="Note 2 3 5" xfId="20438" xr:uid="{00000000-0005-0000-0000-0000C5500000}"/>
    <cellStyle name="Note 2 3 5 2" xfId="21202" xr:uid="{00000000-0005-0000-0000-0000C6500000}"/>
    <cellStyle name="Note 2 4" xfId="20439" xr:uid="{00000000-0005-0000-0000-0000C7500000}"/>
    <cellStyle name="Note 2 4 2" xfId="20440" xr:uid="{00000000-0005-0000-0000-0000C8500000}"/>
    <cellStyle name="Note 2 4 2 2" xfId="20441" xr:uid="{00000000-0005-0000-0000-0000C9500000}"/>
    <cellStyle name="Note 2 4 2 2 2" xfId="21203" xr:uid="{00000000-0005-0000-0000-0000CA500000}"/>
    <cellStyle name="Note 2 4 3" xfId="20442" xr:uid="{00000000-0005-0000-0000-0000CB500000}"/>
    <cellStyle name="Note 2 4 3 2" xfId="20443" xr:uid="{00000000-0005-0000-0000-0000CC500000}"/>
    <cellStyle name="Note 2 4 3 2 2" xfId="21204" xr:uid="{00000000-0005-0000-0000-0000CD500000}"/>
    <cellStyle name="Note 2 4 4" xfId="20444" xr:uid="{00000000-0005-0000-0000-0000CE500000}"/>
    <cellStyle name="Note 2 4 4 2" xfId="20445" xr:uid="{00000000-0005-0000-0000-0000CF500000}"/>
    <cellStyle name="Note 2 4 4 2 2" xfId="21205" xr:uid="{00000000-0005-0000-0000-0000D0500000}"/>
    <cellStyle name="Note 2 4 5" xfId="20446" xr:uid="{00000000-0005-0000-0000-0000D1500000}"/>
    <cellStyle name="Note 2 4 6" xfId="20447" xr:uid="{00000000-0005-0000-0000-0000D2500000}"/>
    <cellStyle name="Note 2 4 7" xfId="20448" xr:uid="{00000000-0005-0000-0000-0000D3500000}"/>
    <cellStyle name="Note 2 4 7 2" xfId="21206" xr:uid="{00000000-0005-0000-0000-0000D4500000}"/>
    <cellStyle name="Note 2 5" xfId="20449" xr:uid="{00000000-0005-0000-0000-0000D5500000}"/>
    <cellStyle name="Note 2 5 2" xfId="20450" xr:uid="{00000000-0005-0000-0000-0000D6500000}"/>
    <cellStyle name="Note 2 5 2 2" xfId="20451" xr:uid="{00000000-0005-0000-0000-0000D7500000}"/>
    <cellStyle name="Note 2 5 2 2 2" xfId="21207" xr:uid="{00000000-0005-0000-0000-0000D8500000}"/>
    <cellStyle name="Note 2 5 3" xfId="20452" xr:uid="{00000000-0005-0000-0000-0000D9500000}"/>
    <cellStyle name="Note 2 5 3 2" xfId="20453" xr:uid="{00000000-0005-0000-0000-0000DA500000}"/>
    <cellStyle name="Note 2 5 3 2 2" xfId="21208" xr:uid="{00000000-0005-0000-0000-0000DB500000}"/>
    <cellStyle name="Note 2 5 4" xfId="20454" xr:uid="{00000000-0005-0000-0000-0000DC500000}"/>
    <cellStyle name="Note 2 5 4 2" xfId="20455" xr:uid="{00000000-0005-0000-0000-0000DD500000}"/>
    <cellStyle name="Note 2 5 4 2 2" xfId="21209" xr:uid="{00000000-0005-0000-0000-0000DE500000}"/>
    <cellStyle name="Note 2 5 5" xfId="20456" xr:uid="{00000000-0005-0000-0000-0000DF500000}"/>
    <cellStyle name="Note 2 5 6" xfId="20457" xr:uid="{00000000-0005-0000-0000-0000E0500000}"/>
    <cellStyle name="Note 2 5 7" xfId="20458" xr:uid="{00000000-0005-0000-0000-0000E1500000}"/>
    <cellStyle name="Note 2 5 7 2" xfId="21210" xr:uid="{00000000-0005-0000-0000-0000E2500000}"/>
    <cellStyle name="Note 2 6" xfId="20459" xr:uid="{00000000-0005-0000-0000-0000E3500000}"/>
    <cellStyle name="Note 2 6 2" xfId="20460" xr:uid="{00000000-0005-0000-0000-0000E4500000}"/>
    <cellStyle name="Note 2 6 2 2" xfId="20461" xr:uid="{00000000-0005-0000-0000-0000E5500000}"/>
    <cellStyle name="Note 2 6 2 2 2" xfId="21211" xr:uid="{00000000-0005-0000-0000-0000E6500000}"/>
    <cellStyle name="Note 2 6 3" xfId="20462" xr:uid="{00000000-0005-0000-0000-0000E7500000}"/>
    <cellStyle name="Note 2 6 3 2" xfId="20463" xr:uid="{00000000-0005-0000-0000-0000E8500000}"/>
    <cellStyle name="Note 2 6 3 2 2" xfId="21212" xr:uid="{00000000-0005-0000-0000-0000E9500000}"/>
    <cellStyle name="Note 2 6 4" xfId="20464" xr:uid="{00000000-0005-0000-0000-0000EA500000}"/>
    <cellStyle name="Note 2 6 4 2" xfId="20465" xr:uid="{00000000-0005-0000-0000-0000EB500000}"/>
    <cellStyle name="Note 2 6 4 2 2" xfId="21213" xr:uid="{00000000-0005-0000-0000-0000EC500000}"/>
    <cellStyle name="Note 2 6 5" xfId="20466" xr:uid="{00000000-0005-0000-0000-0000ED500000}"/>
    <cellStyle name="Note 2 6 6" xfId="20467" xr:uid="{00000000-0005-0000-0000-0000EE500000}"/>
    <cellStyle name="Note 2 6 7" xfId="20468" xr:uid="{00000000-0005-0000-0000-0000EF500000}"/>
    <cellStyle name="Note 2 6 7 2" xfId="21214" xr:uid="{00000000-0005-0000-0000-0000F0500000}"/>
    <cellStyle name="Note 2 7" xfId="20469" xr:uid="{00000000-0005-0000-0000-0000F1500000}"/>
    <cellStyle name="Note 2 7 2" xfId="20470" xr:uid="{00000000-0005-0000-0000-0000F2500000}"/>
    <cellStyle name="Note 2 7 2 2" xfId="20471" xr:uid="{00000000-0005-0000-0000-0000F3500000}"/>
    <cellStyle name="Note 2 7 2 2 2" xfId="21215" xr:uid="{00000000-0005-0000-0000-0000F4500000}"/>
    <cellStyle name="Note 2 7 3" xfId="20472" xr:uid="{00000000-0005-0000-0000-0000F5500000}"/>
    <cellStyle name="Note 2 7 3 2" xfId="20473" xr:uid="{00000000-0005-0000-0000-0000F6500000}"/>
    <cellStyle name="Note 2 7 3 2 2" xfId="21216" xr:uid="{00000000-0005-0000-0000-0000F7500000}"/>
    <cellStyle name="Note 2 7 4" xfId="20474" xr:uid="{00000000-0005-0000-0000-0000F8500000}"/>
    <cellStyle name="Note 2 7 4 2" xfId="20475" xr:uid="{00000000-0005-0000-0000-0000F9500000}"/>
    <cellStyle name="Note 2 7 4 2 2" xfId="21217" xr:uid="{00000000-0005-0000-0000-0000FA500000}"/>
    <cellStyle name="Note 2 7 5" xfId="20476" xr:uid="{00000000-0005-0000-0000-0000FB500000}"/>
    <cellStyle name="Note 2 7 6" xfId="20477" xr:uid="{00000000-0005-0000-0000-0000FC500000}"/>
    <cellStyle name="Note 2 7 7" xfId="20478" xr:uid="{00000000-0005-0000-0000-0000FD500000}"/>
    <cellStyle name="Note 2 7 7 2" xfId="21218" xr:uid="{00000000-0005-0000-0000-0000FE500000}"/>
    <cellStyle name="Note 2 8" xfId="20479" xr:uid="{00000000-0005-0000-0000-0000FF500000}"/>
    <cellStyle name="Note 2 8 2" xfId="20480" xr:uid="{00000000-0005-0000-0000-000000510000}"/>
    <cellStyle name="Note 2 8 2 2" xfId="21219" xr:uid="{00000000-0005-0000-0000-000001510000}"/>
    <cellStyle name="Note 2 8 3" xfId="20481" xr:uid="{00000000-0005-0000-0000-000002510000}"/>
    <cellStyle name="Note 2 8 3 2" xfId="21220" xr:uid="{00000000-0005-0000-0000-000003510000}"/>
    <cellStyle name="Note 2 8 4" xfId="20482" xr:uid="{00000000-0005-0000-0000-000004510000}"/>
    <cellStyle name="Note 2 8 4 2" xfId="21221" xr:uid="{00000000-0005-0000-0000-000005510000}"/>
    <cellStyle name="Note 2 8 5" xfId="20483" xr:uid="{00000000-0005-0000-0000-000006510000}"/>
    <cellStyle name="Note 2 8 5 2" xfId="21222" xr:uid="{00000000-0005-0000-0000-000007510000}"/>
    <cellStyle name="Note 2 9" xfId="20484" xr:uid="{00000000-0005-0000-0000-000008510000}"/>
    <cellStyle name="Note 2 9 2" xfId="20485" xr:uid="{00000000-0005-0000-0000-000009510000}"/>
    <cellStyle name="Note 2 9 2 2" xfId="21223" xr:uid="{00000000-0005-0000-0000-00000A510000}"/>
    <cellStyle name="Note 2 9 3" xfId="20486" xr:uid="{00000000-0005-0000-0000-00000B510000}"/>
    <cellStyle name="Note 2 9 3 2" xfId="21224" xr:uid="{00000000-0005-0000-0000-00000C510000}"/>
    <cellStyle name="Note 2 9 4" xfId="20487" xr:uid="{00000000-0005-0000-0000-00000D510000}"/>
    <cellStyle name="Note 2 9 4 2" xfId="21225" xr:uid="{00000000-0005-0000-0000-00000E510000}"/>
    <cellStyle name="Note 2 9 5" xfId="20488" xr:uid="{00000000-0005-0000-0000-00000F510000}"/>
    <cellStyle name="Note 2 9 5 2" xfId="21226" xr:uid="{00000000-0005-0000-0000-000010510000}"/>
    <cellStyle name="Note 3 2" xfId="20489" xr:uid="{00000000-0005-0000-0000-000011510000}"/>
    <cellStyle name="Note 3 2 2" xfId="20490" xr:uid="{00000000-0005-0000-0000-000012510000}"/>
    <cellStyle name="Note 3 2 2 2" xfId="21228" xr:uid="{00000000-0005-0000-0000-000013510000}"/>
    <cellStyle name="Note 3 2 3" xfId="20491" xr:uid="{00000000-0005-0000-0000-000014510000}"/>
    <cellStyle name="Note 3 2 4" xfId="21227" xr:uid="{00000000-0005-0000-0000-000015510000}"/>
    <cellStyle name="Note 3 3" xfId="20492" xr:uid="{00000000-0005-0000-0000-000016510000}"/>
    <cellStyle name="Note 3 3 2" xfId="20493" xr:uid="{00000000-0005-0000-0000-000017510000}"/>
    <cellStyle name="Note 3 3 3" xfId="21229" xr:uid="{00000000-0005-0000-0000-000018510000}"/>
    <cellStyle name="Note 3 4" xfId="20494" xr:uid="{00000000-0005-0000-0000-000019510000}"/>
    <cellStyle name="Note 3 4 2" xfId="21230" xr:uid="{00000000-0005-0000-0000-00001A510000}"/>
    <cellStyle name="Note 3 5" xfId="20495" xr:uid="{00000000-0005-0000-0000-00001B510000}"/>
    <cellStyle name="Note 4 2" xfId="20496" xr:uid="{00000000-0005-0000-0000-00001C510000}"/>
    <cellStyle name="Note 4 2 2" xfId="20497" xr:uid="{00000000-0005-0000-0000-00001D510000}"/>
    <cellStyle name="Note 4 2 2 2" xfId="21232" xr:uid="{00000000-0005-0000-0000-00001E510000}"/>
    <cellStyle name="Note 4 2 3" xfId="20498" xr:uid="{00000000-0005-0000-0000-00001F510000}"/>
    <cellStyle name="Note 4 2 4" xfId="21231" xr:uid="{00000000-0005-0000-0000-000020510000}"/>
    <cellStyle name="Note 4 3" xfId="20499" xr:uid="{00000000-0005-0000-0000-000021510000}"/>
    <cellStyle name="Note 4 4" xfId="20500" xr:uid="{00000000-0005-0000-0000-000022510000}"/>
    <cellStyle name="Note 4 4 2" xfId="21233" xr:uid="{00000000-0005-0000-0000-000023510000}"/>
    <cellStyle name="Note 4 5" xfId="20501" xr:uid="{00000000-0005-0000-0000-000024510000}"/>
    <cellStyle name="Note 5" xfId="20502" xr:uid="{00000000-0005-0000-0000-000025510000}"/>
    <cellStyle name="Note 5 2" xfId="20503" xr:uid="{00000000-0005-0000-0000-000026510000}"/>
    <cellStyle name="Note 5 2 2" xfId="20504" xr:uid="{00000000-0005-0000-0000-000027510000}"/>
    <cellStyle name="Note 5 2 3" xfId="21235" xr:uid="{00000000-0005-0000-0000-000028510000}"/>
    <cellStyle name="Note 5 3" xfId="20505" xr:uid="{00000000-0005-0000-0000-000029510000}"/>
    <cellStyle name="Note 5 3 2" xfId="20506" xr:uid="{00000000-0005-0000-0000-00002A510000}"/>
    <cellStyle name="Note 5 3 3" xfId="21236" xr:uid="{00000000-0005-0000-0000-00002B510000}"/>
    <cellStyle name="Note 5 4" xfId="20507" xr:uid="{00000000-0005-0000-0000-00002C510000}"/>
    <cellStyle name="Note 5 4 2" xfId="21237" xr:uid="{00000000-0005-0000-0000-00002D510000}"/>
    <cellStyle name="Note 5 5" xfId="20508" xr:uid="{00000000-0005-0000-0000-00002E510000}"/>
    <cellStyle name="Note 5 6" xfId="21234" xr:uid="{00000000-0005-0000-0000-00002F510000}"/>
    <cellStyle name="Note 6" xfId="20509" xr:uid="{00000000-0005-0000-0000-000030510000}"/>
    <cellStyle name="Note 6 2" xfId="20510" xr:uid="{00000000-0005-0000-0000-000031510000}"/>
    <cellStyle name="Note 6 2 2" xfId="20511" xr:uid="{00000000-0005-0000-0000-000032510000}"/>
    <cellStyle name="Note 6 2 3" xfId="21239" xr:uid="{00000000-0005-0000-0000-000033510000}"/>
    <cellStyle name="Note 6 3" xfId="20512" xr:uid="{00000000-0005-0000-0000-000034510000}"/>
    <cellStyle name="Note 6 4" xfId="20513" xr:uid="{00000000-0005-0000-0000-000035510000}"/>
    <cellStyle name="Note 6 5" xfId="21238" xr:uid="{00000000-0005-0000-0000-000036510000}"/>
    <cellStyle name="Note 7" xfId="20514" xr:uid="{00000000-0005-0000-0000-000037510000}"/>
    <cellStyle name="Note 7 2" xfId="21240" xr:uid="{00000000-0005-0000-0000-000038510000}"/>
    <cellStyle name="Note 8" xfId="20515" xr:uid="{00000000-0005-0000-0000-000039510000}"/>
    <cellStyle name="Note 8 2" xfId="20516" xr:uid="{00000000-0005-0000-0000-00003A510000}"/>
    <cellStyle name="Note 8 2 2" xfId="21242" xr:uid="{00000000-0005-0000-0000-00003B510000}"/>
    <cellStyle name="Note 8 3" xfId="21241" xr:uid="{00000000-0005-0000-0000-00003C510000}"/>
    <cellStyle name="Note 9" xfId="20517" xr:uid="{00000000-0005-0000-0000-00003D510000}"/>
    <cellStyle name="Note 9 2" xfId="21243" xr:uid="{00000000-0005-0000-0000-00003E510000}"/>
    <cellStyle name="Ôèíàíñîâûé [0]_Ëèñò1" xfId="20518" xr:uid="{00000000-0005-0000-0000-00003F510000}"/>
    <cellStyle name="Ôèíàíñîâûé_Ëèñò1" xfId="20519" xr:uid="{00000000-0005-0000-0000-000040510000}"/>
    <cellStyle name="Option" xfId="20520" xr:uid="{00000000-0005-0000-0000-000041510000}"/>
    <cellStyle name="Option 2" xfId="20521" xr:uid="{00000000-0005-0000-0000-000042510000}"/>
    <cellStyle name="Option 3" xfId="20522" xr:uid="{00000000-0005-0000-0000-000043510000}"/>
    <cellStyle name="Option 4" xfId="20523" xr:uid="{00000000-0005-0000-0000-000044510000}"/>
    <cellStyle name="optionalExposure" xfId="20524" xr:uid="{00000000-0005-0000-0000-000045510000}"/>
    <cellStyle name="optionalExposure 2" xfId="21244" xr:uid="{00000000-0005-0000-0000-000046510000}"/>
    <cellStyle name="OptionHeading" xfId="20525" xr:uid="{00000000-0005-0000-0000-000047510000}"/>
    <cellStyle name="OptionHeading 2" xfId="20526" xr:uid="{00000000-0005-0000-0000-000048510000}"/>
    <cellStyle name="OptionHeading 3" xfId="20527" xr:uid="{00000000-0005-0000-0000-000049510000}"/>
    <cellStyle name="Output 2" xfId="20528" xr:uid="{00000000-0005-0000-0000-00004A510000}"/>
    <cellStyle name="Output 2 10" xfId="20529" xr:uid="{00000000-0005-0000-0000-00004B510000}"/>
    <cellStyle name="Output 2 10 2" xfId="20530" xr:uid="{00000000-0005-0000-0000-00004C510000}"/>
    <cellStyle name="Output 2 10 2 2" xfId="21246" xr:uid="{00000000-0005-0000-0000-00004D510000}"/>
    <cellStyle name="Output 2 10 3" xfId="20531" xr:uid="{00000000-0005-0000-0000-00004E510000}"/>
    <cellStyle name="Output 2 10 3 2" xfId="21247" xr:uid="{00000000-0005-0000-0000-00004F510000}"/>
    <cellStyle name="Output 2 10 4" xfId="20532" xr:uid="{00000000-0005-0000-0000-000050510000}"/>
    <cellStyle name="Output 2 10 4 2" xfId="21248" xr:uid="{00000000-0005-0000-0000-000051510000}"/>
    <cellStyle name="Output 2 10 5" xfId="20533" xr:uid="{00000000-0005-0000-0000-000052510000}"/>
    <cellStyle name="Output 2 10 5 2" xfId="21249" xr:uid="{00000000-0005-0000-0000-000053510000}"/>
    <cellStyle name="Output 2 11" xfId="20534" xr:uid="{00000000-0005-0000-0000-000054510000}"/>
    <cellStyle name="Output 2 11 2" xfId="20535" xr:uid="{00000000-0005-0000-0000-000055510000}"/>
    <cellStyle name="Output 2 11 2 2" xfId="21251" xr:uid="{00000000-0005-0000-0000-000056510000}"/>
    <cellStyle name="Output 2 11 3" xfId="20536" xr:uid="{00000000-0005-0000-0000-000057510000}"/>
    <cellStyle name="Output 2 11 3 2" xfId="21252" xr:uid="{00000000-0005-0000-0000-000058510000}"/>
    <cellStyle name="Output 2 11 4" xfId="20537" xr:uid="{00000000-0005-0000-0000-000059510000}"/>
    <cellStyle name="Output 2 11 4 2" xfId="21253" xr:uid="{00000000-0005-0000-0000-00005A510000}"/>
    <cellStyle name="Output 2 11 5" xfId="20538" xr:uid="{00000000-0005-0000-0000-00005B510000}"/>
    <cellStyle name="Output 2 11 5 2" xfId="21254" xr:uid="{00000000-0005-0000-0000-00005C510000}"/>
    <cellStyle name="Output 2 11 6" xfId="21250" xr:uid="{00000000-0005-0000-0000-00005D510000}"/>
    <cellStyle name="Output 2 12" xfId="20539" xr:uid="{00000000-0005-0000-0000-00005E510000}"/>
    <cellStyle name="Output 2 12 2" xfId="20540" xr:uid="{00000000-0005-0000-0000-00005F510000}"/>
    <cellStyle name="Output 2 12 2 2" xfId="21256" xr:uid="{00000000-0005-0000-0000-000060510000}"/>
    <cellStyle name="Output 2 12 3" xfId="20541" xr:uid="{00000000-0005-0000-0000-000061510000}"/>
    <cellStyle name="Output 2 12 3 2" xfId="21257" xr:uid="{00000000-0005-0000-0000-000062510000}"/>
    <cellStyle name="Output 2 12 4" xfId="20542" xr:uid="{00000000-0005-0000-0000-000063510000}"/>
    <cellStyle name="Output 2 12 4 2" xfId="21258" xr:uid="{00000000-0005-0000-0000-000064510000}"/>
    <cellStyle name="Output 2 12 5" xfId="20543" xr:uid="{00000000-0005-0000-0000-000065510000}"/>
    <cellStyle name="Output 2 12 5 2" xfId="21259" xr:uid="{00000000-0005-0000-0000-000066510000}"/>
    <cellStyle name="Output 2 12 6" xfId="21255" xr:uid="{00000000-0005-0000-0000-000067510000}"/>
    <cellStyle name="Output 2 13" xfId="20544" xr:uid="{00000000-0005-0000-0000-000068510000}"/>
    <cellStyle name="Output 2 13 2" xfId="20545" xr:uid="{00000000-0005-0000-0000-000069510000}"/>
    <cellStyle name="Output 2 13 2 2" xfId="21261" xr:uid="{00000000-0005-0000-0000-00006A510000}"/>
    <cellStyle name="Output 2 13 3" xfId="20546" xr:uid="{00000000-0005-0000-0000-00006B510000}"/>
    <cellStyle name="Output 2 13 3 2" xfId="21262" xr:uid="{00000000-0005-0000-0000-00006C510000}"/>
    <cellStyle name="Output 2 13 4" xfId="20547" xr:uid="{00000000-0005-0000-0000-00006D510000}"/>
    <cellStyle name="Output 2 13 4 2" xfId="21263" xr:uid="{00000000-0005-0000-0000-00006E510000}"/>
    <cellStyle name="Output 2 13 5" xfId="21260" xr:uid="{00000000-0005-0000-0000-00006F510000}"/>
    <cellStyle name="Output 2 14" xfId="20548" xr:uid="{00000000-0005-0000-0000-000070510000}"/>
    <cellStyle name="Output 2 14 2" xfId="21264" xr:uid="{00000000-0005-0000-0000-000071510000}"/>
    <cellStyle name="Output 2 15" xfId="20549" xr:uid="{00000000-0005-0000-0000-000072510000}"/>
    <cellStyle name="Output 2 15 2" xfId="21265" xr:uid="{00000000-0005-0000-0000-000073510000}"/>
    <cellStyle name="Output 2 16" xfId="20550" xr:uid="{00000000-0005-0000-0000-000074510000}"/>
    <cellStyle name="Output 2 16 2" xfId="21266" xr:uid="{00000000-0005-0000-0000-000075510000}"/>
    <cellStyle name="Output 2 17" xfId="21245" xr:uid="{00000000-0005-0000-0000-000076510000}"/>
    <cellStyle name="Output 2 2" xfId="20551" xr:uid="{00000000-0005-0000-0000-000077510000}"/>
    <cellStyle name="Output 2 2 10" xfId="21267" xr:uid="{00000000-0005-0000-0000-000078510000}"/>
    <cellStyle name="Output 2 2 2" xfId="20552" xr:uid="{00000000-0005-0000-0000-000079510000}"/>
    <cellStyle name="Output 2 2 2 2" xfId="20553" xr:uid="{00000000-0005-0000-0000-00007A510000}"/>
    <cellStyle name="Output 2 2 2 2 2" xfId="21269" xr:uid="{00000000-0005-0000-0000-00007B510000}"/>
    <cellStyle name="Output 2 2 2 3" xfId="20554" xr:uid="{00000000-0005-0000-0000-00007C510000}"/>
    <cellStyle name="Output 2 2 2 3 2" xfId="21270" xr:uid="{00000000-0005-0000-0000-00007D510000}"/>
    <cellStyle name="Output 2 2 2 4" xfId="20555" xr:uid="{00000000-0005-0000-0000-00007E510000}"/>
    <cellStyle name="Output 2 2 2 4 2" xfId="21271" xr:uid="{00000000-0005-0000-0000-00007F510000}"/>
    <cellStyle name="Output 2 2 2 5" xfId="21268" xr:uid="{00000000-0005-0000-0000-000080510000}"/>
    <cellStyle name="Output 2 2 3" xfId="20556" xr:uid="{00000000-0005-0000-0000-000081510000}"/>
    <cellStyle name="Output 2 2 3 2" xfId="20557" xr:uid="{00000000-0005-0000-0000-000082510000}"/>
    <cellStyle name="Output 2 2 3 2 2" xfId="21273" xr:uid="{00000000-0005-0000-0000-000083510000}"/>
    <cellStyle name="Output 2 2 3 3" xfId="20558" xr:uid="{00000000-0005-0000-0000-000084510000}"/>
    <cellStyle name="Output 2 2 3 3 2" xfId="21274" xr:uid="{00000000-0005-0000-0000-000085510000}"/>
    <cellStyle name="Output 2 2 3 4" xfId="20559" xr:uid="{00000000-0005-0000-0000-000086510000}"/>
    <cellStyle name="Output 2 2 3 4 2" xfId="21275" xr:uid="{00000000-0005-0000-0000-000087510000}"/>
    <cellStyle name="Output 2 2 3 5" xfId="21272" xr:uid="{00000000-0005-0000-0000-000088510000}"/>
    <cellStyle name="Output 2 2 4" xfId="20560" xr:uid="{00000000-0005-0000-0000-000089510000}"/>
    <cellStyle name="Output 2 2 4 2" xfId="20561" xr:uid="{00000000-0005-0000-0000-00008A510000}"/>
    <cellStyle name="Output 2 2 4 2 2" xfId="21277" xr:uid="{00000000-0005-0000-0000-00008B510000}"/>
    <cellStyle name="Output 2 2 4 3" xfId="20562" xr:uid="{00000000-0005-0000-0000-00008C510000}"/>
    <cellStyle name="Output 2 2 4 3 2" xfId="21278" xr:uid="{00000000-0005-0000-0000-00008D510000}"/>
    <cellStyle name="Output 2 2 4 4" xfId="20563" xr:uid="{00000000-0005-0000-0000-00008E510000}"/>
    <cellStyle name="Output 2 2 4 4 2" xfId="21279" xr:uid="{00000000-0005-0000-0000-00008F510000}"/>
    <cellStyle name="Output 2 2 4 5" xfId="21276" xr:uid="{00000000-0005-0000-0000-000090510000}"/>
    <cellStyle name="Output 2 2 5" xfId="20564" xr:uid="{00000000-0005-0000-0000-000091510000}"/>
    <cellStyle name="Output 2 2 5 2" xfId="20565" xr:uid="{00000000-0005-0000-0000-000092510000}"/>
    <cellStyle name="Output 2 2 5 2 2" xfId="21281" xr:uid="{00000000-0005-0000-0000-000093510000}"/>
    <cellStyle name="Output 2 2 5 3" xfId="20566" xr:uid="{00000000-0005-0000-0000-000094510000}"/>
    <cellStyle name="Output 2 2 5 3 2" xfId="21282" xr:uid="{00000000-0005-0000-0000-000095510000}"/>
    <cellStyle name="Output 2 2 5 4" xfId="20567" xr:uid="{00000000-0005-0000-0000-000096510000}"/>
    <cellStyle name="Output 2 2 5 4 2" xfId="21283" xr:uid="{00000000-0005-0000-0000-000097510000}"/>
    <cellStyle name="Output 2 2 5 5" xfId="21280" xr:uid="{00000000-0005-0000-0000-000098510000}"/>
    <cellStyle name="Output 2 2 6" xfId="20568" xr:uid="{00000000-0005-0000-0000-000099510000}"/>
    <cellStyle name="Output 2 2 6 2" xfId="21284" xr:uid="{00000000-0005-0000-0000-00009A510000}"/>
    <cellStyle name="Output 2 2 7" xfId="20569" xr:uid="{00000000-0005-0000-0000-00009B510000}"/>
    <cellStyle name="Output 2 2 7 2" xfId="21285" xr:uid="{00000000-0005-0000-0000-00009C510000}"/>
    <cellStyle name="Output 2 2 8" xfId="20570" xr:uid="{00000000-0005-0000-0000-00009D510000}"/>
    <cellStyle name="Output 2 2 8 2" xfId="21286" xr:uid="{00000000-0005-0000-0000-00009E510000}"/>
    <cellStyle name="Output 2 2 9" xfId="20571" xr:uid="{00000000-0005-0000-0000-00009F510000}"/>
    <cellStyle name="Output 2 2 9 2" xfId="21287" xr:uid="{00000000-0005-0000-0000-0000A0510000}"/>
    <cellStyle name="Output 2 3" xfId="20572" xr:uid="{00000000-0005-0000-0000-0000A1510000}"/>
    <cellStyle name="Output 2 3 2" xfId="20573" xr:uid="{00000000-0005-0000-0000-0000A2510000}"/>
    <cellStyle name="Output 2 3 2 2" xfId="21288" xr:uid="{00000000-0005-0000-0000-0000A3510000}"/>
    <cellStyle name="Output 2 3 3" xfId="20574" xr:uid="{00000000-0005-0000-0000-0000A4510000}"/>
    <cellStyle name="Output 2 3 3 2" xfId="21289" xr:uid="{00000000-0005-0000-0000-0000A5510000}"/>
    <cellStyle name="Output 2 3 4" xfId="20575" xr:uid="{00000000-0005-0000-0000-0000A6510000}"/>
    <cellStyle name="Output 2 3 4 2" xfId="21290" xr:uid="{00000000-0005-0000-0000-0000A7510000}"/>
    <cellStyle name="Output 2 3 5" xfId="20576" xr:uid="{00000000-0005-0000-0000-0000A8510000}"/>
    <cellStyle name="Output 2 3 5 2" xfId="21291" xr:uid="{00000000-0005-0000-0000-0000A9510000}"/>
    <cellStyle name="Output 2 4" xfId="20577" xr:uid="{00000000-0005-0000-0000-0000AA510000}"/>
    <cellStyle name="Output 2 4 2" xfId="20578" xr:uid="{00000000-0005-0000-0000-0000AB510000}"/>
    <cellStyle name="Output 2 4 2 2" xfId="21292" xr:uid="{00000000-0005-0000-0000-0000AC510000}"/>
    <cellStyle name="Output 2 4 3" xfId="20579" xr:uid="{00000000-0005-0000-0000-0000AD510000}"/>
    <cellStyle name="Output 2 4 3 2" xfId="21293" xr:uid="{00000000-0005-0000-0000-0000AE510000}"/>
    <cellStyle name="Output 2 4 4" xfId="20580" xr:uid="{00000000-0005-0000-0000-0000AF510000}"/>
    <cellStyle name="Output 2 4 4 2" xfId="21294" xr:uid="{00000000-0005-0000-0000-0000B0510000}"/>
    <cellStyle name="Output 2 4 5" xfId="20581" xr:uid="{00000000-0005-0000-0000-0000B1510000}"/>
    <cellStyle name="Output 2 4 5 2" xfId="21295" xr:uid="{00000000-0005-0000-0000-0000B2510000}"/>
    <cellStyle name="Output 2 5" xfId="20582" xr:uid="{00000000-0005-0000-0000-0000B3510000}"/>
    <cellStyle name="Output 2 5 2" xfId="20583" xr:uid="{00000000-0005-0000-0000-0000B4510000}"/>
    <cellStyle name="Output 2 5 2 2" xfId="21296" xr:uid="{00000000-0005-0000-0000-0000B5510000}"/>
    <cellStyle name="Output 2 5 3" xfId="20584" xr:uid="{00000000-0005-0000-0000-0000B6510000}"/>
    <cellStyle name="Output 2 5 3 2" xfId="21297" xr:uid="{00000000-0005-0000-0000-0000B7510000}"/>
    <cellStyle name="Output 2 5 4" xfId="20585" xr:uid="{00000000-0005-0000-0000-0000B8510000}"/>
    <cellStyle name="Output 2 5 4 2" xfId="21298" xr:uid="{00000000-0005-0000-0000-0000B9510000}"/>
    <cellStyle name="Output 2 5 5" xfId="20586" xr:uid="{00000000-0005-0000-0000-0000BA510000}"/>
    <cellStyle name="Output 2 5 5 2" xfId="21299" xr:uid="{00000000-0005-0000-0000-0000BB510000}"/>
    <cellStyle name="Output 2 6" xfId="20587" xr:uid="{00000000-0005-0000-0000-0000BC510000}"/>
    <cellStyle name="Output 2 6 2" xfId="20588" xr:uid="{00000000-0005-0000-0000-0000BD510000}"/>
    <cellStyle name="Output 2 6 2 2" xfId="21300" xr:uid="{00000000-0005-0000-0000-0000BE510000}"/>
    <cellStyle name="Output 2 6 3" xfId="20589" xr:uid="{00000000-0005-0000-0000-0000BF510000}"/>
    <cellStyle name="Output 2 6 3 2" xfId="21301" xr:uid="{00000000-0005-0000-0000-0000C0510000}"/>
    <cellStyle name="Output 2 6 4" xfId="20590" xr:uid="{00000000-0005-0000-0000-0000C1510000}"/>
    <cellStyle name="Output 2 6 4 2" xfId="21302" xr:uid="{00000000-0005-0000-0000-0000C2510000}"/>
    <cellStyle name="Output 2 6 5" xfId="20591" xr:uid="{00000000-0005-0000-0000-0000C3510000}"/>
    <cellStyle name="Output 2 6 5 2" xfId="21303" xr:uid="{00000000-0005-0000-0000-0000C4510000}"/>
    <cellStyle name="Output 2 7" xfId="20592" xr:uid="{00000000-0005-0000-0000-0000C5510000}"/>
    <cellStyle name="Output 2 7 2" xfId="20593" xr:uid="{00000000-0005-0000-0000-0000C6510000}"/>
    <cellStyle name="Output 2 7 2 2" xfId="21304" xr:uid="{00000000-0005-0000-0000-0000C7510000}"/>
    <cellStyle name="Output 2 7 3" xfId="20594" xr:uid="{00000000-0005-0000-0000-0000C8510000}"/>
    <cellStyle name="Output 2 7 3 2" xfId="21305" xr:uid="{00000000-0005-0000-0000-0000C9510000}"/>
    <cellStyle name="Output 2 7 4" xfId="20595" xr:uid="{00000000-0005-0000-0000-0000CA510000}"/>
    <cellStyle name="Output 2 7 4 2" xfId="21306" xr:uid="{00000000-0005-0000-0000-0000CB510000}"/>
    <cellStyle name="Output 2 7 5" xfId="20596" xr:uid="{00000000-0005-0000-0000-0000CC510000}"/>
    <cellStyle name="Output 2 7 5 2" xfId="21307" xr:uid="{00000000-0005-0000-0000-0000CD510000}"/>
    <cellStyle name="Output 2 8" xfId="20597" xr:uid="{00000000-0005-0000-0000-0000CE510000}"/>
    <cellStyle name="Output 2 8 2" xfId="20598" xr:uid="{00000000-0005-0000-0000-0000CF510000}"/>
    <cellStyle name="Output 2 8 2 2" xfId="21308" xr:uid="{00000000-0005-0000-0000-0000D0510000}"/>
    <cellStyle name="Output 2 8 3" xfId="20599" xr:uid="{00000000-0005-0000-0000-0000D1510000}"/>
    <cellStyle name="Output 2 8 3 2" xfId="21309" xr:uid="{00000000-0005-0000-0000-0000D2510000}"/>
    <cellStyle name="Output 2 8 4" xfId="20600" xr:uid="{00000000-0005-0000-0000-0000D3510000}"/>
    <cellStyle name="Output 2 8 4 2" xfId="21310" xr:uid="{00000000-0005-0000-0000-0000D4510000}"/>
    <cellStyle name="Output 2 8 5" xfId="20601" xr:uid="{00000000-0005-0000-0000-0000D5510000}"/>
    <cellStyle name="Output 2 8 5 2" xfId="21311" xr:uid="{00000000-0005-0000-0000-0000D6510000}"/>
    <cellStyle name="Output 2 9" xfId="20602" xr:uid="{00000000-0005-0000-0000-0000D7510000}"/>
    <cellStyle name="Output 2 9 2" xfId="20603" xr:uid="{00000000-0005-0000-0000-0000D8510000}"/>
    <cellStyle name="Output 2 9 2 2" xfId="21312" xr:uid="{00000000-0005-0000-0000-0000D9510000}"/>
    <cellStyle name="Output 2 9 3" xfId="20604" xr:uid="{00000000-0005-0000-0000-0000DA510000}"/>
    <cellStyle name="Output 2 9 3 2" xfId="21313" xr:uid="{00000000-0005-0000-0000-0000DB510000}"/>
    <cellStyle name="Output 2 9 4" xfId="20605" xr:uid="{00000000-0005-0000-0000-0000DC510000}"/>
    <cellStyle name="Output 2 9 4 2" xfId="21314" xr:uid="{00000000-0005-0000-0000-0000DD510000}"/>
    <cellStyle name="Output 2 9 5" xfId="20606" xr:uid="{00000000-0005-0000-0000-0000DE510000}"/>
    <cellStyle name="Output 2 9 5 2" xfId="21315" xr:uid="{00000000-0005-0000-0000-0000DF510000}"/>
    <cellStyle name="Output 3" xfId="20607" xr:uid="{00000000-0005-0000-0000-0000E0510000}"/>
    <cellStyle name="Output 3 2" xfId="20608" xr:uid="{00000000-0005-0000-0000-0000E1510000}"/>
    <cellStyle name="Output 3 2 2" xfId="21317" xr:uid="{00000000-0005-0000-0000-0000E2510000}"/>
    <cellStyle name="Output 3 3" xfId="20609" xr:uid="{00000000-0005-0000-0000-0000E3510000}"/>
    <cellStyle name="Output 3 3 2" xfId="21318" xr:uid="{00000000-0005-0000-0000-0000E4510000}"/>
    <cellStyle name="Output 3 4" xfId="21316" xr:uid="{00000000-0005-0000-0000-0000E5510000}"/>
    <cellStyle name="Output 4" xfId="20610" xr:uid="{00000000-0005-0000-0000-0000E6510000}"/>
    <cellStyle name="Output 4 2" xfId="20611" xr:uid="{00000000-0005-0000-0000-0000E7510000}"/>
    <cellStyle name="Output 4 2 2" xfId="21320" xr:uid="{00000000-0005-0000-0000-0000E8510000}"/>
    <cellStyle name="Output 4 3" xfId="20612" xr:uid="{00000000-0005-0000-0000-0000E9510000}"/>
    <cellStyle name="Output 4 3 2" xfId="21321" xr:uid="{00000000-0005-0000-0000-0000EA510000}"/>
    <cellStyle name="Output 4 4" xfId="21319" xr:uid="{00000000-0005-0000-0000-0000EB510000}"/>
    <cellStyle name="Output 5" xfId="20613" xr:uid="{00000000-0005-0000-0000-0000EC510000}"/>
    <cellStyle name="Output 5 2" xfId="20614" xr:uid="{00000000-0005-0000-0000-0000ED510000}"/>
    <cellStyle name="Output 5 2 2" xfId="21323" xr:uid="{00000000-0005-0000-0000-0000EE510000}"/>
    <cellStyle name="Output 5 3" xfId="20615" xr:uid="{00000000-0005-0000-0000-0000EF510000}"/>
    <cellStyle name="Output 5 3 2" xfId="21324" xr:uid="{00000000-0005-0000-0000-0000F0510000}"/>
    <cellStyle name="Output 5 4" xfId="21322" xr:uid="{00000000-0005-0000-0000-0000F1510000}"/>
    <cellStyle name="Output 6" xfId="20616" xr:uid="{00000000-0005-0000-0000-0000F2510000}"/>
    <cellStyle name="Output 6 2" xfId="20617" xr:uid="{00000000-0005-0000-0000-0000F3510000}"/>
    <cellStyle name="Output 6 2 2" xfId="21326" xr:uid="{00000000-0005-0000-0000-0000F4510000}"/>
    <cellStyle name="Output 6 3" xfId="20618" xr:uid="{00000000-0005-0000-0000-0000F5510000}"/>
    <cellStyle name="Output 6 3 2" xfId="21327" xr:uid="{00000000-0005-0000-0000-0000F6510000}"/>
    <cellStyle name="Output 6 4" xfId="21325" xr:uid="{00000000-0005-0000-0000-0000F7510000}"/>
    <cellStyle name="Output 7" xfId="20619" xr:uid="{00000000-0005-0000-0000-0000F8510000}"/>
    <cellStyle name="Output 7 2" xfId="21328" xr:uid="{00000000-0005-0000-0000-0000F9510000}"/>
    <cellStyle name="Percen - Style1" xfId="20620" xr:uid="{00000000-0005-0000-0000-0000FA510000}"/>
    <cellStyle name="Percent" xfId="20962" builtinId="5"/>
    <cellStyle name="Percent [0]" xfId="20621" xr:uid="{00000000-0005-0000-0000-0000FC510000}"/>
    <cellStyle name="Percent [00]" xfId="20622" xr:uid="{00000000-0005-0000-0000-0000FD510000}"/>
    <cellStyle name="Percent 10" xfId="20623" xr:uid="{00000000-0005-0000-0000-0000FE510000}"/>
    <cellStyle name="Percent 10 2" xfId="20624" xr:uid="{00000000-0005-0000-0000-0000FF510000}"/>
    <cellStyle name="Percent 10 2 2" xfId="20625" xr:uid="{00000000-0005-0000-0000-000000520000}"/>
    <cellStyle name="Percent 10 3" xfId="20626" xr:uid="{00000000-0005-0000-0000-000001520000}"/>
    <cellStyle name="Percent 10 4" xfId="20627" xr:uid="{00000000-0005-0000-0000-000002520000}"/>
    <cellStyle name="Percent 11" xfId="20628" xr:uid="{00000000-0005-0000-0000-000003520000}"/>
    <cellStyle name="Percent 11 2" xfId="20629" xr:uid="{00000000-0005-0000-0000-000004520000}"/>
    <cellStyle name="Percent 12" xfId="20630" xr:uid="{00000000-0005-0000-0000-000005520000}"/>
    <cellStyle name="Percent 12 2" xfId="20631" xr:uid="{00000000-0005-0000-0000-000006520000}"/>
    <cellStyle name="Percent 13" xfId="20632" xr:uid="{00000000-0005-0000-0000-000007520000}"/>
    <cellStyle name="Percent 13 2" xfId="20633" xr:uid="{00000000-0005-0000-0000-000008520000}"/>
    <cellStyle name="Percent 14" xfId="20634" xr:uid="{00000000-0005-0000-0000-000009520000}"/>
    <cellStyle name="Percent 15" xfId="20635" xr:uid="{00000000-0005-0000-0000-00000A520000}"/>
    <cellStyle name="Percent 15 2" xfId="20636" xr:uid="{00000000-0005-0000-0000-00000B520000}"/>
    <cellStyle name="Percent 16" xfId="20637" xr:uid="{00000000-0005-0000-0000-00000C520000}"/>
    <cellStyle name="Percent 17" xfId="20638" xr:uid="{00000000-0005-0000-0000-00000D520000}"/>
    <cellStyle name="Percent 18" xfId="20639" xr:uid="{00000000-0005-0000-0000-00000E520000}"/>
    <cellStyle name="Percent 19" xfId="20640" xr:uid="{00000000-0005-0000-0000-00000F520000}"/>
    <cellStyle name="Percent 2" xfId="6" xr:uid="{00000000-0005-0000-0000-000010520000}"/>
    <cellStyle name="Percent 2 2" xfId="20641" xr:uid="{00000000-0005-0000-0000-000011520000}"/>
    <cellStyle name="Percent 2 2 2" xfId="20642" xr:uid="{00000000-0005-0000-0000-000012520000}"/>
    <cellStyle name="Percent 2 2 3" xfId="20643" xr:uid="{00000000-0005-0000-0000-000013520000}"/>
    <cellStyle name="Percent 2 2 4" xfId="20644" xr:uid="{00000000-0005-0000-0000-000014520000}"/>
    <cellStyle name="Percent 2 2 4 2" xfId="20645" xr:uid="{00000000-0005-0000-0000-000015520000}"/>
    <cellStyle name="Percent 2 2 4 2 2" xfId="20646" xr:uid="{00000000-0005-0000-0000-000016520000}"/>
    <cellStyle name="Percent 2 2 4 2 2 2" xfId="20647" xr:uid="{00000000-0005-0000-0000-000017520000}"/>
    <cellStyle name="Percent 2 2 4 2 2 3" xfId="20648" xr:uid="{00000000-0005-0000-0000-000018520000}"/>
    <cellStyle name="Percent 2 2 4 2 2 4" xfId="20649" xr:uid="{00000000-0005-0000-0000-000019520000}"/>
    <cellStyle name="Percent 2 2 4 2 3" xfId="20650" xr:uid="{00000000-0005-0000-0000-00001A520000}"/>
    <cellStyle name="Percent 2 2 4 2 4" xfId="20651" xr:uid="{00000000-0005-0000-0000-00001B520000}"/>
    <cellStyle name="Percent 2 2 4 2 5" xfId="20652" xr:uid="{00000000-0005-0000-0000-00001C520000}"/>
    <cellStyle name="Percent 2 2 4 3" xfId="20653" xr:uid="{00000000-0005-0000-0000-00001D520000}"/>
    <cellStyle name="Percent 2 2 4 3 2" xfId="20654" xr:uid="{00000000-0005-0000-0000-00001E520000}"/>
    <cellStyle name="Percent 2 2 4 3 3" xfId="20655" xr:uid="{00000000-0005-0000-0000-00001F520000}"/>
    <cellStyle name="Percent 2 2 4 3 4" xfId="20656" xr:uid="{00000000-0005-0000-0000-000020520000}"/>
    <cellStyle name="Percent 2 2 4 4" xfId="20657" xr:uid="{00000000-0005-0000-0000-000021520000}"/>
    <cellStyle name="Percent 2 2 4 5" xfId="20658" xr:uid="{00000000-0005-0000-0000-000022520000}"/>
    <cellStyle name="Percent 2 2 4 6" xfId="20659" xr:uid="{00000000-0005-0000-0000-000023520000}"/>
    <cellStyle name="Percent 2 2 5" xfId="20660" xr:uid="{00000000-0005-0000-0000-000024520000}"/>
    <cellStyle name="Percent 2 3" xfId="20661" xr:uid="{00000000-0005-0000-0000-000025520000}"/>
    <cellStyle name="Percent 2 4" xfId="20662" xr:uid="{00000000-0005-0000-0000-000026520000}"/>
    <cellStyle name="Percent 2 5" xfId="20663" xr:uid="{00000000-0005-0000-0000-000027520000}"/>
    <cellStyle name="Percent 2 6" xfId="20664" xr:uid="{00000000-0005-0000-0000-000028520000}"/>
    <cellStyle name="Percent 2 7" xfId="20665" xr:uid="{00000000-0005-0000-0000-000029520000}"/>
    <cellStyle name="Percent 2 8" xfId="20666" xr:uid="{00000000-0005-0000-0000-00002A520000}"/>
    <cellStyle name="Percent 2 8 2" xfId="20667" xr:uid="{00000000-0005-0000-0000-00002B520000}"/>
    <cellStyle name="Percent 2 9" xfId="20668" xr:uid="{00000000-0005-0000-0000-00002C520000}"/>
    <cellStyle name="Percent 2 9 2" xfId="20669" xr:uid="{00000000-0005-0000-0000-00002D520000}"/>
    <cellStyle name="Percent 2 9 2 2" xfId="20670" xr:uid="{00000000-0005-0000-0000-00002E520000}"/>
    <cellStyle name="Percent 2 9 2 2 2" xfId="20671" xr:uid="{00000000-0005-0000-0000-00002F520000}"/>
    <cellStyle name="Percent 2 9 2 2 3" xfId="20672" xr:uid="{00000000-0005-0000-0000-000030520000}"/>
    <cellStyle name="Percent 2 9 2 2 4" xfId="20673" xr:uid="{00000000-0005-0000-0000-000031520000}"/>
    <cellStyle name="Percent 2 9 2 3" xfId="20674" xr:uid="{00000000-0005-0000-0000-000032520000}"/>
    <cellStyle name="Percent 2 9 2 4" xfId="20675" xr:uid="{00000000-0005-0000-0000-000033520000}"/>
    <cellStyle name="Percent 2 9 2 5" xfId="20676" xr:uid="{00000000-0005-0000-0000-000034520000}"/>
    <cellStyle name="Percent 2 9 3" xfId="20677" xr:uid="{00000000-0005-0000-0000-000035520000}"/>
    <cellStyle name="Percent 2 9 3 2" xfId="20678" xr:uid="{00000000-0005-0000-0000-000036520000}"/>
    <cellStyle name="Percent 2 9 3 3" xfId="20679" xr:uid="{00000000-0005-0000-0000-000037520000}"/>
    <cellStyle name="Percent 2 9 3 4" xfId="20680" xr:uid="{00000000-0005-0000-0000-000038520000}"/>
    <cellStyle name="Percent 2 9 4" xfId="20681" xr:uid="{00000000-0005-0000-0000-000039520000}"/>
    <cellStyle name="Percent 2 9 5" xfId="20682" xr:uid="{00000000-0005-0000-0000-00003A520000}"/>
    <cellStyle name="Percent 2 9 6" xfId="20683" xr:uid="{00000000-0005-0000-0000-00003B520000}"/>
    <cellStyle name="Percent 20" xfId="20684" xr:uid="{00000000-0005-0000-0000-00003C520000}"/>
    <cellStyle name="Percent 21" xfId="20685" xr:uid="{00000000-0005-0000-0000-00003D520000}"/>
    <cellStyle name="Percent 21 2" xfId="20686" xr:uid="{00000000-0005-0000-0000-00003E520000}"/>
    <cellStyle name="Percent 21 3" xfId="20687" xr:uid="{00000000-0005-0000-0000-00003F520000}"/>
    <cellStyle name="Percent 21 4" xfId="20688" xr:uid="{00000000-0005-0000-0000-000040520000}"/>
    <cellStyle name="Percent 3" xfId="14" xr:uid="{00000000-0005-0000-0000-000041520000}"/>
    <cellStyle name="Percent 3 2" xfId="20689" xr:uid="{00000000-0005-0000-0000-000042520000}"/>
    <cellStyle name="Percent 3 2 2" xfId="20690" xr:uid="{00000000-0005-0000-0000-000043520000}"/>
    <cellStyle name="Percent 3 2 2 2" xfId="20691" xr:uid="{00000000-0005-0000-0000-000044520000}"/>
    <cellStyle name="Percent 3 2 2 3" xfId="20692" xr:uid="{00000000-0005-0000-0000-000045520000}"/>
    <cellStyle name="Percent 3 2 3" xfId="20693" xr:uid="{00000000-0005-0000-0000-000046520000}"/>
    <cellStyle name="Percent 3 2 4" xfId="20694" xr:uid="{00000000-0005-0000-0000-000047520000}"/>
    <cellStyle name="Percent 3 3" xfId="20695" xr:uid="{00000000-0005-0000-0000-000048520000}"/>
    <cellStyle name="Percent 3 3 2" xfId="20696" xr:uid="{00000000-0005-0000-0000-000049520000}"/>
    <cellStyle name="Percent 3 4" xfId="20697" xr:uid="{00000000-0005-0000-0000-00004A520000}"/>
    <cellStyle name="Percent 3 4 2" xfId="20698" xr:uid="{00000000-0005-0000-0000-00004B520000}"/>
    <cellStyle name="Percent 3 4 3" xfId="20699" xr:uid="{00000000-0005-0000-0000-00004C520000}"/>
    <cellStyle name="Percent 4" xfId="20700" xr:uid="{00000000-0005-0000-0000-00004D520000}"/>
    <cellStyle name="Percent 4 2" xfId="20701" xr:uid="{00000000-0005-0000-0000-00004E520000}"/>
    <cellStyle name="Percent 4 2 2" xfId="20702" xr:uid="{00000000-0005-0000-0000-00004F520000}"/>
    <cellStyle name="Percent 4 2 2 2" xfId="20703" xr:uid="{00000000-0005-0000-0000-000050520000}"/>
    <cellStyle name="Percent 4 3" xfId="20704" xr:uid="{00000000-0005-0000-0000-000051520000}"/>
    <cellStyle name="Percent 4 3 2" xfId="20705" xr:uid="{00000000-0005-0000-0000-000052520000}"/>
    <cellStyle name="Percent 4 4" xfId="20706" xr:uid="{00000000-0005-0000-0000-000053520000}"/>
    <cellStyle name="Percent 5" xfId="20707" xr:uid="{00000000-0005-0000-0000-000054520000}"/>
    <cellStyle name="Percent 5 2" xfId="20708" xr:uid="{00000000-0005-0000-0000-000055520000}"/>
    <cellStyle name="Percent 5 2 2" xfId="20709" xr:uid="{00000000-0005-0000-0000-000056520000}"/>
    <cellStyle name="Percent 5 2 2 2" xfId="20710" xr:uid="{00000000-0005-0000-0000-000057520000}"/>
    <cellStyle name="Percent 5 2 3" xfId="20711" xr:uid="{00000000-0005-0000-0000-000058520000}"/>
    <cellStyle name="Percent 5 2 4" xfId="20712" xr:uid="{00000000-0005-0000-0000-000059520000}"/>
    <cellStyle name="Percent 5 2 4 2" xfId="20713" xr:uid="{00000000-0005-0000-0000-00005A520000}"/>
    <cellStyle name="Percent 5 2 4 2 2" xfId="20714" xr:uid="{00000000-0005-0000-0000-00005B520000}"/>
    <cellStyle name="Percent 5 2 4 2 3" xfId="20715" xr:uid="{00000000-0005-0000-0000-00005C520000}"/>
    <cellStyle name="Percent 5 2 4 2 4" xfId="20716" xr:uid="{00000000-0005-0000-0000-00005D520000}"/>
    <cellStyle name="Percent 5 2 4 3" xfId="20717" xr:uid="{00000000-0005-0000-0000-00005E520000}"/>
    <cellStyle name="Percent 5 2 4 4" xfId="20718" xr:uid="{00000000-0005-0000-0000-00005F520000}"/>
    <cellStyle name="Percent 5 2 4 5" xfId="20719" xr:uid="{00000000-0005-0000-0000-000060520000}"/>
    <cellStyle name="Percent 5 2 5" xfId="20720" xr:uid="{00000000-0005-0000-0000-000061520000}"/>
    <cellStyle name="Percent 5 2 5 2" xfId="20721" xr:uid="{00000000-0005-0000-0000-000062520000}"/>
    <cellStyle name="Percent 5 2 5 3" xfId="20722" xr:uid="{00000000-0005-0000-0000-000063520000}"/>
    <cellStyle name="Percent 5 2 5 4" xfId="20723" xr:uid="{00000000-0005-0000-0000-000064520000}"/>
    <cellStyle name="Percent 5 2 6" xfId="20724" xr:uid="{00000000-0005-0000-0000-000065520000}"/>
    <cellStyle name="Percent 5 2 7" xfId="20725" xr:uid="{00000000-0005-0000-0000-000066520000}"/>
    <cellStyle name="Percent 5 2 8" xfId="20726" xr:uid="{00000000-0005-0000-0000-000067520000}"/>
    <cellStyle name="Percent 5 3" xfId="20727" xr:uid="{00000000-0005-0000-0000-000068520000}"/>
    <cellStyle name="Percent 5 3 2" xfId="20728" xr:uid="{00000000-0005-0000-0000-000069520000}"/>
    <cellStyle name="Percent 5 4" xfId="20729" xr:uid="{00000000-0005-0000-0000-00006A520000}"/>
    <cellStyle name="Percent 5 4 2" xfId="20730" xr:uid="{00000000-0005-0000-0000-00006B520000}"/>
    <cellStyle name="Percent 5 4 2 2" xfId="20731" xr:uid="{00000000-0005-0000-0000-00006C520000}"/>
    <cellStyle name="Percent 5 4 2 3" xfId="20732" xr:uid="{00000000-0005-0000-0000-00006D520000}"/>
    <cellStyle name="Percent 5 4 2 4" xfId="20733" xr:uid="{00000000-0005-0000-0000-00006E520000}"/>
    <cellStyle name="Percent 5 4 3" xfId="20734" xr:uid="{00000000-0005-0000-0000-00006F520000}"/>
    <cellStyle name="Percent 5 4 4" xfId="20735" xr:uid="{00000000-0005-0000-0000-000070520000}"/>
    <cellStyle name="Percent 5 4 5" xfId="20736" xr:uid="{00000000-0005-0000-0000-000071520000}"/>
    <cellStyle name="Percent 5 5" xfId="20737" xr:uid="{00000000-0005-0000-0000-000072520000}"/>
    <cellStyle name="Percent 5 5 2" xfId="20738" xr:uid="{00000000-0005-0000-0000-000073520000}"/>
    <cellStyle name="Percent 5 5 3" xfId="20739" xr:uid="{00000000-0005-0000-0000-000074520000}"/>
    <cellStyle name="Percent 5 5 4" xfId="20740" xr:uid="{00000000-0005-0000-0000-000075520000}"/>
    <cellStyle name="Percent 5 6" xfId="20741" xr:uid="{00000000-0005-0000-0000-000076520000}"/>
    <cellStyle name="Percent 5 7" xfId="20742" xr:uid="{00000000-0005-0000-0000-000077520000}"/>
    <cellStyle name="Percent 5 8" xfId="20743" xr:uid="{00000000-0005-0000-0000-000078520000}"/>
    <cellStyle name="Percent 6" xfId="20744" xr:uid="{00000000-0005-0000-0000-000079520000}"/>
    <cellStyle name="Percent 6 2" xfId="20745" xr:uid="{00000000-0005-0000-0000-00007A520000}"/>
    <cellStyle name="Percent 6 2 2" xfId="20746" xr:uid="{00000000-0005-0000-0000-00007B520000}"/>
    <cellStyle name="Percent 6 3" xfId="20747" xr:uid="{00000000-0005-0000-0000-00007C520000}"/>
    <cellStyle name="Percent 6 3 2" xfId="20748" xr:uid="{00000000-0005-0000-0000-00007D520000}"/>
    <cellStyle name="Percent 7" xfId="20749" xr:uid="{00000000-0005-0000-0000-00007E520000}"/>
    <cellStyle name="Percent 7 2" xfId="20750" xr:uid="{00000000-0005-0000-0000-00007F520000}"/>
    <cellStyle name="Percent 7 2 2" xfId="20751" xr:uid="{00000000-0005-0000-0000-000080520000}"/>
    <cellStyle name="Percent 7 3" xfId="20752" xr:uid="{00000000-0005-0000-0000-000081520000}"/>
    <cellStyle name="Percent 8" xfId="20753" xr:uid="{00000000-0005-0000-0000-000082520000}"/>
    <cellStyle name="Percent 8 10" xfId="20754" xr:uid="{00000000-0005-0000-0000-000083520000}"/>
    <cellStyle name="Percent 8 11" xfId="20755" xr:uid="{00000000-0005-0000-0000-000084520000}"/>
    <cellStyle name="Percent 8 12" xfId="20756" xr:uid="{00000000-0005-0000-0000-000085520000}"/>
    <cellStyle name="Percent 8 2" xfId="20757" xr:uid="{00000000-0005-0000-0000-000086520000}"/>
    <cellStyle name="Percent 8 3" xfId="20758" xr:uid="{00000000-0005-0000-0000-000087520000}"/>
    <cellStyle name="Percent 8 4" xfId="20759" xr:uid="{00000000-0005-0000-0000-000088520000}"/>
    <cellStyle name="Percent 8 5" xfId="20760" xr:uid="{00000000-0005-0000-0000-000089520000}"/>
    <cellStyle name="Percent 8 6" xfId="20761" xr:uid="{00000000-0005-0000-0000-00008A520000}"/>
    <cellStyle name="Percent 8 7" xfId="20762" xr:uid="{00000000-0005-0000-0000-00008B520000}"/>
    <cellStyle name="Percent 8 8" xfId="20763" xr:uid="{00000000-0005-0000-0000-00008C520000}"/>
    <cellStyle name="Percent 8 9" xfId="20764" xr:uid="{00000000-0005-0000-0000-00008D520000}"/>
    <cellStyle name="Percent 9" xfId="20765" xr:uid="{00000000-0005-0000-0000-00008E520000}"/>
    <cellStyle name="Percent 9 10" xfId="20766" xr:uid="{00000000-0005-0000-0000-00008F520000}"/>
    <cellStyle name="Percent 9 11" xfId="20767" xr:uid="{00000000-0005-0000-0000-000090520000}"/>
    <cellStyle name="Percent 9 2" xfId="20768" xr:uid="{00000000-0005-0000-0000-000091520000}"/>
    <cellStyle name="Percent 9 3" xfId="20769" xr:uid="{00000000-0005-0000-0000-000092520000}"/>
    <cellStyle name="Percent 9 4" xfId="20770" xr:uid="{00000000-0005-0000-0000-000093520000}"/>
    <cellStyle name="Percent 9 5" xfId="20771" xr:uid="{00000000-0005-0000-0000-000094520000}"/>
    <cellStyle name="Percent 9 6" xfId="20772" xr:uid="{00000000-0005-0000-0000-000095520000}"/>
    <cellStyle name="Percent 9 7" xfId="20773" xr:uid="{00000000-0005-0000-0000-000096520000}"/>
    <cellStyle name="Percent 9 8" xfId="20774" xr:uid="{00000000-0005-0000-0000-000097520000}"/>
    <cellStyle name="Percent 9 9" xfId="20775" xr:uid="{00000000-0005-0000-0000-000098520000}"/>
    <cellStyle name="PrePop Currency (0)" xfId="20776" xr:uid="{00000000-0005-0000-0000-000099520000}"/>
    <cellStyle name="PrePop Currency (2)" xfId="20777" xr:uid="{00000000-0005-0000-0000-00009A520000}"/>
    <cellStyle name="PrePop Units (0)" xfId="20778" xr:uid="{00000000-0005-0000-0000-00009B520000}"/>
    <cellStyle name="PrePop Units (1)" xfId="20779" xr:uid="{00000000-0005-0000-0000-00009C520000}"/>
    <cellStyle name="PrePop Units (2)" xfId="20780" xr:uid="{00000000-0005-0000-0000-00009D520000}"/>
    <cellStyle name="Price" xfId="20781" xr:uid="{00000000-0005-0000-0000-00009E520000}"/>
    <cellStyle name="Price 2" xfId="20782" xr:uid="{00000000-0005-0000-0000-00009F520000}"/>
    <cellStyle name="Price 3" xfId="20783" xr:uid="{00000000-0005-0000-0000-0000A0520000}"/>
    <cellStyle name="RunRep_Header" xfId="20784" xr:uid="{00000000-0005-0000-0000-0000A1520000}"/>
    <cellStyle name="Sheet Title" xfId="20785" xr:uid="{00000000-0005-0000-0000-0000A2520000}"/>
    <cellStyle name="showExposure" xfId="20786" xr:uid="{00000000-0005-0000-0000-0000A3520000}"/>
    <cellStyle name="showExposure 2" xfId="21329" xr:uid="{00000000-0005-0000-0000-0000A4520000}"/>
    <cellStyle name="showParameterE" xfId="20787" xr:uid="{00000000-0005-0000-0000-0000A5520000}"/>
    <cellStyle name="showParameterE 2" xfId="21330" xr:uid="{00000000-0005-0000-0000-0000A6520000}"/>
    <cellStyle name="Standard_AX-4-4-Profit-Loss-310899" xfId="20788" xr:uid="{00000000-0005-0000-0000-0000A7520000}"/>
    <cellStyle name="Style 1" xfId="20789" xr:uid="{00000000-0005-0000-0000-0000A8520000}"/>
    <cellStyle name="Style 1 2" xfId="20790" xr:uid="{00000000-0005-0000-0000-0000A9520000}"/>
    <cellStyle name="Style 1 2 2" xfId="20791" xr:uid="{00000000-0005-0000-0000-0000AA520000}"/>
    <cellStyle name="Style 1 3" xfId="20792" xr:uid="{00000000-0005-0000-0000-0000AB520000}"/>
    <cellStyle name="Style 1 4" xfId="20793" xr:uid="{00000000-0005-0000-0000-0000AC520000}"/>
    <cellStyle name="Style 2" xfId="20794" xr:uid="{00000000-0005-0000-0000-0000AD520000}"/>
    <cellStyle name="Style 3" xfId="20795" xr:uid="{00000000-0005-0000-0000-0000AE520000}"/>
    <cellStyle name="Style 4" xfId="20796" xr:uid="{00000000-0005-0000-0000-0000AF520000}"/>
    <cellStyle name="Style 5" xfId="20797" xr:uid="{00000000-0005-0000-0000-0000B0520000}"/>
    <cellStyle name="Style 6" xfId="20798" xr:uid="{00000000-0005-0000-0000-0000B1520000}"/>
    <cellStyle name="Style 7" xfId="20799" xr:uid="{00000000-0005-0000-0000-0000B2520000}"/>
    <cellStyle name="Style 8" xfId="20800"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332" xr:uid="{00000000-0005-0000-0000-0000CD520000}"/>
    <cellStyle name="Total 2 10 3" xfId="20826" xr:uid="{00000000-0005-0000-0000-0000CE520000}"/>
    <cellStyle name="Total 2 10 3 2" xfId="21333" xr:uid="{00000000-0005-0000-0000-0000CF520000}"/>
    <cellStyle name="Total 2 10 4" xfId="20827" xr:uid="{00000000-0005-0000-0000-0000D0520000}"/>
    <cellStyle name="Total 2 10 4 2" xfId="21334" xr:uid="{00000000-0005-0000-0000-0000D1520000}"/>
    <cellStyle name="Total 2 10 5" xfId="20828" xr:uid="{00000000-0005-0000-0000-0000D2520000}"/>
    <cellStyle name="Total 2 10 5 2" xfId="21335" xr:uid="{00000000-0005-0000-0000-0000D3520000}"/>
    <cellStyle name="Total 2 11" xfId="20829" xr:uid="{00000000-0005-0000-0000-0000D4520000}"/>
    <cellStyle name="Total 2 11 2" xfId="20830" xr:uid="{00000000-0005-0000-0000-0000D5520000}"/>
    <cellStyle name="Total 2 11 2 2" xfId="21337" xr:uid="{00000000-0005-0000-0000-0000D6520000}"/>
    <cellStyle name="Total 2 11 3" xfId="20831" xr:uid="{00000000-0005-0000-0000-0000D7520000}"/>
    <cellStyle name="Total 2 11 3 2" xfId="21338" xr:uid="{00000000-0005-0000-0000-0000D8520000}"/>
    <cellStyle name="Total 2 11 4" xfId="20832" xr:uid="{00000000-0005-0000-0000-0000D9520000}"/>
    <cellStyle name="Total 2 11 4 2" xfId="21339" xr:uid="{00000000-0005-0000-0000-0000DA520000}"/>
    <cellStyle name="Total 2 11 5" xfId="20833" xr:uid="{00000000-0005-0000-0000-0000DB520000}"/>
    <cellStyle name="Total 2 11 5 2" xfId="21340" xr:uid="{00000000-0005-0000-0000-0000DC520000}"/>
    <cellStyle name="Total 2 11 6" xfId="21336" xr:uid="{00000000-0005-0000-0000-0000DD520000}"/>
    <cellStyle name="Total 2 12" xfId="20834" xr:uid="{00000000-0005-0000-0000-0000DE520000}"/>
    <cellStyle name="Total 2 12 2" xfId="20835" xr:uid="{00000000-0005-0000-0000-0000DF520000}"/>
    <cellStyle name="Total 2 12 2 2" xfId="21342" xr:uid="{00000000-0005-0000-0000-0000E0520000}"/>
    <cellStyle name="Total 2 12 3" xfId="20836" xr:uid="{00000000-0005-0000-0000-0000E1520000}"/>
    <cellStyle name="Total 2 12 3 2" xfId="21343" xr:uid="{00000000-0005-0000-0000-0000E2520000}"/>
    <cellStyle name="Total 2 12 4" xfId="20837" xr:uid="{00000000-0005-0000-0000-0000E3520000}"/>
    <cellStyle name="Total 2 12 4 2" xfId="21344" xr:uid="{00000000-0005-0000-0000-0000E4520000}"/>
    <cellStyle name="Total 2 12 5" xfId="20838" xr:uid="{00000000-0005-0000-0000-0000E5520000}"/>
    <cellStyle name="Total 2 12 5 2" xfId="21345" xr:uid="{00000000-0005-0000-0000-0000E6520000}"/>
    <cellStyle name="Total 2 12 6" xfId="21341" xr:uid="{00000000-0005-0000-0000-0000E7520000}"/>
    <cellStyle name="Total 2 13" xfId="20839" xr:uid="{00000000-0005-0000-0000-0000E8520000}"/>
    <cellStyle name="Total 2 13 2" xfId="20840" xr:uid="{00000000-0005-0000-0000-0000E9520000}"/>
    <cellStyle name="Total 2 13 2 2" xfId="21347" xr:uid="{00000000-0005-0000-0000-0000EA520000}"/>
    <cellStyle name="Total 2 13 3" xfId="20841" xr:uid="{00000000-0005-0000-0000-0000EB520000}"/>
    <cellStyle name="Total 2 13 3 2" xfId="21348" xr:uid="{00000000-0005-0000-0000-0000EC520000}"/>
    <cellStyle name="Total 2 13 4" xfId="20842" xr:uid="{00000000-0005-0000-0000-0000ED520000}"/>
    <cellStyle name="Total 2 13 4 2" xfId="21349" xr:uid="{00000000-0005-0000-0000-0000EE520000}"/>
    <cellStyle name="Total 2 13 5" xfId="21346" xr:uid="{00000000-0005-0000-0000-0000EF520000}"/>
    <cellStyle name="Total 2 14" xfId="20843" xr:uid="{00000000-0005-0000-0000-0000F0520000}"/>
    <cellStyle name="Total 2 14 2" xfId="21350" xr:uid="{00000000-0005-0000-0000-0000F1520000}"/>
    <cellStyle name="Total 2 15" xfId="20844" xr:uid="{00000000-0005-0000-0000-0000F2520000}"/>
    <cellStyle name="Total 2 15 2" xfId="21351" xr:uid="{00000000-0005-0000-0000-0000F3520000}"/>
    <cellStyle name="Total 2 16" xfId="20845" xr:uid="{00000000-0005-0000-0000-0000F4520000}"/>
    <cellStyle name="Total 2 16 2" xfId="21352" xr:uid="{00000000-0005-0000-0000-0000F5520000}"/>
    <cellStyle name="Total 2 17" xfId="21331" xr:uid="{00000000-0005-0000-0000-0000F6520000}"/>
    <cellStyle name="Total 2 2" xfId="20846" xr:uid="{00000000-0005-0000-0000-0000F7520000}"/>
    <cellStyle name="Total 2 2 10" xfId="21353" xr:uid="{00000000-0005-0000-0000-0000F8520000}"/>
    <cellStyle name="Total 2 2 2" xfId="20847" xr:uid="{00000000-0005-0000-0000-0000F9520000}"/>
    <cellStyle name="Total 2 2 2 2" xfId="20848" xr:uid="{00000000-0005-0000-0000-0000FA520000}"/>
    <cellStyle name="Total 2 2 2 2 2" xfId="21355" xr:uid="{00000000-0005-0000-0000-0000FB520000}"/>
    <cellStyle name="Total 2 2 2 3" xfId="20849" xr:uid="{00000000-0005-0000-0000-0000FC520000}"/>
    <cellStyle name="Total 2 2 2 3 2" xfId="21356" xr:uid="{00000000-0005-0000-0000-0000FD520000}"/>
    <cellStyle name="Total 2 2 2 4" xfId="20850" xr:uid="{00000000-0005-0000-0000-0000FE520000}"/>
    <cellStyle name="Total 2 2 2 4 2" xfId="21357" xr:uid="{00000000-0005-0000-0000-0000FF520000}"/>
    <cellStyle name="Total 2 2 2 5" xfId="21354" xr:uid="{00000000-0005-0000-0000-000000530000}"/>
    <cellStyle name="Total 2 2 3" xfId="20851" xr:uid="{00000000-0005-0000-0000-000001530000}"/>
    <cellStyle name="Total 2 2 3 2" xfId="20852" xr:uid="{00000000-0005-0000-0000-000002530000}"/>
    <cellStyle name="Total 2 2 3 2 2" xfId="21359" xr:uid="{00000000-0005-0000-0000-000003530000}"/>
    <cellStyle name="Total 2 2 3 3" xfId="20853" xr:uid="{00000000-0005-0000-0000-000004530000}"/>
    <cellStyle name="Total 2 2 3 3 2" xfId="21360" xr:uid="{00000000-0005-0000-0000-000005530000}"/>
    <cellStyle name="Total 2 2 3 4" xfId="20854" xr:uid="{00000000-0005-0000-0000-000006530000}"/>
    <cellStyle name="Total 2 2 3 4 2" xfId="21361" xr:uid="{00000000-0005-0000-0000-000007530000}"/>
    <cellStyle name="Total 2 2 3 5" xfId="21358" xr:uid="{00000000-0005-0000-0000-000008530000}"/>
    <cellStyle name="Total 2 2 4" xfId="20855" xr:uid="{00000000-0005-0000-0000-000009530000}"/>
    <cellStyle name="Total 2 2 4 2" xfId="20856" xr:uid="{00000000-0005-0000-0000-00000A530000}"/>
    <cellStyle name="Total 2 2 4 2 2" xfId="21363" xr:uid="{00000000-0005-0000-0000-00000B530000}"/>
    <cellStyle name="Total 2 2 4 3" xfId="20857" xr:uid="{00000000-0005-0000-0000-00000C530000}"/>
    <cellStyle name="Total 2 2 4 3 2" xfId="21364" xr:uid="{00000000-0005-0000-0000-00000D530000}"/>
    <cellStyle name="Total 2 2 4 4" xfId="20858" xr:uid="{00000000-0005-0000-0000-00000E530000}"/>
    <cellStyle name="Total 2 2 4 4 2" xfId="21365" xr:uid="{00000000-0005-0000-0000-00000F530000}"/>
    <cellStyle name="Total 2 2 4 5" xfId="21362" xr:uid="{00000000-0005-0000-0000-000010530000}"/>
    <cellStyle name="Total 2 2 5" xfId="20859" xr:uid="{00000000-0005-0000-0000-000011530000}"/>
    <cellStyle name="Total 2 2 5 2" xfId="20860" xr:uid="{00000000-0005-0000-0000-000012530000}"/>
    <cellStyle name="Total 2 2 5 2 2" xfId="21367" xr:uid="{00000000-0005-0000-0000-000013530000}"/>
    <cellStyle name="Total 2 2 5 3" xfId="20861" xr:uid="{00000000-0005-0000-0000-000014530000}"/>
    <cellStyle name="Total 2 2 5 3 2" xfId="21368" xr:uid="{00000000-0005-0000-0000-000015530000}"/>
    <cellStyle name="Total 2 2 5 4" xfId="20862" xr:uid="{00000000-0005-0000-0000-000016530000}"/>
    <cellStyle name="Total 2 2 5 4 2" xfId="21369" xr:uid="{00000000-0005-0000-0000-000017530000}"/>
    <cellStyle name="Total 2 2 5 5" xfId="21366" xr:uid="{00000000-0005-0000-0000-000018530000}"/>
    <cellStyle name="Total 2 2 6" xfId="20863" xr:uid="{00000000-0005-0000-0000-000019530000}"/>
    <cellStyle name="Total 2 2 6 2" xfId="21370" xr:uid="{00000000-0005-0000-0000-00001A530000}"/>
    <cellStyle name="Total 2 2 7" xfId="20864" xr:uid="{00000000-0005-0000-0000-00001B530000}"/>
    <cellStyle name="Total 2 2 7 2" xfId="21371" xr:uid="{00000000-0005-0000-0000-00001C530000}"/>
    <cellStyle name="Total 2 2 8" xfId="20865" xr:uid="{00000000-0005-0000-0000-00001D530000}"/>
    <cellStyle name="Total 2 2 8 2" xfId="21372" xr:uid="{00000000-0005-0000-0000-00001E530000}"/>
    <cellStyle name="Total 2 2 9" xfId="20866" xr:uid="{00000000-0005-0000-0000-00001F530000}"/>
    <cellStyle name="Total 2 2 9 2" xfId="21373" xr:uid="{00000000-0005-0000-0000-000020530000}"/>
    <cellStyle name="Total 2 3" xfId="20867" xr:uid="{00000000-0005-0000-0000-000021530000}"/>
    <cellStyle name="Total 2 3 2" xfId="20868" xr:uid="{00000000-0005-0000-0000-000022530000}"/>
    <cellStyle name="Total 2 3 2 2" xfId="21374" xr:uid="{00000000-0005-0000-0000-000023530000}"/>
    <cellStyle name="Total 2 3 3" xfId="20869" xr:uid="{00000000-0005-0000-0000-000024530000}"/>
    <cellStyle name="Total 2 3 3 2" xfId="21375" xr:uid="{00000000-0005-0000-0000-000025530000}"/>
    <cellStyle name="Total 2 3 4" xfId="20870" xr:uid="{00000000-0005-0000-0000-000026530000}"/>
    <cellStyle name="Total 2 3 4 2" xfId="21376" xr:uid="{00000000-0005-0000-0000-000027530000}"/>
    <cellStyle name="Total 2 3 5" xfId="20871" xr:uid="{00000000-0005-0000-0000-000028530000}"/>
    <cellStyle name="Total 2 3 5 2" xfId="21377" xr:uid="{00000000-0005-0000-0000-000029530000}"/>
    <cellStyle name="Total 2 4" xfId="20872" xr:uid="{00000000-0005-0000-0000-00002A530000}"/>
    <cellStyle name="Total 2 4 2" xfId="20873" xr:uid="{00000000-0005-0000-0000-00002B530000}"/>
    <cellStyle name="Total 2 4 2 2" xfId="21378" xr:uid="{00000000-0005-0000-0000-00002C530000}"/>
    <cellStyle name="Total 2 4 3" xfId="20874" xr:uid="{00000000-0005-0000-0000-00002D530000}"/>
    <cellStyle name="Total 2 4 3 2" xfId="21379" xr:uid="{00000000-0005-0000-0000-00002E530000}"/>
    <cellStyle name="Total 2 4 4" xfId="20875" xr:uid="{00000000-0005-0000-0000-00002F530000}"/>
    <cellStyle name="Total 2 4 4 2" xfId="21380" xr:uid="{00000000-0005-0000-0000-000030530000}"/>
    <cellStyle name="Total 2 4 5" xfId="20876" xr:uid="{00000000-0005-0000-0000-000031530000}"/>
    <cellStyle name="Total 2 4 5 2" xfId="21381" xr:uid="{00000000-0005-0000-0000-000032530000}"/>
    <cellStyle name="Total 2 5" xfId="20877" xr:uid="{00000000-0005-0000-0000-000033530000}"/>
    <cellStyle name="Total 2 5 2" xfId="20878" xr:uid="{00000000-0005-0000-0000-000034530000}"/>
    <cellStyle name="Total 2 5 2 2" xfId="21382" xr:uid="{00000000-0005-0000-0000-000035530000}"/>
    <cellStyle name="Total 2 5 3" xfId="20879" xr:uid="{00000000-0005-0000-0000-000036530000}"/>
    <cellStyle name="Total 2 5 3 2" xfId="21383" xr:uid="{00000000-0005-0000-0000-000037530000}"/>
    <cellStyle name="Total 2 5 4" xfId="20880" xr:uid="{00000000-0005-0000-0000-000038530000}"/>
    <cellStyle name="Total 2 5 4 2" xfId="21384" xr:uid="{00000000-0005-0000-0000-000039530000}"/>
    <cellStyle name="Total 2 5 5" xfId="20881" xr:uid="{00000000-0005-0000-0000-00003A530000}"/>
    <cellStyle name="Total 2 5 5 2" xfId="21385" xr:uid="{00000000-0005-0000-0000-00003B530000}"/>
    <cellStyle name="Total 2 6" xfId="20882" xr:uid="{00000000-0005-0000-0000-00003C530000}"/>
    <cellStyle name="Total 2 6 2" xfId="20883" xr:uid="{00000000-0005-0000-0000-00003D530000}"/>
    <cellStyle name="Total 2 6 2 2" xfId="21386" xr:uid="{00000000-0005-0000-0000-00003E530000}"/>
    <cellStyle name="Total 2 6 3" xfId="20884" xr:uid="{00000000-0005-0000-0000-00003F530000}"/>
    <cellStyle name="Total 2 6 3 2" xfId="21387" xr:uid="{00000000-0005-0000-0000-000040530000}"/>
    <cellStyle name="Total 2 6 4" xfId="20885" xr:uid="{00000000-0005-0000-0000-000041530000}"/>
    <cellStyle name="Total 2 6 4 2" xfId="21388" xr:uid="{00000000-0005-0000-0000-000042530000}"/>
    <cellStyle name="Total 2 6 5" xfId="20886" xr:uid="{00000000-0005-0000-0000-000043530000}"/>
    <cellStyle name="Total 2 6 5 2" xfId="21389" xr:uid="{00000000-0005-0000-0000-000044530000}"/>
    <cellStyle name="Total 2 7" xfId="20887" xr:uid="{00000000-0005-0000-0000-000045530000}"/>
    <cellStyle name="Total 2 7 2" xfId="20888" xr:uid="{00000000-0005-0000-0000-000046530000}"/>
    <cellStyle name="Total 2 7 2 2" xfId="21390" xr:uid="{00000000-0005-0000-0000-000047530000}"/>
    <cellStyle name="Total 2 7 3" xfId="20889" xr:uid="{00000000-0005-0000-0000-000048530000}"/>
    <cellStyle name="Total 2 7 3 2" xfId="21391" xr:uid="{00000000-0005-0000-0000-000049530000}"/>
    <cellStyle name="Total 2 7 4" xfId="20890" xr:uid="{00000000-0005-0000-0000-00004A530000}"/>
    <cellStyle name="Total 2 7 4 2" xfId="21392" xr:uid="{00000000-0005-0000-0000-00004B530000}"/>
    <cellStyle name="Total 2 7 5" xfId="20891" xr:uid="{00000000-0005-0000-0000-00004C530000}"/>
    <cellStyle name="Total 2 7 5 2" xfId="21393" xr:uid="{00000000-0005-0000-0000-00004D530000}"/>
    <cellStyle name="Total 2 8" xfId="20892" xr:uid="{00000000-0005-0000-0000-00004E530000}"/>
    <cellStyle name="Total 2 8 2" xfId="20893" xr:uid="{00000000-0005-0000-0000-00004F530000}"/>
    <cellStyle name="Total 2 8 2 2" xfId="21394" xr:uid="{00000000-0005-0000-0000-000050530000}"/>
    <cellStyle name="Total 2 8 3" xfId="20894" xr:uid="{00000000-0005-0000-0000-000051530000}"/>
    <cellStyle name="Total 2 8 3 2" xfId="21395" xr:uid="{00000000-0005-0000-0000-000052530000}"/>
    <cellStyle name="Total 2 8 4" xfId="20895" xr:uid="{00000000-0005-0000-0000-000053530000}"/>
    <cellStyle name="Total 2 8 4 2" xfId="21396" xr:uid="{00000000-0005-0000-0000-000054530000}"/>
    <cellStyle name="Total 2 8 5" xfId="20896" xr:uid="{00000000-0005-0000-0000-000055530000}"/>
    <cellStyle name="Total 2 8 5 2" xfId="21397" xr:uid="{00000000-0005-0000-0000-000056530000}"/>
    <cellStyle name="Total 2 9" xfId="20897" xr:uid="{00000000-0005-0000-0000-000057530000}"/>
    <cellStyle name="Total 2 9 2" xfId="20898" xr:uid="{00000000-0005-0000-0000-000058530000}"/>
    <cellStyle name="Total 2 9 2 2" xfId="21398" xr:uid="{00000000-0005-0000-0000-000059530000}"/>
    <cellStyle name="Total 2 9 3" xfId="20899" xr:uid="{00000000-0005-0000-0000-00005A530000}"/>
    <cellStyle name="Total 2 9 3 2" xfId="21399" xr:uid="{00000000-0005-0000-0000-00005B530000}"/>
    <cellStyle name="Total 2 9 4" xfId="20900" xr:uid="{00000000-0005-0000-0000-00005C530000}"/>
    <cellStyle name="Total 2 9 4 2" xfId="21400" xr:uid="{00000000-0005-0000-0000-00005D530000}"/>
    <cellStyle name="Total 2 9 5" xfId="20901" xr:uid="{00000000-0005-0000-0000-00005E530000}"/>
    <cellStyle name="Total 2 9 5 2" xfId="21401" xr:uid="{00000000-0005-0000-0000-00005F530000}"/>
    <cellStyle name="Total 3" xfId="20902" xr:uid="{00000000-0005-0000-0000-000060530000}"/>
    <cellStyle name="Total 3 2" xfId="20903" xr:uid="{00000000-0005-0000-0000-000061530000}"/>
    <cellStyle name="Total 3 2 2" xfId="21403" xr:uid="{00000000-0005-0000-0000-000062530000}"/>
    <cellStyle name="Total 3 3" xfId="20904" xr:uid="{00000000-0005-0000-0000-000063530000}"/>
    <cellStyle name="Total 3 3 2" xfId="21404" xr:uid="{00000000-0005-0000-0000-000064530000}"/>
    <cellStyle name="Total 3 4" xfId="21402" xr:uid="{00000000-0005-0000-0000-000065530000}"/>
    <cellStyle name="Total 4" xfId="20905" xr:uid="{00000000-0005-0000-0000-000066530000}"/>
    <cellStyle name="Total 4 2" xfId="20906" xr:uid="{00000000-0005-0000-0000-000067530000}"/>
    <cellStyle name="Total 4 2 2" xfId="21406" xr:uid="{00000000-0005-0000-0000-000068530000}"/>
    <cellStyle name="Total 4 3" xfId="20907" xr:uid="{00000000-0005-0000-0000-000069530000}"/>
    <cellStyle name="Total 4 3 2" xfId="21407" xr:uid="{00000000-0005-0000-0000-00006A530000}"/>
    <cellStyle name="Total 4 4" xfId="21405" xr:uid="{00000000-0005-0000-0000-00006B530000}"/>
    <cellStyle name="Total 5" xfId="20908" xr:uid="{00000000-0005-0000-0000-00006C530000}"/>
    <cellStyle name="Total 5 2" xfId="20909" xr:uid="{00000000-0005-0000-0000-00006D530000}"/>
    <cellStyle name="Total 5 2 2" xfId="21409" xr:uid="{00000000-0005-0000-0000-00006E530000}"/>
    <cellStyle name="Total 5 3" xfId="20910" xr:uid="{00000000-0005-0000-0000-00006F530000}"/>
    <cellStyle name="Total 5 3 2" xfId="21410" xr:uid="{00000000-0005-0000-0000-000070530000}"/>
    <cellStyle name="Total 5 4" xfId="21408" xr:uid="{00000000-0005-0000-0000-000071530000}"/>
    <cellStyle name="Total 6" xfId="20911" xr:uid="{00000000-0005-0000-0000-000072530000}"/>
    <cellStyle name="Total 6 2" xfId="20912" xr:uid="{00000000-0005-0000-0000-000073530000}"/>
    <cellStyle name="Total 6 2 2" xfId="21412" xr:uid="{00000000-0005-0000-0000-000074530000}"/>
    <cellStyle name="Total 6 3" xfId="20913" xr:uid="{00000000-0005-0000-0000-000075530000}"/>
    <cellStyle name="Total 6 3 2" xfId="21413" xr:uid="{00000000-0005-0000-0000-000076530000}"/>
    <cellStyle name="Total 6 4" xfId="21411" xr:uid="{00000000-0005-0000-0000-000077530000}"/>
    <cellStyle name="Total 7" xfId="20914" xr:uid="{00000000-0005-0000-0000-000078530000}"/>
    <cellStyle name="Total 7 2" xfId="21414"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 val="დამხმარე გვარდი"/>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85" zoomScaleNormal="85" workbookViewId="0"/>
  </sheetViews>
  <sheetFormatPr defaultColWidth="9.109375" defaultRowHeight="13.8"/>
  <cols>
    <col min="1" max="1" width="10.33203125" style="4" customWidth="1"/>
    <col min="2" max="2" width="143.88671875" style="5" customWidth="1"/>
    <col min="3" max="3" width="27.33203125" style="5" customWidth="1"/>
    <col min="4" max="6" width="9.109375" style="5"/>
    <col min="7" max="7" width="10.109375" style="5" customWidth="1"/>
    <col min="8" max="16384" width="9.109375" style="5"/>
  </cols>
  <sheetData>
    <row r="1" spans="1:3">
      <c r="A1" s="96"/>
      <c r="B1" s="108" t="s">
        <v>222</v>
      </c>
      <c r="C1" s="96"/>
    </row>
    <row r="2" spans="1:3" ht="14.4">
      <c r="A2" s="109">
        <v>1</v>
      </c>
      <c r="B2" s="204" t="s">
        <v>223</v>
      </c>
      <c r="C2" s="494" t="s">
        <v>713</v>
      </c>
    </row>
    <row r="3" spans="1:3" ht="14.4">
      <c r="A3" s="109">
        <v>2</v>
      </c>
      <c r="B3" s="205" t="s">
        <v>219</v>
      </c>
      <c r="C3" s="495" t="s">
        <v>714</v>
      </c>
    </row>
    <row r="4" spans="1:3" ht="14.4">
      <c r="A4" s="109">
        <v>3</v>
      </c>
      <c r="B4" s="206" t="s">
        <v>224</v>
      </c>
      <c r="C4" s="495" t="s">
        <v>715</v>
      </c>
    </row>
    <row r="5" spans="1:3" ht="14.4">
      <c r="A5" s="110">
        <v>4</v>
      </c>
      <c r="B5" s="207" t="s">
        <v>220</v>
      </c>
      <c r="C5" s="496" t="s">
        <v>716</v>
      </c>
    </row>
    <row r="6" spans="1:3" s="111" customFormat="1" ht="45.75" customHeight="1">
      <c r="A6" s="816" t="s">
        <v>296</v>
      </c>
      <c r="B6" s="817"/>
      <c r="C6" s="817"/>
    </row>
    <row r="7" spans="1:3">
      <c r="A7" s="112" t="s">
        <v>29</v>
      </c>
      <c r="B7" s="108" t="s">
        <v>221</v>
      </c>
    </row>
    <row r="8" spans="1:3">
      <c r="A8" s="96">
        <v>1</v>
      </c>
      <c r="B8" s="139" t="s">
        <v>20</v>
      </c>
    </row>
    <row r="9" spans="1:3">
      <c r="A9" s="96">
        <v>2</v>
      </c>
      <c r="B9" s="140" t="s">
        <v>21</v>
      </c>
    </row>
    <row r="10" spans="1:3">
      <c r="A10" s="96">
        <v>3</v>
      </c>
      <c r="B10" s="140" t="s">
        <v>22</v>
      </c>
    </row>
    <row r="11" spans="1:3">
      <c r="A11" s="96">
        <v>4</v>
      </c>
      <c r="B11" s="140" t="s">
        <v>23</v>
      </c>
      <c r="C11" s="44"/>
    </row>
    <row r="12" spans="1:3">
      <c r="A12" s="96">
        <v>5</v>
      </c>
      <c r="B12" s="140" t="s">
        <v>24</v>
      </c>
    </row>
    <row r="13" spans="1:3">
      <c r="A13" s="96">
        <v>6</v>
      </c>
      <c r="B13" s="141" t="s">
        <v>231</v>
      </c>
    </row>
    <row r="14" spans="1:3">
      <c r="A14" s="96">
        <v>7</v>
      </c>
      <c r="B14" s="140" t="s">
        <v>225</v>
      </c>
    </row>
    <row r="15" spans="1:3">
      <c r="A15" s="96">
        <v>8</v>
      </c>
      <c r="B15" s="140" t="s">
        <v>226</v>
      </c>
    </row>
    <row r="16" spans="1:3">
      <c r="A16" s="96">
        <v>9</v>
      </c>
      <c r="B16" s="140" t="s">
        <v>25</v>
      </c>
    </row>
    <row r="17" spans="1:2">
      <c r="A17" s="203" t="s">
        <v>295</v>
      </c>
      <c r="B17" s="202" t="s">
        <v>282</v>
      </c>
    </row>
    <row r="18" spans="1:2">
      <c r="A18" s="96">
        <v>10</v>
      </c>
      <c r="B18" s="140" t="s">
        <v>26</v>
      </c>
    </row>
    <row r="19" spans="1:2">
      <c r="A19" s="96">
        <v>11</v>
      </c>
      <c r="B19" s="141" t="s">
        <v>227</v>
      </c>
    </row>
    <row r="20" spans="1:2">
      <c r="A20" s="96">
        <v>12</v>
      </c>
      <c r="B20" s="141" t="s">
        <v>27</v>
      </c>
    </row>
    <row r="21" spans="1:2">
      <c r="A21" s="254">
        <v>13</v>
      </c>
      <c r="B21" s="255" t="s">
        <v>228</v>
      </c>
    </row>
    <row r="22" spans="1:2">
      <c r="A22" s="254">
        <v>14</v>
      </c>
      <c r="B22" s="256" t="s">
        <v>253</v>
      </c>
    </row>
    <row r="23" spans="1:2">
      <c r="A23" s="257">
        <v>15</v>
      </c>
      <c r="B23" s="258" t="s">
        <v>28</v>
      </c>
    </row>
    <row r="24" spans="1:2">
      <c r="A24" s="257">
        <v>15.1</v>
      </c>
      <c r="B24" s="259" t="s">
        <v>309</v>
      </c>
    </row>
    <row r="25" spans="1:2">
      <c r="A25" s="257">
        <v>16</v>
      </c>
      <c r="B25" s="259" t="s">
        <v>373</v>
      </c>
    </row>
    <row r="26" spans="1:2">
      <c r="A26" s="257">
        <v>17</v>
      </c>
      <c r="B26" s="259" t="s">
        <v>414</v>
      </c>
    </row>
    <row r="27" spans="1:2">
      <c r="A27" s="257">
        <v>18</v>
      </c>
      <c r="B27" s="259" t="s">
        <v>703</v>
      </c>
    </row>
    <row r="28" spans="1:2">
      <c r="A28" s="257">
        <v>19</v>
      </c>
      <c r="B28" s="259" t="s">
        <v>704</v>
      </c>
    </row>
    <row r="29" spans="1:2">
      <c r="A29" s="257">
        <v>20</v>
      </c>
      <c r="B29" s="303" t="s">
        <v>705</v>
      </c>
    </row>
    <row r="30" spans="1:2">
      <c r="A30" s="257">
        <v>21</v>
      </c>
      <c r="B30" s="259" t="s">
        <v>530</v>
      </c>
    </row>
    <row r="31" spans="1:2">
      <c r="A31" s="257">
        <v>22</v>
      </c>
      <c r="B31" s="259" t="s">
        <v>706</v>
      </c>
    </row>
    <row r="32" spans="1:2">
      <c r="A32" s="257">
        <v>23</v>
      </c>
      <c r="B32" s="259" t="s">
        <v>707</v>
      </c>
    </row>
    <row r="33" spans="1:2">
      <c r="A33" s="257">
        <v>24</v>
      </c>
      <c r="B33" s="259" t="s">
        <v>708</v>
      </c>
    </row>
    <row r="34" spans="1:2">
      <c r="A34" s="257">
        <v>25</v>
      </c>
      <c r="B34" s="259" t="s">
        <v>415</v>
      </c>
    </row>
    <row r="35" spans="1:2">
      <c r="A35" s="257">
        <v>26</v>
      </c>
      <c r="B35" s="259" t="s">
        <v>552</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s>
  <pageMargins left="0.7" right="0.7" top="0.75" bottom="0.75" header="0.3" footer="0.3"/>
  <pageSetup paperSize="9" scale="4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6"/>
  <sheetViews>
    <sheetView zoomScale="90" zoomScaleNormal="90" workbookViewId="0">
      <pane xSplit="1" ySplit="5" topLeftCell="B6" activePane="bottomRight" state="frozen"/>
      <selection activeCell="G26" sqref="G26"/>
      <selection pane="topRight" activeCell="G26" sqref="G26"/>
      <selection pane="bottomLeft" activeCell="G26" sqref="G26"/>
      <selection pane="bottomRight" activeCell="H14" sqref="H14"/>
    </sheetView>
  </sheetViews>
  <sheetFormatPr defaultColWidth="9.109375" defaultRowHeight="13.2"/>
  <cols>
    <col min="1" max="1" width="9.5546875" style="47" bestFit="1" customWidth="1"/>
    <col min="2" max="2" width="132.44140625" style="4" customWidth="1"/>
    <col min="3" max="3" width="18.44140625" style="4" customWidth="1"/>
    <col min="4" max="16384" width="9.109375" style="4"/>
  </cols>
  <sheetData>
    <row r="1" spans="1:3">
      <c r="A1" s="2" t="s">
        <v>30</v>
      </c>
      <c r="B1" s="3" t="str">
        <f>'Info '!C2</f>
        <v>JSC "Liberty Bank"</v>
      </c>
    </row>
    <row r="2" spans="1:3" s="37" customFormat="1" ht="15.75" customHeight="1">
      <c r="A2" s="37" t="s">
        <v>31</v>
      </c>
      <c r="B2" s="497">
        <f>'1. key ratios '!B2</f>
        <v>45291</v>
      </c>
    </row>
    <row r="3" spans="1:3" s="37" customFormat="1" ht="15.75" customHeight="1"/>
    <row r="4" spans="1:3" ht="13.8" thickBot="1">
      <c r="A4" s="47" t="s">
        <v>143</v>
      </c>
      <c r="B4" s="83" t="s">
        <v>142</v>
      </c>
    </row>
    <row r="5" spans="1:3">
      <c r="A5" s="48" t="s">
        <v>6</v>
      </c>
      <c r="B5" s="49"/>
      <c r="C5" s="50" t="s">
        <v>35</v>
      </c>
    </row>
    <row r="6" spans="1:3" ht="13.8">
      <c r="A6" s="51">
        <v>1</v>
      </c>
      <c r="B6" s="52" t="s">
        <v>141</v>
      </c>
      <c r="C6" s="763">
        <f>SUM(C7:C11)</f>
        <v>487910056.2230553</v>
      </c>
    </row>
    <row r="7" spans="1:3" ht="13.8">
      <c r="A7" s="51">
        <v>2</v>
      </c>
      <c r="B7" s="53" t="s">
        <v>140</v>
      </c>
      <c r="C7" s="764">
        <v>44490459.259999998</v>
      </c>
    </row>
    <row r="8" spans="1:3" ht="13.8">
      <c r="A8" s="51">
        <v>3</v>
      </c>
      <c r="B8" s="54" t="s">
        <v>139</v>
      </c>
      <c r="C8" s="764">
        <v>36850537.079555564</v>
      </c>
    </row>
    <row r="9" spans="1:3" ht="13.8">
      <c r="A9" s="51">
        <v>4</v>
      </c>
      <c r="B9" s="54" t="s">
        <v>138</v>
      </c>
      <c r="C9" s="764">
        <v>21901502.568471957</v>
      </c>
    </row>
    <row r="10" spans="1:3" ht="13.8">
      <c r="A10" s="51">
        <v>5</v>
      </c>
      <c r="B10" s="54" t="s">
        <v>137</v>
      </c>
      <c r="C10" s="764">
        <v>0</v>
      </c>
    </row>
    <row r="11" spans="1:3" ht="13.8">
      <c r="A11" s="51">
        <v>6</v>
      </c>
      <c r="B11" s="55" t="s">
        <v>136</v>
      </c>
      <c r="C11" s="764">
        <v>384667557.31502777</v>
      </c>
    </row>
    <row r="12" spans="1:3" s="23" customFormat="1" ht="13.8">
      <c r="A12" s="51">
        <v>7</v>
      </c>
      <c r="B12" s="52" t="s">
        <v>135</v>
      </c>
      <c r="C12" s="765">
        <f>SUM(C13:C28)</f>
        <v>86451566.162203416</v>
      </c>
    </row>
    <row r="13" spans="1:3" s="23" customFormat="1" ht="13.8">
      <c r="A13" s="51">
        <v>8</v>
      </c>
      <c r="B13" s="56" t="s">
        <v>134</v>
      </c>
      <c r="C13" s="766">
        <v>21901502.568471957</v>
      </c>
    </row>
    <row r="14" spans="1:3" s="23" customFormat="1" ht="26.4">
      <c r="A14" s="51">
        <v>9</v>
      </c>
      <c r="B14" s="57" t="s">
        <v>133</v>
      </c>
      <c r="C14" s="766">
        <v>3037000.6837313883</v>
      </c>
    </row>
    <row r="15" spans="1:3" s="23" customFormat="1" ht="13.8">
      <c r="A15" s="51">
        <v>10</v>
      </c>
      <c r="B15" s="58" t="s">
        <v>132</v>
      </c>
      <c r="C15" s="766">
        <v>61406329.610000074</v>
      </c>
    </row>
    <row r="16" spans="1:3" s="23" customFormat="1" ht="13.8">
      <c r="A16" s="51">
        <v>11</v>
      </c>
      <c r="B16" s="59" t="s">
        <v>131</v>
      </c>
      <c r="C16" s="766">
        <v>0</v>
      </c>
    </row>
    <row r="17" spans="1:3" s="23" customFormat="1" ht="13.8">
      <c r="A17" s="51">
        <v>12</v>
      </c>
      <c r="B17" s="58" t="s">
        <v>130</v>
      </c>
      <c r="C17" s="766">
        <v>0</v>
      </c>
    </row>
    <row r="18" spans="1:3" s="23" customFormat="1" ht="13.8">
      <c r="A18" s="51">
        <v>13</v>
      </c>
      <c r="B18" s="58" t="s">
        <v>129</v>
      </c>
      <c r="C18" s="766">
        <v>0</v>
      </c>
    </row>
    <row r="19" spans="1:3" s="23" customFormat="1" ht="13.8">
      <c r="A19" s="51">
        <v>14</v>
      </c>
      <c r="B19" s="58" t="s">
        <v>128</v>
      </c>
      <c r="C19" s="766">
        <v>0</v>
      </c>
    </row>
    <row r="20" spans="1:3" s="23" customFormat="1" ht="13.8">
      <c r="A20" s="51">
        <v>15</v>
      </c>
      <c r="B20" s="58" t="s">
        <v>127</v>
      </c>
      <c r="C20" s="766">
        <v>0</v>
      </c>
    </row>
    <row r="21" spans="1:3" s="23" customFormat="1" ht="26.4">
      <c r="A21" s="51">
        <v>16</v>
      </c>
      <c r="B21" s="57" t="s">
        <v>126</v>
      </c>
      <c r="C21" s="766">
        <v>0</v>
      </c>
    </row>
    <row r="22" spans="1:3" s="23" customFormat="1" ht="13.8">
      <c r="A22" s="51">
        <v>17</v>
      </c>
      <c r="B22" s="60" t="s">
        <v>125</v>
      </c>
      <c r="C22" s="766">
        <v>106733.3</v>
      </c>
    </row>
    <row r="23" spans="1:3" s="23" customFormat="1" ht="13.8">
      <c r="A23" s="51">
        <v>18</v>
      </c>
      <c r="B23" s="432" t="s">
        <v>553</v>
      </c>
      <c r="C23" s="766"/>
    </row>
    <row r="24" spans="1:3" s="23" customFormat="1" ht="13.8">
      <c r="A24" s="51">
        <v>19</v>
      </c>
      <c r="B24" s="57" t="s">
        <v>124</v>
      </c>
      <c r="C24" s="766">
        <v>0</v>
      </c>
    </row>
    <row r="25" spans="1:3" s="23" customFormat="1" ht="26.4">
      <c r="A25" s="51">
        <v>20</v>
      </c>
      <c r="B25" s="57" t="s">
        <v>101</v>
      </c>
      <c r="C25" s="766">
        <v>0</v>
      </c>
    </row>
    <row r="26" spans="1:3" s="23" customFormat="1" ht="13.8">
      <c r="A26" s="51">
        <v>21</v>
      </c>
      <c r="B26" s="61" t="s">
        <v>123</v>
      </c>
      <c r="C26" s="766">
        <v>0</v>
      </c>
    </row>
    <row r="27" spans="1:3" s="23" customFormat="1" ht="13.8">
      <c r="A27" s="51">
        <v>22</v>
      </c>
      <c r="B27" s="61" t="s">
        <v>122</v>
      </c>
      <c r="C27" s="766">
        <v>0</v>
      </c>
    </row>
    <row r="28" spans="1:3" s="23" customFormat="1" ht="13.8">
      <c r="A28" s="51">
        <v>23</v>
      </c>
      <c r="B28" s="61" t="s">
        <v>121</v>
      </c>
      <c r="C28" s="766">
        <v>0</v>
      </c>
    </row>
    <row r="29" spans="1:3" s="23" customFormat="1" ht="13.8">
      <c r="A29" s="51">
        <v>24</v>
      </c>
      <c r="B29" s="62" t="s">
        <v>120</v>
      </c>
      <c r="C29" s="765">
        <f>C6-C12</f>
        <v>401458490.06085187</v>
      </c>
    </row>
    <row r="30" spans="1:3" s="23" customFormat="1" ht="13.8">
      <c r="A30" s="63"/>
      <c r="B30" s="64"/>
      <c r="C30" s="766"/>
    </row>
    <row r="31" spans="1:3" s="23" customFormat="1" ht="13.8">
      <c r="A31" s="63">
        <v>25</v>
      </c>
      <c r="B31" s="62" t="s">
        <v>119</v>
      </c>
      <c r="C31" s="765">
        <f>C32+C35</f>
        <v>4565384</v>
      </c>
    </row>
    <row r="32" spans="1:3" s="23" customFormat="1" ht="13.8">
      <c r="A32" s="63">
        <v>26</v>
      </c>
      <c r="B32" s="54" t="s">
        <v>118</v>
      </c>
      <c r="C32" s="767">
        <f>C33+C34</f>
        <v>45653.84</v>
      </c>
    </row>
    <row r="33" spans="1:3" s="23" customFormat="1" ht="13.8">
      <c r="A33" s="63">
        <v>27</v>
      </c>
      <c r="B33" s="65" t="s">
        <v>192</v>
      </c>
      <c r="C33" s="766">
        <v>45653.84</v>
      </c>
    </row>
    <row r="34" spans="1:3" s="23" customFormat="1" ht="13.8">
      <c r="A34" s="63">
        <v>28</v>
      </c>
      <c r="B34" s="65" t="s">
        <v>117</v>
      </c>
      <c r="C34" s="766">
        <v>0</v>
      </c>
    </row>
    <row r="35" spans="1:3" s="23" customFormat="1" ht="13.8">
      <c r="A35" s="63">
        <v>29</v>
      </c>
      <c r="B35" s="54" t="s">
        <v>116</v>
      </c>
      <c r="C35" s="766">
        <v>4519730.16</v>
      </c>
    </row>
    <row r="36" spans="1:3" s="23" customFormat="1" ht="13.8">
      <c r="A36" s="63">
        <v>30</v>
      </c>
      <c r="B36" s="62" t="s">
        <v>115</v>
      </c>
      <c r="C36" s="765">
        <f>SUM(C37:C41)</f>
        <v>0</v>
      </c>
    </row>
    <row r="37" spans="1:3" s="23" customFormat="1" ht="13.8">
      <c r="A37" s="63">
        <v>31</v>
      </c>
      <c r="B37" s="57" t="s">
        <v>114</v>
      </c>
      <c r="C37" s="766">
        <v>0</v>
      </c>
    </row>
    <row r="38" spans="1:3" s="23" customFormat="1" ht="13.8">
      <c r="A38" s="63">
        <v>32</v>
      </c>
      <c r="B38" s="58" t="s">
        <v>113</v>
      </c>
      <c r="C38" s="766">
        <v>0</v>
      </c>
    </row>
    <row r="39" spans="1:3" s="23" customFormat="1" ht="13.8">
      <c r="A39" s="63">
        <v>33</v>
      </c>
      <c r="B39" s="57" t="s">
        <v>112</v>
      </c>
      <c r="C39" s="766">
        <v>0</v>
      </c>
    </row>
    <row r="40" spans="1:3" s="23" customFormat="1" ht="26.4">
      <c r="A40" s="63">
        <v>34</v>
      </c>
      <c r="B40" s="57" t="s">
        <v>101</v>
      </c>
      <c r="C40" s="766">
        <v>0</v>
      </c>
    </row>
    <row r="41" spans="1:3" s="23" customFormat="1" ht="13.8">
      <c r="A41" s="63">
        <v>35</v>
      </c>
      <c r="B41" s="61" t="s">
        <v>111</v>
      </c>
      <c r="C41" s="766">
        <v>0</v>
      </c>
    </row>
    <row r="42" spans="1:3" s="23" customFormat="1" ht="13.8">
      <c r="A42" s="63">
        <v>36</v>
      </c>
      <c r="B42" s="62" t="s">
        <v>110</v>
      </c>
      <c r="C42" s="765">
        <f>C31-C36</f>
        <v>4565384</v>
      </c>
    </row>
    <row r="43" spans="1:3" s="23" customFormat="1" ht="13.8">
      <c r="A43" s="63"/>
      <c r="B43" s="64"/>
      <c r="C43" s="766"/>
    </row>
    <row r="44" spans="1:3" s="23" customFormat="1" ht="13.8">
      <c r="A44" s="63">
        <v>37</v>
      </c>
      <c r="B44" s="66" t="s">
        <v>109</v>
      </c>
      <c r="C44" s="765">
        <f>SUM(C45:C47)</f>
        <v>61134682.284000002</v>
      </c>
    </row>
    <row r="45" spans="1:3" s="23" customFormat="1" ht="13.8">
      <c r="A45" s="63">
        <v>38</v>
      </c>
      <c r="B45" s="54" t="s">
        <v>108</v>
      </c>
      <c r="C45" s="766">
        <v>61134682.284000002</v>
      </c>
    </row>
    <row r="46" spans="1:3" s="23" customFormat="1" ht="13.8">
      <c r="A46" s="63">
        <v>39</v>
      </c>
      <c r="B46" s="54" t="s">
        <v>107</v>
      </c>
      <c r="C46" s="766">
        <v>0</v>
      </c>
    </row>
    <row r="47" spans="1:3" s="23" customFormat="1" ht="13.8">
      <c r="A47" s="63">
        <v>40</v>
      </c>
      <c r="B47" s="54" t="s">
        <v>106</v>
      </c>
      <c r="C47" s="766">
        <v>0</v>
      </c>
    </row>
    <row r="48" spans="1:3" s="23" customFormat="1" ht="13.8">
      <c r="A48" s="63">
        <v>41</v>
      </c>
      <c r="B48" s="66" t="s">
        <v>105</v>
      </c>
      <c r="C48" s="765">
        <f>SUM(C49:C52)</f>
        <v>0</v>
      </c>
    </row>
    <row r="49" spans="1:3" s="23" customFormat="1" ht="13.8">
      <c r="A49" s="63">
        <v>42</v>
      </c>
      <c r="B49" s="57" t="s">
        <v>104</v>
      </c>
      <c r="C49" s="766">
        <v>0</v>
      </c>
    </row>
    <row r="50" spans="1:3" s="23" customFormat="1" ht="13.8">
      <c r="A50" s="63">
        <v>43</v>
      </c>
      <c r="B50" s="58" t="s">
        <v>103</v>
      </c>
      <c r="C50" s="766">
        <v>0</v>
      </c>
    </row>
    <row r="51" spans="1:3" s="23" customFormat="1" ht="13.8">
      <c r="A51" s="63">
        <v>44</v>
      </c>
      <c r="B51" s="57" t="s">
        <v>102</v>
      </c>
      <c r="C51" s="766">
        <v>0</v>
      </c>
    </row>
    <row r="52" spans="1:3" s="23" customFormat="1" ht="26.4">
      <c r="A52" s="63">
        <v>45</v>
      </c>
      <c r="B52" s="57" t="s">
        <v>101</v>
      </c>
      <c r="C52" s="766">
        <v>0</v>
      </c>
    </row>
    <row r="53" spans="1:3" s="23" customFormat="1" ht="14.4" thickBot="1">
      <c r="A53" s="63">
        <v>46</v>
      </c>
      <c r="B53" s="67" t="s">
        <v>100</v>
      </c>
      <c r="C53" s="516">
        <f>C44-C48</f>
        <v>61134682.284000002</v>
      </c>
    </row>
    <row r="56" spans="1:3">
      <c r="B56" s="4" t="s">
        <v>7</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pageSetup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
  <sheetViews>
    <sheetView zoomScaleNormal="100" workbookViewId="0">
      <selection activeCell="I7" sqref="I7"/>
    </sheetView>
  </sheetViews>
  <sheetFormatPr defaultColWidth="9.109375" defaultRowHeight="13.8"/>
  <cols>
    <col min="1" max="1" width="9.44140625" style="152" bestFit="1" customWidth="1"/>
    <col min="2" max="2" width="59" style="152" customWidth="1"/>
    <col min="3" max="3" width="16.6640625" style="152" bestFit="1" customWidth="1"/>
    <col min="4" max="4" width="14.33203125" style="152" bestFit="1" customWidth="1"/>
    <col min="5" max="16384" width="9.109375" style="152"/>
  </cols>
  <sheetData>
    <row r="1" spans="1:4">
      <c r="A1" s="188" t="s">
        <v>30</v>
      </c>
      <c r="B1" s="3" t="str">
        <f>'Info '!C2</f>
        <v>JSC "Liberty Bank"</v>
      </c>
    </row>
    <row r="2" spans="1:4" s="127" customFormat="1" ht="15.75" customHeight="1">
      <c r="A2" s="127" t="s">
        <v>31</v>
      </c>
      <c r="B2" s="497">
        <f>'1. key ratios '!B2</f>
        <v>45291</v>
      </c>
    </row>
    <row r="3" spans="1:4" s="127" customFormat="1" ht="15.75" customHeight="1"/>
    <row r="4" spans="1:4" ht="14.4" thickBot="1">
      <c r="A4" s="167" t="s">
        <v>281</v>
      </c>
      <c r="B4" s="196" t="s">
        <v>282</v>
      </c>
    </row>
    <row r="5" spans="1:4" s="197" customFormat="1" ht="12.75" customHeight="1">
      <c r="A5" s="252"/>
      <c r="B5" s="253" t="s">
        <v>285</v>
      </c>
      <c r="C5" s="189" t="s">
        <v>283</v>
      </c>
      <c r="D5" s="190" t="s">
        <v>284</v>
      </c>
    </row>
    <row r="6" spans="1:4" s="198" customFormat="1">
      <c r="A6" s="191">
        <v>1</v>
      </c>
      <c r="B6" s="248" t="s">
        <v>286</v>
      </c>
      <c r="C6" s="248"/>
      <c r="D6" s="192"/>
    </row>
    <row r="7" spans="1:4" s="198" customFormat="1">
      <c r="A7" s="193" t="s">
        <v>272</v>
      </c>
      <c r="B7" s="249" t="s">
        <v>287</v>
      </c>
      <c r="C7" s="241">
        <v>4.4999999999999998E-2</v>
      </c>
      <c r="D7" s="576">
        <v>136946675.87047496</v>
      </c>
    </row>
    <row r="8" spans="1:4" s="198" customFormat="1">
      <c r="A8" s="193" t="s">
        <v>273</v>
      </c>
      <c r="B8" s="249" t="s">
        <v>288</v>
      </c>
      <c r="C8" s="242">
        <v>0.06</v>
      </c>
      <c r="D8" s="576">
        <v>182595567.82729995</v>
      </c>
    </row>
    <row r="9" spans="1:4" s="198" customFormat="1">
      <c r="A9" s="193" t="s">
        <v>274</v>
      </c>
      <c r="B9" s="249" t="s">
        <v>289</v>
      </c>
      <c r="C9" s="242">
        <v>0.08</v>
      </c>
      <c r="D9" s="576">
        <v>243460757.10306659</v>
      </c>
    </row>
    <row r="10" spans="1:4" s="198" customFormat="1">
      <c r="A10" s="191" t="s">
        <v>275</v>
      </c>
      <c r="B10" s="248" t="s">
        <v>290</v>
      </c>
      <c r="C10" s="243"/>
      <c r="D10" s="577"/>
    </row>
    <row r="11" spans="1:4" s="199" customFormat="1">
      <c r="A11" s="194" t="s">
        <v>276</v>
      </c>
      <c r="B11" s="240" t="s">
        <v>356</v>
      </c>
      <c r="C11" s="244">
        <v>0</v>
      </c>
      <c r="D11" s="576">
        <v>0</v>
      </c>
    </row>
    <row r="12" spans="1:4" s="199" customFormat="1">
      <c r="A12" s="194" t="s">
        <v>277</v>
      </c>
      <c r="B12" s="240" t="s">
        <v>291</v>
      </c>
      <c r="C12" s="244">
        <v>0</v>
      </c>
      <c r="D12" s="576">
        <v>0</v>
      </c>
    </row>
    <row r="13" spans="1:4" s="199" customFormat="1">
      <c r="A13" s="194" t="s">
        <v>278</v>
      </c>
      <c r="B13" s="240" t="s">
        <v>292</v>
      </c>
      <c r="C13" s="244">
        <v>0.01</v>
      </c>
      <c r="D13" s="576">
        <v>30432594.637883324</v>
      </c>
    </row>
    <row r="14" spans="1:4" s="199" customFormat="1">
      <c r="A14" s="191" t="s">
        <v>279</v>
      </c>
      <c r="B14" s="248" t="s">
        <v>353</v>
      </c>
      <c r="C14" s="245"/>
      <c r="D14" s="577"/>
    </row>
    <row r="15" spans="1:4" s="199" customFormat="1">
      <c r="A15" s="194">
        <v>3.1</v>
      </c>
      <c r="B15" s="240" t="s">
        <v>297</v>
      </c>
      <c r="C15" s="244">
        <v>3.4642729608470764E-2</v>
      </c>
      <c r="D15" s="576">
        <v>105426814.73243892</v>
      </c>
    </row>
    <row r="16" spans="1:4" s="199" customFormat="1">
      <c r="A16" s="194">
        <v>3.2</v>
      </c>
      <c r="B16" s="240" t="s">
        <v>298</v>
      </c>
      <c r="C16" s="244">
        <v>4.4320146443495752E-2</v>
      </c>
      <c r="D16" s="576">
        <v>134877705.10065326</v>
      </c>
    </row>
    <row r="17" spans="1:6" s="198" customFormat="1">
      <c r="A17" s="194">
        <v>3.3</v>
      </c>
      <c r="B17" s="240" t="s">
        <v>299</v>
      </c>
      <c r="C17" s="244">
        <v>5.7053589647476005E-2</v>
      </c>
      <c r="D17" s="576">
        <v>173628876.63777739</v>
      </c>
    </row>
    <row r="18" spans="1:6" s="197" customFormat="1" ht="12.75" customHeight="1">
      <c r="A18" s="250"/>
      <c r="B18" s="251" t="s">
        <v>352</v>
      </c>
      <c r="C18" s="246" t="s">
        <v>283</v>
      </c>
      <c r="D18" s="578" t="s">
        <v>284</v>
      </c>
    </row>
    <row r="19" spans="1:6" s="198" customFormat="1">
      <c r="A19" s="195">
        <v>4</v>
      </c>
      <c r="B19" s="240" t="s">
        <v>293</v>
      </c>
      <c r="C19" s="244">
        <v>8.9642729608470764E-2</v>
      </c>
      <c r="D19" s="576">
        <v>272806085.24079722</v>
      </c>
    </row>
    <row r="20" spans="1:6" s="198" customFormat="1">
      <c r="A20" s="195">
        <v>5</v>
      </c>
      <c r="B20" s="240" t="s">
        <v>90</v>
      </c>
      <c r="C20" s="244">
        <v>0.11432014644349575</v>
      </c>
      <c r="D20" s="576">
        <v>347905867.56583655</v>
      </c>
    </row>
    <row r="21" spans="1:6" s="198" customFormat="1" ht="14.4" thickBot="1">
      <c r="A21" s="200" t="s">
        <v>280</v>
      </c>
      <c r="B21" s="201" t="s">
        <v>294</v>
      </c>
      <c r="C21" s="247">
        <v>0.147053589647476</v>
      </c>
      <c r="D21" s="579">
        <v>447522228.37872732</v>
      </c>
    </row>
    <row r="22" spans="1:6">
      <c r="D22" s="580"/>
      <c r="F22" s="167"/>
    </row>
    <row r="23" spans="1:6" ht="53.4">
      <c r="B23" s="166" t="s">
        <v>355</v>
      </c>
    </row>
  </sheetData>
  <conditionalFormatting sqref="C21">
    <cfRule type="cellIs" dxfId="21" priority="1" operator="lessThan">
      <formula>#REF!</formula>
    </cfRule>
  </conditionalFormatting>
  <pageMargins left="0.7" right="0.7" top="0.75" bottom="0.75" header="0.3" footer="0.3"/>
  <pageSetup paperSize="9"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8"/>
  <sheetViews>
    <sheetView zoomScale="70" zoomScaleNormal="70" workbookViewId="0">
      <pane xSplit="1" ySplit="5" topLeftCell="B33" activePane="bottomRight" state="frozen"/>
      <selection activeCell="G26" sqref="G26"/>
      <selection pane="topRight" activeCell="G26" sqref="G26"/>
      <selection pane="bottomLeft" activeCell="G26" sqref="G26"/>
      <selection pane="bottomRight" activeCell="F59" sqref="F59"/>
    </sheetView>
  </sheetViews>
  <sheetFormatPr defaultColWidth="9.109375" defaultRowHeight="13.8"/>
  <cols>
    <col min="1" max="1" width="10.6640625" style="4" customWidth="1"/>
    <col min="2" max="2" width="91.88671875" style="4" customWidth="1"/>
    <col min="3" max="3" width="53.109375" style="4" customWidth="1"/>
    <col min="4" max="4" width="28.88671875" style="4" customWidth="1"/>
    <col min="5" max="5" width="9.44140625" style="5" customWidth="1"/>
    <col min="6" max="16384" width="9.109375" style="5"/>
  </cols>
  <sheetData>
    <row r="1" spans="1:6">
      <c r="A1" s="2" t="s">
        <v>30</v>
      </c>
      <c r="B1" s="3" t="str">
        <f>'Info '!C2</f>
        <v>JSC "Liberty Bank"</v>
      </c>
      <c r="E1" s="4"/>
      <c r="F1" s="4"/>
    </row>
    <row r="2" spans="1:6" s="37" customFormat="1" ht="15.75" customHeight="1">
      <c r="A2" s="2" t="s">
        <v>31</v>
      </c>
      <c r="B2" s="497">
        <f>'1. key ratios '!B2</f>
        <v>45291</v>
      </c>
    </row>
    <row r="3" spans="1:6" s="37" customFormat="1" ht="15.75" customHeight="1">
      <c r="A3" s="68"/>
    </row>
    <row r="4" spans="1:6" s="37" customFormat="1" ht="15.75" customHeight="1" thickBot="1">
      <c r="A4" s="37" t="s">
        <v>47</v>
      </c>
      <c r="B4" s="124" t="s">
        <v>178</v>
      </c>
      <c r="D4" s="17" t="s">
        <v>35</v>
      </c>
    </row>
    <row r="5" spans="1:6" ht="26.4">
      <c r="A5" s="69" t="s">
        <v>6</v>
      </c>
      <c r="B5" s="143" t="s">
        <v>218</v>
      </c>
      <c r="C5" s="70" t="s">
        <v>660</v>
      </c>
      <c r="D5" s="71" t="s">
        <v>49</v>
      </c>
    </row>
    <row r="6" spans="1:6" ht="14.4">
      <c r="A6" s="513">
        <v>1</v>
      </c>
      <c r="B6" s="589" t="s">
        <v>561</v>
      </c>
      <c r="C6" s="517">
        <f>SUM(C7:C9)</f>
        <v>568005009.30999994</v>
      </c>
      <c r="D6" s="72"/>
      <c r="E6" s="73"/>
    </row>
    <row r="7" spans="1:6" ht="14.4">
      <c r="A7" s="513">
        <v>1.1000000000000001</v>
      </c>
      <c r="B7" s="590" t="s">
        <v>562</v>
      </c>
      <c r="C7" s="518">
        <v>317461157.95999998</v>
      </c>
      <c r="D7" s="74"/>
      <c r="E7" s="73"/>
    </row>
    <row r="8" spans="1:6" ht="14.4">
      <c r="A8" s="513">
        <v>1.2</v>
      </c>
      <c r="B8" s="590" t="s">
        <v>563</v>
      </c>
      <c r="C8" s="518">
        <v>89698759.269999996</v>
      </c>
      <c r="D8" s="74"/>
      <c r="E8" s="73"/>
    </row>
    <row r="9" spans="1:6" ht="14.4">
      <c r="A9" s="513">
        <v>1.3</v>
      </c>
      <c r="B9" s="590" t="s">
        <v>564</v>
      </c>
      <c r="C9" s="518">
        <v>160845092.08000001</v>
      </c>
      <c r="D9" s="331"/>
      <c r="E9" s="73"/>
    </row>
    <row r="10" spans="1:6" ht="14.4">
      <c r="A10" s="513">
        <v>2</v>
      </c>
      <c r="B10" s="591" t="s">
        <v>565</v>
      </c>
      <c r="C10" s="519"/>
      <c r="D10" s="331"/>
      <c r="E10" s="73"/>
    </row>
    <row r="11" spans="1:6" ht="14.4">
      <c r="A11" s="513">
        <v>2.1</v>
      </c>
      <c r="B11" s="592" t="s">
        <v>566</v>
      </c>
      <c r="C11" s="520"/>
      <c r="D11" s="332"/>
      <c r="E11" s="75"/>
    </row>
    <row r="12" spans="1:6" ht="14.4">
      <c r="A12" s="513">
        <v>3</v>
      </c>
      <c r="B12" s="593" t="s">
        <v>567</v>
      </c>
      <c r="C12" s="521"/>
      <c r="D12" s="332"/>
      <c r="E12" s="75"/>
    </row>
    <row r="13" spans="1:6" ht="14.4">
      <c r="A13" s="513">
        <v>4</v>
      </c>
      <c r="B13" s="594" t="s">
        <v>568</v>
      </c>
      <c r="C13" s="521"/>
      <c r="D13" s="332"/>
      <c r="E13" s="75"/>
    </row>
    <row r="14" spans="1:6" ht="14.4">
      <c r="A14" s="513">
        <v>5</v>
      </c>
      <c r="B14" s="595" t="s">
        <v>569</v>
      </c>
      <c r="C14" s="521">
        <f>SUM(C15:C17)</f>
        <v>118259271.97000001</v>
      </c>
      <c r="D14" s="332"/>
      <c r="E14" s="75"/>
    </row>
    <row r="15" spans="1:6" ht="14.4">
      <c r="A15" s="513">
        <v>5.0999999999999996</v>
      </c>
      <c r="B15" s="596" t="s">
        <v>570</v>
      </c>
      <c r="C15" s="522"/>
      <c r="D15" s="332"/>
      <c r="E15" s="73"/>
    </row>
    <row r="16" spans="1:6" ht="14.4">
      <c r="A16" s="513">
        <v>5.2</v>
      </c>
      <c r="B16" s="596" t="s">
        <v>571</v>
      </c>
      <c r="C16" s="518">
        <v>118259271.97000001</v>
      </c>
      <c r="D16" s="331"/>
      <c r="E16" s="73"/>
    </row>
    <row r="17" spans="1:5" ht="14.4">
      <c r="A17" s="513">
        <v>5.3</v>
      </c>
      <c r="B17" s="597" t="s">
        <v>572</v>
      </c>
      <c r="C17" s="518"/>
      <c r="D17" s="331"/>
      <c r="E17" s="73"/>
    </row>
    <row r="18" spans="1:5" ht="14.4">
      <c r="A18" s="513">
        <v>6</v>
      </c>
      <c r="B18" s="593" t="s">
        <v>573</v>
      </c>
      <c r="C18" s="519">
        <f>SUM(C19:C20)</f>
        <v>3086421233.6793814</v>
      </c>
      <c r="D18" s="331"/>
      <c r="E18" s="73"/>
    </row>
    <row r="19" spans="1:5" ht="14.4">
      <c r="A19" s="513">
        <v>6.1</v>
      </c>
      <c r="B19" s="596" t="s">
        <v>571</v>
      </c>
      <c r="C19" s="520">
        <v>228445202.59390447</v>
      </c>
      <c r="D19" s="331"/>
      <c r="E19" s="73"/>
    </row>
    <row r="20" spans="1:5" ht="14.4">
      <c r="A20" s="513">
        <v>6.2</v>
      </c>
      <c r="B20" s="597" t="s">
        <v>572</v>
      </c>
      <c r="C20" s="520">
        <v>2857976031.0854769</v>
      </c>
      <c r="D20" s="331"/>
      <c r="E20" s="73"/>
    </row>
    <row r="21" spans="1:5" ht="14.4">
      <c r="A21" s="513">
        <v>7</v>
      </c>
      <c r="B21" s="591" t="s">
        <v>574</v>
      </c>
      <c r="C21" s="521">
        <v>106733.3</v>
      </c>
      <c r="D21" s="331"/>
      <c r="E21" s="73"/>
    </row>
    <row r="22" spans="1:5" ht="14.4">
      <c r="A22" s="513">
        <v>8</v>
      </c>
      <c r="B22" s="598" t="s">
        <v>575</v>
      </c>
      <c r="C22" s="519"/>
      <c r="D22" s="331"/>
      <c r="E22" s="73"/>
    </row>
    <row r="23" spans="1:5" ht="14.4">
      <c r="A23" s="513">
        <v>9</v>
      </c>
      <c r="B23" s="594" t="s">
        <v>576</v>
      </c>
      <c r="C23" s="519">
        <f>SUM(C24:C25)</f>
        <v>185890802.29000002</v>
      </c>
      <c r="D23" s="333"/>
      <c r="E23" s="73"/>
    </row>
    <row r="24" spans="1:5" ht="14.4">
      <c r="A24" s="513">
        <v>9.1</v>
      </c>
      <c r="B24" s="596" t="s">
        <v>577</v>
      </c>
      <c r="C24" s="523">
        <v>183714091.68000001</v>
      </c>
      <c r="D24" s="334"/>
      <c r="E24" s="73"/>
    </row>
    <row r="25" spans="1:5" ht="14.4">
      <c r="A25" s="513">
        <v>9.1999999999999993</v>
      </c>
      <c r="B25" s="596" t="s">
        <v>578</v>
      </c>
      <c r="C25" s="808">
        <v>2176710.61</v>
      </c>
      <c r="D25" s="527"/>
      <c r="E25" s="77"/>
    </row>
    <row r="26" spans="1:5" ht="14.4">
      <c r="A26" s="513">
        <v>10</v>
      </c>
      <c r="B26" s="594" t="s">
        <v>579</v>
      </c>
      <c r="C26" s="524">
        <f>SUM(C27:C28)</f>
        <v>61406329.610000022</v>
      </c>
      <c r="D26" s="431" t="s">
        <v>702</v>
      </c>
      <c r="E26" s="73"/>
    </row>
    <row r="27" spans="1:5" ht="14.4">
      <c r="A27" s="513">
        <v>10.1</v>
      </c>
      <c r="B27" s="596" t="s">
        <v>580</v>
      </c>
      <c r="C27" s="518"/>
      <c r="D27" s="74"/>
      <c r="E27" s="73"/>
    </row>
    <row r="28" spans="1:5" ht="14.4">
      <c r="A28" s="513">
        <v>10.199999999999999</v>
      </c>
      <c r="B28" s="596" t="s">
        <v>581</v>
      </c>
      <c r="C28" s="518">
        <v>61406329.610000022</v>
      </c>
      <c r="D28" s="74"/>
      <c r="E28" s="73"/>
    </row>
    <row r="29" spans="1:5" ht="14.4">
      <c r="A29" s="513">
        <v>11</v>
      </c>
      <c r="B29" s="594" t="s">
        <v>582</v>
      </c>
      <c r="C29" s="519">
        <f>SUM(C30:C31)</f>
        <v>2044719.04</v>
      </c>
      <c r="D29" s="74"/>
      <c r="E29" s="73"/>
    </row>
    <row r="30" spans="1:5" ht="14.4">
      <c r="A30" s="513">
        <v>11.1</v>
      </c>
      <c r="B30" s="596" t="s">
        <v>583</v>
      </c>
      <c r="C30" s="518">
        <v>2044719.04</v>
      </c>
      <c r="D30" s="74"/>
      <c r="E30" s="73"/>
    </row>
    <row r="31" spans="1:5" ht="14.4">
      <c r="A31" s="513">
        <v>11.2</v>
      </c>
      <c r="B31" s="596" t="s">
        <v>584</v>
      </c>
      <c r="C31" s="518"/>
      <c r="D31" s="74"/>
      <c r="E31" s="73"/>
    </row>
    <row r="32" spans="1:5" ht="14.4">
      <c r="A32" s="513">
        <v>13</v>
      </c>
      <c r="B32" s="594" t="s">
        <v>585</v>
      </c>
      <c r="C32" s="519">
        <v>76534580.265999615</v>
      </c>
      <c r="D32" s="74"/>
      <c r="E32" s="73"/>
    </row>
    <row r="33" spans="1:5" ht="14.4">
      <c r="A33" s="513">
        <v>13.1</v>
      </c>
      <c r="B33" s="599" t="s">
        <v>586</v>
      </c>
      <c r="C33" s="518"/>
      <c r="D33" s="74"/>
      <c r="E33" s="73"/>
    </row>
    <row r="34" spans="1:5" ht="14.4">
      <c r="A34" s="513">
        <v>13.2</v>
      </c>
      <c r="B34" s="599" t="s">
        <v>587</v>
      </c>
      <c r="C34" s="523"/>
      <c r="D34" s="76"/>
      <c r="E34" s="73"/>
    </row>
    <row r="35" spans="1:5" ht="14.4">
      <c r="A35" s="513">
        <v>14</v>
      </c>
      <c r="B35" s="528" t="s">
        <v>588</v>
      </c>
      <c r="C35" s="525">
        <f>SUM(C6,C10,C12,C13,C14,C18,C21,C22,C23,C26,C29,C32)</f>
        <v>4098668679.4653811</v>
      </c>
      <c r="D35" s="76"/>
      <c r="E35" s="73"/>
    </row>
    <row r="36" spans="1:5" ht="14.4">
      <c r="A36" s="513"/>
      <c r="B36" s="529" t="s">
        <v>589</v>
      </c>
      <c r="C36" s="526"/>
      <c r="D36" s="78"/>
      <c r="E36" s="73"/>
    </row>
    <row r="37" spans="1:5" ht="14.4">
      <c r="A37" s="513">
        <v>15</v>
      </c>
      <c r="B37" s="600" t="s">
        <v>590</v>
      </c>
      <c r="C37" s="588"/>
      <c r="D37" s="527"/>
      <c r="E37" s="77"/>
    </row>
    <row r="38" spans="1:5" ht="14.4">
      <c r="A38" s="513">
        <v>15.1</v>
      </c>
      <c r="B38" s="592" t="s">
        <v>566</v>
      </c>
      <c r="C38" s="518"/>
      <c r="D38" s="74"/>
      <c r="E38" s="73"/>
    </row>
    <row r="39" spans="1:5" ht="14.4">
      <c r="A39" s="513">
        <v>16</v>
      </c>
      <c r="B39" s="591" t="s">
        <v>591</v>
      </c>
      <c r="C39" s="519">
        <v>31574378.059999999</v>
      </c>
      <c r="D39" s="74"/>
      <c r="E39" s="73"/>
    </row>
    <row r="40" spans="1:5" ht="14.4">
      <c r="A40" s="513">
        <v>17</v>
      </c>
      <c r="B40" s="591" t="s">
        <v>592</v>
      </c>
      <c r="C40" s="519">
        <f>SUM(C41:C44)</f>
        <v>3266051839.841414</v>
      </c>
      <c r="D40" s="74"/>
      <c r="E40" s="73"/>
    </row>
    <row r="41" spans="1:5" ht="14.4">
      <c r="A41" s="513">
        <v>17.100000000000001</v>
      </c>
      <c r="B41" s="601" t="s">
        <v>593</v>
      </c>
      <c r="C41" s="518">
        <v>3071506700.9014139</v>
      </c>
      <c r="D41" s="74"/>
      <c r="E41" s="73"/>
    </row>
    <row r="42" spans="1:5" ht="14.4">
      <c r="A42" s="513">
        <v>17.2</v>
      </c>
      <c r="B42" s="590" t="s">
        <v>594</v>
      </c>
      <c r="C42" s="523">
        <v>162984073.19</v>
      </c>
      <c r="D42" s="74"/>
      <c r="E42" s="73"/>
    </row>
    <row r="43" spans="1:5" ht="14.4">
      <c r="A43" s="513">
        <v>17.3</v>
      </c>
      <c r="B43" s="602" t="s">
        <v>595</v>
      </c>
      <c r="C43" s="709"/>
      <c r="D43" s="76"/>
      <c r="E43" s="73"/>
    </row>
    <row r="44" spans="1:5" ht="14.4">
      <c r="A44" s="513">
        <v>17.399999999999999</v>
      </c>
      <c r="B44" s="603" t="s">
        <v>596</v>
      </c>
      <c r="C44" s="709">
        <v>31561065.75</v>
      </c>
      <c r="D44" s="530"/>
      <c r="E44" s="73"/>
    </row>
    <row r="45" spans="1:5" ht="14.4">
      <c r="A45" s="513">
        <v>18</v>
      </c>
      <c r="B45" s="604" t="s">
        <v>597</v>
      </c>
      <c r="C45" s="710">
        <v>1349262.0717308791</v>
      </c>
      <c r="D45" s="531"/>
      <c r="E45" s="77"/>
    </row>
    <row r="46" spans="1:5" ht="14.4">
      <c r="A46" s="513">
        <v>19</v>
      </c>
      <c r="B46" s="604" t="s">
        <v>598</v>
      </c>
      <c r="C46" s="710">
        <f>SUM(C47:C48)</f>
        <v>25468255.120000001</v>
      </c>
      <c r="D46" s="532"/>
    </row>
    <row r="47" spans="1:5" ht="14.4">
      <c r="A47" s="513">
        <v>19.100000000000001</v>
      </c>
      <c r="B47" s="605" t="s">
        <v>599</v>
      </c>
      <c r="C47" s="711">
        <v>7928267.25</v>
      </c>
      <c r="D47" s="532"/>
    </row>
    <row r="48" spans="1:5" ht="14.4">
      <c r="A48" s="513">
        <v>19.2</v>
      </c>
      <c r="B48" s="605" t="s">
        <v>600</v>
      </c>
      <c r="C48" s="711">
        <v>17539987.870000001</v>
      </c>
      <c r="D48" s="532"/>
    </row>
    <row r="49" spans="1:4" ht="14.4">
      <c r="A49" s="513">
        <v>20</v>
      </c>
      <c r="B49" s="606" t="s">
        <v>601</v>
      </c>
      <c r="C49" s="710">
        <v>93143120.358047992</v>
      </c>
      <c r="D49" s="532"/>
    </row>
    <row r="50" spans="1:4" ht="14.4">
      <c r="A50" s="513">
        <v>21</v>
      </c>
      <c r="B50" s="607" t="s">
        <v>602</v>
      </c>
      <c r="C50" s="710">
        <v>31558910.369999997</v>
      </c>
      <c r="D50" s="532"/>
    </row>
    <row r="51" spans="1:4" ht="14.4">
      <c r="A51" s="513">
        <v>21.1</v>
      </c>
      <c r="B51" s="590" t="s">
        <v>603</v>
      </c>
      <c r="C51" s="711">
        <v>101559.94</v>
      </c>
      <c r="D51" s="532"/>
    </row>
    <row r="52" spans="1:4" ht="14.4">
      <c r="A52" s="513">
        <v>22</v>
      </c>
      <c r="B52" s="608" t="s">
        <v>604</v>
      </c>
      <c r="C52" s="710">
        <f>SUM(C37,C39,C40,C45,C46,C49,C50)</f>
        <v>3449145765.8211927</v>
      </c>
      <c r="D52" s="532"/>
    </row>
    <row r="53" spans="1:4" ht="14.4">
      <c r="A53" s="513"/>
      <c r="B53" s="529" t="s">
        <v>605</v>
      </c>
      <c r="C53" s="712"/>
      <c r="D53" s="532"/>
    </row>
    <row r="54" spans="1:4" ht="14.4">
      <c r="A54" s="513">
        <v>23</v>
      </c>
      <c r="B54" s="606" t="s">
        <v>606</v>
      </c>
      <c r="C54" s="710">
        <v>44490459.530000001</v>
      </c>
      <c r="D54" s="532"/>
    </row>
    <row r="55" spans="1:4" ht="14.4">
      <c r="A55" s="513">
        <v>24</v>
      </c>
      <c r="B55" s="606" t="s">
        <v>607</v>
      </c>
      <c r="C55" s="710">
        <v>45653.84</v>
      </c>
      <c r="D55" s="532"/>
    </row>
    <row r="56" spans="1:4" ht="14.4">
      <c r="A56" s="513">
        <v>25</v>
      </c>
      <c r="B56" s="604" t="s">
        <v>608</v>
      </c>
      <c r="C56" s="710">
        <v>41370267.239999995</v>
      </c>
      <c r="D56" s="532"/>
    </row>
    <row r="57" spans="1:4" ht="14.4">
      <c r="A57" s="513">
        <v>26</v>
      </c>
      <c r="B57" s="604" t="s">
        <v>609</v>
      </c>
      <c r="C57" s="710"/>
      <c r="D57" s="532"/>
    </row>
    <row r="58" spans="1:4" ht="14.4">
      <c r="A58" s="513">
        <v>27</v>
      </c>
      <c r="B58" s="604" t="s">
        <v>610</v>
      </c>
      <c r="C58" s="713">
        <f>SUM(C59:C60)</f>
        <v>0</v>
      </c>
      <c r="D58" s="532"/>
    </row>
    <row r="59" spans="1:4" ht="14.4">
      <c r="A59" s="513">
        <v>27.1</v>
      </c>
      <c r="B59" s="603" t="s">
        <v>611</v>
      </c>
      <c r="C59" s="714"/>
      <c r="D59" s="532"/>
    </row>
    <row r="60" spans="1:4" ht="14.4">
      <c r="A60" s="513">
        <v>27.2</v>
      </c>
      <c r="B60" s="603" t="s">
        <v>612</v>
      </c>
      <c r="C60" s="714"/>
      <c r="D60" s="532"/>
    </row>
    <row r="61" spans="1:4" ht="14.4">
      <c r="A61" s="513">
        <v>28</v>
      </c>
      <c r="B61" s="609" t="s">
        <v>613</v>
      </c>
      <c r="C61" s="713"/>
      <c r="D61" s="532"/>
    </row>
    <row r="62" spans="1:4" ht="14.4">
      <c r="A62" s="513">
        <v>29</v>
      </c>
      <c r="B62" s="604" t="s">
        <v>614</v>
      </c>
      <c r="C62" s="710">
        <f>SUM(C63:C65)</f>
        <v>24524340.420000002</v>
      </c>
      <c r="D62" s="532"/>
    </row>
    <row r="63" spans="1:4" ht="14.4">
      <c r="A63" s="513">
        <v>29.1</v>
      </c>
      <c r="B63" s="610" t="s">
        <v>615</v>
      </c>
      <c r="C63" s="711">
        <v>24524340.420000002</v>
      </c>
      <c r="D63" s="532"/>
    </row>
    <row r="64" spans="1:4" ht="14.4">
      <c r="A64" s="513">
        <v>29.2</v>
      </c>
      <c r="B64" s="611" t="s">
        <v>616</v>
      </c>
      <c r="C64" s="714"/>
      <c r="D64" s="532"/>
    </row>
    <row r="65" spans="1:4" ht="14.4">
      <c r="A65" s="513">
        <v>29.3</v>
      </c>
      <c r="B65" s="611" t="s">
        <v>617</v>
      </c>
      <c r="C65" s="714"/>
      <c r="D65" s="532"/>
    </row>
    <row r="66" spans="1:4" ht="14.4">
      <c r="A66" s="513">
        <v>30</v>
      </c>
      <c r="B66" s="612" t="s">
        <v>618</v>
      </c>
      <c r="C66" s="710">
        <v>366422667.67999995</v>
      </c>
      <c r="D66" s="532"/>
    </row>
    <row r="67" spans="1:4" ht="14.4">
      <c r="A67" s="513">
        <v>31</v>
      </c>
      <c r="B67" s="533" t="s">
        <v>619</v>
      </c>
      <c r="C67" s="710">
        <f>SUM(C54,C55,C56,C57,C58,C61,C62,C66)</f>
        <v>476853388.70999992</v>
      </c>
      <c r="D67" s="532"/>
    </row>
    <row r="68" spans="1:4" ht="15" thickBot="1">
      <c r="A68" s="514">
        <v>32</v>
      </c>
      <c r="B68" s="534" t="s">
        <v>620</v>
      </c>
      <c r="C68" s="535">
        <f>SUM(C52,C67)</f>
        <v>3925999154.5311928</v>
      </c>
      <c r="D68" s="536"/>
    </row>
  </sheetData>
  <pageMargins left="0.7" right="0.7" top="0.75" bottom="0.75" header="0.3" footer="0.3"/>
  <pageSetup paperSize="9" scale="4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C5" activePane="bottomRight" state="frozen"/>
      <selection activeCell="G26" sqref="G26"/>
      <selection pane="topRight" activeCell="G26" sqref="G26"/>
      <selection pane="bottomLeft" activeCell="G26" sqref="G26"/>
      <selection pane="bottomRight" activeCell="D30" sqref="D30:D31"/>
    </sheetView>
  </sheetViews>
  <sheetFormatPr defaultColWidth="9.109375" defaultRowHeight="13.2"/>
  <cols>
    <col min="1" max="1" width="10.5546875" style="4" bestFit="1" customWidth="1"/>
    <col min="2" max="2" width="95" style="4" customWidth="1"/>
    <col min="3" max="3" width="16.33203125" style="4" bestFit="1" customWidth="1"/>
    <col min="4" max="4" width="16.44140625" style="4" bestFit="1" customWidth="1"/>
    <col min="5" max="5" width="13" style="4" bestFit="1" customWidth="1"/>
    <col min="6" max="6" width="16.44140625" style="4" bestFit="1" customWidth="1"/>
    <col min="7" max="7" width="13" style="4" bestFit="1" customWidth="1"/>
    <col min="8" max="8" width="13.33203125" style="4" bestFit="1" customWidth="1"/>
    <col min="9" max="9" width="13" style="4" bestFit="1" customWidth="1"/>
    <col min="10" max="10" width="13.33203125" style="4" bestFit="1" customWidth="1"/>
    <col min="11" max="11" width="16.33203125" style="4" bestFit="1" customWidth="1"/>
    <col min="12" max="16" width="13" style="16" bestFit="1" customWidth="1"/>
    <col min="17" max="17" width="14.6640625" style="16" customWidth="1"/>
    <col min="18" max="18" width="13" style="16" bestFit="1" customWidth="1"/>
    <col min="19" max="19" width="30.6640625" style="16" customWidth="1"/>
    <col min="20" max="16384" width="9.109375" style="16"/>
  </cols>
  <sheetData>
    <row r="1" spans="1:19">
      <c r="A1" s="2" t="s">
        <v>30</v>
      </c>
      <c r="B1" s="3" t="str">
        <f>'Info '!C2</f>
        <v>JSC "Liberty Bank"</v>
      </c>
    </row>
    <row r="2" spans="1:19">
      <c r="A2" s="2" t="s">
        <v>31</v>
      </c>
      <c r="B2" s="497">
        <f>'1. key ratios '!B2</f>
        <v>45291</v>
      </c>
    </row>
    <row r="4" spans="1:19" ht="27" thickBot="1">
      <c r="A4" s="4" t="s">
        <v>146</v>
      </c>
      <c r="B4" s="159" t="s">
        <v>251</v>
      </c>
    </row>
    <row r="5" spans="1:19" s="150" customFormat="1" ht="13.8">
      <c r="A5" s="145"/>
      <c r="B5" s="146"/>
      <c r="C5" s="147" t="s">
        <v>0</v>
      </c>
      <c r="D5" s="147" t="s">
        <v>1</v>
      </c>
      <c r="E5" s="147" t="s">
        <v>2</v>
      </c>
      <c r="F5" s="147" t="s">
        <v>3</v>
      </c>
      <c r="G5" s="147" t="s">
        <v>4</v>
      </c>
      <c r="H5" s="147" t="s">
        <v>5</v>
      </c>
      <c r="I5" s="147" t="s">
        <v>8</v>
      </c>
      <c r="J5" s="147" t="s">
        <v>9</v>
      </c>
      <c r="K5" s="147" t="s">
        <v>10</v>
      </c>
      <c r="L5" s="147" t="s">
        <v>11</v>
      </c>
      <c r="M5" s="147" t="s">
        <v>12</v>
      </c>
      <c r="N5" s="147" t="s">
        <v>13</v>
      </c>
      <c r="O5" s="147" t="s">
        <v>235</v>
      </c>
      <c r="P5" s="147" t="s">
        <v>236</v>
      </c>
      <c r="Q5" s="147" t="s">
        <v>237</v>
      </c>
      <c r="R5" s="148" t="s">
        <v>238</v>
      </c>
      <c r="S5" s="149" t="s">
        <v>239</v>
      </c>
    </row>
    <row r="6" spans="1:19" s="150" customFormat="1" ht="99" customHeight="1">
      <c r="A6" s="151"/>
      <c r="B6" s="854" t="s">
        <v>240</v>
      </c>
      <c r="C6" s="850">
        <v>0</v>
      </c>
      <c r="D6" s="851"/>
      <c r="E6" s="850">
        <v>0.2</v>
      </c>
      <c r="F6" s="851"/>
      <c r="G6" s="850">
        <v>0.35</v>
      </c>
      <c r="H6" s="851"/>
      <c r="I6" s="850">
        <v>0.5</v>
      </c>
      <c r="J6" s="851"/>
      <c r="K6" s="850">
        <v>0.75</v>
      </c>
      <c r="L6" s="851"/>
      <c r="M6" s="850">
        <v>1</v>
      </c>
      <c r="N6" s="851"/>
      <c r="O6" s="850">
        <v>1.5</v>
      </c>
      <c r="P6" s="851"/>
      <c r="Q6" s="850">
        <v>2.5</v>
      </c>
      <c r="R6" s="851"/>
      <c r="S6" s="852" t="s">
        <v>145</v>
      </c>
    </row>
    <row r="7" spans="1:19" s="150" customFormat="1" ht="30.75" customHeight="1">
      <c r="A7" s="151"/>
      <c r="B7" s="855"/>
      <c r="C7" s="142" t="s">
        <v>148</v>
      </c>
      <c r="D7" s="142" t="s">
        <v>147</v>
      </c>
      <c r="E7" s="142" t="s">
        <v>148</v>
      </c>
      <c r="F7" s="142" t="s">
        <v>147</v>
      </c>
      <c r="G7" s="142" t="s">
        <v>148</v>
      </c>
      <c r="H7" s="142" t="s">
        <v>147</v>
      </c>
      <c r="I7" s="142" t="s">
        <v>148</v>
      </c>
      <c r="J7" s="142" t="s">
        <v>147</v>
      </c>
      <c r="K7" s="142" t="s">
        <v>148</v>
      </c>
      <c r="L7" s="142" t="s">
        <v>147</v>
      </c>
      <c r="M7" s="142" t="s">
        <v>148</v>
      </c>
      <c r="N7" s="142" t="s">
        <v>147</v>
      </c>
      <c r="O7" s="142" t="s">
        <v>148</v>
      </c>
      <c r="P7" s="142" t="s">
        <v>147</v>
      </c>
      <c r="Q7" s="142" t="s">
        <v>148</v>
      </c>
      <c r="R7" s="142" t="s">
        <v>147</v>
      </c>
      <c r="S7" s="853"/>
    </row>
    <row r="8" spans="1:19" s="80" customFormat="1" ht="13.8">
      <c r="A8" s="79">
        <v>1</v>
      </c>
      <c r="B8" s="1" t="s">
        <v>51</v>
      </c>
      <c r="C8" s="537">
        <v>335642450.5176245</v>
      </c>
      <c r="D8" s="537"/>
      <c r="E8" s="537"/>
      <c r="F8" s="538"/>
      <c r="G8" s="537"/>
      <c r="H8" s="537"/>
      <c r="I8" s="537"/>
      <c r="J8" s="537"/>
      <c r="K8" s="537"/>
      <c r="L8" s="537"/>
      <c r="M8" s="537">
        <v>78807770.094038114</v>
      </c>
      <c r="N8" s="537"/>
      <c r="O8" s="537"/>
      <c r="P8" s="537"/>
      <c r="Q8" s="537"/>
      <c r="R8" s="538"/>
      <c r="S8" s="613">
        <f>$C$6*SUM(C8:D8)+$E$6*SUM(E8:F8)+$G$6*SUM(G8:H8)+$I$6*SUM(I8:J8)+$K$6*SUM(K8:L8)+$M$6*SUM(M8:N8)+$O$6*SUM(O8:P8)+$Q$6*SUM(Q8:R8)</f>
        <v>78807770.094038114</v>
      </c>
    </row>
    <row r="9" spans="1:19" s="80" customFormat="1" ht="13.8">
      <c r="A9" s="79">
        <v>2</v>
      </c>
      <c r="B9" s="1" t="s">
        <v>52</v>
      </c>
      <c r="C9" s="537"/>
      <c r="D9" s="537"/>
      <c r="E9" s="537"/>
      <c r="F9" s="537"/>
      <c r="G9" s="537"/>
      <c r="H9" s="537"/>
      <c r="I9" s="537"/>
      <c r="J9" s="537"/>
      <c r="K9" s="537"/>
      <c r="L9" s="537"/>
      <c r="M9" s="537"/>
      <c r="N9" s="537"/>
      <c r="O9" s="537"/>
      <c r="P9" s="537"/>
      <c r="Q9" s="537"/>
      <c r="R9" s="538"/>
      <c r="S9" s="613">
        <f t="shared" ref="S9:S21" si="0">$C$6*SUM(C9:D9)+$E$6*SUM(E9:F9)+$G$6*SUM(G9:H9)+$I$6*SUM(I9:J9)+$K$6*SUM(K9:L9)+$M$6*SUM(M9:N9)+$O$6*SUM(O9:P9)+$Q$6*SUM(Q9:R9)</f>
        <v>0</v>
      </c>
    </row>
    <row r="10" spans="1:19" s="80" customFormat="1" ht="13.8">
      <c r="A10" s="79">
        <v>3</v>
      </c>
      <c r="B10" s="1" t="s">
        <v>164</v>
      </c>
      <c r="C10" s="537"/>
      <c r="D10" s="537"/>
      <c r="E10" s="537"/>
      <c r="F10" s="537"/>
      <c r="G10" s="537"/>
      <c r="H10" s="537"/>
      <c r="I10" s="537"/>
      <c r="J10" s="537"/>
      <c r="K10" s="537"/>
      <c r="L10" s="537"/>
      <c r="M10" s="537"/>
      <c r="N10" s="537"/>
      <c r="O10" s="537"/>
      <c r="P10" s="537"/>
      <c r="Q10" s="537"/>
      <c r="R10" s="538"/>
      <c r="S10" s="613">
        <f t="shared" si="0"/>
        <v>0</v>
      </c>
    </row>
    <row r="11" spans="1:19" s="80" customFormat="1" ht="13.8">
      <c r="A11" s="79">
        <v>4</v>
      </c>
      <c r="B11" s="1" t="s">
        <v>53</v>
      </c>
      <c r="C11" s="537"/>
      <c r="D11" s="537"/>
      <c r="E11" s="537"/>
      <c r="F11" s="537"/>
      <c r="G11" s="537"/>
      <c r="H11" s="537"/>
      <c r="I11" s="537"/>
      <c r="J11" s="537"/>
      <c r="K11" s="537"/>
      <c r="L11" s="537"/>
      <c r="M11" s="537"/>
      <c r="N11" s="537"/>
      <c r="O11" s="537"/>
      <c r="P11" s="537"/>
      <c r="Q11" s="537"/>
      <c r="R11" s="538"/>
      <c r="S11" s="613">
        <f t="shared" si="0"/>
        <v>0</v>
      </c>
    </row>
    <row r="12" spans="1:19" s="80" customFormat="1" ht="13.8">
      <c r="A12" s="79">
        <v>5</v>
      </c>
      <c r="B12" s="1" t="s">
        <v>54</v>
      </c>
      <c r="C12" s="537"/>
      <c r="D12" s="537"/>
      <c r="E12" s="537"/>
      <c r="F12" s="537"/>
      <c r="G12" s="537"/>
      <c r="H12" s="537"/>
      <c r="I12" s="537"/>
      <c r="J12" s="537"/>
      <c r="K12" s="537"/>
      <c r="L12" s="537"/>
      <c r="M12" s="537">
        <v>24178698.704277877</v>
      </c>
      <c r="N12" s="537"/>
      <c r="O12" s="537"/>
      <c r="P12" s="537"/>
      <c r="Q12" s="537"/>
      <c r="R12" s="538"/>
      <c r="S12" s="613">
        <f t="shared" si="0"/>
        <v>24178698.704277877</v>
      </c>
    </row>
    <row r="13" spans="1:19" s="80" customFormat="1" ht="13.8">
      <c r="A13" s="79">
        <v>6</v>
      </c>
      <c r="B13" s="1" t="s">
        <v>55</v>
      </c>
      <c r="C13" s="537"/>
      <c r="D13" s="537"/>
      <c r="E13" s="537">
        <v>131201400.4849253</v>
      </c>
      <c r="F13" s="537"/>
      <c r="G13" s="537"/>
      <c r="H13" s="537"/>
      <c r="I13" s="537">
        <v>28048859.020872664</v>
      </c>
      <c r="J13" s="537"/>
      <c r="K13" s="537"/>
      <c r="L13" s="537"/>
      <c r="M13" s="537">
        <v>2892747.5790488115</v>
      </c>
      <c r="N13" s="537"/>
      <c r="O13" s="537"/>
      <c r="P13" s="537"/>
      <c r="Q13" s="537"/>
      <c r="R13" s="538"/>
      <c r="S13" s="613">
        <f t="shared" si="0"/>
        <v>43157457.186470203</v>
      </c>
    </row>
    <row r="14" spans="1:19" s="80" customFormat="1" ht="13.8">
      <c r="A14" s="79">
        <v>7</v>
      </c>
      <c r="B14" s="1" t="s">
        <v>56</v>
      </c>
      <c r="C14" s="537"/>
      <c r="D14" s="537"/>
      <c r="E14" s="537"/>
      <c r="F14" s="537"/>
      <c r="G14" s="537"/>
      <c r="H14" s="537"/>
      <c r="I14" s="537"/>
      <c r="J14" s="537"/>
      <c r="K14" s="537"/>
      <c r="L14" s="537"/>
      <c r="M14" s="537">
        <v>549000988.70937812</v>
      </c>
      <c r="N14" s="537">
        <v>175199559.69880542</v>
      </c>
      <c r="O14" s="537"/>
      <c r="P14" s="537"/>
      <c r="Q14" s="537"/>
      <c r="R14" s="538"/>
      <c r="S14" s="613">
        <f>$C$6*SUM(C14:D14)+$E$6*SUM(E14:F14)+$G$6*SUM(G14:H14)+$I$6*SUM(I14:J14)+$K$6*SUM(K14:L14)+$M$6*SUM(M14:N14)+$O$6*SUM(O14:P14)+$Q$6*SUM(Q14:R14)</f>
        <v>724200548.40818357</v>
      </c>
    </row>
    <row r="15" spans="1:19" s="80" customFormat="1" ht="13.8">
      <c r="A15" s="79">
        <v>8</v>
      </c>
      <c r="B15" s="1" t="s">
        <v>57</v>
      </c>
      <c r="C15" s="537"/>
      <c r="D15" s="537"/>
      <c r="E15" s="537"/>
      <c r="F15" s="537"/>
      <c r="G15" s="537"/>
      <c r="H15" s="537"/>
      <c r="I15" s="537"/>
      <c r="J15" s="537"/>
      <c r="K15" s="537">
        <v>1840418617.3219841</v>
      </c>
      <c r="L15" s="537">
        <v>53341557.980468884</v>
      </c>
      <c r="M15" s="537"/>
      <c r="N15" s="537"/>
      <c r="O15" s="537"/>
      <c r="P15" s="537"/>
      <c r="Q15" s="537"/>
      <c r="R15" s="538"/>
      <c r="S15" s="613">
        <f t="shared" si="0"/>
        <v>1420320131.4768398</v>
      </c>
    </row>
    <row r="16" spans="1:19" s="80" customFormat="1" ht="13.8">
      <c r="A16" s="79">
        <v>9</v>
      </c>
      <c r="B16" s="1" t="s">
        <v>58</v>
      </c>
      <c r="C16" s="537"/>
      <c r="D16" s="537"/>
      <c r="E16" s="537"/>
      <c r="F16" s="537"/>
      <c r="G16" s="537">
        <v>502613223.73207951</v>
      </c>
      <c r="H16" s="537"/>
      <c r="I16" s="537"/>
      <c r="J16" s="537"/>
      <c r="K16" s="537"/>
      <c r="L16" s="537"/>
      <c r="M16" s="537"/>
      <c r="N16" s="537"/>
      <c r="O16" s="537"/>
      <c r="P16" s="537"/>
      <c r="Q16" s="537"/>
      <c r="R16" s="538"/>
      <c r="S16" s="613">
        <f t="shared" si="0"/>
        <v>175914628.3062278</v>
      </c>
    </row>
    <row r="17" spans="1:19" s="80" customFormat="1" ht="13.8">
      <c r="A17" s="79">
        <v>10</v>
      </c>
      <c r="B17" s="1" t="s">
        <v>59</v>
      </c>
      <c r="C17" s="537"/>
      <c r="D17" s="537"/>
      <c r="E17" s="537"/>
      <c r="F17" s="537"/>
      <c r="G17" s="537"/>
      <c r="H17" s="537"/>
      <c r="I17" s="537">
        <v>4113523.5447696005</v>
      </c>
      <c r="J17" s="537"/>
      <c r="K17" s="537"/>
      <c r="L17" s="537"/>
      <c r="M17" s="537">
        <v>20733880.306161188</v>
      </c>
      <c r="N17" s="537"/>
      <c r="O17" s="537">
        <v>1824757.9160710208</v>
      </c>
      <c r="P17" s="537"/>
      <c r="Q17" s="537"/>
      <c r="R17" s="538"/>
      <c r="S17" s="613">
        <f t="shared" si="0"/>
        <v>25527778.952652518</v>
      </c>
    </row>
    <row r="18" spans="1:19" s="80" customFormat="1" ht="13.8">
      <c r="A18" s="79">
        <v>11</v>
      </c>
      <c r="B18" s="1" t="s">
        <v>60</v>
      </c>
      <c r="C18" s="537"/>
      <c r="D18" s="537"/>
      <c r="E18" s="537"/>
      <c r="F18" s="537"/>
      <c r="G18" s="537"/>
      <c r="H18" s="537"/>
      <c r="I18" s="537"/>
      <c r="J18" s="537"/>
      <c r="K18" s="537"/>
      <c r="L18" s="537"/>
      <c r="M18" s="537"/>
      <c r="N18" s="537"/>
      <c r="O18" s="537"/>
      <c r="P18" s="537"/>
      <c r="Q18" s="537">
        <v>2044719.04</v>
      </c>
      <c r="R18" s="538"/>
      <c r="S18" s="613">
        <f t="shared" si="0"/>
        <v>5111797.5999999996</v>
      </c>
    </row>
    <row r="19" spans="1:19" s="80" customFormat="1" ht="13.8">
      <c r="A19" s="79">
        <v>12</v>
      </c>
      <c r="B19" s="1" t="s">
        <v>61</v>
      </c>
      <c r="C19" s="537"/>
      <c r="D19" s="537"/>
      <c r="E19" s="537"/>
      <c r="F19" s="537"/>
      <c r="G19" s="537"/>
      <c r="H19" s="537"/>
      <c r="I19" s="537"/>
      <c r="J19" s="537"/>
      <c r="K19" s="537"/>
      <c r="L19" s="537"/>
      <c r="M19" s="537"/>
      <c r="N19" s="537"/>
      <c r="O19" s="537"/>
      <c r="P19" s="537"/>
      <c r="Q19" s="537"/>
      <c r="R19" s="538"/>
      <c r="S19" s="613">
        <f t="shared" si="0"/>
        <v>0</v>
      </c>
    </row>
    <row r="20" spans="1:19" s="80" customFormat="1" ht="13.8">
      <c r="A20" s="79">
        <v>13</v>
      </c>
      <c r="B20" s="1" t="s">
        <v>144</v>
      </c>
      <c r="C20" s="537"/>
      <c r="D20" s="537"/>
      <c r="E20" s="537"/>
      <c r="F20" s="537"/>
      <c r="G20" s="537"/>
      <c r="H20" s="537"/>
      <c r="I20" s="537"/>
      <c r="J20" s="537"/>
      <c r="K20" s="537"/>
      <c r="L20" s="537"/>
      <c r="M20" s="537"/>
      <c r="N20" s="537"/>
      <c r="O20" s="537"/>
      <c r="P20" s="537"/>
      <c r="Q20" s="537"/>
      <c r="R20" s="538"/>
      <c r="S20" s="613">
        <f t="shared" si="0"/>
        <v>0</v>
      </c>
    </row>
    <row r="21" spans="1:19" s="80" customFormat="1" ht="13.8">
      <c r="A21" s="79">
        <v>14</v>
      </c>
      <c r="B21" s="1" t="s">
        <v>63</v>
      </c>
      <c r="C21" s="537">
        <v>283121345.91000003</v>
      </c>
      <c r="D21" s="537"/>
      <c r="E21" s="537">
        <v>34342790.649999999</v>
      </c>
      <c r="F21" s="537"/>
      <c r="G21" s="537"/>
      <c r="H21" s="537"/>
      <c r="I21" s="537"/>
      <c r="J21" s="537"/>
      <c r="K21" s="537"/>
      <c r="L21" s="537"/>
      <c r="M21" s="537">
        <v>176268340.32600001</v>
      </c>
      <c r="N21" s="537"/>
      <c r="O21" s="537"/>
      <c r="P21" s="537"/>
      <c r="Q21" s="537"/>
      <c r="R21" s="538"/>
      <c r="S21" s="613">
        <f t="shared" si="0"/>
        <v>183136898.456</v>
      </c>
    </row>
    <row r="22" spans="1:19" ht="14.4" thickBot="1">
      <c r="A22" s="81"/>
      <c r="B22" s="82" t="s">
        <v>64</v>
      </c>
      <c r="C22" s="157">
        <f>SUM(C8:C21)</f>
        <v>618763796.42762446</v>
      </c>
      <c r="D22" s="157">
        <f t="shared" ref="D22:R22" si="1">SUM(D8:D21)</f>
        <v>0</v>
      </c>
      <c r="E22" s="157">
        <f t="shared" si="1"/>
        <v>165544191.13492531</v>
      </c>
      <c r="F22" s="157">
        <f t="shared" si="1"/>
        <v>0</v>
      </c>
      <c r="G22" s="157">
        <f t="shared" si="1"/>
        <v>502613223.73207951</v>
      </c>
      <c r="H22" s="157">
        <f t="shared" si="1"/>
        <v>0</v>
      </c>
      <c r="I22" s="157">
        <f t="shared" si="1"/>
        <v>32162382.565642264</v>
      </c>
      <c r="J22" s="157">
        <f t="shared" si="1"/>
        <v>0</v>
      </c>
      <c r="K22" s="157">
        <f t="shared" si="1"/>
        <v>1840418617.3219841</v>
      </c>
      <c r="L22" s="157">
        <f t="shared" si="1"/>
        <v>53341557.980468884</v>
      </c>
      <c r="M22" s="157">
        <f t="shared" si="1"/>
        <v>851882425.71890402</v>
      </c>
      <c r="N22" s="157">
        <f t="shared" si="1"/>
        <v>175199559.69880542</v>
      </c>
      <c r="O22" s="157">
        <f t="shared" si="1"/>
        <v>1824757.9160710208</v>
      </c>
      <c r="P22" s="157">
        <f t="shared" si="1"/>
        <v>0</v>
      </c>
      <c r="Q22" s="157">
        <f t="shared" si="1"/>
        <v>2044719.04</v>
      </c>
      <c r="R22" s="157">
        <f t="shared" si="1"/>
        <v>0</v>
      </c>
      <c r="S22" s="614">
        <f t="shared" ref="S22" si="2">SUM(S8:S21)</f>
        <v>2680355709.1846895</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2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85" zoomScaleNormal="85" workbookViewId="0">
      <pane xSplit="2" ySplit="6" topLeftCell="P7" activePane="bottomRight" state="frozen"/>
      <selection activeCell="G26" sqref="G26"/>
      <selection pane="topRight" activeCell="G26" sqref="G26"/>
      <selection pane="bottomLeft" activeCell="G26" sqref="G26"/>
      <selection pane="bottomRight" activeCell="P26" sqref="P26"/>
    </sheetView>
  </sheetViews>
  <sheetFormatPr defaultColWidth="9.109375" defaultRowHeight="13.2"/>
  <cols>
    <col min="1" max="1" width="8.33203125" style="4" customWidth="1"/>
    <col min="2" max="2" width="63.6640625" style="4" bestFit="1" customWidth="1"/>
    <col min="3" max="3" width="19" style="4" customWidth="1"/>
    <col min="4" max="4" width="19.5546875" style="4" customWidth="1"/>
    <col min="5" max="5" width="31.109375" style="4" customWidth="1"/>
    <col min="6" max="6" width="29.109375" style="4" customWidth="1"/>
    <col min="7" max="7" width="28.5546875" style="4" customWidth="1"/>
    <col min="8" max="8" width="26.44140625" style="4" customWidth="1"/>
    <col min="9" max="9" width="23.6640625" style="4" customWidth="1"/>
    <col min="10" max="10" width="21.5546875" style="4" customWidth="1"/>
    <col min="11" max="11" width="15.6640625" style="4" customWidth="1"/>
    <col min="12" max="12" width="13.33203125" style="4" customWidth="1"/>
    <col min="13" max="13" width="20.88671875" style="4" customWidth="1"/>
    <col min="14" max="14" width="19.33203125" style="4" customWidth="1"/>
    <col min="15" max="15" width="18.44140625" style="4" customWidth="1"/>
    <col min="16" max="16" width="19" style="4" customWidth="1"/>
    <col min="17" max="17" width="20.33203125" style="4" customWidth="1"/>
    <col min="18" max="18" width="18" style="4" customWidth="1"/>
    <col min="19" max="19" width="36" style="4" customWidth="1"/>
    <col min="20" max="20" width="26.109375" style="4" customWidth="1"/>
    <col min="21" max="21" width="24.88671875" style="4" customWidth="1"/>
    <col min="22" max="22" width="20" style="4" customWidth="1"/>
    <col min="23" max="16384" width="9.109375" style="16"/>
  </cols>
  <sheetData>
    <row r="1" spans="1:22">
      <c r="A1" s="2" t="s">
        <v>30</v>
      </c>
      <c r="B1" s="3" t="str">
        <f>'Info '!C2</f>
        <v>JSC "Liberty Bank"</v>
      </c>
    </row>
    <row r="2" spans="1:22">
      <c r="A2" s="2" t="s">
        <v>31</v>
      </c>
      <c r="B2" s="497">
        <f>'1. key ratios '!B2</f>
        <v>45291</v>
      </c>
    </row>
    <row r="4" spans="1:22" ht="13.8" thickBot="1">
      <c r="A4" s="4" t="s">
        <v>243</v>
      </c>
      <c r="B4" s="83" t="s">
        <v>50</v>
      </c>
      <c r="V4" s="17" t="s">
        <v>35</v>
      </c>
    </row>
    <row r="5" spans="1:22" ht="12.75" customHeight="1">
      <c r="A5" s="84"/>
      <c r="B5" s="85"/>
      <c r="C5" s="856" t="s">
        <v>169</v>
      </c>
      <c r="D5" s="857"/>
      <c r="E5" s="857"/>
      <c r="F5" s="857"/>
      <c r="G5" s="857"/>
      <c r="H5" s="857"/>
      <c r="I5" s="857"/>
      <c r="J5" s="857"/>
      <c r="K5" s="857"/>
      <c r="L5" s="858"/>
      <c r="M5" s="859" t="s">
        <v>170</v>
      </c>
      <c r="N5" s="860"/>
      <c r="O5" s="860"/>
      <c r="P5" s="860"/>
      <c r="Q5" s="860"/>
      <c r="R5" s="860"/>
      <c r="S5" s="861"/>
      <c r="T5" s="864" t="s">
        <v>241</v>
      </c>
      <c r="U5" s="864" t="s">
        <v>242</v>
      </c>
      <c r="V5" s="862" t="s">
        <v>76</v>
      </c>
    </row>
    <row r="6" spans="1:22" s="46" customFormat="1" ht="105.6">
      <c r="A6" s="43"/>
      <c r="B6" s="86"/>
      <c r="C6" s="87" t="s">
        <v>65</v>
      </c>
      <c r="D6" s="126" t="s">
        <v>66</v>
      </c>
      <c r="E6" s="106" t="s">
        <v>172</v>
      </c>
      <c r="F6" s="106" t="s">
        <v>173</v>
      </c>
      <c r="G6" s="126" t="s">
        <v>176</v>
      </c>
      <c r="H6" s="126" t="s">
        <v>171</v>
      </c>
      <c r="I6" s="126" t="s">
        <v>67</v>
      </c>
      <c r="J6" s="126" t="s">
        <v>68</v>
      </c>
      <c r="K6" s="88" t="s">
        <v>69</v>
      </c>
      <c r="L6" s="89" t="s">
        <v>70</v>
      </c>
      <c r="M6" s="87" t="s">
        <v>174</v>
      </c>
      <c r="N6" s="88" t="s">
        <v>71</v>
      </c>
      <c r="O6" s="88" t="s">
        <v>72</v>
      </c>
      <c r="P6" s="88" t="s">
        <v>73</v>
      </c>
      <c r="Q6" s="88" t="s">
        <v>74</v>
      </c>
      <c r="R6" s="88" t="s">
        <v>75</v>
      </c>
      <c r="S6" s="144" t="s">
        <v>175</v>
      </c>
      <c r="T6" s="865"/>
      <c r="U6" s="865"/>
      <c r="V6" s="863"/>
    </row>
    <row r="7" spans="1:22" s="80" customFormat="1" ht="13.8">
      <c r="A7" s="90">
        <v>1</v>
      </c>
      <c r="B7" s="1" t="s">
        <v>51</v>
      </c>
      <c r="C7" s="539"/>
      <c r="D7" s="537"/>
      <c r="E7" s="537"/>
      <c r="F7" s="537"/>
      <c r="G7" s="537"/>
      <c r="H7" s="537"/>
      <c r="I7" s="537"/>
      <c r="J7" s="537"/>
      <c r="K7" s="537"/>
      <c r="L7" s="540"/>
      <c r="M7" s="539"/>
      <c r="N7" s="537"/>
      <c r="O7" s="537"/>
      <c r="P7" s="537"/>
      <c r="Q7" s="537"/>
      <c r="R7" s="537"/>
      <c r="S7" s="540"/>
      <c r="T7" s="541"/>
      <c r="U7" s="542"/>
      <c r="V7" s="543">
        <f>SUM(C7:S7)</f>
        <v>0</v>
      </c>
    </row>
    <row r="8" spans="1:22" s="80" customFormat="1" ht="13.8">
      <c r="A8" s="90">
        <v>2</v>
      </c>
      <c r="B8" s="1" t="s">
        <v>52</v>
      </c>
      <c r="C8" s="539"/>
      <c r="D8" s="537"/>
      <c r="E8" s="537"/>
      <c r="F8" s="537"/>
      <c r="G8" s="537"/>
      <c r="H8" s="537"/>
      <c r="I8" s="537"/>
      <c r="J8" s="537"/>
      <c r="K8" s="537"/>
      <c r="L8" s="540"/>
      <c r="M8" s="539"/>
      <c r="N8" s="537"/>
      <c r="O8" s="537"/>
      <c r="P8" s="537"/>
      <c r="Q8" s="537"/>
      <c r="R8" s="537"/>
      <c r="S8" s="540"/>
      <c r="T8" s="542"/>
      <c r="U8" s="542"/>
      <c r="V8" s="543">
        <f t="shared" ref="V8:V20" si="0">SUM(C8:S8)</f>
        <v>0</v>
      </c>
    </row>
    <row r="9" spans="1:22" s="80" customFormat="1" ht="13.8">
      <c r="A9" s="90">
        <v>3</v>
      </c>
      <c r="B9" s="1" t="s">
        <v>165</v>
      </c>
      <c r="C9" s="539"/>
      <c r="D9" s="537"/>
      <c r="E9" s="537"/>
      <c r="F9" s="537"/>
      <c r="G9" s="537"/>
      <c r="H9" s="537"/>
      <c r="I9" s="537"/>
      <c r="J9" s="537"/>
      <c r="K9" s="537"/>
      <c r="L9" s="540"/>
      <c r="M9" s="539"/>
      <c r="N9" s="537"/>
      <c r="O9" s="537"/>
      <c r="P9" s="537"/>
      <c r="Q9" s="537"/>
      <c r="R9" s="537"/>
      <c r="S9" s="540"/>
      <c r="T9" s="542"/>
      <c r="U9" s="542"/>
      <c r="V9" s="543">
        <f>SUM(C9:S9)</f>
        <v>0</v>
      </c>
    </row>
    <row r="10" spans="1:22" s="80" customFormat="1" ht="13.8">
      <c r="A10" s="90">
        <v>4</v>
      </c>
      <c r="B10" s="1" t="s">
        <v>53</v>
      </c>
      <c r="C10" s="539"/>
      <c r="D10" s="537"/>
      <c r="E10" s="537"/>
      <c r="F10" s="537"/>
      <c r="G10" s="537"/>
      <c r="H10" s="537"/>
      <c r="I10" s="537"/>
      <c r="J10" s="537"/>
      <c r="K10" s="537"/>
      <c r="L10" s="540"/>
      <c r="M10" s="539"/>
      <c r="N10" s="537"/>
      <c r="O10" s="537"/>
      <c r="P10" s="537"/>
      <c r="Q10" s="537"/>
      <c r="R10" s="537"/>
      <c r="S10" s="540"/>
      <c r="T10" s="542"/>
      <c r="U10" s="542"/>
      <c r="V10" s="543">
        <f t="shared" si="0"/>
        <v>0</v>
      </c>
    </row>
    <row r="11" spans="1:22" s="80" customFormat="1" ht="13.8">
      <c r="A11" s="90">
        <v>5</v>
      </c>
      <c r="B11" s="1" t="s">
        <v>54</v>
      </c>
      <c r="C11" s="539"/>
      <c r="D11" s="537">
        <v>17108100</v>
      </c>
      <c r="E11" s="537"/>
      <c r="F11" s="537"/>
      <c r="G11" s="537"/>
      <c r="H11" s="537"/>
      <c r="I11" s="537"/>
      <c r="J11" s="537"/>
      <c r="K11" s="537"/>
      <c r="L11" s="540"/>
      <c r="M11" s="539"/>
      <c r="N11" s="537"/>
      <c r="O11" s="537"/>
      <c r="P11" s="537"/>
      <c r="Q11" s="537"/>
      <c r="R11" s="537"/>
      <c r="S11" s="540"/>
      <c r="T11" s="542">
        <v>17108100</v>
      </c>
      <c r="U11" s="542"/>
      <c r="V11" s="543">
        <f t="shared" si="0"/>
        <v>17108100</v>
      </c>
    </row>
    <row r="12" spans="1:22" s="80" customFormat="1" ht="13.8">
      <c r="A12" s="90">
        <v>6</v>
      </c>
      <c r="B12" s="1" t="s">
        <v>55</v>
      </c>
      <c r="C12" s="539"/>
      <c r="D12" s="537">
        <v>0</v>
      </c>
      <c r="E12" s="537"/>
      <c r="F12" s="537"/>
      <c r="G12" s="537"/>
      <c r="H12" s="537"/>
      <c r="I12" s="537"/>
      <c r="J12" s="537"/>
      <c r="K12" s="537"/>
      <c r="L12" s="540"/>
      <c r="M12" s="539"/>
      <c r="N12" s="537"/>
      <c r="O12" s="537"/>
      <c r="P12" s="537"/>
      <c r="Q12" s="537"/>
      <c r="R12" s="537"/>
      <c r="S12" s="540"/>
      <c r="T12" s="542">
        <v>0</v>
      </c>
      <c r="U12" s="542"/>
      <c r="V12" s="543">
        <f>SUM(C12:S12)</f>
        <v>0</v>
      </c>
    </row>
    <row r="13" spans="1:22" s="80" customFormat="1" ht="13.8">
      <c r="A13" s="90">
        <v>7</v>
      </c>
      <c r="B13" s="1" t="s">
        <v>56</v>
      </c>
      <c r="C13" s="539"/>
      <c r="D13" s="537">
        <v>5223556.730160905</v>
      </c>
      <c r="E13" s="537"/>
      <c r="F13" s="537"/>
      <c r="G13" s="537"/>
      <c r="H13" s="537"/>
      <c r="I13" s="537"/>
      <c r="J13" s="537"/>
      <c r="K13" s="537"/>
      <c r="L13" s="540"/>
      <c r="M13" s="539"/>
      <c r="N13" s="537"/>
      <c r="O13" s="537"/>
      <c r="P13" s="537"/>
      <c r="Q13" s="537"/>
      <c r="R13" s="537"/>
      <c r="S13" s="540"/>
      <c r="T13" s="542">
        <v>1318730.4266046346</v>
      </c>
      <c r="U13" s="542">
        <v>3904826.30355627</v>
      </c>
      <c r="V13" s="543">
        <f t="shared" si="0"/>
        <v>5223556.730160905</v>
      </c>
    </row>
    <row r="14" spans="1:22" s="80" customFormat="1" ht="13.8">
      <c r="A14" s="90">
        <v>8</v>
      </c>
      <c r="B14" s="1" t="s">
        <v>57</v>
      </c>
      <c r="C14" s="539"/>
      <c r="D14" s="537">
        <v>14330118.497406477</v>
      </c>
      <c r="E14" s="537"/>
      <c r="F14" s="537"/>
      <c r="G14" s="537"/>
      <c r="H14" s="537"/>
      <c r="I14" s="537"/>
      <c r="J14" s="537"/>
      <c r="K14" s="537"/>
      <c r="L14" s="540"/>
      <c r="M14" s="539"/>
      <c r="N14" s="537"/>
      <c r="O14" s="537"/>
      <c r="P14" s="537"/>
      <c r="Q14" s="537"/>
      <c r="R14" s="537"/>
      <c r="S14" s="540"/>
      <c r="T14" s="542">
        <v>12973746.964281477</v>
      </c>
      <c r="U14" s="542">
        <v>1356371.5331250001</v>
      </c>
      <c r="V14" s="543">
        <f t="shared" si="0"/>
        <v>14330118.497406477</v>
      </c>
    </row>
    <row r="15" spans="1:22" s="80" customFormat="1" ht="13.8">
      <c r="A15" s="90">
        <v>9</v>
      </c>
      <c r="B15" s="1" t="s">
        <v>58</v>
      </c>
      <c r="C15" s="539"/>
      <c r="D15" s="537">
        <v>370832.18398052128</v>
      </c>
      <c r="E15" s="537"/>
      <c r="F15" s="537"/>
      <c r="G15" s="537"/>
      <c r="H15" s="537"/>
      <c r="I15" s="537"/>
      <c r="J15" s="537"/>
      <c r="K15" s="537"/>
      <c r="L15" s="540"/>
      <c r="M15" s="539"/>
      <c r="N15" s="537"/>
      <c r="O15" s="537"/>
      <c r="P15" s="537"/>
      <c r="Q15" s="537"/>
      <c r="R15" s="537"/>
      <c r="S15" s="540"/>
      <c r="T15" s="542">
        <v>370832.18398052128</v>
      </c>
      <c r="U15" s="542"/>
      <c r="V15" s="543">
        <f t="shared" si="0"/>
        <v>370832.18398052128</v>
      </c>
    </row>
    <row r="16" spans="1:22" s="80" customFormat="1" ht="13.8">
      <c r="A16" s="90">
        <v>10</v>
      </c>
      <c r="B16" s="1" t="s">
        <v>59</v>
      </c>
      <c r="C16" s="539"/>
      <c r="D16" s="537">
        <v>121549.4426086</v>
      </c>
      <c r="E16" s="537"/>
      <c r="F16" s="537"/>
      <c r="G16" s="537"/>
      <c r="H16" s="537"/>
      <c r="I16" s="537"/>
      <c r="J16" s="537"/>
      <c r="K16" s="537"/>
      <c r="L16" s="540"/>
      <c r="M16" s="539"/>
      <c r="N16" s="537"/>
      <c r="O16" s="537"/>
      <c r="P16" s="537"/>
      <c r="Q16" s="537"/>
      <c r="R16" s="537"/>
      <c r="S16" s="540"/>
      <c r="T16" s="542">
        <v>121549.4426086</v>
      </c>
      <c r="U16" s="542"/>
      <c r="V16" s="543">
        <f t="shared" si="0"/>
        <v>121549.4426086</v>
      </c>
    </row>
    <row r="17" spans="1:22" s="80" customFormat="1" ht="13.8">
      <c r="A17" s="90">
        <v>11</v>
      </c>
      <c r="B17" s="1" t="s">
        <v>60</v>
      </c>
      <c r="C17" s="539"/>
      <c r="D17" s="537"/>
      <c r="E17" s="537"/>
      <c r="F17" s="537"/>
      <c r="G17" s="537"/>
      <c r="H17" s="537"/>
      <c r="I17" s="537"/>
      <c r="J17" s="537"/>
      <c r="K17" s="537"/>
      <c r="L17" s="540"/>
      <c r="M17" s="539"/>
      <c r="N17" s="537"/>
      <c r="O17" s="537"/>
      <c r="P17" s="537"/>
      <c r="Q17" s="537"/>
      <c r="R17" s="537"/>
      <c r="S17" s="540"/>
      <c r="T17" s="542"/>
      <c r="U17" s="542"/>
      <c r="V17" s="543">
        <f t="shared" si="0"/>
        <v>0</v>
      </c>
    </row>
    <row r="18" spans="1:22" s="80" customFormat="1" ht="13.8">
      <c r="A18" s="90">
        <v>12</v>
      </c>
      <c r="B18" s="1" t="s">
        <v>61</v>
      </c>
      <c r="C18" s="539"/>
      <c r="D18" s="537"/>
      <c r="E18" s="537"/>
      <c r="F18" s="537"/>
      <c r="G18" s="537"/>
      <c r="H18" s="537"/>
      <c r="I18" s="537"/>
      <c r="J18" s="537"/>
      <c r="K18" s="537"/>
      <c r="L18" s="540"/>
      <c r="M18" s="539"/>
      <c r="N18" s="537"/>
      <c r="O18" s="537"/>
      <c r="P18" s="537"/>
      <c r="Q18" s="537"/>
      <c r="R18" s="537"/>
      <c r="S18" s="540"/>
      <c r="T18" s="542"/>
      <c r="U18" s="542"/>
      <c r="V18" s="543">
        <f t="shared" si="0"/>
        <v>0</v>
      </c>
    </row>
    <row r="19" spans="1:22" s="80" customFormat="1" ht="13.8">
      <c r="A19" s="90">
        <v>13</v>
      </c>
      <c r="B19" s="1" t="s">
        <v>62</v>
      </c>
      <c r="C19" s="539"/>
      <c r="D19" s="537"/>
      <c r="E19" s="537"/>
      <c r="F19" s="537"/>
      <c r="G19" s="537"/>
      <c r="H19" s="537"/>
      <c r="I19" s="537"/>
      <c r="J19" s="537"/>
      <c r="K19" s="537"/>
      <c r="L19" s="540"/>
      <c r="M19" s="539"/>
      <c r="N19" s="537"/>
      <c r="O19" s="537"/>
      <c r="P19" s="537"/>
      <c r="Q19" s="537"/>
      <c r="R19" s="537"/>
      <c r="S19" s="540"/>
      <c r="T19" s="542"/>
      <c r="U19" s="542"/>
      <c r="V19" s="543">
        <f t="shared" si="0"/>
        <v>0</v>
      </c>
    </row>
    <row r="20" spans="1:22" s="80" customFormat="1" ht="13.8">
      <c r="A20" s="90">
        <v>14</v>
      </c>
      <c r="B20" s="1" t="s">
        <v>63</v>
      </c>
      <c r="C20" s="539"/>
      <c r="D20" s="537"/>
      <c r="E20" s="537"/>
      <c r="F20" s="537"/>
      <c r="G20" s="537"/>
      <c r="H20" s="537"/>
      <c r="I20" s="537"/>
      <c r="J20" s="537"/>
      <c r="K20" s="537"/>
      <c r="L20" s="540"/>
      <c r="M20" s="539"/>
      <c r="N20" s="537"/>
      <c r="O20" s="537"/>
      <c r="P20" s="537"/>
      <c r="Q20" s="537"/>
      <c r="R20" s="537"/>
      <c r="S20" s="540"/>
      <c r="T20" s="542"/>
      <c r="U20" s="542"/>
      <c r="V20" s="543">
        <f t="shared" si="0"/>
        <v>0</v>
      </c>
    </row>
    <row r="21" spans="1:22" ht="14.4" thickBot="1">
      <c r="A21" s="81"/>
      <c r="B21" s="91" t="s">
        <v>64</v>
      </c>
      <c r="C21" s="544">
        <f>SUM(C7:C20)</f>
        <v>0</v>
      </c>
      <c r="D21" s="157">
        <f t="shared" ref="D21:V21" si="1">SUM(D7:D20)</f>
        <v>37154156.854156509</v>
      </c>
      <c r="E21" s="157">
        <f t="shared" si="1"/>
        <v>0</v>
      </c>
      <c r="F21" s="157">
        <f t="shared" si="1"/>
        <v>0</v>
      </c>
      <c r="G21" s="157">
        <f t="shared" si="1"/>
        <v>0</v>
      </c>
      <c r="H21" s="157">
        <f t="shared" si="1"/>
        <v>0</v>
      </c>
      <c r="I21" s="157">
        <f t="shared" si="1"/>
        <v>0</v>
      </c>
      <c r="J21" s="157">
        <f t="shared" si="1"/>
        <v>0</v>
      </c>
      <c r="K21" s="157">
        <f t="shared" si="1"/>
        <v>0</v>
      </c>
      <c r="L21" s="545">
        <f t="shared" si="1"/>
        <v>0</v>
      </c>
      <c r="M21" s="544">
        <f t="shared" si="1"/>
        <v>0</v>
      </c>
      <c r="N21" s="157">
        <f t="shared" si="1"/>
        <v>0</v>
      </c>
      <c r="O21" s="157">
        <f t="shared" si="1"/>
        <v>0</v>
      </c>
      <c r="P21" s="157">
        <f t="shared" si="1"/>
        <v>0</v>
      </c>
      <c r="Q21" s="157">
        <f t="shared" si="1"/>
        <v>0</v>
      </c>
      <c r="R21" s="157">
        <f t="shared" si="1"/>
        <v>0</v>
      </c>
      <c r="S21" s="545">
        <f t="shared" si="1"/>
        <v>0</v>
      </c>
      <c r="T21" s="545">
        <f>SUM(T7:T20)</f>
        <v>31892959.017475232</v>
      </c>
      <c r="U21" s="545">
        <f t="shared" si="1"/>
        <v>5261197.83668127</v>
      </c>
      <c r="V21" s="546">
        <f t="shared" si="1"/>
        <v>37154156.854156509</v>
      </c>
    </row>
    <row r="24" spans="1:22">
      <c r="A24" s="7"/>
      <c r="B24" s="7"/>
      <c r="C24" s="21"/>
      <c r="D24" s="21"/>
      <c r="E24" s="21"/>
    </row>
    <row r="25" spans="1:22">
      <c r="A25" s="92"/>
      <c r="B25" s="92"/>
      <c r="C25" s="7"/>
      <c r="D25" s="21"/>
      <c r="E25" s="21"/>
    </row>
    <row r="26" spans="1:22">
      <c r="A26" s="92"/>
      <c r="B26" s="22"/>
      <c r="C26" s="7"/>
      <c r="D26" s="21"/>
      <c r="E26" s="21"/>
    </row>
    <row r="27" spans="1:22">
      <c r="A27" s="92"/>
      <c r="B27" s="92"/>
      <c r="C27" s="7"/>
      <c r="D27" s="21"/>
      <c r="E27" s="21"/>
    </row>
    <row r="28" spans="1:22">
      <c r="A28" s="92"/>
      <c r="B28" s="22"/>
      <c r="C28" s="7"/>
      <c r="D28" s="21"/>
      <c r="E28" s="21"/>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85" zoomScaleNormal="85" workbookViewId="0">
      <pane xSplit="1" ySplit="7" topLeftCell="B8" activePane="bottomRight" state="frozen"/>
      <selection activeCell="G26" sqref="G26"/>
      <selection pane="topRight" activeCell="G26" sqref="G26"/>
      <selection pane="bottomLeft" activeCell="G26" sqref="G26"/>
      <selection pane="bottomRight" activeCell="L19" sqref="L19"/>
    </sheetView>
  </sheetViews>
  <sheetFormatPr defaultColWidth="9.109375" defaultRowHeight="13.8"/>
  <cols>
    <col min="1" max="1" width="9" style="4" customWidth="1"/>
    <col min="2" max="2" width="66.44140625" style="4" customWidth="1"/>
    <col min="3" max="3" width="23.5546875" style="152" bestFit="1" customWidth="1"/>
    <col min="4" max="4" width="14.88671875" style="152" bestFit="1" customWidth="1"/>
    <col min="5" max="5" width="17.6640625" style="152" customWidth="1"/>
    <col min="6" max="6" width="15.88671875" style="152" customWidth="1"/>
    <col min="7" max="7" width="17.44140625" style="152" customWidth="1"/>
    <col min="8" max="8" width="15.33203125" style="152" customWidth="1"/>
    <col min="9" max="16384" width="9.109375" style="16"/>
  </cols>
  <sheetData>
    <row r="1" spans="1:9">
      <c r="A1" s="2" t="s">
        <v>30</v>
      </c>
      <c r="B1" s="4" t="str">
        <f>'Info '!C2</f>
        <v>JSC "Liberty Bank"</v>
      </c>
      <c r="C1" s="3"/>
    </row>
    <row r="2" spans="1:9">
      <c r="A2" s="2" t="s">
        <v>31</v>
      </c>
      <c r="B2" s="497">
        <f>'1. key ratios '!B2</f>
        <v>45291</v>
      </c>
      <c r="C2" s="266"/>
    </row>
    <row r="4" spans="1:9" ht="14.4" thickBot="1">
      <c r="A4" s="2" t="s">
        <v>150</v>
      </c>
      <c r="B4" s="83" t="s">
        <v>252</v>
      </c>
    </row>
    <row r="5" spans="1:9">
      <c r="A5" s="84"/>
      <c r="B5" s="93"/>
      <c r="C5" s="153" t="s">
        <v>0</v>
      </c>
      <c r="D5" s="153" t="s">
        <v>1</v>
      </c>
      <c r="E5" s="153" t="s">
        <v>2</v>
      </c>
      <c r="F5" s="153" t="s">
        <v>3</v>
      </c>
      <c r="G5" s="154" t="s">
        <v>4</v>
      </c>
      <c r="H5" s="155" t="s">
        <v>5</v>
      </c>
      <c r="I5" s="94"/>
    </row>
    <row r="6" spans="1:9" s="94" customFormat="1" ht="12.75" customHeight="1">
      <c r="A6" s="95"/>
      <c r="B6" s="868" t="s">
        <v>149</v>
      </c>
      <c r="C6" s="870" t="s">
        <v>245</v>
      </c>
      <c r="D6" s="872" t="s">
        <v>244</v>
      </c>
      <c r="E6" s="873"/>
      <c r="F6" s="870" t="s">
        <v>249</v>
      </c>
      <c r="G6" s="870" t="s">
        <v>250</v>
      </c>
      <c r="H6" s="866" t="s">
        <v>248</v>
      </c>
    </row>
    <row r="7" spans="1:9" ht="41.4">
      <c r="A7" s="97"/>
      <c r="B7" s="869"/>
      <c r="C7" s="871"/>
      <c r="D7" s="156" t="s">
        <v>247</v>
      </c>
      <c r="E7" s="156" t="s">
        <v>246</v>
      </c>
      <c r="F7" s="871"/>
      <c r="G7" s="871"/>
      <c r="H7" s="867"/>
      <c r="I7" s="94"/>
    </row>
    <row r="8" spans="1:9">
      <c r="A8" s="95">
        <v>1</v>
      </c>
      <c r="B8" s="1" t="s">
        <v>51</v>
      </c>
      <c r="C8" s="615">
        <v>414450220.61166263</v>
      </c>
      <c r="D8" s="616"/>
      <c r="E8" s="615"/>
      <c r="F8" s="615">
        <v>78807770.094038114</v>
      </c>
      <c r="G8" s="617">
        <v>78807770.094038114</v>
      </c>
      <c r="H8" s="809">
        <f>G8/(C8+E8)</f>
        <v>0.19015014632572852</v>
      </c>
    </row>
    <row r="9" spans="1:9" ht="15" customHeight="1">
      <c r="A9" s="95">
        <v>2</v>
      </c>
      <c r="B9" s="1" t="s">
        <v>52</v>
      </c>
      <c r="C9" s="615"/>
      <c r="D9" s="616"/>
      <c r="E9" s="615"/>
      <c r="F9" s="615"/>
      <c r="G9" s="617"/>
      <c r="H9" s="809"/>
    </row>
    <row r="10" spans="1:9">
      <c r="A10" s="95">
        <v>3</v>
      </c>
      <c r="B10" s="1" t="s">
        <v>165</v>
      </c>
      <c r="C10" s="615"/>
      <c r="D10" s="616"/>
      <c r="E10" s="615"/>
      <c r="F10" s="615"/>
      <c r="G10" s="617"/>
      <c r="H10" s="809"/>
    </row>
    <row r="11" spans="1:9">
      <c r="A11" s="95">
        <v>4</v>
      </c>
      <c r="B11" s="1" t="s">
        <v>53</v>
      </c>
      <c r="C11" s="615"/>
      <c r="D11" s="616"/>
      <c r="E11" s="615"/>
      <c r="F11" s="615"/>
      <c r="G11" s="617"/>
      <c r="H11" s="809"/>
    </row>
    <row r="12" spans="1:9">
      <c r="A12" s="95">
        <v>5</v>
      </c>
      <c r="B12" s="1" t="s">
        <v>54</v>
      </c>
      <c r="C12" s="615">
        <v>24178698.704277877</v>
      </c>
      <c r="D12" s="616"/>
      <c r="E12" s="615"/>
      <c r="F12" s="615">
        <v>24178698.704277877</v>
      </c>
      <c r="G12" s="617">
        <v>7070598.7042778768</v>
      </c>
      <c r="H12" s="809">
        <f t="shared" ref="H12:H21" si="0">G12/(C12+E12)</f>
        <v>0.29243090336482391</v>
      </c>
    </row>
    <row r="13" spans="1:9">
      <c r="A13" s="95">
        <v>6</v>
      </c>
      <c r="B13" s="1" t="s">
        <v>55</v>
      </c>
      <c r="C13" s="615">
        <v>162143007.08484676</v>
      </c>
      <c r="D13" s="616"/>
      <c r="E13" s="615"/>
      <c r="F13" s="615">
        <v>43157457.186470203</v>
      </c>
      <c r="G13" s="617">
        <v>43157457.186470203</v>
      </c>
      <c r="H13" s="809">
        <f t="shared" si="0"/>
        <v>0.26616909333553074</v>
      </c>
    </row>
    <row r="14" spans="1:9">
      <c r="A14" s="95">
        <v>7</v>
      </c>
      <c r="B14" s="1" t="s">
        <v>56</v>
      </c>
      <c r="C14" s="615">
        <v>549000988.70937812</v>
      </c>
      <c r="D14" s="616">
        <v>175199559.69880447</v>
      </c>
      <c r="E14" s="615">
        <v>30929843.173952747</v>
      </c>
      <c r="F14" s="616">
        <v>579930831.88333082</v>
      </c>
      <c r="G14" s="617">
        <v>574707275.15316987</v>
      </c>
      <c r="H14" s="809">
        <f>G14/(C14+E14)</f>
        <v>0.99099279354884895</v>
      </c>
    </row>
    <row r="15" spans="1:9">
      <c r="A15" s="95">
        <v>8</v>
      </c>
      <c r="B15" s="1" t="s">
        <v>57</v>
      </c>
      <c r="C15" s="615">
        <v>1840418617.3219841</v>
      </c>
      <c r="D15" s="616">
        <v>53341557.980468884</v>
      </c>
      <c r="E15" s="615">
        <v>17113144.745784424</v>
      </c>
      <c r="F15" s="616">
        <v>1393148821.5508263</v>
      </c>
      <c r="G15" s="617">
        <v>1378818703.0534198</v>
      </c>
      <c r="H15" s="809">
        <f t="shared" si="0"/>
        <v>0.74228539786503855</v>
      </c>
    </row>
    <row r="16" spans="1:9">
      <c r="A16" s="95">
        <v>9</v>
      </c>
      <c r="B16" s="1" t="s">
        <v>58</v>
      </c>
      <c r="C16" s="615">
        <v>502613223.73207951</v>
      </c>
      <c r="D16" s="616"/>
      <c r="E16" s="615"/>
      <c r="F16" s="616">
        <v>175914628.3062278</v>
      </c>
      <c r="G16" s="617">
        <v>175543796.12224728</v>
      </c>
      <c r="H16" s="809">
        <f t="shared" si="0"/>
        <v>0.34926219174810608</v>
      </c>
    </row>
    <row r="17" spans="1:8">
      <c r="A17" s="95">
        <v>10</v>
      </c>
      <c r="B17" s="1" t="s">
        <v>59</v>
      </c>
      <c r="C17" s="615">
        <v>26672161.767001808</v>
      </c>
      <c r="D17" s="616"/>
      <c r="E17" s="615"/>
      <c r="F17" s="616">
        <v>25527778.952652518</v>
      </c>
      <c r="G17" s="617">
        <v>25406229.510043919</v>
      </c>
      <c r="H17" s="809">
        <f t="shared" si="0"/>
        <v>0.95253732082098908</v>
      </c>
    </row>
    <row r="18" spans="1:8">
      <c r="A18" s="95">
        <v>11</v>
      </c>
      <c r="B18" s="1" t="s">
        <v>60</v>
      </c>
      <c r="C18" s="615">
        <v>2044719.04</v>
      </c>
      <c r="D18" s="616"/>
      <c r="E18" s="615"/>
      <c r="F18" s="616">
        <v>5111797.5999999996</v>
      </c>
      <c r="G18" s="617">
        <v>5111797.5999999996</v>
      </c>
      <c r="H18" s="809">
        <f t="shared" si="0"/>
        <v>2.4999999999999996</v>
      </c>
    </row>
    <row r="19" spans="1:8">
      <c r="A19" s="95">
        <v>12</v>
      </c>
      <c r="B19" s="1" t="s">
        <v>61</v>
      </c>
      <c r="C19" s="615"/>
      <c r="D19" s="616"/>
      <c r="E19" s="615"/>
      <c r="F19" s="616"/>
      <c r="G19" s="617"/>
      <c r="H19" s="809"/>
    </row>
    <row r="20" spans="1:8">
      <c r="A20" s="95">
        <v>13</v>
      </c>
      <c r="B20" s="1" t="s">
        <v>144</v>
      </c>
      <c r="C20" s="615"/>
      <c r="D20" s="616"/>
      <c r="E20" s="615"/>
      <c r="F20" s="616"/>
      <c r="G20" s="617"/>
      <c r="H20" s="809"/>
    </row>
    <row r="21" spans="1:8">
      <c r="A21" s="95">
        <v>14</v>
      </c>
      <c r="B21" s="1" t="s">
        <v>63</v>
      </c>
      <c r="C21" s="615">
        <v>577147042.06599998</v>
      </c>
      <c r="D21" s="616"/>
      <c r="E21" s="615"/>
      <c r="F21" s="616">
        <v>183136898.456</v>
      </c>
      <c r="G21" s="617">
        <v>183136898.456</v>
      </c>
      <c r="H21" s="809">
        <f t="shared" si="0"/>
        <v>0.31731410733810411</v>
      </c>
    </row>
    <row r="22" spans="1:8" ht="14.4" thickBot="1">
      <c r="A22" s="98"/>
      <c r="B22" s="99" t="s">
        <v>64</v>
      </c>
      <c r="C22" s="157">
        <f>SUM(C8:C21)</f>
        <v>4098668679.0372305</v>
      </c>
      <c r="D22" s="157">
        <f>SUM(D8:D21)</f>
        <v>228541117.67927337</v>
      </c>
      <c r="E22" s="157">
        <f>SUM(E8:E21)</f>
        <v>48042987.919737175</v>
      </c>
      <c r="F22" s="157">
        <f>SUM(F8:F21)</f>
        <v>2508914682.7338233</v>
      </c>
      <c r="G22" s="157">
        <f>SUM(G8:G21)</f>
        <v>2471760525.8796668</v>
      </c>
      <c r="H22" s="158">
        <f>G22/(C22+E22)</f>
        <v>0.59607725938021372</v>
      </c>
    </row>
  </sheetData>
  <mergeCells count="6">
    <mergeCell ref="H6:H7"/>
    <mergeCell ref="B6:B7"/>
    <mergeCell ref="C6:C7"/>
    <mergeCell ref="D6:E6"/>
    <mergeCell ref="F6:F7"/>
    <mergeCell ref="G6:G7"/>
  </mergeCells>
  <pageMargins left="0.7" right="0.7" top="0.75" bottom="0.75" header="0.3" footer="0.3"/>
  <pageSetup scale="4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C7" activePane="bottomRight" state="frozen"/>
      <selection activeCell="G26" sqref="G26"/>
      <selection pane="topRight" activeCell="G26" sqref="G26"/>
      <selection pane="bottomLeft" activeCell="G26" sqref="G26"/>
      <selection pane="bottomRight" activeCell="D27" sqref="D27"/>
    </sheetView>
  </sheetViews>
  <sheetFormatPr defaultColWidth="9.109375" defaultRowHeight="13.8"/>
  <cols>
    <col min="1" max="1" width="10.5546875" style="152" bestFit="1" customWidth="1"/>
    <col min="2" max="2" width="90.44140625" style="152" customWidth="1"/>
    <col min="3" max="3" width="14.88671875" style="152" bestFit="1" customWidth="1"/>
    <col min="4" max="4" width="12.6640625" style="152" customWidth="1"/>
    <col min="5" max="5" width="14.44140625" style="152" bestFit="1" customWidth="1"/>
    <col min="6" max="8" width="12.6640625" style="152" customWidth="1"/>
    <col min="9" max="9" width="13.33203125" style="152" bestFit="1" customWidth="1"/>
    <col min="10" max="11" width="12.6640625" style="152" customWidth="1"/>
    <col min="12" max="16384" width="9.109375" style="152"/>
  </cols>
  <sheetData>
    <row r="1" spans="1:11">
      <c r="A1" s="152" t="s">
        <v>30</v>
      </c>
      <c r="B1" s="3" t="str">
        <f>'Info '!C2</f>
        <v>JSC "Liberty Bank"</v>
      </c>
    </row>
    <row r="2" spans="1:11">
      <c r="A2" s="152" t="s">
        <v>31</v>
      </c>
      <c r="B2" s="497">
        <f>'1. key ratios '!B2</f>
        <v>45291</v>
      </c>
      <c r="C2" s="167"/>
      <c r="D2" s="167"/>
    </row>
    <row r="3" spans="1:11">
      <c r="B3" s="167"/>
      <c r="C3" s="167"/>
      <c r="D3" s="167"/>
    </row>
    <row r="4" spans="1:11" ht="14.4" thickBot="1">
      <c r="A4" s="152" t="s">
        <v>146</v>
      </c>
      <c r="B4" s="187" t="s">
        <v>253</v>
      </c>
      <c r="C4" s="167"/>
      <c r="D4" s="167"/>
    </row>
    <row r="5" spans="1:11" ht="30" customHeight="1">
      <c r="A5" s="874"/>
      <c r="B5" s="875"/>
      <c r="C5" s="876" t="s">
        <v>305</v>
      </c>
      <c r="D5" s="876"/>
      <c r="E5" s="876"/>
      <c r="F5" s="876" t="s">
        <v>306</v>
      </c>
      <c r="G5" s="876"/>
      <c r="H5" s="876"/>
      <c r="I5" s="876" t="s">
        <v>307</v>
      </c>
      <c r="J5" s="876"/>
      <c r="K5" s="877"/>
    </row>
    <row r="6" spans="1:11">
      <c r="A6" s="168"/>
      <c r="B6" s="627"/>
      <c r="C6" s="628" t="s">
        <v>32</v>
      </c>
      <c r="D6" s="628" t="s">
        <v>33</v>
      </c>
      <c r="E6" s="628" t="s">
        <v>34</v>
      </c>
      <c r="F6" s="628" t="s">
        <v>32</v>
      </c>
      <c r="G6" s="628" t="s">
        <v>33</v>
      </c>
      <c r="H6" s="628" t="s">
        <v>34</v>
      </c>
      <c r="I6" s="628" t="s">
        <v>32</v>
      </c>
      <c r="J6" s="628" t="s">
        <v>33</v>
      </c>
      <c r="K6" s="629" t="s">
        <v>34</v>
      </c>
    </row>
    <row r="7" spans="1:11">
      <c r="A7" s="630" t="s">
        <v>256</v>
      </c>
      <c r="B7" s="631"/>
      <c r="C7" s="631"/>
      <c r="D7" s="631"/>
      <c r="E7" s="631"/>
      <c r="F7" s="631"/>
      <c r="G7" s="631"/>
      <c r="H7" s="631"/>
      <c r="I7" s="631"/>
      <c r="J7" s="631"/>
      <c r="K7" s="169"/>
    </row>
    <row r="8" spans="1:11">
      <c r="A8" s="170">
        <v>1</v>
      </c>
      <c r="B8" s="171" t="s">
        <v>254</v>
      </c>
      <c r="C8" s="487"/>
      <c r="D8" s="487"/>
      <c r="E8" s="487"/>
      <c r="F8" s="486">
        <v>579151220.07500005</v>
      </c>
      <c r="G8" s="486">
        <v>271641420.52911693</v>
      </c>
      <c r="H8" s="486">
        <v>850792640.6041168</v>
      </c>
      <c r="I8" s="486">
        <v>576054696.85206521</v>
      </c>
      <c r="J8" s="486">
        <v>145546235.77382985</v>
      </c>
      <c r="K8" s="485">
        <v>721600932.62589538</v>
      </c>
    </row>
    <row r="9" spans="1:11">
      <c r="A9" s="630" t="s">
        <v>257</v>
      </c>
      <c r="B9" s="631"/>
      <c r="C9" s="632"/>
      <c r="D9" s="632"/>
      <c r="E9" s="632"/>
      <c r="F9" s="632"/>
      <c r="G9" s="632"/>
      <c r="H9" s="632"/>
      <c r="I9" s="632"/>
      <c r="J9" s="632"/>
      <c r="K9" s="633"/>
    </row>
    <row r="10" spans="1:11">
      <c r="A10" s="172">
        <v>2</v>
      </c>
      <c r="B10" s="634" t="s">
        <v>265</v>
      </c>
      <c r="C10" s="635">
        <v>1063882761.2292689</v>
      </c>
      <c r="D10" s="636">
        <v>472398130.94114262</v>
      </c>
      <c r="E10" s="636">
        <v>1536280892.1704118</v>
      </c>
      <c r="F10" s="636">
        <v>162981651.25293618</v>
      </c>
      <c r="G10" s="636">
        <v>103120818.43740748</v>
      </c>
      <c r="H10" s="636">
        <v>266102469.69034365</v>
      </c>
      <c r="I10" s="636">
        <v>42409085.166578948</v>
      </c>
      <c r="J10" s="636">
        <v>28218861.332465079</v>
      </c>
      <c r="K10" s="637">
        <v>70627946.499043986</v>
      </c>
    </row>
    <row r="11" spans="1:11">
      <c r="A11" s="172">
        <v>3</v>
      </c>
      <c r="B11" s="634" t="s">
        <v>259</v>
      </c>
      <c r="C11" s="635">
        <v>1109003281.1367607</v>
      </c>
      <c r="D11" s="636">
        <v>380185648.80841303</v>
      </c>
      <c r="E11" s="636">
        <v>1489188929.9451742</v>
      </c>
      <c r="F11" s="636">
        <v>366522218.30820924</v>
      </c>
      <c r="G11" s="636">
        <v>107401281.8635719</v>
      </c>
      <c r="H11" s="636">
        <v>473923500.1717813</v>
      </c>
      <c r="I11" s="636">
        <v>314400569.26592726</v>
      </c>
      <c r="J11" s="636">
        <v>93028256.947543755</v>
      </c>
      <c r="K11" s="637">
        <v>407428826.21347088</v>
      </c>
    </row>
    <row r="12" spans="1:11">
      <c r="A12" s="172">
        <v>4</v>
      </c>
      <c r="B12" s="634" t="s">
        <v>260</v>
      </c>
      <c r="C12" s="635"/>
      <c r="D12" s="636"/>
      <c r="E12" s="636">
        <v>0</v>
      </c>
      <c r="F12" s="636"/>
      <c r="G12" s="636"/>
      <c r="H12" s="636"/>
      <c r="I12" s="636"/>
      <c r="J12" s="636"/>
      <c r="K12" s="637"/>
    </row>
    <row r="13" spans="1:11">
      <c r="A13" s="172">
        <v>5</v>
      </c>
      <c r="B13" s="634" t="s">
        <v>268</v>
      </c>
      <c r="C13" s="635">
        <v>-181748.42282608713</v>
      </c>
      <c r="D13" s="636">
        <v>0</v>
      </c>
      <c r="E13" s="636">
        <v>-181748.42282608713</v>
      </c>
      <c r="F13" s="636">
        <v>-181748.42282608713</v>
      </c>
      <c r="G13" s="636">
        <v>0</v>
      </c>
      <c r="H13" s="636">
        <v>-181748.42282608713</v>
      </c>
      <c r="I13" s="636">
        <v>-181748.42282608713</v>
      </c>
      <c r="J13" s="636">
        <v>0</v>
      </c>
      <c r="K13" s="637">
        <v>-181748.42282608713</v>
      </c>
    </row>
    <row r="14" spans="1:11">
      <c r="A14" s="172">
        <v>6</v>
      </c>
      <c r="B14" s="634" t="s">
        <v>300</v>
      </c>
      <c r="C14" s="635">
        <v>47317401.428695671</v>
      </c>
      <c r="D14" s="636">
        <v>16635440.949773956</v>
      </c>
      <c r="E14" s="636">
        <v>63952842.378469609</v>
      </c>
      <c r="F14" s="636">
        <v>19129461.10496087</v>
      </c>
      <c r="G14" s="636">
        <v>25338128.599072095</v>
      </c>
      <c r="H14" s="636">
        <v>44467589.704032958</v>
      </c>
      <c r="I14" s="636">
        <v>6312601.4850326078</v>
      </c>
      <c r="J14" s="636">
        <v>8897277.1460033972</v>
      </c>
      <c r="K14" s="637">
        <v>15209878.63103601</v>
      </c>
    </row>
    <row r="15" spans="1:11">
      <c r="A15" s="172">
        <v>7</v>
      </c>
      <c r="B15" s="634" t="s">
        <v>301</v>
      </c>
      <c r="C15" s="635">
        <v>172617478.57434234</v>
      </c>
      <c r="D15" s="636">
        <v>50262149.824065797</v>
      </c>
      <c r="E15" s="636">
        <v>222879628.39840814</v>
      </c>
      <c r="F15" s="636">
        <v>55051508.839168474</v>
      </c>
      <c r="G15" s="636">
        <v>7316259.9735760847</v>
      </c>
      <c r="H15" s="636">
        <v>62367768.812744565</v>
      </c>
      <c r="I15" s="636">
        <v>52965831.583668426</v>
      </c>
      <c r="J15" s="636">
        <v>7908856.243725948</v>
      </c>
      <c r="K15" s="637">
        <v>60874687.827394411</v>
      </c>
    </row>
    <row r="16" spans="1:11">
      <c r="A16" s="172">
        <v>8</v>
      </c>
      <c r="B16" s="638" t="s">
        <v>261</v>
      </c>
      <c r="C16" s="635">
        <v>2392639173.9462414</v>
      </c>
      <c r="D16" s="636">
        <v>919481370.5233953</v>
      </c>
      <c r="E16" s="636">
        <v>3312120544.4696369</v>
      </c>
      <c r="F16" s="636">
        <v>603503091.0824486</v>
      </c>
      <c r="G16" s="636">
        <v>243176488.87362757</v>
      </c>
      <c r="H16" s="636">
        <v>846679579.95607638</v>
      </c>
      <c r="I16" s="636">
        <v>415906339.07838112</v>
      </c>
      <c r="J16" s="636">
        <v>138053251.66973817</v>
      </c>
      <c r="K16" s="637">
        <v>553959590.74811935</v>
      </c>
    </row>
    <row r="17" spans="1:11">
      <c r="A17" s="630" t="s">
        <v>258</v>
      </c>
      <c r="B17" s="631"/>
      <c r="C17" s="632"/>
      <c r="D17" s="632"/>
      <c r="E17" s="632"/>
      <c r="F17" s="632"/>
      <c r="G17" s="632"/>
      <c r="H17" s="632"/>
      <c r="I17" s="632"/>
      <c r="J17" s="632"/>
      <c r="K17" s="633"/>
    </row>
    <row r="18" spans="1:11">
      <c r="A18" s="172">
        <v>9</v>
      </c>
      <c r="B18" s="634" t="s">
        <v>264</v>
      </c>
      <c r="C18" s="635">
        <v>6750000</v>
      </c>
      <c r="D18" s="636">
        <v>0</v>
      </c>
      <c r="E18" s="636">
        <v>6750000</v>
      </c>
      <c r="F18" s="636">
        <v>0</v>
      </c>
      <c r="G18" s="636">
        <v>0</v>
      </c>
      <c r="H18" s="636">
        <v>0</v>
      </c>
      <c r="I18" s="636">
        <v>0</v>
      </c>
      <c r="J18" s="636">
        <v>0</v>
      </c>
      <c r="K18" s="637">
        <v>0</v>
      </c>
    </row>
    <row r="19" spans="1:11">
      <c r="A19" s="172">
        <v>10</v>
      </c>
      <c r="B19" s="634" t="s">
        <v>302</v>
      </c>
      <c r="C19" s="635">
        <v>2065938375.9658866</v>
      </c>
      <c r="D19" s="636">
        <v>630180934.74181437</v>
      </c>
      <c r="E19" s="636">
        <v>2696119310.7077007</v>
      </c>
      <c r="F19" s="636">
        <v>112896106.29813267</v>
      </c>
      <c r="G19" s="636">
        <v>25513318.860188048</v>
      </c>
      <c r="H19" s="636">
        <v>138409425.15832075</v>
      </c>
      <c r="I19" s="636">
        <v>115992629.52106743</v>
      </c>
      <c r="J19" s="636">
        <v>154894448.45330793</v>
      </c>
      <c r="K19" s="637">
        <v>270887077.97437537</v>
      </c>
    </row>
    <row r="20" spans="1:11">
      <c r="A20" s="172">
        <v>11</v>
      </c>
      <c r="B20" s="634" t="s">
        <v>263</v>
      </c>
      <c r="C20" s="635">
        <v>47117420.685995176</v>
      </c>
      <c r="D20" s="636">
        <v>7630983.4924722025</v>
      </c>
      <c r="E20" s="636">
        <v>54748404.178467378</v>
      </c>
      <c r="F20" s="636">
        <v>2112585.28415921</v>
      </c>
      <c r="G20" s="636">
        <v>0</v>
      </c>
      <c r="H20" s="636">
        <v>2112585.28415921</v>
      </c>
      <c r="I20" s="636">
        <v>2112585.28415921</v>
      </c>
      <c r="J20" s="636">
        <v>0</v>
      </c>
      <c r="K20" s="637">
        <v>2112585.28415921</v>
      </c>
    </row>
    <row r="21" spans="1:11" ht="14.4" thickBot="1">
      <c r="A21" s="173">
        <v>12</v>
      </c>
      <c r="B21" s="174" t="s">
        <v>262</v>
      </c>
      <c r="C21" s="484">
        <v>2119805796.6518817</v>
      </c>
      <c r="D21" s="483">
        <v>637811918.23428655</v>
      </c>
      <c r="E21" s="484">
        <v>2757617714.8861685</v>
      </c>
      <c r="F21" s="483">
        <v>115008691.58229189</v>
      </c>
      <c r="G21" s="483">
        <v>25513318.860188048</v>
      </c>
      <c r="H21" s="483">
        <v>140522010.44247997</v>
      </c>
      <c r="I21" s="483">
        <v>118105214.80522664</v>
      </c>
      <c r="J21" s="483">
        <v>154894448.45330793</v>
      </c>
      <c r="K21" s="482">
        <v>272999663.25853455</v>
      </c>
    </row>
    <row r="22" spans="1:11" ht="38.25" customHeight="1" thickBot="1">
      <c r="A22" s="175"/>
      <c r="B22" s="176"/>
      <c r="C22" s="176"/>
      <c r="D22" s="176"/>
      <c r="E22" s="176"/>
      <c r="F22" s="878" t="s">
        <v>304</v>
      </c>
      <c r="G22" s="876"/>
      <c r="H22" s="876"/>
      <c r="I22" s="878" t="s">
        <v>269</v>
      </c>
      <c r="J22" s="876"/>
      <c r="K22" s="877"/>
    </row>
    <row r="23" spans="1:11">
      <c r="A23" s="177">
        <v>13</v>
      </c>
      <c r="B23" s="178" t="s">
        <v>254</v>
      </c>
      <c r="C23" s="179"/>
      <c r="D23" s="179"/>
      <c r="E23" s="179"/>
      <c r="F23" s="481">
        <v>579151220.07500005</v>
      </c>
      <c r="G23" s="481">
        <v>271641420.52911693</v>
      </c>
      <c r="H23" s="481">
        <v>850792640.60411692</v>
      </c>
      <c r="I23" s="481">
        <v>576054696.85206521</v>
      </c>
      <c r="J23" s="481">
        <v>145546235.77382985</v>
      </c>
      <c r="K23" s="480">
        <v>721600932.62589502</v>
      </c>
    </row>
    <row r="24" spans="1:11" ht="14.4" thickBot="1">
      <c r="A24" s="180">
        <v>14</v>
      </c>
      <c r="B24" s="639" t="s">
        <v>266</v>
      </c>
      <c r="C24" s="181"/>
      <c r="D24" s="182"/>
      <c r="E24" s="183"/>
      <c r="F24" s="640">
        <v>488494399.5001567</v>
      </c>
      <c r="G24" s="640">
        <v>217663170.01343954</v>
      </c>
      <c r="H24" s="640">
        <v>706157569.51359642</v>
      </c>
      <c r="I24" s="640">
        <v>297801124.2731545</v>
      </c>
      <c r="J24" s="640">
        <v>34513312.917434543</v>
      </c>
      <c r="K24" s="641">
        <v>280959927.4895848</v>
      </c>
    </row>
    <row r="25" spans="1:11" ht="14.4" thickBot="1">
      <c r="A25" s="184">
        <v>15</v>
      </c>
      <c r="B25" s="185" t="s">
        <v>267</v>
      </c>
      <c r="C25" s="186"/>
      <c r="D25" s="186"/>
      <c r="E25" s="186"/>
      <c r="F25" s="479">
        <v>1.1855841554531767</v>
      </c>
      <c r="G25" s="479">
        <v>1.2479898207507707</v>
      </c>
      <c r="H25" s="479">
        <v>1.2048198268130803</v>
      </c>
      <c r="I25" s="479">
        <v>1.934360383151831</v>
      </c>
      <c r="J25" s="479">
        <v>4.2171041685281558</v>
      </c>
      <c r="K25" s="478">
        <v>2.5683411121062623</v>
      </c>
    </row>
    <row r="27" spans="1:11" ht="31.5" customHeight="1">
      <c r="B27" s="166" t="s">
        <v>303</v>
      </c>
    </row>
  </sheetData>
  <mergeCells count="6">
    <mergeCell ref="A5:B5"/>
    <mergeCell ref="C5:E5"/>
    <mergeCell ref="F5:H5"/>
    <mergeCell ref="I5:K5"/>
    <mergeCell ref="F22:H22"/>
    <mergeCell ref="I22:K22"/>
  </mergeCells>
  <pageMargins left="0.7" right="0.7" top="0.75" bottom="0.75" header="0.3" footer="0.3"/>
  <pageSetup paperSize="9" scale="3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85" zoomScaleNormal="85" workbookViewId="0">
      <pane xSplit="1" ySplit="5" topLeftCell="B6" activePane="bottomRight" state="frozen"/>
      <selection activeCell="G26" sqref="G26"/>
      <selection pane="topRight" activeCell="G26" sqref="G26"/>
      <selection pane="bottomLeft" activeCell="G26" sqref="G26"/>
      <selection pane="bottomRight" activeCell="B6" sqref="B6"/>
    </sheetView>
  </sheetViews>
  <sheetFormatPr defaultColWidth="9.109375" defaultRowHeight="13.2"/>
  <cols>
    <col min="1" max="1" width="10.5546875" style="4" bestFit="1" customWidth="1"/>
    <col min="2" max="2" width="40.44140625" style="4" customWidth="1"/>
    <col min="3" max="3" width="15.5546875" style="4" bestFit="1" customWidth="1"/>
    <col min="4" max="4" width="11.44140625" style="4" customWidth="1"/>
    <col min="5" max="5" width="18.33203125" style="4" bestFit="1" customWidth="1"/>
    <col min="6" max="13" width="12.6640625" style="4" customWidth="1"/>
    <col min="14" max="14" width="23" style="4" customWidth="1"/>
    <col min="15" max="16384" width="9.109375" style="16"/>
  </cols>
  <sheetData>
    <row r="1" spans="1:14">
      <c r="A1" s="4" t="s">
        <v>30</v>
      </c>
      <c r="B1" s="3" t="str">
        <f>'Info '!C2</f>
        <v>JSC "Liberty Bank"</v>
      </c>
    </row>
    <row r="2" spans="1:14" ht="14.25" customHeight="1">
      <c r="A2" s="4" t="s">
        <v>31</v>
      </c>
      <c r="B2" s="497">
        <f>'1. key ratios '!B2</f>
        <v>45291</v>
      </c>
    </row>
    <row r="3" spans="1:14" ht="14.25" customHeight="1"/>
    <row r="4" spans="1:14" ht="13.8" thickBot="1">
      <c r="A4" s="4" t="s">
        <v>162</v>
      </c>
      <c r="B4" s="125" t="s">
        <v>28</v>
      </c>
    </row>
    <row r="5" spans="1:14" s="104" customFormat="1">
      <c r="A5" s="100"/>
      <c r="B5" s="101"/>
      <c r="C5" s="102" t="s">
        <v>0</v>
      </c>
      <c r="D5" s="102" t="s">
        <v>1</v>
      </c>
      <c r="E5" s="102" t="s">
        <v>2</v>
      </c>
      <c r="F5" s="102" t="s">
        <v>3</v>
      </c>
      <c r="G5" s="102" t="s">
        <v>4</v>
      </c>
      <c r="H5" s="102" t="s">
        <v>5</v>
      </c>
      <c r="I5" s="102" t="s">
        <v>8</v>
      </c>
      <c r="J5" s="102" t="s">
        <v>9</v>
      </c>
      <c r="K5" s="102" t="s">
        <v>10</v>
      </c>
      <c r="L5" s="102" t="s">
        <v>11</v>
      </c>
      <c r="M5" s="102" t="s">
        <v>12</v>
      </c>
      <c r="N5" s="103" t="s">
        <v>13</v>
      </c>
    </row>
    <row r="6" spans="1:14" ht="26.4">
      <c r="A6" s="105"/>
      <c r="B6" s="642"/>
      <c r="C6" s="643" t="s">
        <v>161</v>
      </c>
      <c r="D6" s="644" t="s">
        <v>160</v>
      </c>
      <c r="E6" s="645" t="s">
        <v>159</v>
      </c>
      <c r="F6" s="646">
        <v>0</v>
      </c>
      <c r="G6" s="646">
        <v>0.2</v>
      </c>
      <c r="H6" s="646">
        <v>0.35</v>
      </c>
      <c r="I6" s="646">
        <v>0.5</v>
      </c>
      <c r="J6" s="646">
        <v>0.75</v>
      </c>
      <c r="K6" s="646">
        <v>1</v>
      </c>
      <c r="L6" s="646">
        <v>1.5</v>
      </c>
      <c r="M6" s="646">
        <v>2.5</v>
      </c>
      <c r="N6" s="647" t="s">
        <v>168</v>
      </c>
    </row>
    <row r="7" spans="1:14" ht="14.4">
      <c r="A7" s="648">
        <v>1</v>
      </c>
      <c r="B7" s="649" t="s">
        <v>158</v>
      </c>
      <c r="C7" s="768">
        <f>SUM(C8:C13)</f>
        <v>62129502</v>
      </c>
      <c r="D7" s="769"/>
      <c r="E7" s="770">
        <f t="shared" ref="E7:M7" si="0">SUM(E8:E13)</f>
        <v>6214337.9699999997</v>
      </c>
      <c r="F7" s="768">
        <f>SUM(F8:F13)</f>
        <v>0</v>
      </c>
      <c r="G7" s="768">
        <f t="shared" si="0"/>
        <v>0</v>
      </c>
      <c r="H7" s="768">
        <f t="shared" si="0"/>
        <v>0</v>
      </c>
      <c r="I7" s="768">
        <f t="shared" si="0"/>
        <v>0</v>
      </c>
      <c r="J7" s="768">
        <f t="shared" si="0"/>
        <v>0</v>
      </c>
      <c r="K7" s="768">
        <f t="shared" si="0"/>
        <v>6214337.9699999997</v>
      </c>
      <c r="L7" s="768">
        <f t="shared" si="0"/>
        <v>0</v>
      </c>
      <c r="M7" s="768">
        <f t="shared" si="0"/>
        <v>0</v>
      </c>
      <c r="N7" s="618">
        <f>SUM(N8:N13)</f>
        <v>6214337.9699999997</v>
      </c>
    </row>
    <row r="8" spans="1:14" ht="13.8">
      <c r="A8" s="648">
        <v>1.1000000000000001</v>
      </c>
      <c r="B8" s="650" t="s">
        <v>156</v>
      </c>
      <c r="C8" s="771">
        <v>0</v>
      </c>
      <c r="D8" s="772">
        <v>0.02</v>
      </c>
      <c r="E8" s="770">
        <f>C8*D8</f>
        <v>0</v>
      </c>
      <c r="F8" s="771"/>
      <c r="G8" s="771"/>
      <c r="H8" s="771"/>
      <c r="I8" s="771"/>
      <c r="J8" s="771"/>
      <c r="K8" s="771">
        <v>0</v>
      </c>
      <c r="L8" s="771"/>
      <c r="M8" s="771"/>
      <c r="N8" s="618">
        <f>SUMPRODUCT($F$6:$M$6,F8:M8)</f>
        <v>0</v>
      </c>
    </row>
    <row r="9" spans="1:14" ht="13.8">
      <c r="A9" s="648">
        <v>1.2</v>
      </c>
      <c r="B9" s="650" t="s">
        <v>155</v>
      </c>
      <c r="C9" s="771">
        <v>0</v>
      </c>
      <c r="D9" s="772">
        <v>0.05</v>
      </c>
      <c r="E9" s="770">
        <f>C9*D9</f>
        <v>0</v>
      </c>
      <c r="F9" s="771"/>
      <c r="G9" s="771"/>
      <c r="H9" s="771"/>
      <c r="I9" s="771"/>
      <c r="J9" s="771"/>
      <c r="K9" s="771">
        <v>0</v>
      </c>
      <c r="L9" s="771"/>
      <c r="M9" s="771"/>
      <c r="N9" s="618">
        <f t="shared" ref="N9:N12" si="1">SUMPRODUCT($F$6:$M$6,F9:M9)</f>
        <v>0</v>
      </c>
    </row>
    <row r="10" spans="1:14" ht="13.8">
      <c r="A10" s="648">
        <v>1.3</v>
      </c>
      <c r="B10" s="650" t="s">
        <v>154</v>
      </c>
      <c r="C10" s="771">
        <v>20663575</v>
      </c>
      <c r="D10" s="772">
        <v>0.08</v>
      </c>
      <c r="E10" s="770">
        <f>C10*D10</f>
        <v>1653086</v>
      </c>
      <c r="F10" s="771"/>
      <c r="G10" s="771"/>
      <c r="H10" s="771"/>
      <c r="I10" s="771"/>
      <c r="J10" s="771"/>
      <c r="K10" s="771">
        <v>1653086</v>
      </c>
      <c r="L10" s="771"/>
      <c r="M10" s="771"/>
      <c r="N10" s="618">
        <f>SUMPRODUCT($F$6:$M$6,F10:M10)</f>
        <v>1653086</v>
      </c>
    </row>
    <row r="11" spans="1:14" ht="13.8">
      <c r="A11" s="648">
        <v>1.4</v>
      </c>
      <c r="B11" s="650" t="s">
        <v>153</v>
      </c>
      <c r="C11" s="771">
        <v>41465927</v>
      </c>
      <c r="D11" s="772">
        <v>0.11</v>
      </c>
      <c r="E11" s="770">
        <f>C11*D11</f>
        <v>4561251.97</v>
      </c>
      <c r="F11" s="771"/>
      <c r="G11" s="771"/>
      <c r="H11" s="771"/>
      <c r="I11" s="771"/>
      <c r="J11" s="771"/>
      <c r="K11" s="771">
        <v>4561251.97</v>
      </c>
      <c r="L11" s="771"/>
      <c r="M11" s="771"/>
      <c r="N11" s="618">
        <f t="shared" si="1"/>
        <v>4561251.97</v>
      </c>
    </row>
    <row r="12" spans="1:14" ht="13.8">
      <c r="A12" s="648">
        <v>1.5</v>
      </c>
      <c r="B12" s="650" t="s">
        <v>152</v>
      </c>
      <c r="C12" s="771">
        <v>0</v>
      </c>
      <c r="D12" s="772">
        <v>0.14000000000000001</v>
      </c>
      <c r="E12" s="770">
        <f>C12*D12</f>
        <v>0</v>
      </c>
      <c r="F12" s="771"/>
      <c r="G12" s="771"/>
      <c r="H12" s="771"/>
      <c r="I12" s="771"/>
      <c r="J12" s="771"/>
      <c r="K12" s="771">
        <v>0</v>
      </c>
      <c r="L12" s="771"/>
      <c r="M12" s="771"/>
      <c r="N12" s="618">
        <f t="shared" si="1"/>
        <v>0</v>
      </c>
    </row>
    <row r="13" spans="1:14" ht="13.8">
      <c r="A13" s="648">
        <v>1.6</v>
      </c>
      <c r="B13" s="651" t="s">
        <v>151</v>
      </c>
      <c r="C13" s="771">
        <v>0</v>
      </c>
      <c r="D13" s="773"/>
      <c r="E13" s="771"/>
      <c r="F13" s="771"/>
      <c r="G13" s="771"/>
      <c r="H13" s="771"/>
      <c r="I13" s="771"/>
      <c r="J13" s="771"/>
      <c r="K13" s="771"/>
      <c r="L13" s="771"/>
      <c r="M13" s="771"/>
      <c r="N13" s="618">
        <f>SUMPRODUCT($F$6:$M$6,F13:M13)</f>
        <v>0</v>
      </c>
    </row>
    <row r="14" spans="1:14" ht="14.4">
      <c r="A14" s="648">
        <v>2</v>
      </c>
      <c r="B14" s="652" t="s">
        <v>157</v>
      </c>
      <c r="C14" s="768">
        <f>SUM(C15:C20)</f>
        <v>0</v>
      </c>
      <c r="D14" s="769"/>
      <c r="E14" s="770">
        <f t="shared" ref="E14:M14" si="2">SUM(E15:E20)</f>
        <v>0</v>
      </c>
      <c r="F14" s="771">
        <f t="shared" si="2"/>
        <v>0</v>
      </c>
      <c r="G14" s="771">
        <f t="shared" si="2"/>
        <v>0</v>
      </c>
      <c r="H14" s="771">
        <f t="shared" si="2"/>
        <v>0</v>
      </c>
      <c r="I14" s="771">
        <f t="shared" si="2"/>
        <v>0</v>
      </c>
      <c r="J14" s="771">
        <f t="shared" si="2"/>
        <v>0</v>
      </c>
      <c r="K14" s="771">
        <f t="shared" si="2"/>
        <v>0</v>
      </c>
      <c r="L14" s="771">
        <f t="shared" si="2"/>
        <v>0</v>
      </c>
      <c r="M14" s="771">
        <f t="shared" si="2"/>
        <v>0</v>
      </c>
      <c r="N14" s="618">
        <f>SUM(N15:N20)</f>
        <v>0</v>
      </c>
    </row>
    <row r="15" spans="1:14" ht="13.8">
      <c r="A15" s="648">
        <v>2.1</v>
      </c>
      <c r="B15" s="651" t="s">
        <v>156</v>
      </c>
      <c r="C15" s="771"/>
      <c r="D15" s="772">
        <v>5.0000000000000001E-3</v>
      </c>
      <c r="E15" s="770">
        <f>C15*D15</f>
        <v>0</v>
      </c>
      <c r="F15" s="771"/>
      <c r="G15" s="771"/>
      <c r="H15" s="771"/>
      <c r="I15" s="771"/>
      <c r="J15" s="771"/>
      <c r="K15" s="771"/>
      <c r="L15" s="771"/>
      <c r="M15" s="771"/>
      <c r="N15" s="618">
        <f>SUMPRODUCT($F$6:$M$6,F15:M15)</f>
        <v>0</v>
      </c>
    </row>
    <row r="16" spans="1:14" ht="13.8">
      <c r="A16" s="648">
        <v>2.2000000000000002</v>
      </c>
      <c r="B16" s="651" t="s">
        <v>155</v>
      </c>
      <c r="C16" s="771"/>
      <c r="D16" s="772">
        <v>0.01</v>
      </c>
      <c r="E16" s="770">
        <f>C16*D16</f>
        <v>0</v>
      </c>
      <c r="F16" s="771"/>
      <c r="G16" s="771"/>
      <c r="H16" s="771"/>
      <c r="I16" s="771"/>
      <c r="J16" s="771"/>
      <c r="K16" s="771"/>
      <c r="L16" s="771"/>
      <c r="M16" s="771"/>
      <c r="N16" s="618">
        <f t="shared" ref="N16:N20" si="3">SUMPRODUCT($F$6:$M$6,F16:M16)</f>
        <v>0</v>
      </c>
    </row>
    <row r="17" spans="1:14" ht="13.8">
      <c r="A17" s="648">
        <v>2.2999999999999998</v>
      </c>
      <c r="B17" s="651" t="s">
        <v>154</v>
      </c>
      <c r="C17" s="771"/>
      <c r="D17" s="772">
        <v>0.02</v>
      </c>
      <c r="E17" s="770">
        <f>C17*D17</f>
        <v>0</v>
      </c>
      <c r="F17" s="771"/>
      <c r="G17" s="771"/>
      <c r="H17" s="771"/>
      <c r="I17" s="771"/>
      <c r="J17" s="771"/>
      <c r="K17" s="771"/>
      <c r="L17" s="771"/>
      <c r="M17" s="771"/>
      <c r="N17" s="618">
        <f t="shared" si="3"/>
        <v>0</v>
      </c>
    </row>
    <row r="18" spans="1:14" ht="13.8">
      <c r="A18" s="648">
        <v>2.4</v>
      </c>
      <c r="B18" s="651" t="s">
        <v>153</v>
      </c>
      <c r="C18" s="771"/>
      <c r="D18" s="772">
        <v>0.03</v>
      </c>
      <c r="E18" s="770">
        <f>C18*D18</f>
        <v>0</v>
      </c>
      <c r="F18" s="771"/>
      <c r="G18" s="771"/>
      <c r="H18" s="771"/>
      <c r="I18" s="771"/>
      <c r="J18" s="771"/>
      <c r="K18" s="771"/>
      <c r="L18" s="771"/>
      <c r="M18" s="771"/>
      <c r="N18" s="618">
        <f t="shared" si="3"/>
        <v>0</v>
      </c>
    </row>
    <row r="19" spans="1:14" ht="13.8">
      <c r="A19" s="648">
        <v>2.5</v>
      </c>
      <c r="B19" s="651" t="s">
        <v>152</v>
      </c>
      <c r="C19" s="771"/>
      <c r="D19" s="772">
        <v>0.04</v>
      </c>
      <c r="E19" s="770">
        <f>C19*D19</f>
        <v>0</v>
      </c>
      <c r="F19" s="771"/>
      <c r="G19" s="771"/>
      <c r="H19" s="771"/>
      <c r="I19" s="771"/>
      <c r="J19" s="771"/>
      <c r="K19" s="771"/>
      <c r="L19" s="771"/>
      <c r="M19" s="771"/>
      <c r="N19" s="618">
        <f t="shared" si="3"/>
        <v>0</v>
      </c>
    </row>
    <row r="20" spans="1:14" ht="13.8">
      <c r="A20" s="648">
        <v>2.6</v>
      </c>
      <c r="B20" s="651" t="s">
        <v>151</v>
      </c>
      <c r="C20" s="771"/>
      <c r="D20" s="773"/>
      <c r="E20" s="774"/>
      <c r="F20" s="771"/>
      <c r="G20" s="771"/>
      <c r="H20" s="771"/>
      <c r="I20" s="771"/>
      <c r="J20" s="771"/>
      <c r="K20" s="771"/>
      <c r="L20" s="771"/>
      <c r="M20" s="771"/>
      <c r="N20" s="618">
        <f t="shared" si="3"/>
        <v>0</v>
      </c>
    </row>
    <row r="21" spans="1:14" ht="15" thickBot="1">
      <c r="A21" s="653"/>
      <c r="B21" s="654" t="s">
        <v>64</v>
      </c>
      <c r="C21" s="547">
        <f>C14+C7</f>
        <v>62129502</v>
      </c>
      <c r="D21" s="548"/>
      <c r="E21" s="549">
        <f>E14+E7</f>
        <v>6214337.9699999997</v>
      </c>
      <c r="F21" s="550">
        <f>F7+F14</f>
        <v>0</v>
      </c>
      <c r="G21" s="550">
        <f t="shared" ref="G21:L21" si="4">G7+G14</f>
        <v>0</v>
      </c>
      <c r="H21" s="550">
        <f t="shared" si="4"/>
        <v>0</v>
      </c>
      <c r="I21" s="550">
        <f t="shared" si="4"/>
        <v>0</v>
      </c>
      <c r="J21" s="550">
        <f t="shared" si="4"/>
        <v>0</v>
      </c>
      <c r="K21" s="550">
        <f t="shared" si="4"/>
        <v>6214337.9699999997</v>
      </c>
      <c r="L21" s="550">
        <f t="shared" si="4"/>
        <v>0</v>
      </c>
      <c r="M21" s="550">
        <f>M7+M14</f>
        <v>0</v>
      </c>
      <c r="N21" s="551">
        <f>N14+N7</f>
        <v>6214337.9699999997</v>
      </c>
    </row>
    <row r="22" spans="1:14">
      <c r="E22" s="107"/>
      <c r="F22" s="107"/>
      <c r="G22" s="107"/>
      <c r="H22" s="107"/>
      <c r="I22" s="107"/>
      <c r="J22" s="107"/>
      <c r="K22" s="107"/>
      <c r="L22" s="107"/>
      <c r="M22" s="107"/>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scale="3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19" zoomScale="90" zoomScaleNormal="90" workbookViewId="0">
      <selection activeCell="F41" sqref="F41"/>
    </sheetView>
  </sheetViews>
  <sheetFormatPr defaultRowHeight="14.4"/>
  <cols>
    <col min="1" max="1" width="11.44140625" customWidth="1"/>
    <col min="2" max="2" width="76.88671875" style="208" customWidth="1"/>
    <col min="3" max="3" width="22.88671875" customWidth="1"/>
    <col min="5" max="5" width="13.33203125" bestFit="1" customWidth="1"/>
  </cols>
  <sheetData>
    <row r="1" spans="1:3">
      <c r="A1" s="2" t="s">
        <v>30</v>
      </c>
      <c r="B1" s="3" t="str">
        <f>'Info '!C2</f>
        <v>JSC "Liberty Bank"</v>
      </c>
    </row>
    <row r="2" spans="1:3">
      <c r="A2" s="2" t="s">
        <v>31</v>
      </c>
      <c r="B2" s="497">
        <f>'1. key ratios '!B2</f>
        <v>45291</v>
      </c>
    </row>
    <row r="3" spans="1:3">
      <c r="A3" s="4"/>
      <c r="B3"/>
    </row>
    <row r="4" spans="1:3">
      <c r="A4" s="4" t="s">
        <v>308</v>
      </c>
      <c r="B4" t="s">
        <v>309</v>
      </c>
    </row>
    <row r="5" spans="1:3">
      <c r="A5" s="209" t="s">
        <v>310</v>
      </c>
      <c r="B5" s="210"/>
      <c r="C5" s="211"/>
    </row>
    <row r="6" spans="1:3" ht="19.95" customHeight="1">
      <c r="A6" s="212">
        <v>1</v>
      </c>
      <c r="B6" s="213" t="s">
        <v>361</v>
      </c>
      <c r="C6" s="619">
        <v>4098668679.0372305</v>
      </c>
    </row>
    <row r="7" spans="1:3">
      <c r="A7" s="212">
        <v>2</v>
      </c>
      <c r="B7" s="213" t="s">
        <v>311</v>
      </c>
      <c r="C7" s="619">
        <v>-86451566.162203416</v>
      </c>
    </row>
    <row r="8" spans="1:3" ht="29.25" customHeight="1">
      <c r="A8" s="215">
        <v>3</v>
      </c>
      <c r="B8" s="216" t="s">
        <v>312</v>
      </c>
      <c r="C8" s="620">
        <f>C6+C7</f>
        <v>4012217112.8750272</v>
      </c>
    </row>
    <row r="9" spans="1:3">
      <c r="A9" s="209" t="s">
        <v>313</v>
      </c>
      <c r="B9" s="210"/>
      <c r="C9" s="217"/>
    </row>
    <row r="10" spans="1:3" ht="20.399999999999999" customHeight="1">
      <c r="A10" s="218">
        <v>4</v>
      </c>
      <c r="B10" s="219" t="s">
        <v>314</v>
      </c>
      <c r="C10" s="214"/>
    </row>
    <row r="11" spans="1:3">
      <c r="A11" s="218">
        <v>5</v>
      </c>
      <c r="B11" s="220" t="s">
        <v>315</v>
      </c>
      <c r="C11" s="214"/>
    </row>
    <row r="12" spans="1:3">
      <c r="A12" s="218" t="s">
        <v>316</v>
      </c>
      <c r="B12" s="220" t="s">
        <v>317</v>
      </c>
      <c r="C12" s="214"/>
    </row>
    <row r="13" spans="1:3" ht="22.8">
      <c r="A13" s="221">
        <v>6</v>
      </c>
      <c r="B13" s="219" t="s">
        <v>318</v>
      </c>
      <c r="C13" s="214"/>
    </row>
    <row r="14" spans="1:3">
      <c r="A14" s="221">
        <v>7</v>
      </c>
      <c r="B14" s="222" t="s">
        <v>319</v>
      </c>
      <c r="C14" s="214"/>
    </row>
    <row r="15" spans="1:3">
      <c r="A15" s="223">
        <v>8</v>
      </c>
      <c r="B15" s="224" t="s">
        <v>320</v>
      </c>
      <c r="C15" s="214"/>
    </row>
    <row r="16" spans="1:3">
      <c r="A16" s="221">
        <v>9</v>
      </c>
      <c r="B16" s="222" t="s">
        <v>321</v>
      </c>
      <c r="C16" s="214"/>
    </row>
    <row r="17" spans="1:3">
      <c r="A17" s="221">
        <v>10</v>
      </c>
      <c r="B17" s="222" t="s">
        <v>322</v>
      </c>
      <c r="C17" s="214"/>
    </row>
    <row r="18" spans="1:3">
      <c r="A18" s="225">
        <v>11</v>
      </c>
      <c r="B18" s="226" t="s">
        <v>323</v>
      </c>
      <c r="C18" s="227">
        <f>SUM(C10:C17)</f>
        <v>0</v>
      </c>
    </row>
    <row r="19" spans="1:3">
      <c r="A19" s="228" t="s">
        <v>324</v>
      </c>
      <c r="B19" s="229"/>
      <c r="C19" s="230"/>
    </row>
    <row r="20" spans="1:3">
      <c r="A20" s="231">
        <v>12</v>
      </c>
      <c r="B20" s="219" t="s">
        <v>325</v>
      </c>
      <c r="C20" s="214"/>
    </row>
    <row r="21" spans="1:3">
      <c r="A21" s="231">
        <v>13</v>
      </c>
      <c r="B21" s="219" t="s">
        <v>326</v>
      </c>
      <c r="C21" s="214"/>
    </row>
    <row r="22" spans="1:3">
      <c r="A22" s="231">
        <v>14</v>
      </c>
      <c r="B22" s="219" t="s">
        <v>327</v>
      </c>
      <c r="C22" s="214"/>
    </row>
    <row r="23" spans="1:3" ht="22.8">
      <c r="A23" s="231" t="s">
        <v>328</v>
      </c>
      <c r="B23" s="219" t="s">
        <v>329</v>
      </c>
      <c r="C23" s="214"/>
    </row>
    <row r="24" spans="1:3">
      <c r="A24" s="231">
        <v>15</v>
      </c>
      <c r="B24" s="219" t="s">
        <v>330</v>
      </c>
      <c r="C24" s="214"/>
    </row>
    <row r="25" spans="1:3">
      <c r="A25" s="231" t="s">
        <v>331</v>
      </c>
      <c r="B25" s="219" t="s">
        <v>332</v>
      </c>
      <c r="C25" s="214"/>
    </row>
    <row r="26" spans="1:3">
      <c r="A26" s="232">
        <v>16</v>
      </c>
      <c r="B26" s="233" t="s">
        <v>333</v>
      </c>
      <c r="C26" s="227">
        <f>SUM(C20:C25)</f>
        <v>0</v>
      </c>
    </row>
    <row r="27" spans="1:3">
      <c r="A27" s="209" t="s">
        <v>334</v>
      </c>
      <c r="B27" s="210"/>
      <c r="C27" s="217"/>
    </row>
    <row r="28" spans="1:3">
      <c r="A28" s="234">
        <v>17</v>
      </c>
      <c r="B28" s="220" t="s">
        <v>335</v>
      </c>
      <c r="C28" s="214">
        <v>228541117.67927337</v>
      </c>
    </row>
    <row r="29" spans="1:3">
      <c r="A29" s="234">
        <v>18</v>
      </c>
      <c r="B29" s="220" t="s">
        <v>336</v>
      </c>
      <c r="C29" s="214">
        <v>-165613757.38644627</v>
      </c>
    </row>
    <row r="30" spans="1:3">
      <c r="A30" s="232">
        <v>19</v>
      </c>
      <c r="B30" s="233" t="s">
        <v>337</v>
      </c>
      <c r="C30" s="227">
        <f>C28+C29</f>
        <v>62927360.2928271</v>
      </c>
    </row>
    <row r="31" spans="1:3">
      <c r="A31" s="209" t="s">
        <v>338</v>
      </c>
      <c r="B31" s="210"/>
      <c r="C31" s="217"/>
    </row>
    <row r="32" spans="1:3" ht="22.8">
      <c r="A32" s="234" t="s">
        <v>339</v>
      </c>
      <c r="B32" s="219" t="s">
        <v>340</v>
      </c>
      <c r="C32" s="235"/>
    </row>
    <row r="33" spans="1:3">
      <c r="A33" s="234" t="s">
        <v>341</v>
      </c>
      <c r="B33" s="220" t="s">
        <v>342</v>
      </c>
      <c r="C33" s="235"/>
    </row>
    <row r="34" spans="1:3">
      <c r="A34" s="209" t="s">
        <v>343</v>
      </c>
      <c r="B34" s="210"/>
      <c r="C34" s="217"/>
    </row>
    <row r="35" spans="1:3">
      <c r="A35" s="236">
        <v>20</v>
      </c>
      <c r="B35" s="237" t="s">
        <v>344</v>
      </c>
      <c r="C35" s="227">
        <v>406023874.06085187</v>
      </c>
    </row>
    <row r="36" spans="1:3">
      <c r="A36" s="232">
        <v>21</v>
      </c>
      <c r="B36" s="233" t="s">
        <v>345</v>
      </c>
      <c r="C36" s="227">
        <f>C8+C18+C26+C30</f>
        <v>4075144473.1678543</v>
      </c>
    </row>
    <row r="37" spans="1:3">
      <c r="A37" s="209" t="s">
        <v>346</v>
      </c>
      <c r="B37" s="210"/>
      <c r="C37" s="217"/>
    </row>
    <row r="38" spans="1:3">
      <c r="A38" s="232">
        <v>22</v>
      </c>
      <c r="B38" s="233" t="s">
        <v>346</v>
      </c>
      <c r="C38" s="552">
        <f>C35/C36</f>
        <v>9.9634228119825446E-2</v>
      </c>
    </row>
    <row r="39" spans="1:3">
      <c r="A39" s="209" t="s">
        <v>347</v>
      </c>
      <c r="B39" s="210"/>
      <c r="C39" s="217"/>
    </row>
    <row r="40" spans="1:3">
      <c r="A40" s="238" t="s">
        <v>348</v>
      </c>
      <c r="B40" s="219" t="s">
        <v>349</v>
      </c>
      <c r="C40" s="235"/>
    </row>
    <row r="41" spans="1:3" ht="22.8">
      <c r="A41" s="239" t="s">
        <v>350</v>
      </c>
      <c r="B41" s="213" t="s">
        <v>351</v>
      </c>
      <c r="C41" s="235"/>
    </row>
    <row r="43" spans="1:3">
      <c r="B43" s="208" t="s">
        <v>362</v>
      </c>
    </row>
  </sheetData>
  <pageMargins left="0.7" right="0.7" top="0.75" bottom="0.75" header="0.3" footer="0.3"/>
  <pageSetup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7" activePane="bottomRight" state="frozen"/>
      <selection activeCell="G26" sqref="G26"/>
      <selection pane="topRight" activeCell="G26" sqref="G26"/>
      <selection pane="bottomLeft" activeCell="G26" sqref="G26"/>
      <selection pane="bottomRight" activeCell="C7" sqref="C7"/>
    </sheetView>
  </sheetViews>
  <sheetFormatPr defaultRowHeight="14.4"/>
  <cols>
    <col min="1" max="1" width="8.6640625" style="152"/>
    <col min="2" max="2" width="82.5546875" style="271" customWidth="1"/>
    <col min="3" max="6" width="17.5546875" style="152" customWidth="1"/>
    <col min="7" max="7" width="20.44140625" style="152" bestFit="1" customWidth="1"/>
  </cols>
  <sheetData>
    <row r="1" spans="1:7">
      <c r="A1" s="152" t="s">
        <v>30</v>
      </c>
      <c r="B1" s="3" t="str">
        <f>'Info '!C2</f>
        <v>JSC "Liberty Bank"</v>
      </c>
    </row>
    <row r="2" spans="1:7">
      <c r="A2" s="152" t="s">
        <v>31</v>
      </c>
      <c r="B2" s="497">
        <f>'1. key ratios '!B2</f>
        <v>45291</v>
      </c>
    </row>
    <row r="4" spans="1:7" ht="15" thickBot="1">
      <c r="A4" s="152" t="s">
        <v>412</v>
      </c>
      <c r="B4" s="272" t="s">
        <v>373</v>
      </c>
    </row>
    <row r="5" spans="1:7">
      <c r="A5" s="273"/>
      <c r="B5" s="274"/>
      <c r="C5" s="879" t="s">
        <v>374</v>
      </c>
      <c r="D5" s="879"/>
      <c r="E5" s="879"/>
      <c r="F5" s="879"/>
      <c r="G5" s="880" t="s">
        <v>375</v>
      </c>
    </row>
    <row r="6" spans="1:7">
      <c r="A6" s="275"/>
      <c r="B6" s="276"/>
      <c r="C6" s="277" t="s">
        <v>376</v>
      </c>
      <c r="D6" s="278" t="s">
        <v>377</v>
      </c>
      <c r="E6" s="278" t="s">
        <v>378</v>
      </c>
      <c r="F6" s="278" t="s">
        <v>379</v>
      </c>
      <c r="G6" s="881"/>
    </row>
    <row r="7" spans="1:7">
      <c r="A7" s="279"/>
      <c r="B7" s="280" t="s">
        <v>380</v>
      </c>
      <c r="C7" s="281"/>
      <c r="D7" s="281"/>
      <c r="E7" s="281"/>
      <c r="F7" s="281"/>
      <c r="G7" s="282"/>
    </row>
    <row r="8" spans="1:7">
      <c r="A8" s="283">
        <v>1</v>
      </c>
      <c r="B8" s="284" t="s">
        <v>381</v>
      </c>
      <c r="C8" s="715">
        <f>SUM(C9:C10)</f>
        <v>406023874.06085187</v>
      </c>
      <c r="D8" s="715">
        <f>SUM(D9:D10)</f>
        <v>0</v>
      </c>
      <c r="E8" s="715">
        <f>SUM(E9:E10)</f>
        <v>0</v>
      </c>
      <c r="F8" s="715">
        <f>SUM(F9:F10)</f>
        <v>336616070.13132423</v>
      </c>
      <c r="G8" s="716">
        <f>SUM(G9:G10)</f>
        <v>742639944.1921761</v>
      </c>
    </row>
    <row r="9" spans="1:7">
      <c r="A9" s="283">
        <v>2</v>
      </c>
      <c r="B9" s="285" t="s">
        <v>382</v>
      </c>
      <c r="C9" s="715">
        <v>406023874.06085187</v>
      </c>
      <c r="D9" s="715"/>
      <c r="E9" s="715"/>
      <c r="F9" s="715">
        <v>61134682.284000002</v>
      </c>
      <c r="G9" s="716">
        <v>467158556.34485185</v>
      </c>
    </row>
    <row r="10" spans="1:7" ht="27.6">
      <c r="A10" s="283">
        <v>3</v>
      </c>
      <c r="B10" s="285" t="s">
        <v>383</v>
      </c>
      <c r="C10" s="717"/>
      <c r="D10" s="717"/>
      <c r="E10" s="717"/>
      <c r="F10" s="715">
        <v>275481387.84732425</v>
      </c>
      <c r="G10" s="716">
        <v>275481387.84732425</v>
      </c>
    </row>
    <row r="11" spans="1:7" ht="27.6">
      <c r="A11" s="283">
        <v>4</v>
      </c>
      <c r="B11" s="284" t="s">
        <v>384</v>
      </c>
      <c r="C11" s="715">
        <f t="shared" ref="C11:E11" si="0">SUM(C12:C13)</f>
        <v>620769193.62680781</v>
      </c>
      <c r="D11" s="715">
        <f t="shared" si="0"/>
        <v>604704441.64674091</v>
      </c>
      <c r="E11" s="715">
        <f t="shared" si="0"/>
        <v>323435909.34698313</v>
      </c>
      <c r="F11" s="715">
        <f>SUM(F12:F13)</f>
        <v>25110345.25454</v>
      </c>
      <c r="G11" s="716">
        <f>SUM(G12:G13)</f>
        <v>1415169921.432245</v>
      </c>
    </row>
    <row r="12" spans="1:7">
      <c r="A12" s="283">
        <v>5</v>
      </c>
      <c r="B12" s="285" t="s">
        <v>385</v>
      </c>
      <c r="C12" s="715">
        <v>507152898.37368166</v>
      </c>
      <c r="D12" s="718">
        <v>561305771.62321591</v>
      </c>
      <c r="E12" s="715">
        <v>307017265.48416412</v>
      </c>
      <c r="F12" s="715">
        <v>20435123.39607</v>
      </c>
      <c r="G12" s="716">
        <v>1326115505.933275</v>
      </c>
    </row>
    <row r="13" spans="1:7">
      <c r="A13" s="283">
        <v>6</v>
      </c>
      <c r="B13" s="285" t="s">
        <v>386</v>
      </c>
      <c r="C13" s="715">
        <v>113616295.25312613</v>
      </c>
      <c r="D13" s="718">
        <v>43398670.023525</v>
      </c>
      <c r="E13" s="715">
        <v>16418643.862819001</v>
      </c>
      <c r="F13" s="715">
        <v>4675221.8584700013</v>
      </c>
      <c r="G13" s="716">
        <v>89054415.498970076</v>
      </c>
    </row>
    <row r="14" spans="1:7">
      <c r="A14" s="283">
        <v>7</v>
      </c>
      <c r="B14" s="284" t="s">
        <v>387</v>
      </c>
      <c r="C14" s="715">
        <f>SUM(C15:C16)</f>
        <v>670970820.30069077</v>
      </c>
      <c r="D14" s="715">
        <f t="shared" ref="D14:F14" si="1">SUM(D15:D16)</f>
        <v>718656594.99354649</v>
      </c>
      <c r="E14" s="715">
        <f t="shared" si="1"/>
        <v>136558474.23070639</v>
      </c>
      <c r="F14" s="715">
        <f t="shared" si="1"/>
        <v>13330304</v>
      </c>
      <c r="G14" s="716">
        <f>SUM(G15:G16)</f>
        <v>545525375.52446711</v>
      </c>
    </row>
    <row r="15" spans="1:7" ht="41.4">
      <c r="A15" s="283">
        <v>8</v>
      </c>
      <c r="B15" s="285" t="s">
        <v>388</v>
      </c>
      <c r="C15" s="715">
        <v>606005805.45592129</v>
      </c>
      <c r="D15" s="810">
        <v>335156167.36230642</v>
      </c>
      <c r="E15" s="715">
        <v>81185592.041000396</v>
      </c>
      <c r="F15" s="715">
        <v>13330304</v>
      </c>
      <c r="G15" s="716">
        <v>517838934.42961407</v>
      </c>
    </row>
    <row r="16" spans="1:7" ht="27.6">
      <c r="A16" s="283">
        <v>9</v>
      </c>
      <c r="B16" s="285" t="s">
        <v>389</v>
      </c>
      <c r="C16" s="715">
        <v>64965014.844769433</v>
      </c>
      <c r="D16" s="718">
        <v>383500427.63124001</v>
      </c>
      <c r="E16" s="715">
        <v>55372882.189705998</v>
      </c>
      <c r="F16" s="715">
        <v>0</v>
      </c>
      <c r="G16" s="716">
        <v>27686441.094852999</v>
      </c>
    </row>
    <row r="17" spans="1:7">
      <c r="A17" s="283">
        <v>10</v>
      </c>
      <c r="B17" s="284" t="s">
        <v>390</v>
      </c>
      <c r="C17" s="715"/>
      <c r="D17" s="718"/>
      <c r="E17" s="715"/>
      <c r="F17" s="715"/>
      <c r="G17" s="716"/>
    </row>
    <row r="18" spans="1:7">
      <c r="A18" s="283">
        <v>11</v>
      </c>
      <c r="B18" s="284" t="s">
        <v>391</v>
      </c>
      <c r="C18" s="715">
        <f>SUM(C19:C20)</f>
        <v>0</v>
      </c>
      <c r="D18" s="718">
        <f t="shared" ref="D18:G18" si="2">SUM(D19:D20)</f>
        <v>76499868.760466993</v>
      </c>
      <c r="E18" s="715">
        <f t="shared" si="2"/>
        <v>6795379.5075709997</v>
      </c>
      <c r="F18" s="715">
        <f t="shared" si="2"/>
        <v>46075897.250661984</v>
      </c>
      <c r="G18" s="716">
        <f t="shared" si="2"/>
        <v>0</v>
      </c>
    </row>
    <row r="19" spans="1:7">
      <c r="A19" s="283">
        <v>12</v>
      </c>
      <c r="B19" s="285" t="s">
        <v>392</v>
      </c>
      <c r="C19" s="717"/>
      <c r="D19" s="718"/>
      <c r="E19" s="715">
        <v>0</v>
      </c>
      <c r="F19" s="715">
        <v>0</v>
      </c>
      <c r="G19" s="716">
        <v>0</v>
      </c>
    </row>
    <row r="20" spans="1:7">
      <c r="A20" s="283">
        <v>13</v>
      </c>
      <c r="B20" s="285" t="s">
        <v>393</v>
      </c>
      <c r="C20" s="715">
        <v>0</v>
      </c>
      <c r="D20" s="715">
        <v>76499868.760466993</v>
      </c>
      <c r="E20" s="715">
        <v>6795379.5075709997</v>
      </c>
      <c r="F20" s="715">
        <v>46075897.250661984</v>
      </c>
      <c r="G20" s="716">
        <v>0</v>
      </c>
    </row>
    <row r="21" spans="1:7">
      <c r="A21" s="286">
        <v>14</v>
      </c>
      <c r="B21" s="287" t="s">
        <v>394</v>
      </c>
      <c r="C21" s="717"/>
      <c r="D21" s="717"/>
      <c r="E21" s="717"/>
      <c r="F21" s="717"/>
      <c r="G21" s="719">
        <f>SUM(G8,G11,G14,G17,G18)</f>
        <v>2703335241.1488881</v>
      </c>
    </row>
    <row r="22" spans="1:7">
      <c r="A22" s="288"/>
      <c r="B22" s="289" t="s">
        <v>395</v>
      </c>
      <c r="C22" s="290"/>
      <c r="D22" s="291"/>
      <c r="E22" s="290"/>
      <c r="F22" s="290"/>
      <c r="G22" s="292"/>
    </row>
    <row r="23" spans="1:7">
      <c r="A23" s="283">
        <v>15</v>
      </c>
      <c r="B23" s="284" t="s">
        <v>396</v>
      </c>
      <c r="C23" s="720">
        <v>661214121.17410576</v>
      </c>
      <c r="D23" s="721">
        <v>289954600</v>
      </c>
      <c r="E23" s="720">
        <v>0</v>
      </c>
      <c r="F23" s="720">
        <v>0</v>
      </c>
      <c r="G23" s="716">
        <v>27200440.200805292</v>
      </c>
    </row>
    <row r="24" spans="1:7">
      <c r="A24" s="283">
        <v>16</v>
      </c>
      <c r="B24" s="284" t="s">
        <v>397</v>
      </c>
      <c r="C24" s="715">
        <f>SUM(C25:C27,C29,C31)</f>
        <v>839177.35870202002</v>
      </c>
      <c r="D24" s="718">
        <f t="shared" ref="D24:G24" si="3">SUM(D25:D27,D29,D31)</f>
        <v>709067204.23259437</v>
      </c>
      <c r="E24" s="715">
        <f t="shared" si="3"/>
        <v>424529758.60991228</v>
      </c>
      <c r="F24" s="715">
        <f t="shared" si="3"/>
        <v>1535677051.4190617</v>
      </c>
      <c r="G24" s="716">
        <f t="shared" si="3"/>
        <v>1796487645.2646942</v>
      </c>
    </row>
    <row r="25" spans="1:7">
      <c r="A25" s="283">
        <v>17</v>
      </c>
      <c r="B25" s="285" t="s">
        <v>398</v>
      </c>
      <c r="C25" s="715">
        <v>0</v>
      </c>
      <c r="D25" s="718">
        <v>0</v>
      </c>
      <c r="E25" s="715">
        <v>0</v>
      </c>
      <c r="F25" s="715">
        <v>0</v>
      </c>
      <c r="G25" s="716"/>
    </row>
    <row r="26" spans="1:7" ht="27.6">
      <c r="A26" s="283">
        <v>18</v>
      </c>
      <c r="B26" s="285" t="s">
        <v>399</v>
      </c>
      <c r="C26" s="715">
        <v>839177.35870202002</v>
      </c>
      <c r="D26" s="718">
        <v>29931014.329100005</v>
      </c>
      <c r="E26" s="715">
        <v>3291497.9319000002</v>
      </c>
      <c r="F26" s="715">
        <v>9210158.7388000004</v>
      </c>
      <c r="G26" s="716">
        <v>15345559.854115002</v>
      </c>
    </row>
    <row r="27" spans="1:7">
      <c r="A27" s="283">
        <v>19</v>
      </c>
      <c r="B27" s="285" t="s">
        <v>400</v>
      </c>
      <c r="C27" s="715"/>
      <c r="D27" s="718">
        <v>624274447.2703259</v>
      </c>
      <c r="E27" s="715">
        <v>371006807.41090691</v>
      </c>
      <c r="F27" s="715">
        <v>1164828668.691268</v>
      </c>
      <c r="G27" s="716">
        <v>1487744995.7281945</v>
      </c>
    </row>
    <row r="28" spans="1:7">
      <c r="A28" s="283">
        <v>20</v>
      </c>
      <c r="B28" s="293" t="s">
        <v>401</v>
      </c>
      <c r="C28" s="715"/>
      <c r="D28" s="718">
        <v>0</v>
      </c>
      <c r="E28" s="715">
        <v>0</v>
      </c>
      <c r="F28" s="715">
        <v>0</v>
      </c>
      <c r="G28" s="716">
        <v>0</v>
      </c>
    </row>
    <row r="29" spans="1:7">
      <c r="A29" s="283">
        <v>21</v>
      </c>
      <c r="B29" s="285" t="s">
        <v>402</v>
      </c>
      <c r="C29" s="715"/>
      <c r="D29" s="718">
        <v>53233289.469538219</v>
      </c>
      <c r="E29" s="715">
        <v>49665094.20132</v>
      </c>
      <c r="F29" s="715">
        <v>332709993.2919845</v>
      </c>
      <c r="G29" s="716">
        <v>267710687.4752191</v>
      </c>
    </row>
    <row r="30" spans="1:7">
      <c r="A30" s="283">
        <v>22</v>
      </c>
      <c r="B30" s="293" t="s">
        <v>401</v>
      </c>
      <c r="C30" s="715"/>
      <c r="D30" s="718">
        <v>53233289.469538219</v>
      </c>
      <c r="E30" s="715">
        <v>49665094.20132</v>
      </c>
      <c r="F30" s="715">
        <v>332709993.2919845</v>
      </c>
      <c r="G30" s="716">
        <v>267710687.47521904</v>
      </c>
    </row>
    <row r="31" spans="1:7">
      <c r="A31" s="283">
        <v>23</v>
      </c>
      <c r="B31" s="285" t="s">
        <v>403</v>
      </c>
      <c r="C31" s="715"/>
      <c r="D31" s="718">
        <v>1628453.1636302425</v>
      </c>
      <c r="E31" s="715">
        <v>566359.06578537123</v>
      </c>
      <c r="F31" s="715">
        <v>28928230.697009206</v>
      </c>
      <c r="G31" s="716">
        <v>25686402.207165629</v>
      </c>
    </row>
    <row r="32" spans="1:7">
      <c r="A32" s="283">
        <v>24</v>
      </c>
      <c r="B32" s="284" t="s">
        <v>404</v>
      </c>
      <c r="C32" s="715">
        <v>0</v>
      </c>
      <c r="D32" s="718">
        <v>0</v>
      </c>
      <c r="E32" s="715">
        <v>0</v>
      </c>
      <c r="F32" s="715">
        <v>0</v>
      </c>
      <c r="G32" s="716">
        <v>0</v>
      </c>
    </row>
    <row r="33" spans="1:7">
      <c r="A33" s="283">
        <v>25</v>
      </c>
      <c r="B33" s="284" t="s">
        <v>405</v>
      </c>
      <c r="C33" s="715">
        <f>SUM(C34:C35)</f>
        <v>160639715.90779662</v>
      </c>
      <c r="D33" s="715">
        <f>SUM(D34:D35)</f>
        <v>102855572.61724648</v>
      </c>
      <c r="E33" s="715">
        <f>SUM(E34:E35)</f>
        <v>8856202.4189915843</v>
      </c>
      <c r="F33" s="715">
        <f>SUM(F34:F35)</f>
        <v>108582583.80824652</v>
      </c>
      <c r="G33" s="716">
        <f>SUM(G34:G35)</f>
        <v>325078187.23416221</v>
      </c>
    </row>
    <row r="34" spans="1:7">
      <c r="A34" s="283">
        <v>26</v>
      </c>
      <c r="B34" s="285" t="s">
        <v>406</v>
      </c>
      <c r="C34" s="717"/>
      <c r="D34" s="718">
        <v>0</v>
      </c>
      <c r="E34" s="715">
        <v>0</v>
      </c>
      <c r="F34" s="715">
        <v>0</v>
      </c>
      <c r="G34" s="716">
        <v>0</v>
      </c>
    </row>
    <row r="35" spans="1:7">
      <c r="A35" s="283">
        <v>27</v>
      </c>
      <c r="B35" s="285" t="s">
        <v>407</v>
      </c>
      <c r="C35" s="715">
        <v>160639715.90779662</v>
      </c>
      <c r="D35" s="718">
        <v>102855572.61724648</v>
      </c>
      <c r="E35" s="715">
        <v>8856202.4189915843</v>
      </c>
      <c r="F35" s="715">
        <v>108582583.80824652</v>
      </c>
      <c r="G35" s="716">
        <v>325078187.23416221</v>
      </c>
    </row>
    <row r="36" spans="1:7">
      <c r="A36" s="283">
        <v>28</v>
      </c>
      <c r="B36" s="284" t="s">
        <v>408</v>
      </c>
      <c r="C36" s="715">
        <v>159542746.96899998</v>
      </c>
      <c r="D36" s="718">
        <v>17887916.333725337</v>
      </c>
      <c r="E36" s="715">
        <v>15951818.458694853</v>
      </c>
      <c r="F36" s="715">
        <v>19717944.752574474</v>
      </c>
      <c r="G36" s="716">
        <v>14318802.54057819</v>
      </c>
    </row>
    <row r="37" spans="1:7">
      <c r="A37" s="286">
        <v>29</v>
      </c>
      <c r="B37" s="287" t="s">
        <v>409</v>
      </c>
      <c r="C37" s="717"/>
      <c r="D37" s="717"/>
      <c r="E37" s="717"/>
      <c r="F37" s="717"/>
      <c r="G37" s="719">
        <f>SUM(G23:G24,G32:G33,G36)</f>
        <v>2163085075.2402401</v>
      </c>
    </row>
    <row r="38" spans="1:7">
      <c r="A38" s="279"/>
      <c r="B38" s="294"/>
      <c r="C38" s="722"/>
      <c r="D38" s="722"/>
      <c r="E38" s="722"/>
      <c r="F38" s="722"/>
      <c r="G38" s="295"/>
    </row>
    <row r="39" spans="1:7" ht="15" thickBot="1">
      <c r="A39" s="296">
        <v>30</v>
      </c>
      <c r="B39" s="297" t="s">
        <v>410</v>
      </c>
      <c r="C39" s="181"/>
      <c r="D39" s="182"/>
      <c r="E39" s="182"/>
      <c r="F39" s="183"/>
      <c r="G39" s="811">
        <f>IFERROR(G21/G37,0)</f>
        <v>1.2497590927387106</v>
      </c>
    </row>
    <row r="42" spans="1:7" ht="41.4">
      <c r="B42" s="271" t="s">
        <v>411</v>
      </c>
    </row>
  </sheetData>
  <mergeCells count="2">
    <mergeCell ref="C5:F5"/>
    <mergeCell ref="G5:G6"/>
  </mergeCells>
  <pageMargins left="0.7" right="0.7" top="0.75" bottom="0.75" header="0.3" footer="0.3"/>
  <pageSetup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3"/>
  <sheetViews>
    <sheetView zoomScale="76" zoomScaleNormal="76" workbookViewId="0">
      <selection activeCell="C51" sqref="C51"/>
    </sheetView>
  </sheetViews>
  <sheetFormatPr defaultColWidth="9.109375" defaultRowHeight="14.4"/>
  <cols>
    <col min="1" max="1" width="9.5546875" style="3" bestFit="1" customWidth="1"/>
    <col min="2" max="2" width="86" style="3" customWidth="1"/>
    <col min="3" max="3" width="15.109375" style="471" bestFit="1" customWidth="1"/>
    <col min="4" max="5" width="15.109375" style="493" bestFit="1" customWidth="1"/>
    <col min="6" max="7" width="15.44140625" style="493" bestFit="1" customWidth="1"/>
    <col min="8" max="8" width="6.6640625" style="473" customWidth="1"/>
    <col min="9" max="9" width="11.6640625" style="473" customWidth="1"/>
    <col min="10" max="10" width="13.109375" style="473" customWidth="1"/>
    <col min="11" max="11" width="14.88671875" style="473" bestFit="1" customWidth="1"/>
    <col min="12" max="12" width="14.33203125" style="473" bestFit="1" customWidth="1"/>
    <col min="13" max="13" width="6.6640625" style="5" customWidth="1"/>
    <col min="14" max="16384" width="9.109375" style="5"/>
  </cols>
  <sheetData>
    <row r="1" spans="1:12">
      <c r="A1" s="2" t="s">
        <v>30</v>
      </c>
      <c r="B1" s="3" t="str">
        <f>'Info '!C2</f>
        <v>JSC "Liberty Bank"</v>
      </c>
    </row>
    <row r="2" spans="1:12">
      <c r="A2" s="2" t="s">
        <v>31</v>
      </c>
      <c r="B2" s="497">
        <v>45291</v>
      </c>
      <c r="C2" s="470"/>
      <c r="D2" s="469"/>
      <c r="E2" s="469"/>
      <c r="F2" s="469"/>
      <c r="G2" s="469"/>
      <c r="H2" s="468"/>
    </row>
    <row r="3" spans="1:12" ht="15" thickBot="1">
      <c r="A3" s="2"/>
      <c r="B3" s="6"/>
      <c r="C3" s="470"/>
      <c r="D3" s="469"/>
      <c r="E3" s="469"/>
      <c r="F3" s="469"/>
      <c r="G3" s="469"/>
      <c r="H3" s="468"/>
    </row>
    <row r="4" spans="1:12" ht="15" customHeight="1" thickBot="1">
      <c r="A4" s="9" t="s">
        <v>93</v>
      </c>
      <c r="B4" s="10" t="s">
        <v>92</v>
      </c>
      <c r="C4" s="467"/>
      <c r="D4" s="818" t="s">
        <v>700</v>
      </c>
      <c r="E4" s="819"/>
      <c r="F4" s="819"/>
      <c r="G4" s="820"/>
      <c r="H4" s="468"/>
      <c r="I4" s="821" t="s">
        <v>701</v>
      </c>
      <c r="J4" s="822"/>
      <c r="K4" s="822"/>
      <c r="L4" s="823"/>
    </row>
    <row r="5" spans="1:12">
      <c r="A5" s="444" t="s">
        <v>6</v>
      </c>
      <c r="B5" s="12"/>
      <c r="C5" s="437" t="str">
        <f>INT((MONTH($B$2))/3)&amp;"Q"&amp;"-"&amp;YEAR($B$2)</f>
        <v>4Q-2023</v>
      </c>
      <c r="D5" s="466" t="str">
        <f>IF(INT(MONTH($B$2))=3, "4"&amp;"Q"&amp;"-"&amp;YEAR($B$2)-1, IF(INT(MONTH($B$2))=6, "1"&amp;"Q"&amp;"-"&amp;YEAR($B$2), IF(INT(MONTH($B$2))=9, "2"&amp;"Q"&amp;"-"&amp;YEAR($B$2),IF(INT(MONTH($B$2))=12, "3"&amp;"Q"&amp;"-"&amp;YEAR($B$2), 0))))</f>
        <v>3Q-2023</v>
      </c>
      <c r="E5" s="466" t="str">
        <f>IF(INT(MONTH($B$2))=3, "3"&amp;"Q"&amp;"-"&amp;YEAR($B$2)-1, IF(INT(MONTH($B$2))=6, "4"&amp;"Q"&amp;"-"&amp;YEAR($B$2)-1, IF(INT(MONTH($B$2))=9, "1"&amp;"Q"&amp;"-"&amp;YEAR($B$2),IF(INT(MONTH($B$2))=12, "2"&amp;"Q"&amp;"-"&amp;YEAR($B$2), 0))))</f>
        <v>2Q-2023</v>
      </c>
      <c r="F5" s="466" t="str">
        <f>IF(INT(MONTH($B$2))=3, "2"&amp;"Q"&amp;"-"&amp;YEAR($B$2)-1, IF(INT(MONTH($B$2))=6, "3"&amp;"Q"&amp;"-"&amp;YEAR($B$2)-1, IF(INT(MONTH($B$2))=9, "4"&amp;"Q"&amp;"-"&amp;YEAR($B$2)-1,IF(INT(MONTH($B$2))=12, "1"&amp;"Q"&amp;"-"&amp;YEAR($B$2), 0))))</f>
        <v>1Q-2023</v>
      </c>
      <c r="G5" s="465" t="str">
        <f>IF(INT(MONTH($B$2))=3, "1"&amp;"Q"&amp;"-"&amp;YEAR($B$2)-1, IF(INT(MONTH($B$2))=6, "2"&amp;"Q"&amp;"-"&amp;YEAR($B$2)-1, IF(INT(MONTH($B$2))=9, "3"&amp;"Q"&amp;"-"&amp;YEAR($B$2)-1,IF(INT(MONTH($B$2))=12, "4"&amp;"Q"&amp;"-"&amp;YEAR($B$2)-1, 0))))</f>
        <v>4Q-2022</v>
      </c>
      <c r="I5" s="464" t="str">
        <f>D5</f>
        <v>3Q-2023</v>
      </c>
      <c r="J5" s="466" t="str">
        <f t="shared" ref="J5:L5" si="0">E5</f>
        <v>2Q-2023</v>
      </c>
      <c r="K5" s="466" t="str">
        <f t="shared" si="0"/>
        <v>1Q-2023</v>
      </c>
      <c r="L5" s="465" t="str">
        <f t="shared" si="0"/>
        <v>4Q-2022</v>
      </c>
    </row>
    <row r="6" spans="1:12">
      <c r="A6" s="443"/>
      <c r="B6" s="442" t="s">
        <v>91</v>
      </c>
      <c r="C6" s="463"/>
      <c r="D6" s="463"/>
      <c r="E6" s="463"/>
      <c r="F6" s="463"/>
      <c r="G6" s="462"/>
      <c r="I6" s="461"/>
      <c r="J6" s="463"/>
      <c r="K6" s="463"/>
      <c r="L6" s="462"/>
    </row>
    <row r="7" spans="1:12">
      <c r="A7" s="13"/>
      <c r="B7" s="441" t="s">
        <v>89</v>
      </c>
      <c r="C7" s="463"/>
      <c r="D7" s="463"/>
      <c r="E7" s="463"/>
      <c r="F7" s="463"/>
      <c r="G7" s="462"/>
      <c r="I7" s="461"/>
      <c r="J7" s="463"/>
      <c r="K7" s="463"/>
      <c r="L7" s="462"/>
    </row>
    <row r="8" spans="1:12">
      <c r="A8" s="267">
        <v>1</v>
      </c>
      <c r="B8" s="440" t="s">
        <v>363</v>
      </c>
      <c r="C8" s="436">
        <v>401458490.06085187</v>
      </c>
      <c r="D8" s="477">
        <v>384960812.1214807</v>
      </c>
      <c r="E8" s="477">
        <v>362755876.04808193</v>
      </c>
      <c r="F8" s="477">
        <v>339091387.01284665</v>
      </c>
      <c r="G8" s="476">
        <v>318182648.48792332</v>
      </c>
      <c r="I8" s="657"/>
      <c r="J8" s="460"/>
      <c r="K8" s="460"/>
      <c r="L8" s="476">
        <v>304656174.07479</v>
      </c>
    </row>
    <row r="9" spans="1:12">
      <c r="A9" s="267">
        <v>2</v>
      </c>
      <c r="B9" s="440" t="s">
        <v>364</v>
      </c>
      <c r="C9" s="436">
        <v>406023874.06085187</v>
      </c>
      <c r="D9" s="477">
        <v>389526196.1214807</v>
      </c>
      <c r="E9" s="477">
        <v>367321260.04808193</v>
      </c>
      <c r="F9" s="477">
        <v>343656771.01284665</v>
      </c>
      <c r="G9" s="476">
        <v>322748032.48792332</v>
      </c>
      <c r="I9" s="657"/>
      <c r="J9" s="460"/>
      <c r="K9" s="460"/>
      <c r="L9" s="476">
        <v>309221558.07479</v>
      </c>
    </row>
    <row r="10" spans="1:12">
      <c r="A10" s="267">
        <v>3</v>
      </c>
      <c r="B10" s="440" t="s">
        <v>142</v>
      </c>
      <c r="C10" s="436">
        <v>467158556.34485185</v>
      </c>
      <c r="D10" s="477">
        <v>453121386.75748068</v>
      </c>
      <c r="E10" s="477">
        <v>430902274.34608197</v>
      </c>
      <c r="F10" s="477">
        <v>410327314.85284668</v>
      </c>
      <c r="G10" s="476">
        <v>379786204.40792334</v>
      </c>
      <c r="I10" s="657"/>
      <c r="J10" s="460"/>
      <c r="K10" s="460"/>
      <c r="L10" s="476">
        <v>395255135.79429698</v>
      </c>
    </row>
    <row r="11" spans="1:12">
      <c r="A11" s="267">
        <v>4</v>
      </c>
      <c r="B11" s="440" t="s">
        <v>366</v>
      </c>
      <c r="C11" s="436">
        <v>272806085.24079722</v>
      </c>
      <c r="D11" s="477">
        <v>252182501.21758682</v>
      </c>
      <c r="E11" s="477">
        <v>232545218.93363068</v>
      </c>
      <c r="F11" s="477">
        <v>232855011.40294367</v>
      </c>
      <c r="G11" s="476">
        <v>214999240.89426437</v>
      </c>
      <c r="I11" s="657"/>
      <c r="J11" s="460"/>
      <c r="K11" s="460"/>
      <c r="L11" s="476">
        <v>223364270.20872572</v>
      </c>
    </row>
    <row r="12" spans="1:12">
      <c r="A12" s="267">
        <v>5</v>
      </c>
      <c r="B12" s="440" t="s">
        <v>367</v>
      </c>
      <c r="C12" s="436">
        <v>347905867.56583655</v>
      </c>
      <c r="D12" s="477">
        <v>322149482.97620833</v>
      </c>
      <c r="E12" s="477">
        <v>299246193.97942567</v>
      </c>
      <c r="F12" s="477">
        <v>299397119.87828332</v>
      </c>
      <c r="G12" s="476">
        <v>252247753.37256491</v>
      </c>
      <c r="I12" s="657"/>
      <c r="J12" s="460"/>
      <c r="K12" s="460"/>
      <c r="L12" s="476">
        <v>262986369.790757</v>
      </c>
    </row>
    <row r="13" spans="1:12">
      <c r="A13" s="267">
        <v>6</v>
      </c>
      <c r="B13" s="440" t="s">
        <v>365</v>
      </c>
      <c r="C13" s="436">
        <v>447522228.37872732</v>
      </c>
      <c r="D13" s="477">
        <v>414960764.03538257</v>
      </c>
      <c r="E13" s="477">
        <v>387727507.47445738</v>
      </c>
      <c r="F13" s="477">
        <v>387665681.49837297</v>
      </c>
      <c r="G13" s="476">
        <v>355379682.30216306</v>
      </c>
      <c r="I13" s="657"/>
      <c r="J13" s="460"/>
      <c r="K13" s="460"/>
      <c r="L13" s="476">
        <v>372963463.38351107</v>
      </c>
    </row>
    <row r="14" spans="1:12">
      <c r="A14" s="13"/>
      <c r="B14" s="442" t="s">
        <v>369</v>
      </c>
      <c r="C14" s="463"/>
      <c r="D14" s="463"/>
      <c r="E14" s="463"/>
      <c r="F14" s="463"/>
      <c r="G14" s="462"/>
      <c r="I14" s="461"/>
      <c r="J14" s="463"/>
      <c r="K14" s="463"/>
      <c r="L14" s="462"/>
    </row>
    <row r="15" spans="1:12" ht="15" customHeight="1">
      <c r="A15" s="267">
        <v>7</v>
      </c>
      <c r="B15" s="440" t="s">
        <v>368</v>
      </c>
      <c r="C15" s="435">
        <v>3043259463.7883325</v>
      </c>
      <c r="D15" s="477">
        <v>2847959231.754519</v>
      </c>
      <c r="E15" s="477">
        <v>2724116052.1454225</v>
      </c>
      <c r="F15" s="477">
        <v>2709991779.6421099</v>
      </c>
      <c r="G15" s="476">
        <v>2609882836.8143373</v>
      </c>
      <c r="I15" s="658"/>
      <c r="J15" s="459"/>
      <c r="K15" s="459"/>
      <c r="L15" s="476">
        <v>2789371291.1460576</v>
      </c>
    </row>
    <row r="16" spans="1:12">
      <c r="A16" s="13"/>
      <c r="B16" s="442" t="s">
        <v>370</v>
      </c>
      <c r="C16" s="463"/>
      <c r="D16" s="463"/>
      <c r="E16" s="463"/>
      <c r="F16" s="463"/>
      <c r="G16" s="462"/>
      <c r="I16" s="461"/>
      <c r="J16" s="463"/>
      <c r="K16" s="463"/>
      <c r="L16" s="462"/>
    </row>
    <row r="17" spans="1:12" s="14" customFormat="1">
      <c r="A17" s="267"/>
      <c r="B17" s="441" t="s">
        <v>354</v>
      </c>
      <c r="C17" s="463"/>
      <c r="D17" s="463"/>
      <c r="E17" s="463"/>
      <c r="F17" s="463"/>
      <c r="G17" s="462"/>
      <c r="H17" s="472"/>
      <c r="I17" s="461"/>
      <c r="J17" s="463"/>
      <c r="K17" s="463"/>
      <c r="L17" s="462"/>
    </row>
    <row r="18" spans="1:12">
      <c r="A18" s="11">
        <v>8</v>
      </c>
      <c r="B18" s="440" t="s">
        <v>363</v>
      </c>
      <c r="C18" s="434">
        <v>0.13191727318613358</v>
      </c>
      <c r="D18" s="475">
        <v>0.13517075940877182</v>
      </c>
      <c r="E18" s="475">
        <v>0.1331646189457999</v>
      </c>
      <c r="F18" s="475">
        <v>0.12512635261854102</v>
      </c>
      <c r="G18" s="474">
        <v>0.12191453348009365</v>
      </c>
      <c r="I18" s="659"/>
      <c r="J18" s="458"/>
      <c r="K18" s="458"/>
      <c r="L18" s="474">
        <v>0.10922037343749141</v>
      </c>
    </row>
    <row r="19" spans="1:12" ht="15" customHeight="1">
      <c r="A19" s="11">
        <v>9</v>
      </c>
      <c r="B19" s="440" t="s">
        <v>364</v>
      </c>
      <c r="C19" s="434">
        <v>0.13341743577638374</v>
      </c>
      <c r="D19" s="475">
        <v>0.13677379640069795</v>
      </c>
      <c r="E19" s="475">
        <v>0.13484053286158348</v>
      </c>
      <c r="F19" s="475">
        <v>0.12681100127109263</v>
      </c>
      <c r="G19" s="474">
        <v>0.12366380127694716</v>
      </c>
      <c r="I19" s="659"/>
      <c r="J19" s="458"/>
      <c r="K19" s="458"/>
      <c r="L19" s="474">
        <v>0.11085708061035553</v>
      </c>
    </row>
    <row r="20" spans="1:12">
      <c r="A20" s="11">
        <v>10</v>
      </c>
      <c r="B20" s="440" t="s">
        <v>142</v>
      </c>
      <c r="C20" s="434">
        <v>0.15350598984528258</v>
      </c>
      <c r="D20" s="475">
        <v>0.15910388804208053</v>
      </c>
      <c r="E20" s="475">
        <v>0.15818058632513757</v>
      </c>
      <c r="F20" s="475">
        <v>0.1514127525903548</v>
      </c>
      <c r="G20" s="474">
        <v>0.14551848805270362</v>
      </c>
      <c r="I20" s="659"/>
      <c r="J20" s="458"/>
      <c r="K20" s="458"/>
      <c r="L20" s="474">
        <v>0.14170043875080543</v>
      </c>
    </row>
    <row r="21" spans="1:12">
      <c r="A21" s="11">
        <v>11</v>
      </c>
      <c r="B21" s="440" t="s">
        <v>366</v>
      </c>
      <c r="C21" s="434">
        <v>8.9642729608470764E-2</v>
      </c>
      <c r="D21" s="475">
        <v>8.8548494095621863E-2</v>
      </c>
      <c r="E21" s="475">
        <v>8.5365386232530677E-2</v>
      </c>
      <c r="F21" s="475">
        <v>8.5924619090060453E-2</v>
      </c>
      <c r="G21" s="474">
        <v>8.2378886079306046E-2</v>
      </c>
      <c r="I21" s="659"/>
      <c r="J21" s="458"/>
      <c r="K21" s="458"/>
      <c r="L21" s="474">
        <v>8.0076923039153008E-2</v>
      </c>
    </row>
    <row r="22" spans="1:12">
      <c r="A22" s="11">
        <v>12</v>
      </c>
      <c r="B22" s="440" t="s">
        <v>367</v>
      </c>
      <c r="C22" s="434">
        <v>0.11432014644349575</v>
      </c>
      <c r="D22" s="475">
        <v>0.11311590397231365</v>
      </c>
      <c r="E22" s="475">
        <v>0.10985075094130053</v>
      </c>
      <c r="F22" s="475">
        <v>0.11047897714207172</v>
      </c>
      <c r="G22" s="474">
        <v>9.6650987475155159E-2</v>
      </c>
      <c r="I22" s="659"/>
      <c r="J22" s="458"/>
      <c r="K22" s="458"/>
      <c r="L22" s="474">
        <v>9.4281593356008497E-2</v>
      </c>
    </row>
    <row r="23" spans="1:12">
      <c r="A23" s="11">
        <v>13</v>
      </c>
      <c r="B23" s="440" t="s">
        <v>365</v>
      </c>
      <c r="C23" s="434">
        <v>0.147053589647476</v>
      </c>
      <c r="D23" s="475">
        <v>0.14570460117848705</v>
      </c>
      <c r="E23" s="475">
        <v>0.14233149397915562</v>
      </c>
      <c r="F23" s="475">
        <v>0.14305050089471813</v>
      </c>
      <c r="G23" s="474">
        <v>0.13616691036443035</v>
      </c>
      <c r="I23" s="659"/>
      <c r="J23" s="458"/>
      <c r="K23" s="458"/>
      <c r="L23" s="474">
        <v>0.13370879114134465</v>
      </c>
    </row>
    <row r="24" spans="1:12">
      <c r="A24" s="13"/>
      <c r="B24" s="442" t="s">
        <v>88</v>
      </c>
      <c r="C24" s="463"/>
      <c r="D24" s="463"/>
      <c r="E24" s="463"/>
      <c r="F24" s="463"/>
      <c r="G24" s="462"/>
      <c r="I24" s="461"/>
      <c r="J24" s="463"/>
      <c r="K24" s="463"/>
      <c r="L24" s="462"/>
    </row>
    <row r="25" spans="1:12" ht="15" customHeight="1">
      <c r="A25" s="268">
        <v>14</v>
      </c>
      <c r="B25" s="440" t="s">
        <v>87</v>
      </c>
      <c r="C25" s="433">
        <v>0.13685003134033016</v>
      </c>
      <c r="D25" s="433">
        <v>0.13762786277312858</v>
      </c>
      <c r="E25" s="433">
        <v>0.13676258338176459</v>
      </c>
      <c r="F25" s="433">
        <v>0.1339054844107157</v>
      </c>
      <c r="G25" s="510">
        <v>0.13269085640257341</v>
      </c>
      <c r="I25" s="660"/>
      <c r="J25" s="456"/>
      <c r="K25" s="456"/>
      <c r="L25" s="455">
        <v>0.13147239980341136</v>
      </c>
    </row>
    <row r="26" spans="1:12">
      <c r="A26" s="268">
        <v>15</v>
      </c>
      <c r="B26" s="440" t="s">
        <v>86</v>
      </c>
      <c r="C26" s="433">
        <v>6.1529888868738697E-2</v>
      </c>
      <c r="D26" s="433">
        <v>6.1809207426479731E-2</v>
      </c>
      <c r="E26" s="433">
        <v>6.109896003377592E-2</v>
      </c>
      <c r="F26" s="433">
        <v>5.9024258032832726E-2</v>
      </c>
      <c r="G26" s="510">
        <v>5.7789865374658259E-2</v>
      </c>
      <c r="I26" s="660"/>
      <c r="J26" s="456"/>
      <c r="K26" s="456"/>
      <c r="L26" s="455">
        <v>5.6929543893366581E-2</v>
      </c>
    </row>
    <row r="27" spans="1:12">
      <c r="A27" s="268">
        <v>16</v>
      </c>
      <c r="B27" s="440" t="s">
        <v>85</v>
      </c>
      <c r="C27" s="433">
        <v>3.5474552311493469E-2</v>
      </c>
      <c r="D27" s="433">
        <v>3.603764286658459E-2</v>
      </c>
      <c r="E27" s="433">
        <v>3.4778316023107353E-2</v>
      </c>
      <c r="F27" s="433">
        <v>3.0397463985269078E-2</v>
      </c>
      <c r="G27" s="510">
        <v>3.2045881724551001E-2</v>
      </c>
      <c r="I27" s="660"/>
      <c r="J27" s="456"/>
      <c r="K27" s="456"/>
      <c r="L27" s="455">
        <v>3.7222877606409049E-2</v>
      </c>
    </row>
    <row r="28" spans="1:12">
      <c r="A28" s="268">
        <v>17</v>
      </c>
      <c r="B28" s="440" t="s">
        <v>84</v>
      </c>
      <c r="C28" s="433">
        <v>7.5320142471591453E-2</v>
      </c>
      <c r="D28" s="433">
        <v>7.5818655346648847E-2</v>
      </c>
      <c r="E28" s="433">
        <v>7.5663623347988665E-2</v>
      </c>
      <c r="F28" s="433">
        <v>7.4881226377882984E-2</v>
      </c>
      <c r="G28" s="510">
        <v>7.490099102791517E-2</v>
      </c>
      <c r="I28" s="660"/>
      <c r="J28" s="456"/>
      <c r="K28" s="456"/>
      <c r="L28" s="455">
        <v>7.4542855910044795E-2</v>
      </c>
    </row>
    <row r="29" spans="1:12">
      <c r="A29" s="268">
        <v>18</v>
      </c>
      <c r="B29" s="440" t="s">
        <v>166</v>
      </c>
      <c r="C29" s="433">
        <v>2.1241062712144661E-2</v>
      </c>
      <c r="D29" s="433">
        <v>2.2683945362033345E-2</v>
      </c>
      <c r="E29" s="433">
        <v>2.1600462616840309E-2</v>
      </c>
      <c r="F29" s="433">
        <v>2.374686997911098E-2</v>
      </c>
      <c r="G29" s="510">
        <v>1.7008685850698028E-2</v>
      </c>
      <c r="I29" s="660"/>
      <c r="J29" s="456"/>
      <c r="K29" s="456"/>
      <c r="L29" s="455">
        <v>2.0148617630484537E-2</v>
      </c>
    </row>
    <row r="30" spans="1:12">
      <c r="A30" s="268">
        <v>19</v>
      </c>
      <c r="B30" s="440" t="s">
        <v>167</v>
      </c>
      <c r="C30" s="433">
        <v>0.17501137916154838</v>
      </c>
      <c r="D30" s="433">
        <v>0.19149949119235457</v>
      </c>
      <c r="E30" s="433">
        <v>0.18538077589134191</v>
      </c>
      <c r="F30" s="433">
        <v>0.20928921131023481</v>
      </c>
      <c r="G30" s="510">
        <v>0.14794515226573307</v>
      </c>
      <c r="I30" s="660"/>
      <c r="J30" s="456"/>
      <c r="K30" s="456"/>
      <c r="L30" s="455">
        <v>0.1830087230676733</v>
      </c>
    </row>
    <row r="31" spans="1:12">
      <c r="A31" s="13"/>
      <c r="B31" s="442" t="s">
        <v>229</v>
      </c>
      <c r="C31" s="454"/>
      <c r="D31" s="454"/>
      <c r="E31" s="454"/>
      <c r="F31" s="454"/>
      <c r="G31" s="453"/>
      <c r="I31" s="661"/>
      <c r="J31" s="454"/>
      <c r="K31" s="454"/>
      <c r="L31" s="453"/>
    </row>
    <row r="32" spans="1:12">
      <c r="A32" s="268">
        <v>20</v>
      </c>
      <c r="B32" s="440" t="s">
        <v>83</v>
      </c>
      <c r="C32" s="509">
        <v>4.0958611893445088E-2</v>
      </c>
      <c r="D32" s="509">
        <v>4.1111507190188953E-2</v>
      </c>
      <c r="E32" s="509">
        <v>4.2063429359053078E-2</v>
      </c>
      <c r="F32" s="509">
        <v>3.918427778889131E-2</v>
      </c>
      <c r="G32" s="511">
        <v>3.7707640205578798E-2</v>
      </c>
      <c r="I32" s="660"/>
      <c r="J32" s="456"/>
      <c r="K32" s="456"/>
      <c r="L32" s="455">
        <v>3.9791137817082468E-2</v>
      </c>
    </row>
    <row r="33" spans="1:12" ht="15" customHeight="1">
      <c r="A33" s="268">
        <v>21</v>
      </c>
      <c r="B33" s="440" t="s">
        <v>712</v>
      </c>
      <c r="C33" s="509">
        <v>4.5020535355475663E-2</v>
      </c>
      <c r="D33" s="509">
        <v>4.6348441593550685E-2</v>
      </c>
      <c r="E33" s="509">
        <v>4.7443619509338231E-2</v>
      </c>
      <c r="F33" s="509">
        <v>4.6661310837162427E-2</v>
      </c>
      <c r="G33" s="511">
        <v>4.647979016099351E-2</v>
      </c>
      <c r="I33" s="660"/>
      <c r="J33" s="456"/>
      <c r="K33" s="456"/>
      <c r="L33" s="455">
        <v>5.2254218293599719E-2</v>
      </c>
    </row>
    <row r="34" spans="1:12">
      <c r="A34" s="268">
        <v>22</v>
      </c>
      <c r="B34" s="440" t="s">
        <v>82</v>
      </c>
      <c r="C34" s="433">
        <v>0.19415852450177817</v>
      </c>
      <c r="D34" s="433">
        <v>0.19403507225663488</v>
      </c>
      <c r="E34" s="433">
        <v>0.17581367630952</v>
      </c>
      <c r="F34" s="433">
        <v>0.18373986066087525</v>
      </c>
      <c r="G34" s="510">
        <v>0.20147680870913523</v>
      </c>
      <c r="I34" s="660"/>
      <c r="J34" s="456"/>
      <c r="K34" s="456"/>
      <c r="L34" s="455">
        <v>0.20368419464471332</v>
      </c>
    </row>
    <row r="35" spans="1:12" ht="15" customHeight="1">
      <c r="A35" s="268">
        <v>23</v>
      </c>
      <c r="B35" s="440" t="s">
        <v>81</v>
      </c>
      <c r="C35" s="433">
        <v>0.2205963532981863</v>
      </c>
      <c r="D35" s="433">
        <v>0.21864614747501965</v>
      </c>
      <c r="E35" s="433">
        <v>0.20936299372718514</v>
      </c>
      <c r="F35" s="433">
        <v>0.23502780196466114</v>
      </c>
      <c r="G35" s="510">
        <v>0.23677846672506755</v>
      </c>
      <c r="I35" s="660"/>
      <c r="J35" s="456"/>
      <c r="K35" s="456"/>
      <c r="L35" s="455">
        <v>0.23596077425657788</v>
      </c>
    </row>
    <row r="36" spans="1:12">
      <c r="A36" s="268">
        <v>24</v>
      </c>
      <c r="B36" s="440" t="s">
        <v>80</v>
      </c>
      <c r="C36" s="433">
        <v>0.1392665065375791</v>
      </c>
      <c r="D36" s="433">
        <v>0.12296979044642864</v>
      </c>
      <c r="E36" s="433">
        <v>7.1733079075459782E-2</v>
      </c>
      <c r="F36" s="433">
        <v>3.3784568803086445E-2</v>
      </c>
      <c r="G36" s="510">
        <v>0.25307332964912788</v>
      </c>
      <c r="I36" s="660"/>
      <c r="J36" s="456"/>
      <c r="K36" s="456"/>
      <c r="L36" s="455">
        <v>0.26681078489664128</v>
      </c>
    </row>
    <row r="37" spans="1:12" ht="15" customHeight="1">
      <c r="A37" s="13"/>
      <c r="B37" s="442" t="s">
        <v>230</v>
      </c>
      <c r="C37" s="454"/>
      <c r="D37" s="454"/>
      <c r="E37" s="454"/>
      <c r="F37" s="454"/>
      <c r="G37" s="453"/>
      <c r="I37" s="661"/>
      <c r="J37" s="454"/>
      <c r="K37" s="454"/>
      <c r="L37" s="453"/>
    </row>
    <row r="38" spans="1:12" ht="15" customHeight="1">
      <c r="A38" s="268">
        <v>25</v>
      </c>
      <c r="B38" s="440" t="s">
        <v>79</v>
      </c>
      <c r="C38" s="509">
        <v>0.21305981271047189</v>
      </c>
      <c r="D38" s="433">
        <v>0.21305981271047189</v>
      </c>
      <c r="E38" s="433">
        <v>0.1966751781841462</v>
      </c>
      <c r="F38" s="433">
        <v>0.19797734192973238</v>
      </c>
      <c r="G38" s="510">
        <v>0</v>
      </c>
      <c r="I38" s="660"/>
      <c r="J38" s="456"/>
      <c r="K38" s="456"/>
      <c r="L38" s="450">
        <v>0.21841367434706813</v>
      </c>
    </row>
    <row r="39" spans="1:12" ht="15" customHeight="1">
      <c r="A39" s="268">
        <v>26</v>
      </c>
      <c r="B39" s="440" t="s">
        <v>78</v>
      </c>
      <c r="C39" s="433">
        <v>0.2593089051975116</v>
      </c>
      <c r="D39" s="433">
        <v>0.26384905934533576</v>
      </c>
      <c r="E39" s="433">
        <v>0.25890168905712457</v>
      </c>
      <c r="F39" s="433">
        <v>0.27976177581919986</v>
      </c>
      <c r="G39" s="510">
        <v>0.30331887044337252</v>
      </c>
      <c r="I39" s="660"/>
      <c r="J39" s="456"/>
      <c r="K39" s="456"/>
      <c r="L39" s="450">
        <v>0.30560732045202155</v>
      </c>
    </row>
    <row r="40" spans="1:12" ht="15" customHeight="1">
      <c r="A40" s="268">
        <v>27</v>
      </c>
      <c r="B40" s="440" t="s">
        <v>77</v>
      </c>
      <c r="C40" s="433">
        <v>0.31086042362061611</v>
      </c>
      <c r="D40" s="433">
        <v>0.35411587528408978</v>
      </c>
      <c r="E40" s="433">
        <v>0.33472731996779326</v>
      </c>
      <c r="F40" s="433">
        <v>0.34371171855070615</v>
      </c>
      <c r="G40" s="510">
        <v>0.38133319868943566</v>
      </c>
      <c r="I40" s="660"/>
      <c r="J40" s="456"/>
      <c r="K40" s="456"/>
      <c r="L40" s="450">
        <v>0.38588952955000083</v>
      </c>
    </row>
    <row r="41" spans="1:12" ht="15" customHeight="1">
      <c r="A41" s="269"/>
      <c r="B41" s="442" t="s">
        <v>271</v>
      </c>
      <c r="C41" s="463"/>
      <c r="D41" s="463"/>
      <c r="E41" s="463"/>
      <c r="F41" s="463"/>
      <c r="G41" s="462"/>
      <c r="I41" s="461"/>
      <c r="J41" s="463"/>
      <c r="K41" s="463"/>
      <c r="L41" s="462"/>
    </row>
    <row r="42" spans="1:12">
      <c r="A42" s="268">
        <v>28</v>
      </c>
      <c r="B42" s="440" t="s">
        <v>254</v>
      </c>
      <c r="C42" s="723">
        <v>850792640.60411692</v>
      </c>
      <c r="D42" s="573">
        <v>837435510.66204143</v>
      </c>
      <c r="E42" s="573">
        <v>734978241.23261356</v>
      </c>
      <c r="F42" s="573">
        <v>736552742.34232473</v>
      </c>
      <c r="G42" s="574">
        <v>0</v>
      </c>
      <c r="I42" s="662"/>
      <c r="J42" s="452"/>
      <c r="K42" s="452"/>
      <c r="L42" s="451">
        <v>852167490.39691901</v>
      </c>
    </row>
    <row r="43" spans="1:12" ht="15" customHeight="1">
      <c r="A43" s="268">
        <v>29</v>
      </c>
      <c r="B43" s="440" t="s">
        <v>266</v>
      </c>
      <c r="C43" s="723">
        <v>706157569.51359642</v>
      </c>
      <c r="D43" s="573">
        <v>669862743.70333028</v>
      </c>
      <c r="E43" s="573">
        <v>623121545.81503963</v>
      </c>
      <c r="F43" s="573">
        <v>622311276.33739471</v>
      </c>
      <c r="G43" s="574">
        <v>0</v>
      </c>
      <c r="I43" s="662"/>
      <c r="J43" s="452"/>
      <c r="K43" s="452"/>
      <c r="L43" s="457">
        <v>693701041.68759179</v>
      </c>
    </row>
    <row r="44" spans="1:12" ht="15" customHeight="1">
      <c r="A44" s="439">
        <v>30</v>
      </c>
      <c r="B44" s="438" t="s">
        <v>255</v>
      </c>
      <c r="C44" s="509">
        <v>1.2048198268130803</v>
      </c>
      <c r="D44" s="585">
        <v>1.2501598551850885</v>
      </c>
      <c r="E44" s="585">
        <v>1.1795102354730262</v>
      </c>
      <c r="F44" s="585">
        <v>1.1835760821775507</v>
      </c>
      <c r="G44" s="586">
        <v>0</v>
      </c>
      <c r="I44" s="660"/>
      <c r="J44" s="456"/>
      <c r="K44" s="456"/>
      <c r="L44" s="450">
        <v>1.2284362271156752</v>
      </c>
    </row>
    <row r="45" spans="1:12" ht="15" customHeight="1">
      <c r="A45" s="439"/>
      <c r="B45" s="442" t="s">
        <v>373</v>
      </c>
      <c r="C45" s="463"/>
      <c r="D45" s="463"/>
      <c r="E45" s="463"/>
      <c r="F45" s="463"/>
      <c r="G45" s="462"/>
      <c r="I45" s="461"/>
      <c r="J45" s="463"/>
      <c r="K45" s="463"/>
      <c r="L45" s="462"/>
    </row>
    <row r="46" spans="1:12" ht="15" customHeight="1">
      <c r="A46" s="439">
        <v>31</v>
      </c>
      <c r="B46" s="438" t="s">
        <v>380</v>
      </c>
      <c r="C46" s="724">
        <v>2703335241.1488881</v>
      </c>
      <c r="D46" s="449">
        <v>2681906834.5624528</v>
      </c>
      <c r="E46" s="449">
        <v>2534523175.8285394</v>
      </c>
      <c r="F46" s="449">
        <v>2467493939.9152069</v>
      </c>
      <c r="G46" s="448">
        <v>2414809308.204433</v>
      </c>
      <c r="I46" s="663"/>
      <c r="J46" s="447"/>
      <c r="K46" s="447"/>
      <c r="L46" s="448">
        <v>2401282841.523778</v>
      </c>
    </row>
    <row r="47" spans="1:12" ht="15" customHeight="1">
      <c r="A47" s="439">
        <v>32</v>
      </c>
      <c r="B47" s="438" t="s">
        <v>395</v>
      </c>
      <c r="C47" s="724">
        <v>2163085075.2402401</v>
      </c>
      <c r="D47" s="449">
        <v>2078238397.5917275</v>
      </c>
      <c r="E47" s="449">
        <v>1992478760.3492975</v>
      </c>
      <c r="F47" s="449">
        <v>1960963020.1486213</v>
      </c>
      <c r="G47" s="448">
        <v>1922368207.7003715</v>
      </c>
      <c r="I47" s="663"/>
      <c r="J47" s="447"/>
      <c r="K47" s="447"/>
      <c r="L47" s="448">
        <v>1845372133.4210818</v>
      </c>
    </row>
    <row r="48" spans="1:12" ht="15" thickBot="1">
      <c r="A48" s="270">
        <v>33</v>
      </c>
      <c r="B48" s="113" t="s">
        <v>413</v>
      </c>
      <c r="C48" s="508">
        <v>1.2497590927387106</v>
      </c>
      <c r="D48" s="508">
        <v>1.2904712171954185</v>
      </c>
      <c r="E48" s="508">
        <v>1.2720452665624487</v>
      </c>
      <c r="F48" s="508">
        <v>1.2583072268890596</v>
      </c>
      <c r="G48" s="512">
        <v>1.2561637768100331</v>
      </c>
      <c r="I48" s="664"/>
      <c r="J48" s="446"/>
      <c r="K48" s="446"/>
      <c r="L48" s="445">
        <v>1.3012458560713764</v>
      </c>
    </row>
    <row r="49" spans="1:2">
      <c r="A49" s="15"/>
    </row>
    <row r="50" spans="1:2" ht="40.200000000000003">
      <c r="B50" s="166" t="s">
        <v>709</v>
      </c>
    </row>
    <row r="51" spans="1:2" ht="53.4">
      <c r="B51" s="166" t="s">
        <v>270</v>
      </c>
    </row>
    <row r="53" spans="1:2">
      <c r="B53" s="165"/>
    </row>
  </sheetData>
  <mergeCells count="2">
    <mergeCell ref="D4:G4"/>
    <mergeCell ref="I4:L4"/>
  </mergeCells>
  <pageMargins left="0.7" right="0.7" top="0.75" bottom="0.75" header="0.3" footer="0.3"/>
  <pageSetup paperSize="9" scale="3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85" zoomScaleNormal="85" workbookViewId="0"/>
  </sheetViews>
  <sheetFormatPr defaultColWidth="9.109375" defaultRowHeight="12"/>
  <cols>
    <col min="1" max="1" width="11.88671875" style="335" bestFit="1" customWidth="1"/>
    <col min="2" max="2" width="84.109375" style="335" customWidth="1"/>
    <col min="3" max="4" width="14.109375" style="335" bestFit="1" customWidth="1"/>
    <col min="5" max="5" width="17.5546875" style="335" bestFit="1" customWidth="1"/>
    <col min="6" max="6" width="14.109375" style="335" bestFit="1" customWidth="1"/>
    <col min="7" max="7" width="19.44140625" style="335" customWidth="1"/>
    <col min="8" max="8" width="15.88671875" style="335" bestFit="1" customWidth="1"/>
    <col min="9" max="16384" width="9.109375" style="335"/>
  </cols>
  <sheetData>
    <row r="1" spans="1:8" ht="13.8">
      <c r="A1" s="298" t="s">
        <v>30</v>
      </c>
      <c r="B1" s="344" t="str">
        <f>'Info '!C2</f>
        <v>JSC "Liberty Bank"</v>
      </c>
    </row>
    <row r="2" spans="1:8">
      <c r="A2" s="299" t="s">
        <v>31</v>
      </c>
      <c r="B2" s="490">
        <f>'1. key ratios '!B2</f>
        <v>45291</v>
      </c>
    </row>
    <row r="3" spans="1:8">
      <c r="A3" s="300" t="s">
        <v>416</v>
      </c>
    </row>
    <row r="5" spans="1:8" ht="12" customHeight="1">
      <c r="A5" s="882" t="s">
        <v>417</v>
      </c>
      <c r="B5" s="883"/>
      <c r="C5" s="888" t="s">
        <v>418</v>
      </c>
      <c r="D5" s="889"/>
      <c r="E5" s="889"/>
      <c r="F5" s="889"/>
      <c r="G5" s="889"/>
      <c r="H5" s="890"/>
    </row>
    <row r="6" spans="1:8">
      <c r="A6" s="884"/>
      <c r="B6" s="885"/>
      <c r="C6" s="891"/>
      <c r="D6" s="892"/>
      <c r="E6" s="892"/>
      <c r="F6" s="892"/>
      <c r="G6" s="892"/>
      <c r="H6" s="893"/>
    </row>
    <row r="7" spans="1:8">
      <c r="A7" s="886"/>
      <c r="B7" s="887"/>
      <c r="C7" s="343" t="s">
        <v>419</v>
      </c>
      <c r="D7" s="343" t="s">
        <v>420</v>
      </c>
      <c r="E7" s="343" t="s">
        <v>421</v>
      </c>
      <c r="F7" s="343" t="s">
        <v>422</v>
      </c>
      <c r="G7" s="343" t="s">
        <v>423</v>
      </c>
      <c r="H7" s="343" t="s">
        <v>64</v>
      </c>
    </row>
    <row r="8" spans="1:8">
      <c r="A8" s="339">
        <v>1</v>
      </c>
      <c r="B8" s="338" t="s">
        <v>51</v>
      </c>
      <c r="C8" s="622">
        <v>134863347.52294862</v>
      </c>
      <c r="D8" s="622">
        <v>39555327.901087806</v>
      </c>
      <c r="E8" s="622">
        <v>238428149.72824189</v>
      </c>
      <c r="F8" s="622">
        <v>32181935.227931842</v>
      </c>
      <c r="G8" s="622">
        <v>2176710.61</v>
      </c>
      <c r="H8" s="621">
        <f t="shared" ref="H8:H20" si="0">SUM(C8:G8)</f>
        <v>447205470.99021018</v>
      </c>
    </row>
    <row r="9" spans="1:8">
      <c r="A9" s="339">
        <v>2</v>
      </c>
      <c r="B9" s="338" t="s">
        <v>52</v>
      </c>
      <c r="C9" s="622">
        <v>0</v>
      </c>
      <c r="D9" s="622">
        <v>0</v>
      </c>
      <c r="E9" s="622">
        <v>0</v>
      </c>
      <c r="F9" s="622">
        <v>0</v>
      </c>
      <c r="G9" s="622">
        <v>0</v>
      </c>
      <c r="H9" s="621">
        <f t="shared" si="0"/>
        <v>0</v>
      </c>
    </row>
    <row r="10" spans="1:8">
      <c r="A10" s="339">
        <v>3</v>
      </c>
      <c r="B10" s="338" t="s">
        <v>164</v>
      </c>
      <c r="C10" s="622">
        <v>0</v>
      </c>
      <c r="D10" s="622">
        <v>0</v>
      </c>
      <c r="E10" s="622">
        <v>0</v>
      </c>
      <c r="F10" s="622">
        <v>0</v>
      </c>
      <c r="G10" s="622">
        <v>0</v>
      </c>
      <c r="H10" s="621">
        <f t="shared" si="0"/>
        <v>0</v>
      </c>
    </row>
    <row r="11" spans="1:8">
      <c r="A11" s="339">
        <v>4</v>
      </c>
      <c r="B11" s="338" t="s">
        <v>53</v>
      </c>
      <c r="C11" s="622">
        <v>0</v>
      </c>
      <c r="D11" s="622">
        <v>0</v>
      </c>
      <c r="E11" s="622">
        <v>0</v>
      </c>
      <c r="F11" s="622">
        <v>0</v>
      </c>
      <c r="G11" s="622">
        <v>0</v>
      </c>
      <c r="H11" s="621">
        <f t="shared" si="0"/>
        <v>0</v>
      </c>
    </row>
    <row r="12" spans="1:8">
      <c r="A12" s="339">
        <v>5</v>
      </c>
      <c r="B12" s="338" t="s">
        <v>54</v>
      </c>
      <c r="C12" s="622">
        <v>0</v>
      </c>
      <c r="D12" s="622">
        <v>0</v>
      </c>
      <c r="E12" s="622">
        <v>39988096.196860455</v>
      </c>
      <c r="F12" s="622">
        <v>0</v>
      </c>
      <c r="G12" s="622">
        <v>0</v>
      </c>
      <c r="H12" s="621">
        <f t="shared" si="0"/>
        <v>39988096.196860455</v>
      </c>
    </row>
    <row r="13" spans="1:8">
      <c r="A13" s="339">
        <v>6</v>
      </c>
      <c r="B13" s="338" t="s">
        <v>55</v>
      </c>
      <c r="C13" s="622">
        <v>125852921.27356006</v>
      </c>
      <c r="D13" s="622">
        <v>3477080.401839423</v>
      </c>
      <c r="E13" s="622">
        <v>0</v>
      </c>
      <c r="F13" s="622">
        <v>0</v>
      </c>
      <c r="G13" s="622">
        <v>0</v>
      </c>
      <c r="H13" s="621">
        <f t="shared" si="0"/>
        <v>129330001.67539948</v>
      </c>
    </row>
    <row r="14" spans="1:8">
      <c r="A14" s="339">
        <v>7</v>
      </c>
      <c r="B14" s="338" t="s">
        <v>56</v>
      </c>
      <c r="C14" s="622">
        <v>226848.28000000003</v>
      </c>
      <c r="D14" s="622">
        <v>242952563.99295646</v>
      </c>
      <c r="E14" s="622">
        <v>77907186.34682098</v>
      </c>
      <c r="F14" s="622">
        <v>167240436.32467574</v>
      </c>
      <c r="G14" s="622">
        <v>0</v>
      </c>
      <c r="H14" s="621">
        <f t="shared" si="0"/>
        <v>488327034.94445318</v>
      </c>
    </row>
    <row r="15" spans="1:8">
      <c r="A15" s="339">
        <v>8</v>
      </c>
      <c r="B15" s="340" t="s">
        <v>57</v>
      </c>
      <c r="C15" s="622">
        <v>10830426.32130569</v>
      </c>
      <c r="D15" s="622">
        <v>338690030.13656867</v>
      </c>
      <c r="E15" s="622">
        <v>1257175785.442162</v>
      </c>
      <c r="F15" s="622">
        <v>230838180.46558675</v>
      </c>
      <c r="G15" s="622">
        <v>0</v>
      </c>
      <c r="H15" s="621">
        <f t="shared" si="0"/>
        <v>1837534422.365623</v>
      </c>
    </row>
    <row r="16" spans="1:8">
      <c r="A16" s="339">
        <v>9</v>
      </c>
      <c r="B16" s="338" t="s">
        <v>58</v>
      </c>
      <c r="C16" s="622">
        <v>166506.90040354844</v>
      </c>
      <c r="D16" s="622">
        <v>19095467.703897025</v>
      </c>
      <c r="E16" s="622">
        <v>166457052.00342596</v>
      </c>
      <c r="F16" s="622">
        <v>246091588.69712758</v>
      </c>
      <c r="G16" s="622">
        <v>0</v>
      </c>
      <c r="H16" s="621">
        <f t="shared" si="0"/>
        <v>431810615.30485409</v>
      </c>
    </row>
    <row r="17" spans="1:8">
      <c r="A17" s="339">
        <v>10</v>
      </c>
      <c r="B17" s="342" t="s">
        <v>431</v>
      </c>
      <c r="C17" s="622">
        <v>5401119.2151407618</v>
      </c>
      <c r="D17" s="622">
        <v>4597399.5828762725</v>
      </c>
      <c r="E17" s="622">
        <v>13866562.126214078</v>
      </c>
      <c r="F17" s="622">
        <v>3924041.4598589404</v>
      </c>
      <c r="G17" s="622">
        <v>0</v>
      </c>
      <c r="H17" s="621">
        <f t="shared" si="0"/>
        <v>27789122.384090051</v>
      </c>
    </row>
    <row r="18" spans="1:8">
      <c r="A18" s="339">
        <v>11</v>
      </c>
      <c r="B18" s="338" t="s">
        <v>60</v>
      </c>
      <c r="C18" s="622">
        <v>0</v>
      </c>
      <c r="D18" s="622">
        <v>0</v>
      </c>
      <c r="E18" s="622">
        <v>0</v>
      </c>
      <c r="F18" s="622">
        <v>0</v>
      </c>
      <c r="G18" s="622">
        <v>2007587</v>
      </c>
      <c r="H18" s="621">
        <f t="shared" si="0"/>
        <v>2007587</v>
      </c>
    </row>
    <row r="19" spans="1:8">
      <c r="A19" s="339">
        <v>12</v>
      </c>
      <c r="B19" s="338" t="s">
        <v>61</v>
      </c>
      <c r="C19" s="622">
        <v>0</v>
      </c>
      <c r="D19" s="622">
        <v>0</v>
      </c>
      <c r="E19" s="622">
        <v>0</v>
      </c>
      <c r="F19" s="622">
        <v>0</v>
      </c>
      <c r="G19" s="622">
        <v>0</v>
      </c>
      <c r="H19" s="621">
        <f t="shared" si="0"/>
        <v>0</v>
      </c>
    </row>
    <row r="20" spans="1:8">
      <c r="A20" s="341">
        <v>13</v>
      </c>
      <c r="B20" s="340" t="s">
        <v>144</v>
      </c>
      <c r="C20" s="622">
        <v>0</v>
      </c>
      <c r="D20" s="622">
        <v>0</v>
      </c>
      <c r="E20" s="622">
        <v>0</v>
      </c>
      <c r="F20" s="622">
        <v>0</v>
      </c>
      <c r="G20" s="622">
        <v>0</v>
      </c>
      <c r="H20" s="621">
        <f t="shared" si="0"/>
        <v>0</v>
      </c>
    </row>
    <row r="21" spans="1:8">
      <c r="A21" s="339">
        <v>14</v>
      </c>
      <c r="B21" s="338" t="s">
        <v>63</v>
      </c>
      <c r="C21" s="622">
        <v>283621338.44999999</v>
      </c>
      <c r="D21" s="622">
        <v>13472390.075000003</v>
      </c>
      <c r="E21" s="622">
        <v>0</v>
      </c>
      <c r="F21" s="622">
        <v>2467851.4900000002</v>
      </c>
      <c r="G21" s="622">
        <v>168040379.62999991</v>
      </c>
      <c r="H21" s="621">
        <f>SUM(C21:G21)</f>
        <v>467601959.64499986</v>
      </c>
    </row>
    <row r="22" spans="1:8">
      <c r="A22" s="337">
        <v>15</v>
      </c>
      <c r="B22" s="336" t="s">
        <v>64</v>
      </c>
      <c r="C22" s="621">
        <f>SUM(C18:C21)+SUM(C8:C16)</f>
        <v>555561388.74821782</v>
      </c>
      <c r="D22" s="621">
        <f t="shared" ref="D22:H22" si="1">SUM(D18:D21)+SUM(D8:D16)</f>
        <v>657242860.21134937</v>
      </c>
      <c r="E22" s="621">
        <f t="shared" si="1"/>
        <v>1779956269.7175112</v>
      </c>
      <c r="F22" s="621">
        <f t="shared" si="1"/>
        <v>678819992.20532191</v>
      </c>
      <c r="G22" s="621">
        <f t="shared" si="1"/>
        <v>172224677.23999992</v>
      </c>
      <c r="H22" s="621">
        <f t="shared" si="1"/>
        <v>3843805188.1224003</v>
      </c>
    </row>
    <row r="26" spans="1:8" ht="53.25" customHeight="1">
      <c r="B26" s="304" t="s">
        <v>518</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scale="4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6"/>
  <sheetViews>
    <sheetView showGridLines="0" zoomScale="85" zoomScaleNormal="85" workbookViewId="0"/>
  </sheetViews>
  <sheetFormatPr defaultColWidth="9.109375" defaultRowHeight="12"/>
  <cols>
    <col min="1" max="1" width="11.88671875" style="345" bestFit="1" customWidth="1"/>
    <col min="2" max="2" width="82.33203125" style="335" customWidth="1"/>
    <col min="3" max="3" width="26.5546875" style="335" customWidth="1"/>
    <col min="4" max="4" width="31.5546875" style="335" customWidth="1"/>
    <col min="5" max="5" width="15.109375" style="301" bestFit="1" customWidth="1"/>
    <col min="6" max="6" width="14" style="301" bestFit="1" customWidth="1"/>
    <col min="7" max="7" width="21.5546875" style="335" bestFit="1" customWidth="1"/>
    <col min="8" max="8" width="20.33203125" style="335" customWidth="1"/>
    <col min="9" max="16384" width="9.109375" style="335"/>
  </cols>
  <sheetData>
    <row r="1" spans="1:8" ht="13.8">
      <c r="A1" s="298" t="s">
        <v>30</v>
      </c>
      <c r="B1" s="344" t="str">
        <f>'Info '!C2</f>
        <v>JSC "Liberty Bank"</v>
      </c>
      <c r="C1" s="358"/>
      <c r="D1" s="358"/>
      <c r="E1" s="358"/>
      <c r="F1" s="358"/>
      <c r="G1" s="358"/>
      <c r="H1" s="358"/>
    </row>
    <row r="2" spans="1:8">
      <c r="A2" s="299" t="s">
        <v>31</v>
      </c>
      <c r="B2" s="490">
        <f>'1. key ratios '!B2</f>
        <v>45291</v>
      </c>
      <c r="C2" s="358"/>
      <c r="D2" s="358"/>
      <c r="E2" s="358"/>
      <c r="F2" s="358"/>
      <c r="G2" s="358"/>
      <c r="H2" s="358"/>
    </row>
    <row r="3" spans="1:8">
      <c r="A3" s="300" t="s">
        <v>424</v>
      </c>
      <c r="B3" s="358"/>
      <c r="C3" s="358"/>
      <c r="D3" s="358"/>
      <c r="E3" s="358"/>
      <c r="F3" s="358"/>
      <c r="G3" s="358"/>
      <c r="H3" s="358"/>
    </row>
    <row r="4" spans="1:8">
      <c r="A4" s="359"/>
      <c r="B4" s="358"/>
      <c r="C4" s="357" t="s">
        <v>0</v>
      </c>
      <c r="D4" s="357" t="s">
        <v>1</v>
      </c>
      <c r="E4" s="357" t="s">
        <v>2</v>
      </c>
      <c r="F4" s="357" t="s">
        <v>3</v>
      </c>
      <c r="G4" s="357" t="s">
        <v>4</v>
      </c>
      <c r="H4" s="357" t="s">
        <v>5</v>
      </c>
    </row>
    <row r="5" spans="1:8" ht="33.9" customHeight="1">
      <c r="A5" s="882" t="s">
        <v>425</v>
      </c>
      <c r="B5" s="883"/>
      <c r="C5" s="896" t="s">
        <v>426</v>
      </c>
      <c r="D5" s="896"/>
      <c r="E5" s="896" t="s">
        <v>663</v>
      </c>
      <c r="F5" s="894" t="s">
        <v>427</v>
      </c>
      <c r="G5" s="894" t="s">
        <v>428</v>
      </c>
      <c r="H5" s="355" t="s">
        <v>662</v>
      </c>
    </row>
    <row r="6" spans="1:8" ht="24">
      <c r="A6" s="886"/>
      <c r="B6" s="887"/>
      <c r="C6" s="356" t="s">
        <v>429</v>
      </c>
      <c r="D6" s="356" t="s">
        <v>430</v>
      </c>
      <c r="E6" s="896"/>
      <c r="F6" s="895"/>
      <c r="G6" s="895"/>
      <c r="H6" s="355" t="s">
        <v>661</v>
      </c>
    </row>
    <row r="7" spans="1:8">
      <c r="A7" s="353">
        <v>1</v>
      </c>
      <c r="B7" s="338" t="s">
        <v>51</v>
      </c>
      <c r="C7" s="775">
        <v>0</v>
      </c>
      <c r="D7" s="775">
        <v>415073181.62395525</v>
      </c>
      <c r="E7" s="776">
        <v>622960.85</v>
      </c>
      <c r="F7" s="776">
        <v>0</v>
      </c>
      <c r="G7" s="775">
        <v>0</v>
      </c>
      <c r="H7" s="623">
        <f>C7+D7-E7-F7</f>
        <v>414450220.77395523</v>
      </c>
    </row>
    <row r="8" spans="1:8">
      <c r="A8" s="353">
        <v>2</v>
      </c>
      <c r="B8" s="338" t="s">
        <v>52</v>
      </c>
      <c r="C8" s="775">
        <v>0</v>
      </c>
      <c r="D8" s="775">
        <v>0</v>
      </c>
      <c r="E8" s="776">
        <v>0</v>
      </c>
      <c r="F8" s="776">
        <v>0</v>
      </c>
      <c r="G8" s="775">
        <v>0</v>
      </c>
      <c r="H8" s="623">
        <f t="shared" ref="H8:H20" si="0">C8+D8-E8-F8</f>
        <v>0</v>
      </c>
    </row>
    <row r="9" spans="1:8">
      <c r="A9" s="353">
        <v>3</v>
      </c>
      <c r="B9" s="338" t="s">
        <v>164</v>
      </c>
      <c r="C9" s="775">
        <v>0</v>
      </c>
      <c r="D9" s="775">
        <v>0</v>
      </c>
      <c r="E9" s="776">
        <v>0</v>
      </c>
      <c r="F9" s="776">
        <v>0</v>
      </c>
      <c r="G9" s="775">
        <v>0</v>
      </c>
      <c r="H9" s="623">
        <f t="shared" si="0"/>
        <v>0</v>
      </c>
    </row>
    <row r="10" spans="1:8">
      <c r="A10" s="353">
        <v>4</v>
      </c>
      <c r="B10" s="338" t="s">
        <v>53</v>
      </c>
      <c r="C10" s="775">
        <v>0</v>
      </c>
      <c r="D10" s="775">
        <v>0</v>
      </c>
      <c r="E10" s="776">
        <v>0</v>
      </c>
      <c r="F10" s="776">
        <v>0</v>
      </c>
      <c r="G10" s="775">
        <v>0</v>
      </c>
      <c r="H10" s="623">
        <f t="shared" si="0"/>
        <v>0</v>
      </c>
    </row>
    <row r="11" spans="1:8">
      <c r="A11" s="353">
        <v>5</v>
      </c>
      <c r="B11" s="338" t="s">
        <v>54</v>
      </c>
      <c r="C11" s="775">
        <v>0</v>
      </c>
      <c r="D11" s="775">
        <v>24178698.704277877</v>
      </c>
      <c r="E11" s="776">
        <v>0</v>
      </c>
      <c r="F11" s="776">
        <v>0</v>
      </c>
      <c r="G11" s="775">
        <v>0</v>
      </c>
      <c r="H11" s="623">
        <f t="shared" si="0"/>
        <v>24178698.704277877</v>
      </c>
    </row>
    <row r="12" spans="1:8">
      <c r="A12" s="353">
        <v>6</v>
      </c>
      <c r="B12" s="338" t="s">
        <v>55</v>
      </c>
      <c r="C12" s="775">
        <v>0</v>
      </c>
      <c r="D12" s="775">
        <v>162143007.08484676</v>
      </c>
      <c r="E12" s="776">
        <v>0</v>
      </c>
      <c r="F12" s="776">
        <v>0</v>
      </c>
      <c r="G12" s="775">
        <v>0</v>
      </c>
      <c r="H12" s="623">
        <f t="shared" si="0"/>
        <v>162143007.08484676</v>
      </c>
    </row>
    <row r="13" spans="1:8">
      <c r="A13" s="353">
        <v>7</v>
      </c>
      <c r="B13" s="338" t="s">
        <v>56</v>
      </c>
      <c r="C13" s="775">
        <v>1735383.777184</v>
      </c>
      <c r="D13" s="775">
        <v>552514311.69609904</v>
      </c>
      <c r="E13" s="776">
        <v>5248706.7622675663</v>
      </c>
      <c r="F13" s="776">
        <v>0</v>
      </c>
      <c r="G13" s="775">
        <v>0</v>
      </c>
      <c r="H13" s="623">
        <f t="shared" si="0"/>
        <v>549000988.71101546</v>
      </c>
    </row>
    <row r="14" spans="1:8">
      <c r="A14" s="353">
        <v>8</v>
      </c>
      <c r="B14" s="340" t="s">
        <v>57</v>
      </c>
      <c r="C14" s="775">
        <v>105735072.24197452</v>
      </c>
      <c r="D14" s="775">
        <v>1873493955.6535201</v>
      </c>
      <c r="E14" s="776">
        <v>115731277</v>
      </c>
      <c r="F14" s="776">
        <v>0</v>
      </c>
      <c r="G14" s="775">
        <v>10842913.619999943</v>
      </c>
      <c r="H14" s="623">
        <f t="shared" si="0"/>
        <v>1863497750.8954947</v>
      </c>
    </row>
    <row r="15" spans="1:8">
      <c r="A15" s="353">
        <v>9</v>
      </c>
      <c r="B15" s="338" t="s">
        <v>58</v>
      </c>
      <c r="C15" s="775">
        <v>15213514.165310949</v>
      </c>
      <c r="D15" s="775">
        <v>504836036.62142134</v>
      </c>
      <c r="E15" s="776">
        <v>13843298.656017501</v>
      </c>
      <c r="F15" s="776">
        <v>0</v>
      </c>
      <c r="G15" s="775">
        <v>0</v>
      </c>
      <c r="H15" s="623">
        <f t="shared" si="0"/>
        <v>506206252.13071483</v>
      </c>
    </row>
    <row r="16" spans="1:8">
      <c r="A16" s="353">
        <v>10</v>
      </c>
      <c r="B16" s="342" t="s">
        <v>431</v>
      </c>
      <c r="C16" s="775">
        <v>94726449.908935264</v>
      </c>
      <c r="D16" s="775">
        <v>738542.88826899952</v>
      </c>
      <c r="E16" s="776">
        <v>68792831.03020221</v>
      </c>
      <c r="F16" s="776">
        <v>0</v>
      </c>
      <c r="G16" s="775">
        <v>10842913.619999943</v>
      </c>
      <c r="H16" s="623">
        <f t="shared" si="0"/>
        <v>26672161.767002046</v>
      </c>
    </row>
    <row r="17" spans="1:8">
      <c r="A17" s="353">
        <v>11</v>
      </c>
      <c r="B17" s="338" t="s">
        <v>60</v>
      </c>
      <c r="C17" s="775">
        <v>0</v>
      </c>
      <c r="D17" s="775">
        <v>2044719.04</v>
      </c>
      <c r="E17" s="776">
        <v>0</v>
      </c>
      <c r="F17" s="776">
        <v>0</v>
      </c>
      <c r="G17" s="775">
        <v>0</v>
      </c>
      <c r="H17" s="623">
        <f t="shared" si="0"/>
        <v>2044719.04</v>
      </c>
    </row>
    <row r="18" spans="1:8">
      <c r="A18" s="353">
        <v>12</v>
      </c>
      <c r="B18" s="338" t="s">
        <v>61</v>
      </c>
      <c r="C18" s="775">
        <v>0</v>
      </c>
      <c r="D18" s="775">
        <v>0</v>
      </c>
      <c r="E18" s="776">
        <v>0</v>
      </c>
      <c r="F18" s="776">
        <v>0</v>
      </c>
      <c r="G18" s="775">
        <v>0</v>
      </c>
      <c r="H18" s="623">
        <f t="shared" si="0"/>
        <v>0</v>
      </c>
    </row>
    <row r="19" spans="1:8">
      <c r="A19" s="354">
        <v>13</v>
      </c>
      <c r="B19" s="340" t="s">
        <v>144</v>
      </c>
      <c r="C19" s="775">
        <v>0</v>
      </c>
      <c r="D19" s="775">
        <v>0</v>
      </c>
      <c r="E19" s="776">
        <v>0</v>
      </c>
      <c r="F19" s="776">
        <v>0</v>
      </c>
      <c r="G19" s="775">
        <v>0</v>
      </c>
      <c r="H19" s="623">
        <f t="shared" si="0"/>
        <v>0</v>
      </c>
    </row>
    <row r="20" spans="1:8">
      <c r="A20" s="353">
        <v>14</v>
      </c>
      <c r="B20" s="338" t="s">
        <v>63</v>
      </c>
      <c r="C20" s="775">
        <v>0</v>
      </c>
      <c r="D20" s="775">
        <v>577147042.0660001</v>
      </c>
      <c r="E20" s="776">
        <v>0</v>
      </c>
      <c r="F20" s="776">
        <v>0</v>
      </c>
      <c r="G20" s="775">
        <v>0</v>
      </c>
      <c r="H20" s="623">
        <f t="shared" si="0"/>
        <v>577147042.0660001</v>
      </c>
    </row>
    <row r="21" spans="1:8" s="350" customFormat="1">
      <c r="A21" s="352">
        <v>15</v>
      </c>
      <c r="B21" s="351" t="s">
        <v>64</v>
      </c>
      <c r="C21" s="777">
        <f t="shared" ref="C21:G21" si="1">SUM(C7:C15)+SUM(C17:C20)</f>
        <v>122683970.18446946</v>
      </c>
      <c r="D21" s="777">
        <f t="shared" si="1"/>
        <v>4111430952.4901204</v>
      </c>
      <c r="E21" s="777">
        <f t="shared" si="1"/>
        <v>135446243.26828507</v>
      </c>
      <c r="F21" s="777">
        <f t="shared" si="1"/>
        <v>0</v>
      </c>
      <c r="G21" s="777">
        <f t="shared" si="1"/>
        <v>10842913.619999943</v>
      </c>
      <c r="H21" s="624">
        <f t="shared" ref="H21" si="2">SUM(H7:H15)+SUM(H17:H20)</f>
        <v>4098668679.4063048</v>
      </c>
    </row>
    <row r="22" spans="1:8">
      <c r="A22" s="349">
        <v>16</v>
      </c>
      <c r="B22" s="348" t="s">
        <v>432</v>
      </c>
      <c r="C22" s="775">
        <v>122577223.27209561</v>
      </c>
      <c r="D22" s="775">
        <v>2870132187.6543899</v>
      </c>
      <c r="E22" s="776">
        <v>134733379.62023699</v>
      </c>
      <c r="F22" s="776">
        <v>0</v>
      </c>
      <c r="G22" s="775">
        <v>10842913.6199999</v>
      </c>
      <c r="H22" s="625">
        <f>C22+D22-E22-F22</f>
        <v>2857976031.3062487</v>
      </c>
    </row>
    <row r="23" spans="1:8">
      <c r="A23" s="349">
        <v>17</v>
      </c>
      <c r="B23" s="348" t="s">
        <v>433</v>
      </c>
      <c r="C23" s="775">
        <v>0</v>
      </c>
      <c r="D23" s="776">
        <v>347417366.57554752</v>
      </c>
      <c r="E23" s="776">
        <v>712892.01544304879</v>
      </c>
      <c r="F23" s="776">
        <v>0</v>
      </c>
      <c r="G23" s="775">
        <v>0</v>
      </c>
      <c r="H23" s="625">
        <f>C23+D23-E23-F23</f>
        <v>346704474.56010449</v>
      </c>
    </row>
    <row r="25" spans="1:8">
      <c r="E25" s="335"/>
      <c r="F25" s="335"/>
    </row>
    <row r="26" spans="1:8" ht="42.6" customHeight="1">
      <c r="B26" s="304" t="s">
        <v>518</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scale="3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36"/>
  <sheetViews>
    <sheetView showGridLines="0" zoomScale="85" zoomScaleNormal="85" workbookViewId="0"/>
  </sheetViews>
  <sheetFormatPr defaultColWidth="9.109375" defaultRowHeight="12"/>
  <cols>
    <col min="1" max="1" width="11" style="335" bestFit="1" customWidth="1"/>
    <col min="2" max="2" width="86.44140625" style="335" customWidth="1"/>
    <col min="3" max="3" width="29.88671875" style="335" customWidth="1"/>
    <col min="4" max="4" width="31" style="335" customWidth="1"/>
    <col min="5" max="5" width="15.109375" style="335" bestFit="1" customWidth="1"/>
    <col min="6" max="6" width="14.109375" style="335" customWidth="1"/>
    <col min="7" max="7" width="20.44140625" style="335" customWidth="1"/>
    <col min="8" max="8" width="19.88671875" style="335" customWidth="1"/>
    <col min="9" max="16384" width="9.109375" style="335"/>
  </cols>
  <sheetData>
    <row r="1" spans="1:8" ht="13.8">
      <c r="A1" s="298" t="s">
        <v>30</v>
      </c>
      <c r="B1" s="344" t="str">
        <f>'Info '!C2</f>
        <v>JSC "Liberty Bank"</v>
      </c>
      <c r="C1" s="358"/>
      <c r="D1" s="358"/>
      <c r="E1" s="358"/>
      <c r="F1" s="358"/>
      <c r="G1" s="358"/>
      <c r="H1" s="358"/>
    </row>
    <row r="2" spans="1:8">
      <c r="A2" s="299" t="s">
        <v>31</v>
      </c>
      <c r="B2" s="490">
        <f>'1. key ratios '!B2</f>
        <v>45291</v>
      </c>
      <c r="C2" s="358"/>
      <c r="D2" s="358"/>
      <c r="E2" s="358"/>
      <c r="F2" s="358"/>
      <c r="G2" s="358"/>
      <c r="H2" s="358"/>
    </row>
    <row r="3" spans="1:8">
      <c r="A3" s="300" t="s">
        <v>434</v>
      </c>
      <c r="B3" s="358"/>
      <c r="C3" s="358"/>
      <c r="D3" s="358"/>
      <c r="E3" s="358"/>
      <c r="F3" s="358"/>
      <c r="G3" s="358"/>
      <c r="H3" s="358"/>
    </row>
    <row r="4" spans="1:8">
      <c r="A4" s="359"/>
      <c r="B4" s="358"/>
      <c r="C4" s="357" t="s">
        <v>0</v>
      </c>
      <c r="D4" s="357" t="s">
        <v>1</v>
      </c>
      <c r="E4" s="357" t="s">
        <v>2</v>
      </c>
      <c r="F4" s="357" t="s">
        <v>3</v>
      </c>
      <c r="G4" s="357" t="s">
        <v>4</v>
      </c>
      <c r="H4" s="357" t="s">
        <v>5</v>
      </c>
    </row>
    <row r="5" spans="1:8" ht="41.4" customHeight="1">
      <c r="A5" s="882" t="s">
        <v>425</v>
      </c>
      <c r="B5" s="883"/>
      <c r="C5" s="896" t="s">
        <v>426</v>
      </c>
      <c r="D5" s="896"/>
      <c r="E5" s="896" t="s">
        <v>663</v>
      </c>
      <c r="F5" s="894" t="s">
        <v>427</v>
      </c>
      <c r="G5" s="894" t="s">
        <v>428</v>
      </c>
      <c r="H5" s="355" t="s">
        <v>662</v>
      </c>
    </row>
    <row r="6" spans="1:8" ht="24">
      <c r="A6" s="886"/>
      <c r="B6" s="887"/>
      <c r="C6" s="356" t="s">
        <v>429</v>
      </c>
      <c r="D6" s="356" t="s">
        <v>430</v>
      </c>
      <c r="E6" s="896"/>
      <c r="F6" s="895"/>
      <c r="G6" s="895"/>
      <c r="H6" s="355" t="s">
        <v>661</v>
      </c>
    </row>
    <row r="7" spans="1:8">
      <c r="A7" s="346">
        <v>1</v>
      </c>
      <c r="B7" s="364" t="s">
        <v>522</v>
      </c>
      <c r="C7" s="553">
        <v>28696377.592255998</v>
      </c>
      <c r="D7" s="553">
        <v>1204359238.8248334</v>
      </c>
      <c r="E7" s="553">
        <v>42899881.406901494</v>
      </c>
      <c r="F7" s="553"/>
      <c r="G7" s="553">
        <v>0</v>
      </c>
      <c r="H7" s="554">
        <f t="shared" ref="H7:H34" si="0">C7+D7-E7-F7</f>
        <v>1190155735.0101879</v>
      </c>
    </row>
    <row r="8" spans="1:8">
      <c r="A8" s="346">
        <v>2</v>
      </c>
      <c r="B8" s="364" t="s">
        <v>435</v>
      </c>
      <c r="C8" s="553">
        <v>769905.2729160001</v>
      </c>
      <c r="D8" s="553">
        <v>220580026.16852075</v>
      </c>
      <c r="E8" s="553">
        <v>861457.53406163305</v>
      </c>
      <c r="F8" s="553"/>
      <c r="G8" s="553">
        <v>0</v>
      </c>
      <c r="H8" s="554">
        <f t="shared" si="0"/>
        <v>220488473.9073751</v>
      </c>
    </row>
    <row r="9" spans="1:8">
      <c r="A9" s="346">
        <v>3</v>
      </c>
      <c r="B9" s="364" t="s">
        <v>436</v>
      </c>
      <c r="C9" s="553">
        <v>0</v>
      </c>
      <c r="D9" s="553">
        <v>70545732.940995991</v>
      </c>
      <c r="E9" s="553">
        <v>635623.63117967336</v>
      </c>
      <c r="F9" s="553"/>
      <c r="G9" s="553">
        <v>0</v>
      </c>
      <c r="H9" s="554">
        <f t="shared" si="0"/>
        <v>69910109.309816316</v>
      </c>
    </row>
    <row r="10" spans="1:8">
      <c r="A10" s="346">
        <v>4</v>
      </c>
      <c r="B10" s="364" t="s">
        <v>523</v>
      </c>
      <c r="C10" s="553">
        <v>1764044.3971839999</v>
      </c>
      <c r="D10" s="553">
        <v>73792186.082326993</v>
      </c>
      <c r="E10" s="553">
        <v>1606095.35145703</v>
      </c>
      <c r="F10" s="553"/>
      <c r="G10" s="553">
        <v>0</v>
      </c>
      <c r="H10" s="554">
        <f t="shared" si="0"/>
        <v>73950135.128053963</v>
      </c>
    </row>
    <row r="11" spans="1:8">
      <c r="A11" s="346">
        <v>5</v>
      </c>
      <c r="B11" s="364" t="s">
        <v>437</v>
      </c>
      <c r="C11" s="553">
        <v>1006707.900456</v>
      </c>
      <c r="D11" s="553">
        <v>126980082.707204</v>
      </c>
      <c r="E11" s="553">
        <v>1616121.0795589709</v>
      </c>
      <c r="F11" s="553"/>
      <c r="G11" s="553">
        <v>0</v>
      </c>
      <c r="H11" s="554">
        <f t="shared" si="0"/>
        <v>126370669.52810103</v>
      </c>
    </row>
    <row r="12" spans="1:8">
      <c r="A12" s="346">
        <v>6</v>
      </c>
      <c r="B12" s="364" t="s">
        <v>438</v>
      </c>
      <c r="C12" s="553">
        <v>22272.940000000002</v>
      </c>
      <c r="D12" s="553">
        <v>5778160.8619849999</v>
      </c>
      <c r="E12" s="553">
        <v>76333.089986097984</v>
      </c>
      <c r="F12" s="553"/>
      <c r="G12" s="553">
        <v>1428.55</v>
      </c>
      <c r="H12" s="554">
        <f t="shared" si="0"/>
        <v>5724100.7119989023</v>
      </c>
    </row>
    <row r="13" spans="1:8">
      <c r="A13" s="346">
        <v>7</v>
      </c>
      <c r="B13" s="364" t="s">
        <v>439</v>
      </c>
      <c r="C13" s="553">
        <v>229196.596322</v>
      </c>
      <c r="D13" s="553">
        <v>10894134.316614999</v>
      </c>
      <c r="E13" s="553">
        <v>272607.04635590728</v>
      </c>
      <c r="F13" s="553"/>
      <c r="G13" s="553">
        <v>0</v>
      </c>
      <c r="H13" s="554">
        <f t="shared" si="0"/>
        <v>10850723.866581092</v>
      </c>
    </row>
    <row r="14" spans="1:8">
      <c r="A14" s="346">
        <v>8</v>
      </c>
      <c r="B14" s="364" t="s">
        <v>440</v>
      </c>
      <c r="C14" s="553">
        <v>199459.90373999998</v>
      </c>
      <c r="D14" s="553">
        <v>6207082.2375639994</v>
      </c>
      <c r="E14" s="553">
        <v>69989.147524016123</v>
      </c>
      <c r="F14" s="553"/>
      <c r="G14" s="553">
        <v>0</v>
      </c>
      <c r="H14" s="554">
        <f t="shared" si="0"/>
        <v>6336552.9937799834</v>
      </c>
    </row>
    <row r="15" spans="1:8">
      <c r="A15" s="346">
        <v>9</v>
      </c>
      <c r="B15" s="364" t="s">
        <v>441</v>
      </c>
      <c r="C15" s="553">
        <v>195938.46000000002</v>
      </c>
      <c r="D15" s="553">
        <v>7300399.7860609991</v>
      </c>
      <c r="E15" s="553">
        <v>449237.11819055869</v>
      </c>
      <c r="F15" s="553"/>
      <c r="G15" s="553">
        <v>0</v>
      </c>
      <c r="H15" s="554">
        <f t="shared" si="0"/>
        <v>7047101.1278704405</v>
      </c>
    </row>
    <row r="16" spans="1:8">
      <c r="A16" s="346">
        <v>10</v>
      </c>
      <c r="B16" s="364" t="s">
        <v>442</v>
      </c>
      <c r="C16" s="553">
        <v>2048.11</v>
      </c>
      <c r="D16" s="553">
        <v>1575334.045253</v>
      </c>
      <c r="E16" s="553">
        <v>5378.1321824311126</v>
      </c>
      <c r="F16" s="553"/>
      <c r="G16" s="553">
        <v>0</v>
      </c>
      <c r="H16" s="554">
        <f t="shared" si="0"/>
        <v>1572004.0230705689</v>
      </c>
    </row>
    <row r="17" spans="1:9">
      <c r="A17" s="346">
        <v>11</v>
      </c>
      <c r="B17" s="364" t="s">
        <v>443</v>
      </c>
      <c r="C17" s="553">
        <v>36231.629999999997</v>
      </c>
      <c r="D17" s="553">
        <v>964370.21001199994</v>
      </c>
      <c r="E17" s="553">
        <v>32590.675313419131</v>
      </c>
      <c r="F17" s="553"/>
      <c r="G17" s="553">
        <v>500.2</v>
      </c>
      <c r="H17" s="554">
        <f t="shared" si="0"/>
        <v>968011.16469858086</v>
      </c>
    </row>
    <row r="18" spans="1:9">
      <c r="A18" s="346">
        <v>12</v>
      </c>
      <c r="B18" s="364" t="s">
        <v>444</v>
      </c>
      <c r="C18" s="553">
        <v>6972044.815128997</v>
      </c>
      <c r="D18" s="553">
        <v>278169316.94763297</v>
      </c>
      <c r="E18" s="553">
        <v>8174183.0712998053</v>
      </c>
      <c r="F18" s="553"/>
      <c r="G18" s="553">
        <v>306140.19</v>
      </c>
      <c r="H18" s="554">
        <f t="shared" si="0"/>
        <v>276967178.69146216</v>
      </c>
    </row>
    <row r="19" spans="1:9">
      <c r="A19" s="346">
        <v>13</v>
      </c>
      <c r="B19" s="364" t="s">
        <v>445</v>
      </c>
      <c r="C19" s="553">
        <v>1767264.6113359998</v>
      </c>
      <c r="D19" s="553">
        <v>51647857.279417992</v>
      </c>
      <c r="E19" s="553">
        <v>1745582.0968020333</v>
      </c>
      <c r="F19" s="553"/>
      <c r="G19" s="553">
        <v>11089.14</v>
      </c>
      <c r="H19" s="554">
        <f t="shared" si="0"/>
        <v>51669539.793951958</v>
      </c>
    </row>
    <row r="20" spans="1:9">
      <c r="A20" s="346">
        <v>14</v>
      </c>
      <c r="B20" s="364" t="s">
        <v>446</v>
      </c>
      <c r="C20" s="553">
        <v>3956942.040765</v>
      </c>
      <c r="D20" s="553">
        <v>53017608.107091002</v>
      </c>
      <c r="E20" s="553">
        <v>2122333.8306140257</v>
      </c>
      <c r="F20" s="553"/>
      <c r="G20" s="553">
        <v>7682.22</v>
      </c>
      <c r="H20" s="554">
        <f t="shared" si="0"/>
        <v>54852216.317241982</v>
      </c>
    </row>
    <row r="21" spans="1:9">
      <c r="A21" s="346">
        <v>15</v>
      </c>
      <c r="B21" s="364" t="s">
        <v>447</v>
      </c>
      <c r="C21" s="553">
        <v>2357713.8942040005</v>
      </c>
      <c r="D21" s="553">
        <v>20762399.116077997</v>
      </c>
      <c r="E21" s="553">
        <v>880352.90405670239</v>
      </c>
      <c r="F21" s="553"/>
      <c r="G21" s="553">
        <v>37504.339999999997</v>
      </c>
      <c r="H21" s="554">
        <f t="shared" si="0"/>
        <v>22239760.106225297</v>
      </c>
    </row>
    <row r="22" spans="1:9">
      <c r="A22" s="346">
        <v>16</v>
      </c>
      <c r="B22" s="364" t="s">
        <v>448</v>
      </c>
      <c r="C22" s="553">
        <v>0</v>
      </c>
      <c r="D22" s="553">
        <v>47002052.436357997</v>
      </c>
      <c r="E22" s="553">
        <v>845771.7979151624</v>
      </c>
      <c r="F22" s="553"/>
      <c r="G22" s="553">
        <v>0</v>
      </c>
      <c r="H22" s="554">
        <f t="shared" si="0"/>
        <v>46156280.638442837</v>
      </c>
    </row>
    <row r="23" spans="1:9">
      <c r="A23" s="346">
        <v>17</v>
      </c>
      <c r="B23" s="364" t="s">
        <v>526</v>
      </c>
      <c r="C23" s="553">
        <v>7723.48</v>
      </c>
      <c r="D23" s="553">
        <v>5770939.5753919994</v>
      </c>
      <c r="E23" s="553">
        <v>34577.330253801345</v>
      </c>
      <c r="F23" s="553"/>
      <c r="G23" s="553">
        <v>0</v>
      </c>
      <c r="H23" s="554">
        <f t="shared" si="0"/>
        <v>5744085.7251381986</v>
      </c>
    </row>
    <row r="24" spans="1:9">
      <c r="A24" s="346">
        <v>18</v>
      </c>
      <c r="B24" s="364" t="s">
        <v>449</v>
      </c>
      <c r="C24" s="553">
        <v>0</v>
      </c>
      <c r="D24" s="553">
        <v>80128008.100336999</v>
      </c>
      <c r="E24" s="553">
        <v>171942.49179849538</v>
      </c>
      <c r="F24" s="553"/>
      <c r="G24" s="553">
        <v>0</v>
      </c>
      <c r="H24" s="554">
        <f t="shared" si="0"/>
        <v>79956065.608538508</v>
      </c>
    </row>
    <row r="25" spans="1:9">
      <c r="A25" s="346">
        <v>19</v>
      </c>
      <c r="B25" s="364" t="s">
        <v>450</v>
      </c>
      <c r="C25" s="553">
        <v>35501.11</v>
      </c>
      <c r="D25" s="553">
        <v>6095607.1104619997</v>
      </c>
      <c r="E25" s="553">
        <v>55008.088913641521</v>
      </c>
      <c r="F25" s="553"/>
      <c r="G25" s="553">
        <v>0</v>
      </c>
      <c r="H25" s="554">
        <f t="shared" si="0"/>
        <v>6076100.1315483581</v>
      </c>
    </row>
    <row r="26" spans="1:9">
      <c r="A26" s="346">
        <v>20</v>
      </c>
      <c r="B26" s="364" t="s">
        <v>525</v>
      </c>
      <c r="C26" s="553">
        <v>5797.04</v>
      </c>
      <c r="D26" s="553">
        <v>50251052.431384005</v>
      </c>
      <c r="E26" s="553">
        <v>574252.14234807016</v>
      </c>
      <c r="F26" s="553"/>
      <c r="G26" s="553">
        <v>0</v>
      </c>
      <c r="H26" s="554">
        <f t="shared" si="0"/>
        <v>49682597.32903593</v>
      </c>
      <c r="I26" s="361"/>
    </row>
    <row r="27" spans="1:9">
      <c r="A27" s="346">
        <v>21</v>
      </c>
      <c r="B27" s="364" t="s">
        <v>451</v>
      </c>
      <c r="C27" s="553">
        <v>0</v>
      </c>
      <c r="D27" s="553">
        <v>21404636.742575001</v>
      </c>
      <c r="E27" s="553">
        <v>62473.653241913838</v>
      </c>
      <c r="F27" s="553"/>
      <c r="G27" s="553">
        <v>0</v>
      </c>
      <c r="H27" s="554">
        <f t="shared" si="0"/>
        <v>21342163.089333087</v>
      </c>
      <c r="I27" s="361"/>
    </row>
    <row r="28" spans="1:9">
      <c r="A28" s="346">
        <v>22</v>
      </c>
      <c r="B28" s="364" t="s">
        <v>452</v>
      </c>
      <c r="C28" s="553">
        <v>54920.983187999998</v>
      </c>
      <c r="D28" s="553">
        <v>11759865.251839999</v>
      </c>
      <c r="E28" s="553">
        <v>523794.65219428588</v>
      </c>
      <c r="F28" s="553"/>
      <c r="G28" s="553">
        <v>0</v>
      </c>
      <c r="H28" s="554">
        <f t="shared" si="0"/>
        <v>11290991.582833713</v>
      </c>
      <c r="I28" s="361"/>
    </row>
    <row r="29" spans="1:9">
      <c r="A29" s="346">
        <v>23</v>
      </c>
      <c r="B29" s="364" t="s">
        <v>453</v>
      </c>
      <c r="C29" s="553">
        <v>10648160.626197996</v>
      </c>
      <c r="D29" s="553">
        <v>196395464.59664401</v>
      </c>
      <c r="E29" s="553">
        <v>9682562.1579220966</v>
      </c>
      <c r="F29" s="553"/>
      <c r="G29" s="553">
        <v>102369.41</v>
      </c>
      <c r="H29" s="554">
        <f t="shared" si="0"/>
        <v>197361063.06491992</v>
      </c>
      <c r="I29" s="361"/>
    </row>
    <row r="30" spans="1:9">
      <c r="A30" s="346">
        <v>24</v>
      </c>
      <c r="B30" s="364" t="s">
        <v>524</v>
      </c>
      <c r="C30" s="553">
        <v>26023687.384193983</v>
      </c>
      <c r="D30" s="553">
        <v>524315800.66663492</v>
      </c>
      <c r="E30" s="553">
        <v>25949826.08159643</v>
      </c>
      <c r="F30" s="553"/>
      <c r="G30" s="553">
        <v>461449.19</v>
      </c>
      <c r="H30" s="554">
        <f t="shared" si="0"/>
        <v>524389661.9692325</v>
      </c>
      <c r="I30" s="361"/>
    </row>
    <row r="31" spans="1:9">
      <c r="A31" s="346">
        <v>25</v>
      </c>
      <c r="B31" s="364" t="s">
        <v>454</v>
      </c>
      <c r="C31" s="553">
        <v>4315629.5395500008</v>
      </c>
      <c r="D31" s="553">
        <v>77268035.383008003</v>
      </c>
      <c r="E31" s="553">
        <v>4467691.5555519965</v>
      </c>
      <c r="F31" s="553"/>
      <c r="G31" s="553">
        <v>23603.47</v>
      </c>
      <c r="H31" s="554">
        <f t="shared" si="0"/>
        <v>77115973.367006019</v>
      </c>
      <c r="I31" s="361"/>
    </row>
    <row r="32" spans="1:9">
      <c r="A32" s="346">
        <v>26</v>
      </c>
      <c r="B32" s="364" t="s">
        <v>521</v>
      </c>
      <c r="C32" s="553">
        <v>33509654.944658123</v>
      </c>
      <c r="D32" s="553">
        <v>294382984.4393087</v>
      </c>
      <c r="E32" s="553">
        <v>31540674.598215561</v>
      </c>
      <c r="F32" s="553"/>
      <c r="G32" s="553">
        <v>9891146.9099999424</v>
      </c>
      <c r="H32" s="554">
        <f t="shared" si="0"/>
        <v>296351964.78575122</v>
      </c>
      <c r="I32" s="361"/>
    </row>
    <row r="33" spans="1:9">
      <c r="A33" s="346">
        <v>27</v>
      </c>
      <c r="B33" s="347" t="s">
        <v>455</v>
      </c>
      <c r="C33" s="553">
        <v>106746.91237339401</v>
      </c>
      <c r="D33" s="553">
        <v>664082576.12457395</v>
      </c>
      <c r="E33" s="553">
        <v>89902.648048073053</v>
      </c>
      <c r="F33" s="553"/>
      <c r="G33" s="553"/>
      <c r="H33" s="554">
        <f t="shared" si="0"/>
        <v>664099420.38889933</v>
      </c>
      <c r="I33" s="361"/>
    </row>
    <row r="34" spans="1:9">
      <c r="A34" s="346">
        <v>28</v>
      </c>
      <c r="B34" s="363" t="s">
        <v>64</v>
      </c>
      <c r="C34" s="555">
        <f>SUM(C7:C33)</f>
        <v>122683970.18446949</v>
      </c>
      <c r="D34" s="555">
        <f>SUM(D7:D33)</f>
        <v>4111430952.4901094</v>
      </c>
      <c r="E34" s="555">
        <f>SUM(E7:E33)</f>
        <v>135446243.31348333</v>
      </c>
      <c r="F34" s="553"/>
      <c r="G34" s="555">
        <f>SUM(G7:G33)</f>
        <v>10842913.619999941</v>
      </c>
      <c r="H34" s="556">
        <f t="shared" si="0"/>
        <v>4098668679.3610959</v>
      </c>
      <c r="I34" s="361"/>
    </row>
    <row r="35" spans="1:9">
      <c r="A35" s="361"/>
      <c r="B35" s="361"/>
      <c r="C35" s="361"/>
      <c r="D35" s="361"/>
      <c r="E35" s="361"/>
      <c r="F35" s="361"/>
      <c r="G35" s="361"/>
      <c r="H35" s="361"/>
      <c r="I35" s="361"/>
    </row>
    <row r="36" spans="1:9">
      <c r="A36" s="361"/>
      <c r="B36" s="362"/>
      <c r="C36" s="361"/>
      <c r="D36" s="361"/>
      <c r="E36" s="361"/>
      <c r="F36" s="361"/>
      <c r="G36" s="361"/>
      <c r="H36" s="361"/>
      <c r="I36" s="361"/>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scale="3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5"/>
  <sheetViews>
    <sheetView showGridLines="0" zoomScale="85" zoomScaleNormal="85" workbookViewId="0"/>
  </sheetViews>
  <sheetFormatPr defaultColWidth="9.109375" defaultRowHeight="12"/>
  <cols>
    <col min="1" max="1" width="10" style="335" customWidth="1"/>
    <col min="2" max="2" width="82.88671875" style="335" customWidth="1"/>
    <col min="3" max="3" width="35.5546875" style="335" customWidth="1"/>
    <col min="4" max="4" width="38.44140625" style="301" customWidth="1"/>
    <col min="5" max="16384" width="9.109375" style="335"/>
  </cols>
  <sheetData>
    <row r="1" spans="1:4" ht="13.8">
      <c r="A1" s="298" t="s">
        <v>30</v>
      </c>
      <c r="B1" s="344" t="str">
        <f>'Info '!C2</f>
        <v>JSC "Liberty Bank"</v>
      </c>
      <c r="D1" s="335"/>
    </row>
    <row r="2" spans="1:4">
      <c r="A2" s="299" t="s">
        <v>31</v>
      </c>
      <c r="B2" s="490">
        <f>'1. key ratios '!B2</f>
        <v>45291</v>
      </c>
      <c r="D2" s="335"/>
    </row>
    <row r="3" spans="1:4">
      <c r="A3" s="300" t="s">
        <v>456</v>
      </c>
      <c r="D3" s="335"/>
    </row>
    <row r="5" spans="1:4">
      <c r="A5" s="897" t="s">
        <v>670</v>
      </c>
      <c r="B5" s="897"/>
      <c r="C5" s="343" t="s">
        <v>473</v>
      </c>
      <c r="D5" s="343" t="s">
        <v>514</v>
      </c>
    </row>
    <row r="6" spans="1:4">
      <c r="A6" s="371">
        <v>1</v>
      </c>
      <c r="B6" s="365" t="s">
        <v>669</v>
      </c>
      <c r="C6" s="812">
        <v>132255086.47981218</v>
      </c>
      <c r="D6" s="813">
        <v>688706.24641992</v>
      </c>
    </row>
    <row r="7" spans="1:4">
      <c r="A7" s="368">
        <v>2</v>
      </c>
      <c r="B7" s="365" t="s">
        <v>668</v>
      </c>
      <c r="C7" s="812">
        <v>25227519.065812185</v>
      </c>
      <c r="D7" s="813">
        <f>SUM(D8:D9)</f>
        <v>24157.545872657909</v>
      </c>
    </row>
    <row r="8" spans="1:4">
      <c r="A8" s="370">
        <v>2.1</v>
      </c>
      <c r="B8" s="369" t="s">
        <v>529</v>
      </c>
      <c r="C8" s="812">
        <v>17022982.925147802</v>
      </c>
      <c r="D8" s="813">
        <v>24157.545872657909</v>
      </c>
    </row>
    <row r="9" spans="1:4">
      <c r="A9" s="370">
        <v>2.2000000000000002</v>
      </c>
      <c r="B9" s="369" t="s">
        <v>527</v>
      </c>
      <c r="C9" s="812">
        <v>8180378.5947916973</v>
      </c>
      <c r="D9" s="813"/>
    </row>
    <row r="10" spans="1:4">
      <c r="A10" s="371">
        <v>3</v>
      </c>
      <c r="B10" s="365" t="s">
        <v>667</v>
      </c>
      <c r="C10" s="812">
        <v>23026909.511664726</v>
      </c>
      <c r="D10" s="813">
        <f>SUM(D11:D13)</f>
        <v>0</v>
      </c>
    </row>
    <row r="11" spans="1:4">
      <c r="A11" s="370">
        <v>3.1</v>
      </c>
      <c r="B11" s="369" t="s">
        <v>458</v>
      </c>
      <c r="C11" s="812">
        <v>10842913.619999999</v>
      </c>
      <c r="D11" s="813"/>
    </row>
    <row r="12" spans="1:4">
      <c r="A12" s="370">
        <v>3.2</v>
      </c>
      <c r="B12" s="369" t="s">
        <v>666</v>
      </c>
      <c r="C12" s="812">
        <v>10802465.282880209</v>
      </c>
      <c r="D12" s="813"/>
    </row>
    <row r="13" spans="1:4">
      <c r="A13" s="370">
        <v>3.3</v>
      </c>
      <c r="B13" s="369" t="s">
        <v>528</v>
      </c>
      <c r="C13" s="812">
        <v>1381530.6087845198</v>
      </c>
      <c r="D13" s="813"/>
    </row>
    <row r="14" spans="1:4">
      <c r="A14" s="368">
        <v>4</v>
      </c>
      <c r="B14" s="367" t="s">
        <v>665</v>
      </c>
      <c r="C14" s="812">
        <v>301841.35530069523</v>
      </c>
      <c r="D14" s="813"/>
    </row>
    <row r="15" spans="1:4">
      <c r="A15" s="366">
        <v>5</v>
      </c>
      <c r="B15" s="365" t="s">
        <v>664</v>
      </c>
      <c r="C15" s="814">
        <f>C6+C7-C10+C14</f>
        <v>134757537.38926035</v>
      </c>
      <c r="D15" s="815">
        <f>D6+D7-D10+D14</f>
        <v>712863.79229257791</v>
      </c>
    </row>
  </sheetData>
  <mergeCells count="1">
    <mergeCell ref="A5:B5"/>
  </mergeCells>
  <pageMargins left="0.7" right="0.7" top="0.75" bottom="0.75" header="0.3" footer="0.3"/>
  <pageSetup scale="5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3"/>
  <sheetViews>
    <sheetView showGridLines="0" zoomScale="85" zoomScaleNormal="85" workbookViewId="0"/>
  </sheetViews>
  <sheetFormatPr defaultColWidth="9.109375" defaultRowHeight="12"/>
  <cols>
    <col min="1" max="1" width="8.33203125" style="335" customWidth="1"/>
    <col min="2" max="2" width="68" style="335" customWidth="1"/>
    <col min="3" max="3" width="37" style="335" customWidth="1"/>
    <col min="4" max="4" width="34.88671875" style="335" customWidth="1"/>
    <col min="5" max="16384" width="9.109375" style="335"/>
  </cols>
  <sheetData>
    <row r="1" spans="1:4" ht="13.8">
      <c r="A1" s="298" t="s">
        <v>30</v>
      </c>
      <c r="B1" s="344" t="str">
        <f>'Info '!C2</f>
        <v>JSC "Liberty Bank"</v>
      </c>
    </row>
    <row r="2" spans="1:4">
      <c r="A2" s="299" t="s">
        <v>31</v>
      </c>
      <c r="B2" s="490">
        <f>'1. key ratios '!B2</f>
        <v>45291</v>
      </c>
    </row>
    <row r="3" spans="1:4">
      <c r="A3" s="300" t="s">
        <v>460</v>
      </c>
    </row>
    <row r="4" spans="1:4">
      <c r="A4" s="300"/>
    </row>
    <row r="5" spans="1:4" ht="15" customHeight="1">
      <c r="A5" s="898" t="s">
        <v>530</v>
      </c>
      <c r="B5" s="899"/>
      <c r="C5" s="902" t="s">
        <v>461</v>
      </c>
      <c r="D5" s="902" t="s">
        <v>462</v>
      </c>
    </row>
    <row r="6" spans="1:4" ht="24" customHeight="1">
      <c r="A6" s="900"/>
      <c r="B6" s="901"/>
      <c r="C6" s="902"/>
      <c r="D6" s="902"/>
    </row>
    <row r="7" spans="1:4">
      <c r="A7" s="373">
        <v>1</v>
      </c>
      <c r="B7" s="336" t="s">
        <v>457</v>
      </c>
      <c r="C7" s="678">
        <v>117311515.80963702</v>
      </c>
      <c r="D7" s="557"/>
    </row>
    <row r="8" spans="1:4">
      <c r="A8" s="375">
        <v>2</v>
      </c>
      <c r="B8" s="375" t="s">
        <v>463</v>
      </c>
      <c r="C8" s="678">
        <v>20220392.226291999</v>
      </c>
      <c r="D8" s="557"/>
    </row>
    <row r="9" spans="1:4">
      <c r="A9" s="375">
        <v>3</v>
      </c>
      <c r="B9" s="376" t="s">
        <v>673</v>
      </c>
      <c r="C9" s="678">
        <v>1908.1094376500002</v>
      </c>
      <c r="D9" s="557"/>
    </row>
    <row r="10" spans="1:4">
      <c r="A10" s="375">
        <v>4</v>
      </c>
      <c r="B10" s="375" t="s">
        <v>464</v>
      </c>
      <c r="C10" s="678">
        <v>14956592.873270657</v>
      </c>
      <c r="D10" s="557"/>
    </row>
    <row r="11" spans="1:4">
      <c r="A11" s="375">
        <v>5</v>
      </c>
      <c r="B11" s="374" t="s">
        <v>672</v>
      </c>
      <c r="C11" s="678">
        <v>3153286.9609560003</v>
      </c>
      <c r="D11" s="557"/>
    </row>
    <row r="12" spans="1:4">
      <c r="A12" s="375">
        <v>6</v>
      </c>
      <c r="B12" s="374" t="s">
        <v>465</v>
      </c>
      <c r="C12" s="678">
        <v>718906.26231465861</v>
      </c>
      <c r="D12" s="557"/>
    </row>
    <row r="13" spans="1:4">
      <c r="A13" s="375">
        <v>7</v>
      </c>
      <c r="B13" s="374" t="s">
        <v>468</v>
      </c>
      <c r="C13" s="678">
        <v>10842913.619999999</v>
      </c>
      <c r="D13" s="557"/>
    </row>
    <row r="14" spans="1:4">
      <c r="A14" s="375">
        <v>8</v>
      </c>
      <c r="B14" s="374" t="s">
        <v>466</v>
      </c>
      <c r="C14" s="678">
        <v>219069.19999999998</v>
      </c>
      <c r="D14" s="558"/>
    </row>
    <row r="15" spans="1:4">
      <c r="A15" s="375">
        <v>9</v>
      </c>
      <c r="B15" s="374" t="s">
        <v>467</v>
      </c>
      <c r="C15" s="678">
        <v>0</v>
      </c>
      <c r="D15" s="558"/>
    </row>
    <row r="16" spans="1:4">
      <c r="A16" s="375">
        <v>10</v>
      </c>
      <c r="B16" s="374" t="s">
        <v>469</v>
      </c>
      <c r="C16" s="678">
        <v>22416.830000000278</v>
      </c>
      <c r="D16" s="558"/>
    </row>
    <row r="17" spans="1:4">
      <c r="A17" s="375">
        <v>11</v>
      </c>
      <c r="B17" s="374" t="s">
        <v>671</v>
      </c>
      <c r="C17" s="678">
        <v>0</v>
      </c>
      <c r="D17" s="557"/>
    </row>
    <row r="18" spans="1:4">
      <c r="A18" s="373">
        <v>12</v>
      </c>
      <c r="B18" s="372" t="s">
        <v>459</v>
      </c>
      <c r="C18" s="679">
        <f>C7+C8+C9-C10</f>
        <v>122577223.27209601</v>
      </c>
      <c r="D18" s="557"/>
    </row>
    <row r="21" spans="1:4">
      <c r="B21" s="298"/>
    </row>
    <row r="22" spans="1:4">
      <c r="B22" s="299"/>
    </row>
    <row r="23" spans="1:4">
      <c r="B23" s="300"/>
    </row>
  </sheetData>
  <mergeCells count="3">
    <mergeCell ref="A5:B6"/>
    <mergeCell ref="C5:C6"/>
    <mergeCell ref="D5:D6"/>
  </mergeCells>
  <pageMargins left="0.7" right="0.7" top="0.75" bottom="0.75" header="0.3" footer="0.3"/>
  <pageSetup paperSize="9" scale="5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28"/>
  <sheetViews>
    <sheetView showGridLines="0" zoomScale="85" zoomScaleNormal="85" workbookViewId="0"/>
  </sheetViews>
  <sheetFormatPr defaultColWidth="9.109375" defaultRowHeight="12"/>
  <cols>
    <col min="1" max="1" width="11.88671875" style="358" bestFit="1" customWidth="1"/>
    <col min="2" max="2" width="44.6640625" style="358" customWidth="1"/>
    <col min="3" max="3" width="19.5546875" style="358" customWidth="1"/>
    <col min="4" max="4" width="17.109375" style="358" customWidth="1"/>
    <col min="5" max="5" width="17" style="358" customWidth="1"/>
    <col min="6" max="6" width="21.44140625" style="358" bestFit="1" customWidth="1"/>
    <col min="7" max="7" width="18.33203125" style="358" customWidth="1"/>
    <col min="8" max="8" width="16" style="358" customWidth="1"/>
    <col min="9" max="9" width="19" style="358" customWidth="1"/>
    <col min="10" max="10" width="21.44140625" style="358" bestFit="1" customWidth="1"/>
    <col min="11" max="11" width="19.44140625" style="358" customWidth="1"/>
    <col min="12" max="12" width="17.33203125" style="358" customWidth="1"/>
    <col min="13" max="13" width="17.6640625" style="358" customWidth="1"/>
    <col min="14" max="14" width="21.44140625" style="358" bestFit="1" customWidth="1"/>
    <col min="15" max="15" width="22.33203125" style="358" customWidth="1"/>
    <col min="16" max="16" width="21.6640625" style="358" bestFit="1" customWidth="1"/>
    <col min="17" max="18" width="20.109375" style="358" bestFit="1" customWidth="1"/>
    <col min="19" max="19" width="17.44140625" style="358" customWidth="1"/>
    <col min="20" max="20" width="16.109375" style="358" customWidth="1"/>
    <col min="21" max="21" width="13.88671875" style="358" bestFit="1" customWidth="1"/>
    <col min="22" max="22" width="21.44140625" style="358" bestFit="1" customWidth="1"/>
    <col min="23" max="23" width="22.33203125" style="358" customWidth="1"/>
    <col min="24" max="24" width="21.6640625" style="358" bestFit="1" customWidth="1"/>
    <col min="25" max="26" width="20.109375" style="358" bestFit="1" customWidth="1"/>
    <col min="27" max="27" width="17.44140625" style="358" customWidth="1"/>
    <col min="28" max="28" width="20" style="358" customWidth="1"/>
    <col min="29" max="16384" width="9.109375" style="358"/>
  </cols>
  <sheetData>
    <row r="1" spans="1:28" ht="13.8">
      <c r="A1" s="298" t="s">
        <v>30</v>
      </c>
      <c r="B1" s="344" t="str">
        <f>'Info '!C2</f>
        <v>JSC "Liberty Bank"</v>
      </c>
    </row>
    <row r="2" spans="1:28">
      <c r="A2" s="299" t="s">
        <v>31</v>
      </c>
      <c r="B2" s="490">
        <f>'1. key ratios '!B2</f>
        <v>45291</v>
      </c>
      <c r="C2" s="359"/>
    </row>
    <row r="3" spans="1:28">
      <c r="A3" s="300" t="s">
        <v>470</v>
      </c>
    </row>
    <row r="5" spans="1:28" ht="15" customHeight="1">
      <c r="A5" s="904" t="s">
        <v>685</v>
      </c>
      <c r="B5" s="905"/>
      <c r="C5" s="910" t="s">
        <v>471</v>
      </c>
      <c r="D5" s="911"/>
      <c r="E5" s="911"/>
      <c r="F5" s="911"/>
      <c r="G5" s="911"/>
      <c r="H5" s="911"/>
      <c r="I5" s="911"/>
      <c r="J5" s="911"/>
      <c r="K5" s="911"/>
      <c r="L5" s="911"/>
      <c r="M5" s="911"/>
      <c r="N5" s="911"/>
      <c r="O5" s="911"/>
      <c r="P5" s="911"/>
      <c r="Q5" s="911"/>
      <c r="R5" s="911"/>
      <c r="S5" s="911"/>
      <c r="T5" s="388"/>
      <c r="U5" s="388"/>
      <c r="V5" s="388"/>
      <c r="W5" s="388"/>
      <c r="X5" s="388"/>
      <c r="Y5" s="388"/>
      <c r="Z5" s="388"/>
      <c r="AA5" s="387"/>
      <c r="AB5" s="380"/>
    </row>
    <row r="6" spans="1:28" ht="12" customHeight="1">
      <c r="A6" s="906"/>
      <c r="B6" s="907"/>
      <c r="C6" s="912" t="s">
        <v>64</v>
      </c>
      <c r="D6" s="914" t="s">
        <v>684</v>
      </c>
      <c r="E6" s="914"/>
      <c r="F6" s="914"/>
      <c r="G6" s="914"/>
      <c r="H6" s="914" t="s">
        <v>683</v>
      </c>
      <c r="I6" s="914"/>
      <c r="J6" s="914"/>
      <c r="K6" s="914"/>
      <c r="L6" s="386"/>
      <c r="M6" s="915" t="s">
        <v>682</v>
      </c>
      <c r="N6" s="915"/>
      <c r="O6" s="915"/>
      <c r="P6" s="915"/>
      <c r="Q6" s="915"/>
      <c r="R6" s="915"/>
      <c r="S6" s="895"/>
      <c r="T6" s="385"/>
      <c r="U6" s="903" t="s">
        <v>681</v>
      </c>
      <c r="V6" s="903"/>
      <c r="W6" s="903"/>
      <c r="X6" s="903"/>
      <c r="Y6" s="903"/>
      <c r="Z6" s="903"/>
      <c r="AA6" s="896"/>
      <c r="AB6" s="384"/>
    </row>
    <row r="7" spans="1:28" ht="24">
      <c r="A7" s="908"/>
      <c r="B7" s="909"/>
      <c r="C7" s="913"/>
      <c r="D7" s="383"/>
      <c r="E7" s="381" t="s">
        <v>472</v>
      </c>
      <c r="F7" s="355" t="s">
        <v>679</v>
      </c>
      <c r="G7" s="357" t="s">
        <v>680</v>
      </c>
      <c r="H7" s="359"/>
      <c r="I7" s="381" t="s">
        <v>472</v>
      </c>
      <c r="J7" s="355" t="s">
        <v>679</v>
      </c>
      <c r="K7" s="357" t="s">
        <v>680</v>
      </c>
      <c r="L7" s="382"/>
      <c r="M7" s="381" t="s">
        <v>472</v>
      </c>
      <c r="N7" s="381" t="s">
        <v>679</v>
      </c>
      <c r="O7" s="381" t="s">
        <v>678</v>
      </c>
      <c r="P7" s="381" t="s">
        <v>677</v>
      </c>
      <c r="Q7" s="381" t="s">
        <v>676</v>
      </c>
      <c r="R7" s="355" t="s">
        <v>675</v>
      </c>
      <c r="S7" s="381" t="s">
        <v>674</v>
      </c>
      <c r="T7" s="382"/>
      <c r="U7" s="381" t="s">
        <v>472</v>
      </c>
      <c r="V7" s="381" t="s">
        <v>679</v>
      </c>
      <c r="W7" s="381" t="s">
        <v>678</v>
      </c>
      <c r="X7" s="381" t="s">
        <v>677</v>
      </c>
      <c r="Y7" s="381" t="s">
        <v>676</v>
      </c>
      <c r="Z7" s="355" t="s">
        <v>675</v>
      </c>
      <c r="AA7" s="381" t="s">
        <v>674</v>
      </c>
      <c r="AB7" s="380"/>
    </row>
    <row r="8" spans="1:28">
      <c r="A8" s="379">
        <v>1</v>
      </c>
      <c r="B8" s="351" t="s">
        <v>473</v>
      </c>
      <c r="C8" s="679">
        <v>2992709410.9288311</v>
      </c>
      <c r="D8" s="678">
        <v>2769129230.3575544</v>
      </c>
      <c r="E8" s="678">
        <v>21468252.639868006</v>
      </c>
      <c r="F8" s="678">
        <v>0</v>
      </c>
      <c r="G8" s="678">
        <v>845882.5370469999</v>
      </c>
      <c r="H8" s="678">
        <v>101002957.29918095</v>
      </c>
      <c r="I8" s="678">
        <v>8731861.6829669997</v>
      </c>
      <c r="J8" s="678">
        <v>10149207.133084998</v>
      </c>
      <c r="K8" s="678">
        <v>0</v>
      </c>
      <c r="L8" s="678">
        <v>118750234.77143985</v>
      </c>
      <c r="M8" s="678">
        <v>2869823.9426959991</v>
      </c>
      <c r="N8" s="678">
        <v>11187795.571415998</v>
      </c>
      <c r="O8" s="678">
        <v>11592631.464315003</v>
      </c>
      <c r="P8" s="678">
        <v>18835384.031442001</v>
      </c>
      <c r="Q8" s="678">
        <v>29870864.435954034</v>
      </c>
      <c r="R8" s="678">
        <v>30695122.064506002</v>
      </c>
      <c r="S8" s="678">
        <v>26456.232336000001</v>
      </c>
      <c r="T8" s="678">
        <v>3826988.5006560003</v>
      </c>
      <c r="U8" s="678">
        <v>105550.57999999999</v>
      </c>
      <c r="V8" s="678">
        <v>139265.44931199998</v>
      </c>
      <c r="W8" s="678">
        <v>565143.6</v>
      </c>
      <c r="X8" s="678">
        <v>0</v>
      </c>
      <c r="Y8" s="678">
        <v>1285887.718502</v>
      </c>
      <c r="Z8" s="678">
        <v>97945.13446999999</v>
      </c>
      <c r="AA8" s="678">
        <v>0</v>
      </c>
      <c r="AB8" s="377"/>
    </row>
    <row r="9" spans="1:28">
      <c r="A9" s="346">
        <v>1.1000000000000001</v>
      </c>
      <c r="B9" s="378" t="s">
        <v>474</v>
      </c>
      <c r="C9" s="680">
        <v>0</v>
      </c>
      <c r="D9" s="678">
        <v>0</v>
      </c>
      <c r="E9" s="678">
        <v>0</v>
      </c>
      <c r="F9" s="678">
        <v>0</v>
      </c>
      <c r="G9" s="678">
        <v>0</v>
      </c>
      <c r="H9" s="678">
        <v>0</v>
      </c>
      <c r="I9" s="678">
        <v>0</v>
      </c>
      <c r="J9" s="678">
        <v>0</v>
      </c>
      <c r="K9" s="678">
        <v>0</v>
      </c>
      <c r="L9" s="678">
        <v>0</v>
      </c>
      <c r="M9" s="678">
        <v>0</v>
      </c>
      <c r="N9" s="678">
        <v>0</v>
      </c>
      <c r="O9" s="678">
        <v>0</v>
      </c>
      <c r="P9" s="678">
        <v>0</v>
      </c>
      <c r="Q9" s="678">
        <v>0</v>
      </c>
      <c r="R9" s="678">
        <v>0</v>
      </c>
      <c r="S9" s="678">
        <v>0</v>
      </c>
      <c r="T9" s="678">
        <v>0</v>
      </c>
      <c r="U9" s="678">
        <v>0</v>
      </c>
      <c r="V9" s="678">
        <v>0</v>
      </c>
      <c r="W9" s="678">
        <v>0</v>
      </c>
      <c r="X9" s="678">
        <v>0</v>
      </c>
      <c r="Y9" s="678">
        <v>0</v>
      </c>
      <c r="Z9" s="678">
        <v>0</v>
      </c>
      <c r="AA9" s="678">
        <v>0</v>
      </c>
      <c r="AB9" s="377"/>
    </row>
    <row r="10" spans="1:28">
      <c r="A10" s="346">
        <v>1.2</v>
      </c>
      <c r="B10" s="378" t="s">
        <v>475</v>
      </c>
      <c r="C10" s="680">
        <v>0</v>
      </c>
      <c r="D10" s="678">
        <v>0</v>
      </c>
      <c r="E10" s="678">
        <v>0</v>
      </c>
      <c r="F10" s="678">
        <v>0</v>
      </c>
      <c r="G10" s="678">
        <v>0</v>
      </c>
      <c r="H10" s="678">
        <v>0</v>
      </c>
      <c r="I10" s="678">
        <v>0</v>
      </c>
      <c r="J10" s="678">
        <v>0</v>
      </c>
      <c r="K10" s="678">
        <v>0</v>
      </c>
      <c r="L10" s="678">
        <v>0</v>
      </c>
      <c r="M10" s="678">
        <v>0</v>
      </c>
      <c r="N10" s="678">
        <v>0</v>
      </c>
      <c r="O10" s="678">
        <v>0</v>
      </c>
      <c r="P10" s="678">
        <v>0</v>
      </c>
      <c r="Q10" s="678">
        <v>0</v>
      </c>
      <c r="R10" s="678">
        <v>0</v>
      </c>
      <c r="S10" s="678">
        <v>0</v>
      </c>
      <c r="T10" s="678">
        <v>0</v>
      </c>
      <c r="U10" s="678">
        <v>0</v>
      </c>
      <c r="V10" s="678">
        <v>0</v>
      </c>
      <c r="W10" s="678">
        <v>0</v>
      </c>
      <c r="X10" s="678">
        <v>0</v>
      </c>
      <c r="Y10" s="678">
        <v>0</v>
      </c>
      <c r="Z10" s="678">
        <v>0</v>
      </c>
      <c r="AA10" s="678">
        <v>0</v>
      </c>
      <c r="AB10" s="377"/>
    </row>
    <row r="11" spans="1:28">
      <c r="A11" s="346">
        <v>1.3</v>
      </c>
      <c r="B11" s="378" t="s">
        <v>476</v>
      </c>
      <c r="C11" s="680">
        <v>0</v>
      </c>
      <c r="D11" s="678">
        <v>0</v>
      </c>
      <c r="E11" s="678">
        <v>0</v>
      </c>
      <c r="F11" s="678">
        <v>0</v>
      </c>
      <c r="G11" s="678">
        <v>0</v>
      </c>
      <c r="H11" s="678">
        <v>0</v>
      </c>
      <c r="I11" s="678">
        <v>0</v>
      </c>
      <c r="J11" s="678">
        <v>0</v>
      </c>
      <c r="K11" s="678">
        <v>0</v>
      </c>
      <c r="L11" s="678">
        <v>0</v>
      </c>
      <c r="M11" s="678">
        <v>0</v>
      </c>
      <c r="N11" s="678">
        <v>0</v>
      </c>
      <c r="O11" s="678">
        <v>0</v>
      </c>
      <c r="P11" s="678">
        <v>0</v>
      </c>
      <c r="Q11" s="678">
        <v>0</v>
      </c>
      <c r="R11" s="678">
        <v>0</v>
      </c>
      <c r="S11" s="678">
        <v>0</v>
      </c>
      <c r="T11" s="678">
        <v>0</v>
      </c>
      <c r="U11" s="678">
        <v>0</v>
      </c>
      <c r="V11" s="678">
        <v>0</v>
      </c>
      <c r="W11" s="678">
        <v>0</v>
      </c>
      <c r="X11" s="678">
        <v>0</v>
      </c>
      <c r="Y11" s="678">
        <v>0</v>
      </c>
      <c r="Z11" s="678">
        <v>0</v>
      </c>
      <c r="AA11" s="678">
        <v>0</v>
      </c>
      <c r="AB11" s="377"/>
    </row>
    <row r="12" spans="1:28">
      <c r="A12" s="346">
        <v>1.4</v>
      </c>
      <c r="B12" s="378" t="s">
        <v>477</v>
      </c>
      <c r="C12" s="680">
        <v>80784556.917475998</v>
      </c>
      <c r="D12" s="678">
        <v>80773141.077475995</v>
      </c>
      <c r="E12" s="678">
        <v>0</v>
      </c>
      <c r="F12" s="678">
        <v>0</v>
      </c>
      <c r="G12" s="678">
        <v>611.77792799999997</v>
      </c>
      <c r="H12" s="678">
        <v>0</v>
      </c>
      <c r="I12" s="678">
        <v>0</v>
      </c>
      <c r="J12" s="678">
        <v>0</v>
      </c>
      <c r="K12" s="678">
        <v>0</v>
      </c>
      <c r="L12" s="678">
        <v>11415.84</v>
      </c>
      <c r="M12" s="678">
        <v>0</v>
      </c>
      <c r="N12" s="678">
        <v>1730</v>
      </c>
      <c r="O12" s="678">
        <v>0</v>
      </c>
      <c r="P12" s="678">
        <v>0</v>
      </c>
      <c r="Q12" s="678">
        <v>0</v>
      </c>
      <c r="R12" s="678">
        <v>0</v>
      </c>
      <c r="S12" s="678">
        <v>0</v>
      </c>
      <c r="T12" s="678">
        <v>0</v>
      </c>
      <c r="U12" s="678">
        <v>0</v>
      </c>
      <c r="V12" s="678">
        <v>0</v>
      </c>
      <c r="W12" s="678">
        <v>0</v>
      </c>
      <c r="X12" s="678">
        <v>0</v>
      </c>
      <c r="Y12" s="678">
        <v>0</v>
      </c>
      <c r="Z12" s="678">
        <v>0</v>
      </c>
      <c r="AA12" s="678">
        <v>0</v>
      </c>
      <c r="AB12" s="377"/>
    </row>
    <row r="13" spans="1:28">
      <c r="A13" s="346">
        <v>1.5</v>
      </c>
      <c r="B13" s="378" t="s">
        <v>478</v>
      </c>
      <c r="C13" s="680">
        <v>661258569.89163435</v>
      </c>
      <c r="D13" s="678">
        <v>613148937.90190911</v>
      </c>
      <c r="E13" s="678">
        <v>2677856.44</v>
      </c>
      <c r="F13" s="678">
        <v>0</v>
      </c>
      <c r="G13" s="678">
        <v>5.9505999999999997</v>
      </c>
      <c r="H13" s="678">
        <v>34049892.510979995</v>
      </c>
      <c r="I13" s="678">
        <v>860479.35172899999</v>
      </c>
      <c r="J13" s="678">
        <v>1682942.8749220001</v>
      </c>
      <c r="K13" s="678">
        <v>0</v>
      </c>
      <c r="L13" s="678">
        <v>12003772.840931006</v>
      </c>
      <c r="M13" s="678">
        <v>123480.35905500001</v>
      </c>
      <c r="N13" s="678">
        <v>3895181.248896</v>
      </c>
      <c r="O13" s="678">
        <v>22046.799999999999</v>
      </c>
      <c r="P13" s="678">
        <v>4604748.9385499991</v>
      </c>
      <c r="Q13" s="678">
        <v>680015.76</v>
      </c>
      <c r="R13" s="678">
        <v>421440.77719400002</v>
      </c>
      <c r="S13" s="678">
        <v>0</v>
      </c>
      <c r="T13" s="678">
        <v>2055966.637814</v>
      </c>
      <c r="U13" s="678">
        <v>80745.429999999993</v>
      </c>
      <c r="V13" s="678">
        <v>139265.44931199998</v>
      </c>
      <c r="W13" s="678">
        <v>565143.6</v>
      </c>
      <c r="X13" s="678">
        <v>0</v>
      </c>
      <c r="Y13" s="678">
        <v>1245899.718502</v>
      </c>
      <c r="Z13" s="678">
        <v>0</v>
      </c>
      <c r="AA13" s="678">
        <v>0</v>
      </c>
      <c r="AB13" s="377"/>
    </row>
    <row r="14" spans="1:28">
      <c r="A14" s="346">
        <v>1.6</v>
      </c>
      <c r="B14" s="378" t="s">
        <v>479</v>
      </c>
      <c r="C14" s="680">
        <v>2250666284.1197205</v>
      </c>
      <c r="D14" s="678">
        <v>2075207151.3781695</v>
      </c>
      <c r="E14" s="678">
        <v>18790396.199868005</v>
      </c>
      <c r="F14" s="678">
        <v>0</v>
      </c>
      <c r="G14" s="678">
        <v>845264.80851899995</v>
      </c>
      <c r="H14" s="678">
        <v>66953064.788200952</v>
      </c>
      <c r="I14" s="678">
        <v>7871382.3312379997</v>
      </c>
      <c r="J14" s="678">
        <v>8466264.2581629977</v>
      </c>
      <c r="K14" s="678">
        <v>0</v>
      </c>
      <c r="L14" s="678">
        <v>106735046.09050885</v>
      </c>
      <c r="M14" s="678">
        <v>2746343.5836409992</v>
      </c>
      <c r="N14" s="678">
        <v>7290884.322519999</v>
      </c>
      <c r="O14" s="678">
        <v>11570584.664315002</v>
      </c>
      <c r="P14" s="678">
        <v>14230635.092892004</v>
      </c>
      <c r="Q14" s="678">
        <v>29190848.675954033</v>
      </c>
      <c r="R14" s="678">
        <v>30273681.287312001</v>
      </c>
      <c r="S14" s="678">
        <v>26456.232336000001</v>
      </c>
      <c r="T14" s="678">
        <v>1771021.8628420001</v>
      </c>
      <c r="U14" s="678">
        <v>24805.15</v>
      </c>
      <c r="V14" s="678">
        <v>0</v>
      </c>
      <c r="W14" s="678">
        <v>0</v>
      </c>
      <c r="X14" s="678">
        <v>0</v>
      </c>
      <c r="Y14" s="678">
        <v>39988</v>
      </c>
      <c r="Z14" s="678">
        <v>97945.13446999999</v>
      </c>
      <c r="AA14" s="678">
        <v>0</v>
      </c>
      <c r="AB14" s="377"/>
    </row>
    <row r="15" spans="1:28">
      <c r="A15" s="379">
        <v>2</v>
      </c>
      <c r="B15" s="363" t="s">
        <v>480</v>
      </c>
      <c r="C15" s="679">
        <v>347417338.38619709</v>
      </c>
      <c r="D15" s="679">
        <v>347417338.38619709</v>
      </c>
      <c r="E15" s="678">
        <v>0</v>
      </c>
      <c r="F15" s="678">
        <v>0</v>
      </c>
      <c r="G15" s="678">
        <v>0</v>
      </c>
      <c r="H15" s="678">
        <v>0</v>
      </c>
      <c r="I15" s="678">
        <v>0</v>
      </c>
      <c r="J15" s="678">
        <v>0</v>
      </c>
      <c r="K15" s="678">
        <v>0</v>
      </c>
      <c r="L15" s="678">
        <v>0</v>
      </c>
      <c r="M15" s="678">
        <v>0</v>
      </c>
      <c r="N15" s="678">
        <v>0</v>
      </c>
      <c r="O15" s="678">
        <v>0</v>
      </c>
      <c r="P15" s="678">
        <v>0</v>
      </c>
      <c r="Q15" s="678">
        <v>0</v>
      </c>
      <c r="R15" s="678">
        <v>0</v>
      </c>
      <c r="S15" s="678">
        <v>0</v>
      </c>
      <c r="T15" s="678">
        <v>0</v>
      </c>
      <c r="U15" s="678">
        <v>0</v>
      </c>
      <c r="V15" s="678">
        <v>0</v>
      </c>
      <c r="W15" s="678">
        <v>0</v>
      </c>
      <c r="X15" s="678">
        <v>0</v>
      </c>
      <c r="Y15" s="678">
        <v>0</v>
      </c>
      <c r="Z15" s="678">
        <v>0</v>
      </c>
      <c r="AA15" s="678">
        <v>0</v>
      </c>
      <c r="AB15" s="377"/>
    </row>
    <row r="16" spans="1:28">
      <c r="A16" s="346">
        <v>2.1</v>
      </c>
      <c r="B16" s="378" t="s">
        <v>474</v>
      </c>
      <c r="C16" s="680">
        <v>0</v>
      </c>
      <c r="D16" s="678">
        <v>0</v>
      </c>
      <c r="E16" s="678">
        <v>0</v>
      </c>
      <c r="F16" s="678">
        <v>0</v>
      </c>
      <c r="G16" s="678">
        <v>0</v>
      </c>
      <c r="H16" s="678">
        <v>0</v>
      </c>
      <c r="I16" s="678">
        <v>0</v>
      </c>
      <c r="J16" s="678">
        <v>0</v>
      </c>
      <c r="K16" s="678">
        <v>0</v>
      </c>
      <c r="L16" s="678">
        <v>0</v>
      </c>
      <c r="M16" s="678">
        <v>0</v>
      </c>
      <c r="N16" s="678">
        <v>0</v>
      </c>
      <c r="O16" s="678">
        <v>0</v>
      </c>
      <c r="P16" s="678">
        <v>0</v>
      </c>
      <c r="Q16" s="678">
        <v>0</v>
      </c>
      <c r="R16" s="678">
        <v>0</v>
      </c>
      <c r="S16" s="678">
        <v>0</v>
      </c>
      <c r="T16" s="678">
        <v>0</v>
      </c>
      <c r="U16" s="678">
        <v>0</v>
      </c>
      <c r="V16" s="678">
        <v>0</v>
      </c>
      <c r="W16" s="678">
        <v>0</v>
      </c>
      <c r="X16" s="678">
        <v>0</v>
      </c>
      <c r="Y16" s="678">
        <v>0</v>
      </c>
      <c r="Z16" s="678">
        <v>0</v>
      </c>
      <c r="AA16" s="678">
        <v>0</v>
      </c>
      <c r="AB16" s="377"/>
    </row>
    <row r="17" spans="1:28">
      <c r="A17" s="346">
        <v>2.2000000000000002</v>
      </c>
      <c r="B17" s="378" t="s">
        <v>475</v>
      </c>
      <c r="C17" s="681">
        <v>315301575.33619708</v>
      </c>
      <c r="D17" s="682">
        <v>315301575.33619708</v>
      </c>
      <c r="E17" s="678">
        <v>0</v>
      </c>
      <c r="F17" s="678">
        <v>0</v>
      </c>
      <c r="G17" s="678">
        <v>0</v>
      </c>
      <c r="H17" s="678">
        <v>0</v>
      </c>
      <c r="I17" s="678">
        <v>0</v>
      </c>
      <c r="J17" s="678">
        <v>0</v>
      </c>
      <c r="K17" s="678">
        <v>0</v>
      </c>
      <c r="L17" s="678">
        <v>0</v>
      </c>
      <c r="M17" s="678">
        <v>0</v>
      </c>
      <c r="N17" s="678">
        <v>0</v>
      </c>
      <c r="O17" s="678">
        <v>0</v>
      </c>
      <c r="P17" s="678">
        <v>0</v>
      </c>
      <c r="Q17" s="678">
        <v>0</v>
      </c>
      <c r="R17" s="678">
        <v>0</v>
      </c>
      <c r="S17" s="678">
        <v>0</v>
      </c>
      <c r="T17" s="678">
        <v>0</v>
      </c>
      <c r="U17" s="678">
        <v>0</v>
      </c>
      <c r="V17" s="678">
        <v>0</v>
      </c>
      <c r="W17" s="678">
        <v>0</v>
      </c>
      <c r="X17" s="678">
        <v>0</v>
      </c>
      <c r="Y17" s="678">
        <v>0</v>
      </c>
      <c r="Z17" s="678">
        <v>0</v>
      </c>
      <c r="AA17" s="678">
        <v>0</v>
      </c>
      <c r="AB17" s="377"/>
    </row>
    <row r="18" spans="1:28">
      <c r="A18" s="346">
        <v>2.2999999999999998</v>
      </c>
      <c r="B18" s="378" t="s">
        <v>476</v>
      </c>
      <c r="C18" s="681">
        <v>0</v>
      </c>
      <c r="D18" s="682">
        <v>0</v>
      </c>
      <c r="E18" s="678">
        <v>0</v>
      </c>
      <c r="F18" s="678">
        <v>0</v>
      </c>
      <c r="G18" s="678">
        <v>0</v>
      </c>
      <c r="H18" s="678">
        <v>0</v>
      </c>
      <c r="I18" s="678">
        <v>0</v>
      </c>
      <c r="J18" s="678">
        <v>0</v>
      </c>
      <c r="K18" s="678">
        <v>0</v>
      </c>
      <c r="L18" s="678">
        <v>0</v>
      </c>
      <c r="M18" s="678">
        <v>0</v>
      </c>
      <c r="N18" s="678">
        <v>0</v>
      </c>
      <c r="O18" s="678">
        <v>0</v>
      </c>
      <c r="P18" s="678">
        <v>0</v>
      </c>
      <c r="Q18" s="678">
        <v>0</v>
      </c>
      <c r="R18" s="678">
        <v>0</v>
      </c>
      <c r="S18" s="678">
        <v>0</v>
      </c>
      <c r="T18" s="678">
        <v>0</v>
      </c>
      <c r="U18" s="678">
        <v>0</v>
      </c>
      <c r="V18" s="678">
        <v>0</v>
      </c>
      <c r="W18" s="678">
        <v>0</v>
      </c>
      <c r="X18" s="678">
        <v>0</v>
      </c>
      <c r="Y18" s="678">
        <v>0</v>
      </c>
      <c r="Z18" s="678">
        <v>0</v>
      </c>
      <c r="AA18" s="678">
        <v>0</v>
      </c>
      <c r="AB18" s="377"/>
    </row>
    <row r="19" spans="1:28">
      <c r="A19" s="346">
        <v>2.4</v>
      </c>
      <c r="B19" s="378" t="s">
        <v>477</v>
      </c>
      <c r="C19" s="681">
        <v>7027232.1900000004</v>
      </c>
      <c r="D19" s="682">
        <v>7027232.1900000004</v>
      </c>
      <c r="E19" s="678">
        <v>0</v>
      </c>
      <c r="F19" s="678">
        <v>0</v>
      </c>
      <c r="G19" s="678">
        <v>0</v>
      </c>
      <c r="H19" s="678">
        <v>0</v>
      </c>
      <c r="I19" s="678">
        <v>0</v>
      </c>
      <c r="J19" s="678">
        <v>0</v>
      </c>
      <c r="K19" s="678">
        <v>0</v>
      </c>
      <c r="L19" s="678">
        <v>0</v>
      </c>
      <c r="M19" s="678">
        <v>0</v>
      </c>
      <c r="N19" s="678">
        <v>0</v>
      </c>
      <c r="O19" s="678">
        <v>0</v>
      </c>
      <c r="P19" s="678">
        <v>0</v>
      </c>
      <c r="Q19" s="678">
        <v>0</v>
      </c>
      <c r="R19" s="678">
        <v>0</v>
      </c>
      <c r="S19" s="678">
        <v>0</v>
      </c>
      <c r="T19" s="678">
        <v>0</v>
      </c>
      <c r="U19" s="678">
        <v>0</v>
      </c>
      <c r="V19" s="678">
        <v>0</v>
      </c>
      <c r="W19" s="678">
        <v>0</v>
      </c>
      <c r="X19" s="678">
        <v>0</v>
      </c>
      <c r="Y19" s="678">
        <v>0</v>
      </c>
      <c r="Z19" s="678">
        <v>0</v>
      </c>
      <c r="AA19" s="678">
        <v>0</v>
      </c>
      <c r="AB19" s="377"/>
    </row>
    <row r="20" spans="1:28">
      <c r="A20" s="346">
        <v>2.5</v>
      </c>
      <c r="B20" s="378" t="s">
        <v>478</v>
      </c>
      <c r="C20" s="681">
        <v>25088530.859999999</v>
      </c>
      <c r="D20" s="682">
        <v>25088530.859999999</v>
      </c>
      <c r="E20" s="678">
        <v>0</v>
      </c>
      <c r="F20" s="678">
        <v>0</v>
      </c>
      <c r="G20" s="678">
        <v>0</v>
      </c>
      <c r="H20" s="678">
        <v>0</v>
      </c>
      <c r="I20" s="678">
        <v>0</v>
      </c>
      <c r="J20" s="678">
        <v>0</v>
      </c>
      <c r="K20" s="678">
        <v>0</v>
      </c>
      <c r="L20" s="678">
        <v>0</v>
      </c>
      <c r="M20" s="678">
        <v>0</v>
      </c>
      <c r="N20" s="678">
        <v>0</v>
      </c>
      <c r="O20" s="678">
        <v>0</v>
      </c>
      <c r="P20" s="678">
        <v>0</v>
      </c>
      <c r="Q20" s="678">
        <v>0</v>
      </c>
      <c r="R20" s="678">
        <v>0</v>
      </c>
      <c r="S20" s="678">
        <v>0</v>
      </c>
      <c r="T20" s="678">
        <v>0</v>
      </c>
      <c r="U20" s="678">
        <v>0</v>
      </c>
      <c r="V20" s="678">
        <v>0</v>
      </c>
      <c r="W20" s="678">
        <v>0</v>
      </c>
      <c r="X20" s="678">
        <v>0</v>
      </c>
      <c r="Y20" s="678">
        <v>0</v>
      </c>
      <c r="Z20" s="678">
        <v>0</v>
      </c>
      <c r="AA20" s="678">
        <v>0</v>
      </c>
      <c r="AB20" s="377"/>
    </row>
    <row r="21" spans="1:28">
      <c r="A21" s="346">
        <v>2.6</v>
      </c>
      <c r="B21" s="378" t="s">
        <v>479</v>
      </c>
      <c r="C21" s="680">
        <v>0</v>
      </c>
      <c r="D21" s="678">
        <v>0</v>
      </c>
      <c r="E21" s="678">
        <v>0</v>
      </c>
      <c r="F21" s="678">
        <v>0</v>
      </c>
      <c r="G21" s="678">
        <v>0</v>
      </c>
      <c r="H21" s="678">
        <v>0</v>
      </c>
      <c r="I21" s="678">
        <v>0</v>
      </c>
      <c r="J21" s="678">
        <v>0</v>
      </c>
      <c r="K21" s="678">
        <v>0</v>
      </c>
      <c r="L21" s="678">
        <v>0</v>
      </c>
      <c r="M21" s="678">
        <v>0</v>
      </c>
      <c r="N21" s="678">
        <v>0</v>
      </c>
      <c r="O21" s="678">
        <v>0</v>
      </c>
      <c r="P21" s="678">
        <v>0</v>
      </c>
      <c r="Q21" s="678">
        <v>0</v>
      </c>
      <c r="R21" s="678">
        <v>0</v>
      </c>
      <c r="S21" s="678">
        <v>0</v>
      </c>
      <c r="T21" s="678">
        <v>0</v>
      </c>
      <c r="U21" s="678">
        <v>0</v>
      </c>
      <c r="V21" s="678">
        <v>0</v>
      </c>
      <c r="W21" s="678">
        <v>0</v>
      </c>
      <c r="X21" s="678">
        <v>0</v>
      </c>
      <c r="Y21" s="678">
        <v>0</v>
      </c>
      <c r="Z21" s="678">
        <v>0</v>
      </c>
      <c r="AA21" s="678">
        <v>0</v>
      </c>
      <c r="AB21" s="377"/>
    </row>
    <row r="22" spans="1:28">
      <c r="A22" s="379">
        <v>3</v>
      </c>
      <c r="B22" s="351" t="s">
        <v>520</v>
      </c>
      <c r="C22" s="679">
        <v>229556124.12118292</v>
      </c>
      <c r="D22" s="679">
        <v>227035373.18865293</v>
      </c>
      <c r="E22" s="683">
        <v>0</v>
      </c>
      <c r="F22" s="683">
        <v>0</v>
      </c>
      <c r="G22" s="683">
        <v>0</v>
      </c>
      <c r="H22" s="679">
        <v>792580.42</v>
      </c>
      <c r="I22" s="683">
        <v>0</v>
      </c>
      <c r="J22" s="683">
        <v>0</v>
      </c>
      <c r="K22" s="683">
        <v>0</v>
      </c>
      <c r="L22" s="679">
        <v>1728166.5825299993</v>
      </c>
      <c r="M22" s="683">
        <v>0</v>
      </c>
      <c r="N22" s="683">
        <v>0</v>
      </c>
      <c r="O22" s="683">
        <v>0</v>
      </c>
      <c r="P22" s="683">
        <v>0</v>
      </c>
      <c r="Q22" s="683">
        <v>0</v>
      </c>
      <c r="R22" s="683">
        <v>0</v>
      </c>
      <c r="S22" s="683">
        <v>0</v>
      </c>
      <c r="T22" s="679">
        <v>0</v>
      </c>
      <c r="U22" s="683">
        <v>0</v>
      </c>
      <c r="V22" s="683">
        <v>0</v>
      </c>
      <c r="W22" s="683">
        <v>0</v>
      </c>
      <c r="X22" s="683">
        <v>0</v>
      </c>
      <c r="Y22" s="683">
        <v>0</v>
      </c>
      <c r="Z22" s="683">
        <v>0</v>
      </c>
      <c r="AA22" s="683">
        <v>0</v>
      </c>
      <c r="AB22" s="377"/>
    </row>
    <row r="23" spans="1:28">
      <c r="A23" s="346">
        <v>3.1</v>
      </c>
      <c r="B23" s="378" t="s">
        <v>474</v>
      </c>
      <c r="C23" s="680">
        <v>0</v>
      </c>
      <c r="D23" s="679">
        <v>0</v>
      </c>
      <c r="E23" s="683">
        <v>0</v>
      </c>
      <c r="F23" s="683">
        <v>0</v>
      </c>
      <c r="G23" s="683">
        <v>0</v>
      </c>
      <c r="H23" s="679">
        <v>0</v>
      </c>
      <c r="I23" s="683">
        <v>0</v>
      </c>
      <c r="J23" s="683">
        <v>0</v>
      </c>
      <c r="K23" s="683">
        <v>0</v>
      </c>
      <c r="L23" s="679">
        <v>0</v>
      </c>
      <c r="M23" s="683">
        <v>0</v>
      </c>
      <c r="N23" s="683">
        <v>0</v>
      </c>
      <c r="O23" s="683">
        <v>0</v>
      </c>
      <c r="P23" s="683">
        <v>0</v>
      </c>
      <c r="Q23" s="683">
        <v>0</v>
      </c>
      <c r="R23" s="683">
        <v>0</v>
      </c>
      <c r="S23" s="683">
        <v>0</v>
      </c>
      <c r="T23" s="679">
        <v>0</v>
      </c>
      <c r="U23" s="683">
        <v>0</v>
      </c>
      <c r="V23" s="683">
        <v>0</v>
      </c>
      <c r="W23" s="683">
        <v>0</v>
      </c>
      <c r="X23" s="683">
        <v>0</v>
      </c>
      <c r="Y23" s="683">
        <v>0</v>
      </c>
      <c r="Z23" s="683">
        <v>0</v>
      </c>
      <c r="AA23" s="683">
        <v>0</v>
      </c>
      <c r="AB23" s="377"/>
    </row>
    <row r="24" spans="1:28">
      <c r="A24" s="346">
        <v>3.2</v>
      </c>
      <c r="B24" s="378" t="s">
        <v>475</v>
      </c>
      <c r="C24" s="680">
        <v>0</v>
      </c>
      <c r="D24" s="679">
        <v>0</v>
      </c>
      <c r="E24" s="683">
        <v>0</v>
      </c>
      <c r="F24" s="683">
        <v>0</v>
      </c>
      <c r="G24" s="683">
        <v>0</v>
      </c>
      <c r="H24" s="679">
        <v>0</v>
      </c>
      <c r="I24" s="683">
        <v>0</v>
      </c>
      <c r="J24" s="683">
        <v>0</v>
      </c>
      <c r="K24" s="683">
        <v>0</v>
      </c>
      <c r="L24" s="679">
        <v>0</v>
      </c>
      <c r="M24" s="683">
        <v>0</v>
      </c>
      <c r="N24" s="683">
        <v>0</v>
      </c>
      <c r="O24" s="683">
        <v>0</v>
      </c>
      <c r="P24" s="683">
        <v>0</v>
      </c>
      <c r="Q24" s="683">
        <v>0</v>
      </c>
      <c r="R24" s="683">
        <v>0</v>
      </c>
      <c r="S24" s="683">
        <v>0</v>
      </c>
      <c r="T24" s="679">
        <v>0</v>
      </c>
      <c r="U24" s="683">
        <v>0</v>
      </c>
      <c r="V24" s="683">
        <v>0</v>
      </c>
      <c r="W24" s="683">
        <v>0</v>
      </c>
      <c r="X24" s="683">
        <v>0</v>
      </c>
      <c r="Y24" s="683">
        <v>0</v>
      </c>
      <c r="Z24" s="683">
        <v>0</v>
      </c>
      <c r="AA24" s="683">
        <v>0</v>
      </c>
      <c r="AB24" s="377"/>
    </row>
    <row r="25" spans="1:28">
      <c r="A25" s="346">
        <v>3.3</v>
      </c>
      <c r="B25" s="378" t="s">
        <v>476</v>
      </c>
      <c r="C25" s="680">
        <v>10482347.881000001</v>
      </c>
      <c r="D25" s="679">
        <v>10482347.881000001</v>
      </c>
      <c r="E25" s="683">
        <v>0</v>
      </c>
      <c r="F25" s="683">
        <v>0</v>
      </c>
      <c r="G25" s="683">
        <v>0</v>
      </c>
      <c r="H25" s="679">
        <v>0</v>
      </c>
      <c r="I25" s="683">
        <v>0</v>
      </c>
      <c r="J25" s="683">
        <v>0</v>
      </c>
      <c r="K25" s="683">
        <v>0</v>
      </c>
      <c r="L25" s="679">
        <v>0</v>
      </c>
      <c r="M25" s="683">
        <v>0</v>
      </c>
      <c r="N25" s="683">
        <v>0</v>
      </c>
      <c r="O25" s="683">
        <v>0</v>
      </c>
      <c r="P25" s="683">
        <v>0</v>
      </c>
      <c r="Q25" s="683">
        <v>0</v>
      </c>
      <c r="R25" s="683">
        <v>0</v>
      </c>
      <c r="S25" s="683">
        <v>0</v>
      </c>
      <c r="T25" s="679">
        <v>0</v>
      </c>
      <c r="U25" s="683">
        <v>0</v>
      </c>
      <c r="V25" s="683">
        <v>0</v>
      </c>
      <c r="W25" s="683">
        <v>0</v>
      </c>
      <c r="X25" s="683">
        <v>0</v>
      </c>
      <c r="Y25" s="683">
        <v>0</v>
      </c>
      <c r="Z25" s="683">
        <v>0</v>
      </c>
      <c r="AA25" s="683">
        <v>0</v>
      </c>
      <c r="AB25" s="377"/>
    </row>
    <row r="26" spans="1:28">
      <c r="A26" s="346">
        <v>3.4</v>
      </c>
      <c r="B26" s="378" t="s">
        <v>477</v>
      </c>
      <c r="C26" s="680">
        <v>433428.82000000007</v>
      </c>
      <c r="D26" s="679">
        <v>0</v>
      </c>
      <c r="E26" s="683">
        <v>0</v>
      </c>
      <c r="F26" s="683">
        <v>0</v>
      </c>
      <c r="G26" s="683">
        <v>0</v>
      </c>
      <c r="H26" s="679">
        <v>0</v>
      </c>
      <c r="I26" s="683">
        <v>0</v>
      </c>
      <c r="J26" s="683">
        <v>0</v>
      </c>
      <c r="K26" s="683">
        <v>0</v>
      </c>
      <c r="L26" s="679">
        <v>433428.82000000007</v>
      </c>
      <c r="M26" s="683">
        <v>0</v>
      </c>
      <c r="N26" s="683">
        <v>0</v>
      </c>
      <c r="O26" s="683">
        <v>0</v>
      </c>
      <c r="P26" s="683">
        <v>0</v>
      </c>
      <c r="Q26" s="683">
        <v>0</v>
      </c>
      <c r="R26" s="683">
        <v>0</v>
      </c>
      <c r="S26" s="683">
        <v>0</v>
      </c>
      <c r="T26" s="679">
        <v>0</v>
      </c>
      <c r="U26" s="683">
        <v>0</v>
      </c>
      <c r="V26" s="683">
        <v>0</v>
      </c>
      <c r="W26" s="683">
        <v>0</v>
      </c>
      <c r="X26" s="683">
        <v>0</v>
      </c>
      <c r="Y26" s="683">
        <v>0</v>
      </c>
      <c r="Z26" s="683">
        <v>0</v>
      </c>
      <c r="AA26" s="683">
        <v>0</v>
      </c>
      <c r="AB26" s="377"/>
    </row>
    <row r="27" spans="1:28">
      <c r="A27" s="346">
        <v>3.5</v>
      </c>
      <c r="B27" s="378" t="s">
        <v>478</v>
      </c>
      <c r="C27" s="680">
        <v>172164641.495738</v>
      </c>
      <c r="D27" s="679">
        <v>170437580.06835198</v>
      </c>
      <c r="E27" s="683">
        <v>0</v>
      </c>
      <c r="F27" s="683">
        <v>0</v>
      </c>
      <c r="G27" s="683">
        <v>0</v>
      </c>
      <c r="H27" s="679">
        <v>752888</v>
      </c>
      <c r="I27" s="683">
        <v>0</v>
      </c>
      <c r="J27" s="683">
        <v>0</v>
      </c>
      <c r="K27" s="683">
        <v>0</v>
      </c>
      <c r="L27" s="679">
        <v>974173.42738599994</v>
      </c>
      <c r="M27" s="683">
        <v>0</v>
      </c>
      <c r="N27" s="683">
        <v>0</v>
      </c>
      <c r="O27" s="683">
        <v>0</v>
      </c>
      <c r="P27" s="683">
        <v>0</v>
      </c>
      <c r="Q27" s="683">
        <v>0</v>
      </c>
      <c r="R27" s="683">
        <v>0</v>
      </c>
      <c r="S27" s="683">
        <v>0</v>
      </c>
      <c r="T27" s="679">
        <v>0</v>
      </c>
      <c r="U27" s="683">
        <v>0</v>
      </c>
      <c r="V27" s="683">
        <v>0</v>
      </c>
      <c r="W27" s="683">
        <v>0</v>
      </c>
      <c r="X27" s="683">
        <v>0</v>
      </c>
      <c r="Y27" s="683">
        <v>0</v>
      </c>
      <c r="Z27" s="683">
        <v>0</v>
      </c>
      <c r="AA27" s="683">
        <v>0</v>
      </c>
      <c r="AB27" s="377"/>
    </row>
    <row r="28" spans="1:28">
      <c r="A28" s="346">
        <v>3.6</v>
      </c>
      <c r="B28" s="378" t="s">
        <v>479</v>
      </c>
      <c r="C28" s="680">
        <v>46475705.924444921</v>
      </c>
      <c r="D28" s="679">
        <v>46115445.239300929</v>
      </c>
      <c r="E28" s="683">
        <v>0</v>
      </c>
      <c r="F28" s="683">
        <v>0</v>
      </c>
      <c r="G28" s="683">
        <v>0</v>
      </c>
      <c r="H28" s="679">
        <v>39692.420000000006</v>
      </c>
      <c r="I28" s="683">
        <v>0</v>
      </c>
      <c r="J28" s="683">
        <v>0</v>
      </c>
      <c r="K28" s="683">
        <v>0</v>
      </c>
      <c r="L28" s="679">
        <v>320564.33514399908</v>
      </c>
      <c r="M28" s="683">
        <v>0</v>
      </c>
      <c r="N28" s="683">
        <v>0</v>
      </c>
      <c r="O28" s="683">
        <v>0</v>
      </c>
      <c r="P28" s="683">
        <v>0</v>
      </c>
      <c r="Q28" s="683">
        <v>0</v>
      </c>
      <c r="R28" s="683">
        <v>0</v>
      </c>
      <c r="S28" s="683">
        <v>0</v>
      </c>
      <c r="T28" s="679">
        <v>0</v>
      </c>
      <c r="U28" s="683">
        <v>0</v>
      </c>
      <c r="V28" s="683">
        <v>0</v>
      </c>
      <c r="W28" s="683">
        <v>0</v>
      </c>
      <c r="X28" s="683">
        <v>0</v>
      </c>
      <c r="Y28" s="683">
        <v>0</v>
      </c>
      <c r="Z28" s="683">
        <v>0</v>
      </c>
      <c r="AA28" s="683">
        <v>0</v>
      </c>
      <c r="AB28" s="377"/>
    </row>
  </sheetData>
  <mergeCells count="7">
    <mergeCell ref="U6:AA6"/>
    <mergeCell ref="A5:B7"/>
    <mergeCell ref="C5:S5"/>
    <mergeCell ref="C6:C7"/>
    <mergeCell ref="D6:G6"/>
    <mergeCell ref="H6:K6"/>
    <mergeCell ref="M6:S6"/>
  </mergeCells>
  <pageMargins left="0.7" right="0.7" top="0.75" bottom="0.75" header="0.3" footer="0.3"/>
  <pageSetup scale="1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23"/>
  <sheetViews>
    <sheetView showGridLines="0" zoomScale="85" zoomScaleNormal="85" workbookViewId="0"/>
  </sheetViews>
  <sheetFormatPr defaultColWidth="9.109375" defaultRowHeight="12"/>
  <cols>
    <col min="1" max="1" width="11.88671875" style="358" bestFit="1" customWidth="1"/>
    <col min="2" max="2" width="45.33203125" style="358" customWidth="1"/>
    <col min="3" max="3" width="20.88671875" style="358" customWidth="1"/>
    <col min="4" max="7" width="15" style="358" customWidth="1"/>
    <col min="8" max="8" width="16.109375" style="358" customWidth="1"/>
    <col min="9" max="9" width="14.88671875" style="358" customWidth="1"/>
    <col min="10" max="10" width="17.109375" style="358" customWidth="1"/>
    <col min="11" max="11" width="16.109375" style="358" customWidth="1"/>
    <col min="12" max="12" width="14.5546875" style="358" customWidth="1"/>
    <col min="13" max="13" width="16.88671875" style="358" customWidth="1"/>
    <col min="14" max="19" width="22.33203125" style="358" customWidth="1"/>
    <col min="20" max="20" width="16.44140625" style="358" customWidth="1"/>
    <col min="21" max="21" width="13.88671875" style="358" bestFit="1" customWidth="1"/>
    <col min="22" max="22" width="21.44140625" style="358" bestFit="1" customWidth="1"/>
    <col min="23" max="23" width="18.6640625" style="358" bestFit="1" customWidth="1"/>
    <col min="24" max="24" width="21.6640625" style="358" bestFit="1" customWidth="1"/>
    <col min="25" max="26" width="20.109375" style="358" bestFit="1" customWidth="1"/>
    <col min="27" max="27" width="18.33203125" style="358" customWidth="1"/>
    <col min="28" max="16384" width="9.109375" style="358"/>
  </cols>
  <sheetData>
    <row r="1" spans="1:27" ht="13.8">
      <c r="A1" s="298" t="s">
        <v>30</v>
      </c>
      <c r="B1" s="344" t="str">
        <f>'Info '!C2</f>
        <v>JSC "Liberty Bank"</v>
      </c>
    </row>
    <row r="2" spans="1:27">
      <c r="A2" s="299" t="s">
        <v>31</v>
      </c>
      <c r="B2" s="490">
        <f>'1. key ratios '!B2</f>
        <v>45291</v>
      </c>
    </row>
    <row r="3" spans="1:27">
      <c r="A3" s="300" t="s">
        <v>482</v>
      </c>
      <c r="C3" s="360"/>
    </row>
    <row r="4" spans="1:27" ht="12.6" thickBot="1">
      <c r="A4" s="300"/>
      <c r="B4" s="411"/>
      <c r="C4" s="360"/>
    </row>
    <row r="5" spans="1:27" s="389" customFormat="1" ht="13.5" customHeight="1">
      <c r="A5" s="917" t="s">
        <v>688</v>
      </c>
      <c r="B5" s="918"/>
      <c r="C5" s="925" t="s">
        <v>687</v>
      </c>
      <c r="D5" s="926"/>
      <c r="E5" s="926"/>
      <c r="F5" s="926"/>
      <c r="G5" s="926"/>
      <c r="H5" s="926"/>
      <c r="I5" s="926"/>
      <c r="J5" s="926"/>
      <c r="K5" s="926"/>
      <c r="L5" s="926"/>
      <c r="M5" s="926"/>
      <c r="N5" s="926"/>
      <c r="O5" s="926"/>
      <c r="P5" s="926"/>
      <c r="Q5" s="926"/>
      <c r="R5" s="926"/>
      <c r="S5" s="927"/>
      <c r="T5" s="656"/>
      <c r="U5" s="656"/>
      <c r="V5" s="656"/>
      <c r="W5" s="656"/>
      <c r="X5" s="656"/>
      <c r="Y5" s="656"/>
      <c r="Z5" s="656"/>
      <c r="AA5" s="584"/>
    </row>
    <row r="6" spans="1:27" s="389" customFormat="1" ht="12" customHeight="1">
      <c r="A6" s="919"/>
      <c r="B6" s="920"/>
      <c r="C6" s="923" t="s">
        <v>64</v>
      </c>
      <c r="D6" s="914" t="s">
        <v>684</v>
      </c>
      <c r="E6" s="914"/>
      <c r="F6" s="914"/>
      <c r="G6" s="914"/>
      <c r="H6" s="914" t="s">
        <v>683</v>
      </c>
      <c r="I6" s="914"/>
      <c r="J6" s="914"/>
      <c r="K6" s="914"/>
      <c r="L6" s="386"/>
      <c r="M6" s="915" t="s">
        <v>682</v>
      </c>
      <c r="N6" s="915"/>
      <c r="O6" s="915"/>
      <c r="P6" s="915"/>
      <c r="Q6" s="915"/>
      <c r="R6" s="915"/>
      <c r="S6" s="895"/>
      <c r="T6" s="388"/>
      <c r="U6" s="903" t="s">
        <v>681</v>
      </c>
      <c r="V6" s="903"/>
      <c r="W6" s="903"/>
      <c r="X6" s="903"/>
      <c r="Y6" s="903"/>
      <c r="Z6" s="903"/>
      <c r="AA6" s="916"/>
    </row>
    <row r="7" spans="1:27" s="389" customFormat="1" ht="24">
      <c r="A7" s="921"/>
      <c r="B7" s="922"/>
      <c r="C7" s="924"/>
      <c r="D7" s="383"/>
      <c r="E7" s="381" t="s">
        <v>472</v>
      </c>
      <c r="F7" s="582" t="s">
        <v>679</v>
      </c>
      <c r="G7" s="357" t="s">
        <v>680</v>
      </c>
      <c r="H7" s="655"/>
      <c r="I7" s="381" t="s">
        <v>472</v>
      </c>
      <c r="J7" s="582" t="s">
        <v>679</v>
      </c>
      <c r="K7" s="357" t="s">
        <v>680</v>
      </c>
      <c r="L7" s="581"/>
      <c r="M7" s="381" t="s">
        <v>472</v>
      </c>
      <c r="N7" s="582" t="s">
        <v>679</v>
      </c>
      <c r="O7" s="582" t="s">
        <v>678</v>
      </c>
      <c r="P7" s="582" t="s">
        <v>677</v>
      </c>
      <c r="Q7" s="582" t="s">
        <v>676</v>
      </c>
      <c r="R7" s="582" t="s">
        <v>675</v>
      </c>
      <c r="S7" s="381" t="s">
        <v>674</v>
      </c>
      <c r="T7" s="583"/>
      <c r="U7" s="381" t="s">
        <v>472</v>
      </c>
      <c r="V7" s="381" t="s">
        <v>679</v>
      </c>
      <c r="W7" s="381" t="s">
        <v>678</v>
      </c>
      <c r="X7" s="381" t="s">
        <v>677</v>
      </c>
      <c r="Y7" s="381" t="s">
        <v>676</v>
      </c>
      <c r="Z7" s="582" t="s">
        <v>675</v>
      </c>
      <c r="AA7" s="410" t="s">
        <v>674</v>
      </c>
    </row>
    <row r="8" spans="1:27">
      <c r="A8" s="409">
        <v>1</v>
      </c>
      <c r="B8" s="408" t="s">
        <v>473</v>
      </c>
      <c r="C8" s="559">
        <v>2992709410.9288249</v>
      </c>
      <c r="D8" s="678">
        <v>2769129230.3575516</v>
      </c>
      <c r="E8" s="678">
        <v>21468252.639868006</v>
      </c>
      <c r="F8" s="678">
        <v>0</v>
      </c>
      <c r="G8" s="678">
        <v>845882.53704700002</v>
      </c>
      <c r="H8" s="678">
        <v>101002957.29918097</v>
      </c>
      <c r="I8" s="678">
        <v>8731861.6829669978</v>
      </c>
      <c r="J8" s="678">
        <v>10149207.133084996</v>
      </c>
      <c r="K8" s="678">
        <v>0</v>
      </c>
      <c r="L8" s="678">
        <v>118750234.7714399</v>
      </c>
      <c r="M8" s="678">
        <v>2869823.942696</v>
      </c>
      <c r="N8" s="678">
        <v>11187795.571415996</v>
      </c>
      <c r="O8" s="678">
        <v>11592631.464315001</v>
      </c>
      <c r="P8" s="678">
        <v>18835384.031442005</v>
      </c>
      <c r="Q8" s="678">
        <v>29870864.435954034</v>
      </c>
      <c r="R8" s="678">
        <v>30695122.064506005</v>
      </c>
      <c r="S8" s="678">
        <v>26456.232336000001</v>
      </c>
      <c r="T8" s="678">
        <v>3826988.5006559994</v>
      </c>
      <c r="U8" s="678">
        <v>105550.57999999999</v>
      </c>
      <c r="V8" s="678">
        <v>139265.44931199998</v>
      </c>
      <c r="W8" s="678">
        <v>565143.6</v>
      </c>
      <c r="X8" s="678">
        <v>0</v>
      </c>
      <c r="Y8" s="678">
        <v>1285887.718502</v>
      </c>
      <c r="Z8" s="678">
        <v>97945.13446999999</v>
      </c>
      <c r="AA8" s="684">
        <v>0</v>
      </c>
    </row>
    <row r="9" spans="1:27">
      <c r="A9" s="406">
        <v>1.1000000000000001</v>
      </c>
      <c r="B9" s="407" t="s">
        <v>483</v>
      </c>
      <c r="C9" s="560">
        <v>1749423190.1169224</v>
      </c>
      <c r="D9" s="678">
        <v>1648548267.5336192</v>
      </c>
      <c r="E9" s="678">
        <v>14190241.279868003</v>
      </c>
      <c r="F9" s="678">
        <v>0</v>
      </c>
      <c r="G9" s="678">
        <v>0</v>
      </c>
      <c r="H9" s="678">
        <v>59264785.14144697</v>
      </c>
      <c r="I9" s="678">
        <v>5507640.7829670021</v>
      </c>
      <c r="J9" s="678">
        <v>5645262.8730849996</v>
      </c>
      <c r="K9" s="678">
        <v>0</v>
      </c>
      <c r="L9" s="678">
        <v>37826762.031202018</v>
      </c>
      <c r="M9" s="678">
        <v>1102734.3720229997</v>
      </c>
      <c r="N9" s="678">
        <v>7779711.5247499989</v>
      </c>
      <c r="O9" s="678">
        <v>4100800.759304001</v>
      </c>
      <c r="P9" s="678">
        <v>8655419.8085500076</v>
      </c>
      <c r="Q9" s="678">
        <v>4835189.4261439983</v>
      </c>
      <c r="R9" s="678">
        <v>2694939.9393239981</v>
      </c>
      <c r="S9" s="678">
        <v>14752.542336</v>
      </c>
      <c r="T9" s="678">
        <v>3783375.4106559996</v>
      </c>
      <c r="U9" s="678">
        <v>105550.57999999999</v>
      </c>
      <c r="V9" s="678">
        <v>139265.44931199998</v>
      </c>
      <c r="W9" s="678">
        <v>565143.6</v>
      </c>
      <c r="X9" s="678">
        <v>0</v>
      </c>
      <c r="Y9" s="678">
        <v>1285887.718502</v>
      </c>
      <c r="Z9" s="678">
        <v>63053.104469999998</v>
      </c>
      <c r="AA9" s="684">
        <v>0</v>
      </c>
    </row>
    <row r="10" spans="1:27">
      <c r="A10" s="404" t="s">
        <v>14</v>
      </c>
      <c r="B10" s="405" t="s">
        <v>484</v>
      </c>
      <c r="C10" s="561">
        <v>1390208392.7324135</v>
      </c>
      <c r="D10" s="678">
        <v>1305016078.2455535</v>
      </c>
      <c r="E10" s="678">
        <v>7379535.6179559985</v>
      </c>
      <c r="F10" s="678">
        <v>0</v>
      </c>
      <c r="G10" s="678">
        <v>0</v>
      </c>
      <c r="H10" s="678">
        <v>52576955.779610954</v>
      </c>
      <c r="I10" s="678">
        <v>4120020.6329669985</v>
      </c>
      <c r="J10" s="678">
        <v>3666053.7112489985</v>
      </c>
      <c r="K10" s="678">
        <v>0</v>
      </c>
      <c r="L10" s="678">
        <v>28831983.296594016</v>
      </c>
      <c r="M10" s="678">
        <v>890452.28202300007</v>
      </c>
      <c r="N10" s="678">
        <v>7224796.2147500012</v>
      </c>
      <c r="O10" s="678">
        <v>1925905.4270320004</v>
      </c>
      <c r="P10" s="678">
        <v>6402099.5085499994</v>
      </c>
      <c r="Q10" s="678">
        <v>3109123.8161440003</v>
      </c>
      <c r="R10" s="678">
        <v>1255132.1193240001</v>
      </c>
      <c r="S10" s="678">
        <v>0</v>
      </c>
      <c r="T10" s="678">
        <v>3783375.4106559996</v>
      </c>
      <c r="U10" s="678">
        <v>105550.57999999999</v>
      </c>
      <c r="V10" s="678">
        <v>139265.44931199998</v>
      </c>
      <c r="W10" s="678">
        <v>565143.6</v>
      </c>
      <c r="X10" s="678">
        <v>0</v>
      </c>
      <c r="Y10" s="678">
        <v>1285887.718502</v>
      </c>
      <c r="Z10" s="678">
        <v>63053.104469999998</v>
      </c>
      <c r="AA10" s="684">
        <v>0</v>
      </c>
    </row>
    <row r="11" spans="1:27">
      <c r="A11" s="403" t="s">
        <v>485</v>
      </c>
      <c r="B11" s="402" t="s">
        <v>486</v>
      </c>
      <c r="C11" s="562">
        <v>865392453.66422701</v>
      </c>
      <c r="D11" s="678">
        <v>824545548.20169592</v>
      </c>
      <c r="E11" s="678">
        <v>2834893.8379560011</v>
      </c>
      <c r="F11" s="678">
        <v>0</v>
      </c>
      <c r="G11" s="678">
        <v>0</v>
      </c>
      <c r="H11" s="678">
        <v>27038714.198622994</v>
      </c>
      <c r="I11" s="678">
        <v>2466383.0269169998</v>
      </c>
      <c r="J11" s="678">
        <v>1707395.548462</v>
      </c>
      <c r="K11" s="678">
        <v>0</v>
      </c>
      <c r="L11" s="678">
        <v>11364245.041754004</v>
      </c>
      <c r="M11" s="678">
        <v>508471.10202299996</v>
      </c>
      <c r="N11" s="678">
        <v>4110988.4850700009</v>
      </c>
      <c r="O11" s="678">
        <v>1004924.537032</v>
      </c>
      <c r="P11" s="678">
        <v>835761.82822400017</v>
      </c>
      <c r="Q11" s="678">
        <v>735867.26000000013</v>
      </c>
      <c r="R11" s="678">
        <v>468300.71719399991</v>
      </c>
      <c r="S11" s="678">
        <v>0</v>
      </c>
      <c r="T11" s="678">
        <v>2443946.2221539998</v>
      </c>
      <c r="U11" s="678">
        <v>105550.57999999999</v>
      </c>
      <c r="V11" s="678">
        <v>4935.3593119999996</v>
      </c>
      <c r="W11" s="678">
        <v>5041.87</v>
      </c>
      <c r="X11" s="678">
        <v>0</v>
      </c>
      <c r="Y11" s="678">
        <v>640890.35</v>
      </c>
      <c r="Z11" s="678">
        <v>63053.104469999998</v>
      </c>
      <c r="AA11" s="684">
        <v>0</v>
      </c>
    </row>
    <row r="12" spans="1:27">
      <c r="A12" s="403" t="s">
        <v>487</v>
      </c>
      <c r="B12" s="402" t="s">
        <v>488</v>
      </c>
      <c r="C12" s="562">
        <v>198940512.97012204</v>
      </c>
      <c r="D12" s="678">
        <v>187286387.18110406</v>
      </c>
      <c r="E12" s="678">
        <v>566572.80000000005</v>
      </c>
      <c r="F12" s="678">
        <v>0</v>
      </c>
      <c r="G12" s="678">
        <v>0</v>
      </c>
      <c r="H12" s="678">
        <v>5733505.6168999998</v>
      </c>
      <c r="I12" s="678">
        <v>88698.010000000009</v>
      </c>
      <c r="J12" s="678">
        <v>170737.81</v>
      </c>
      <c r="K12" s="678">
        <v>0</v>
      </c>
      <c r="L12" s="678">
        <v>5226188.3521180004</v>
      </c>
      <c r="M12" s="678">
        <v>192271.14</v>
      </c>
      <c r="N12" s="678">
        <v>662657.11179200001</v>
      </c>
      <c r="O12" s="678">
        <v>77564.02</v>
      </c>
      <c r="P12" s="678">
        <v>3509780.8103260002</v>
      </c>
      <c r="Q12" s="678">
        <v>623711.71</v>
      </c>
      <c r="R12" s="678">
        <v>160203.56</v>
      </c>
      <c r="S12" s="678">
        <v>0</v>
      </c>
      <c r="T12" s="678">
        <v>694431.82</v>
      </c>
      <c r="U12" s="678">
        <v>0</v>
      </c>
      <c r="V12" s="678">
        <v>134330.09</v>
      </c>
      <c r="W12" s="678">
        <v>560101.73</v>
      </c>
      <c r="X12" s="678">
        <v>0</v>
      </c>
      <c r="Y12" s="678">
        <v>0</v>
      </c>
      <c r="Z12" s="678">
        <v>0</v>
      </c>
      <c r="AA12" s="684">
        <v>0</v>
      </c>
    </row>
    <row r="13" spans="1:27">
      <c r="A13" s="403" t="s">
        <v>489</v>
      </c>
      <c r="B13" s="402" t="s">
        <v>490</v>
      </c>
      <c r="C13" s="562">
        <v>118715192.74479802</v>
      </c>
      <c r="D13" s="678">
        <v>103069301.65071198</v>
      </c>
      <c r="E13" s="678">
        <v>2339464.7199999997</v>
      </c>
      <c r="F13" s="678">
        <v>0</v>
      </c>
      <c r="G13" s="678">
        <v>0</v>
      </c>
      <c r="H13" s="678">
        <v>10830086.005733997</v>
      </c>
      <c r="I13" s="678">
        <v>221147.49</v>
      </c>
      <c r="J13" s="678">
        <v>155746.05000000002</v>
      </c>
      <c r="K13" s="678">
        <v>0</v>
      </c>
      <c r="L13" s="678">
        <v>4170807.7198500005</v>
      </c>
      <c r="M13" s="678">
        <v>23210.09</v>
      </c>
      <c r="N13" s="678">
        <v>1199368.6378879999</v>
      </c>
      <c r="O13" s="678">
        <v>43119.59</v>
      </c>
      <c r="P13" s="678">
        <v>229185.32</v>
      </c>
      <c r="Q13" s="678">
        <v>806766.22614399996</v>
      </c>
      <c r="R13" s="678">
        <v>202741.14212999999</v>
      </c>
      <c r="S13" s="678">
        <v>0</v>
      </c>
      <c r="T13" s="678">
        <v>644997.368502</v>
      </c>
      <c r="U13" s="678">
        <v>0</v>
      </c>
      <c r="V13" s="678">
        <v>0</v>
      </c>
      <c r="W13" s="678">
        <v>0</v>
      </c>
      <c r="X13" s="678">
        <v>0</v>
      </c>
      <c r="Y13" s="678">
        <v>644997.368502</v>
      </c>
      <c r="Z13" s="678">
        <v>0</v>
      </c>
      <c r="AA13" s="684">
        <v>0</v>
      </c>
    </row>
    <row r="14" spans="1:27">
      <c r="A14" s="403" t="s">
        <v>491</v>
      </c>
      <c r="B14" s="402" t="s">
        <v>492</v>
      </c>
      <c r="C14" s="562">
        <v>207160233.35326791</v>
      </c>
      <c r="D14" s="678">
        <v>190114841.21204183</v>
      </c>
      <c r="E14" s="678">
        <v>1638604.26</v>
      </c>
      <c r="F14" s="678">
        <v>0</v>
      </c>
      <c r="G14" s="678">
        <v>0</v>
      </c>
      <c r="H14" s="678">
        <v>8974649.9583539981</v>
      </c>
      <c r="I14" s="678">
        <v>1343792.1060500001</v>
      </c>
      <c r="J14" s="678">
        <v>1632174.3027869998</v>
      </c>
      <c r="K14" s="678">
        <v>0</v>
      </c>
      <c r="L14" s="678">
        <v>8070742.1828719992</v>
      </c>
      <c r="M14" s="678">
        <v>166499.95000000001</v>
      </c>
      <c r="N14" s="678">
        <v>1251781.98</v>
      </c>
      <c r="O14" s="678">
        <v>800297.27999999991</v>
      </c>
      <c r="P14" s="678">
        <v>1827371.5499999998</v>
      </c>
      <c r="Q14" s="678">
        <v>942778.61999999988</v>
      </c>
      <c r="R14" s="678">
        <v>423886.7</v>
      </c>
      <c r="S14" s="678">
        <v>0</v>
      </c>
      <c r="T14" s="678">
        <v>0</v>
      </c>
      <c r="U14" s="678">
        <v>0</v>
      </c>
      <c r="V14" s="678">
        <v>0</v>
      </c>
      <c r="W14" s="678">
        <v>0</v>
      </c>
      <c r="X14" s="678">
        <v>0</v>
      </c>
      <c r="Y14" s="678">
        <v>0</v>
      </c>
      <c r="Z14" s="678">
        <v>0</v>
      </c>
      <c r="AA14" s="684">
        <v>0</v>
      </c>
    </row>
    <row r="15" spans="1:27">
      <c r="A15" s="401">
        <v>1.2</v>
      </c>
      <c r="B15" s="399" t="s">
        <v>686</v>
      </c>
      <c r="C15" s="563">
        <v>40676526.115736999</v>
      </c>
      <c r="D15" s="678">
        <v>11178291.914895492</v>
      </c>
      <c r="E15" s="678">
        <v>162019.97231439833</v>
      </c>
      <c r="F15" s="678">
        <v>0</v>
      </c>
      <c r="G15" s="678">
        <v>0</v>
      </c>
      <c r="H15" s="678">
        <v>9568568.9606450237</v>
      </c>
      <c r="I15" s="678">
        <v>989095.66369692062</v>
      </c>
      <c r="J15" s="678">
        <v>975172.50175883679</v>
      </c>
      <c r="K15" s="678">
        <v>0</v>
      </c>
      <c r="L15" s="678">
        <v>18549209.98899297</v>
      </c>
      <c r="M15" s="678">
        <v>577775.05425846053</v>
      </c>
      <c r="N15" s="678">
        <v>2257826.0501498939</v>
      </c>
      <c r="O15" s="678">
        <v>1949303.9150109382</v>
      </c>
      <c r="P15" s="678">
        <v>4911063.6887139697</v>
      </c>
      <c r="Q15" s="678">
        <v>3390405.5925686713</v>
      </c>
      <c r="R15" s="678">
        <v>2115936.0037724962</v>
      </c>
      <c r="S15" s="678">
        <v>14752.542336</v>
      </c>
      <c r="T15" s="678">
        <v>1380455.2512035167</v>
      </c>
      <c r="U15" s="678">
        <v>59536.762303919997</v>
      </c>
      <c r="V15" s="678">
        <v>73385.512655570448</v>
      </c>
      <c r="W15" s="678">
        <v>297800.72168888</v>
      </c>
      <c r="X15" s="678">
        <v>0</v>
      </c>
      <c r="Y15" s="678">
        <v>540519.60432526004</v>
      </c>
      <c r="Z15" s="678">
        <v>63053.104469999998</v>
      </c>
      <c r="AA15" s="684">
        <v>0</v>
      </c>
    </row>
    <row r="16" spans="1:27">
      <c r="A16" s="400">
        <v>1.3</v>
      </c>
      <c r="B16" s="399" t="s">
        <v>531</v>
      </c>
      <c r="C16" s="564"/>
      <c r="D16" s="685"/>
      <c r="E16" s="685"/>
      <c r="F16" s="685"/>
      <c r="G16" s="685"/>
      <c r="H16" s="685"/>
      <c r="I16" s="685"/>
      <c r="J16" s="685"/>
      <c r="K16" s="685"/>
      <c r="L16" s="685"/>
      <c r="M16" s="685"/>
      <c r="N16" s="685"/>
      <c r="O16" s="685"/>
      <c r="P16" s="685"/>
      <c r="Q16" s="685"/>
      <c r="R16" s="685"/>
      <c r="S16" s="685"/>
      <c r="T16" s="685"/>
      <c r="U16" s="685"/>
      <c r="V16" s="685"/>
      <c r="W16" s="685"/>
      <c r="X16" s="685"/>
      <c r="Y16" s="685"/>
      <c r="Z16" s="685"/>
      <c r="AA16" s="686"/>
    </row>
    <row r="17" spans="1:27" s="389" customFormat="1">
      <c r="A17" s="397" t="s">
        <v>493</v>
      </c>
      <c r="B17" s="398" t="s">
        <v>494</v>
      </c>
      <c r="C17" s="565">
        <v>1703518401.4438231</v>
      </c>
      <c r="D17" s="682">
        <v>1606818009.0444791</v>
      </c>
      <c r="E17" s="682">
        <v>13664694.497500135</v>
      </c>
      <c r="F17" s="682">
        <v>0</v>
      </c>
      <c r="G17" s="682">
        <v>0</v>
      </c>
      <c r="H17" s="682">
        <v>57884021.933725759</v>
      </c>
      <c r="I17" s="682">
        <v>5376790.3292546449</v>
      </c>
      <c r="J17" s="682">
        <v>0</v>
      </c>
      <c r="K17" s="682">
        <v>0</v>
      </c>
      <c r="L17" s="682">
        <v>35032995.054963775</v>
      </c>
      <c r="M17" s="682">
        <v>1016355.4824655156</v>
      </c>
      <c r="N17" s="682">
        <v>7153401.7537532812</v>
      </c>
      <c r="O17" s="682">
        <v>3726861.9678625152</v>
      </c>
      <c r="P17" s="682">
        <v>8289035.5261206124</v>
      </c>
      <c r="Q17" s="682">
        <v>4392463.1052553877</v>
      </c>
      <c r="R17" s="682">
        <v>2485557.5639271848</v>
      </c>
      <c r="S17" s="682">
        <v>14752.542336</v>
      </c>
      <c r="T17" s="682">
        <v>3783375.4106559996</v>
      </c>
      <c r="U17" s="682">
        <v>105550.57999999999</v>
      </c>
      <c r="V17" s="682">
        <v>139265.44931199998</v>
      </c>
      <c r="W17" s="682">
        <v>565143.6</v>
      </c>
      <c r="X17" s="682">
        <v>0</v>
      </c>
      <c r="Y17" s="682">
        <v>1285887.718502</v>
      </c>
      <c r="Z17" s="682">
        <v>63053.104469999998</v>
      </c>
      <c r="AA17" s="687">
        <v>0</v>
      </c>
    </row>
    <row r="18" spans="1:27" s="389" customFormat="1">
      <c r="A18" s="394" t="s">
        <v>495</v>
      </c>
      <c r="B18" s="395" t="s">
        <v>496</v>
      </c>
      <c r="C18" s="566">
        <v>1324906682.7908704</v>
      </c>
      <c r="D18" s="682">
        <v>1243965016.6226649</v>
      </c>
      <c r="E18" s="682">
        <v>6856147.2527446197</v>
      </c>
      <c r="F18" s="682">
        <v>0</v>
      </c>
      <c r="G18" s="682">
        <v>0</v>
      </c>
      <c r="H18" s="682">
        <v>51079835.912553176</v>
      </c>
      <c r="I18" s="682">
        <v>3950064.6066339123</v>
      </c>
      <c r="J18" s="682">
        <v>0</v>
      </c>
      <c r="K18" s="682">
        <v>0</v>
      </c>
      <c r="L18" s="682">
        <v>26078454.844996832</v>
      </c>
      <c r="M18" s="682">
        <v>808144.61599147855</v>
      </c>
      <c r="N18" s="682">
        <v>6600298.3955719424</v>
      </c>
      <c r="O18" s="682">
        <v>1638811.2109744721</v>
      </c>
      <c r="P18" s="682">
        <v>5896073.3959084786</v>
      </c>
      <c r="Q18" s="682">
        <v>2751020.7561439998</v>
      </c>
      <c r="R18" s="682">
        <v>1047473.179324</v>
      </c>
      <c r="S18" s="682">
        <v>0</v>
      </c>
      <c r="T18" s="682">
        <v>3783375.4106559996</v>
      </c>
      <c r="U18" s="682">
        <v>105550.57999999999</v>
      </c>
      <c r="V18" s="682">
        <v>139265.44931199998</v>
      </c>
      <c r="W18" s="682">
        <v>565143.6</v>
      </c>
      <c r="X18" s="682">
        <v>0</v>
      </c>
      <c r="Y18" s="682">
        <v>1285887.718502</v>
      </c>
      <c r="Z18" s="682">
        <v>63053.104469999998</v>
      </c>
      <c r="AA18" s="687">
        <v>0</v>
      </c>
    </row>
    <row r="19" spans="1:27" s="389" customFormat="1">
      <c r="A19" s="397" t="s">
        <v>497</v>
      </c>
      <c r="B19" s="396" t="s">
        <v>498</v>
      </c>
      <c r="C19" s="567">
        <v>3091296269.1570382</v>
      </c>
      <c r="D19" s="682">
        <v>2935192866.257338</v>
      </c>
      <c r="E19" s="682">
        <v>12472589.692002686</v>
      </c>
      <c r="F19" s="682">
        <v>0</v>
      </c>
      <c r="G19" s="682">
        <v>0</v>
      </c>
      <c r="H19" s="682">
        <v>123464337.31693165</v>
      </c>
      <c r="I19" s="682">
        <v>7424106.3597195931</v>
      </c>
      <c r="J19" s="682">
        <v>0</v>
      </c>
      <c r="K19" s="682">
        <v>0</v>
      </c>
      <c r="L19" s="682">
        <v>28046957.812308263</v>
      </c>
      <c r="M19" s="682">
        <v>1331416.7592398513</v>
      </c>
      <c r="N19" s="682">
        <v>7776161.4372336734</v>
      </c>
      <c r="O19" s="682">
        <v>3406853.9748680783</v>
      </c>
      <c r="P19" s="682">
        <v>4757819.6649964545</v>
      </c>
      <c r="Q19" s="682">
        <v>2672480.3856129898</v>
      </c>
      <c r="R19" s="682">
        <v>2532706.2920953277</v>
      </c>
      <c r="S19" s="682">
        <v>9638.1513729762792</v>
      </c>
      <c r="T19" s="682">
        <v>4592107.7704574941</v>
      </c>
      <c r="U19" s="682">
        <v>202813.42485485767</v>
      </c>
      <c r="V19" s="682">
        <v>215886.62666821867</v>
      </c>
      <c r="W19" s="682">
        <v>359697.80526915204</v>
      </c>
      <c r="X19" s="682">
        <v>0</v>
      </c>
      <c r="Y19" s="682">
        <v>783336.64149800001</v>
      </c>
      <c r="Z19" s="682">
        <v>383182.37974032888</v>
      </c>
      <c r="AA19" s="687">
        <v>0</v>
      </c>
    </row>
    <row r="20" spans="1:27" s="389" customFormat="1">
      <c r="A20" s="394" t="s">
        <v>499</v>
      </c>
      <c r="B20" s="395" t="s">
        <v>496</v>
      </c>
      <c r="C20" s="566">
        <v>1986434911.8366179</v>
      </c>
      <c r="D20" s="682">
        <v>1906211048.6494007</v>
      </c>
      <c r="E20" s="682">
        <v>6738217.671964705</v>
      </c>
      <c r="F20" s="682">
        <v>0</v>
      </c>
      <c r="G20" s="682">
        <v>0</v>
      </c>
      <c r="H20" s="682">
        <v>55828668.412518881</v>
      </c>
      <c r="I20" s="682">
        <v>5882566.2178299734</v>
      </c>
      <c r="J20" s="682">
        <v>0</v>
      </c>
      <c r="K20" s="682">
        <v>0</v>
      </c>
      <c r="L20" s="682">
        <v>20165486.804241154</v>
      </c>
      <c r="M20" s="682">
        <v>1035630.6705690516</v>
      </c>
      <c r="N20" s="682">
        <v>6292787.7695986247</v>
      </c>
      <c r="O20" s="682">
        <v>2368102.1028744662</v>
      </c>
      <c r="P20" s="682">
        <v>3524796.7359654638</v>
      </c>
      <c r="Q20" s="682">
        <v>1202992.0356129904</v>
      </c>
      <c r="R20" s="682">
        <v>660838.64388317359</v>
      </c>
      <c r="S20" s="682">
        <v>0</v>
      </c>
      <c r="T20" s="682">
        <v>4229707.9704574943</v>
      </c>
      <c r="U20" s="682">
        <v>173870.04358692258</v>
      </c>
      <c r="V20" s="682">
        <v>57585.565903159615</v>
      </c>
      <c r="W20" s="682">
        <v>192863.66941667759</v>
      </c>
      <c r="X20" s="682">
        <v>0</v>
      </c>
      <c r="Y20" s="682">
        <v>783336.64149800001</v>
      </c>
      <c r="Z20" s="682">
        <v>383182.37974032888</v>
      </c>
      <c r="AA20" s="687">
        <v>0</v>
      </c>
    </row>
    <row r="21" spans="1:27" s="389" customFormat="1">
      <c r="A21" s="393">
        <v>1.4</v>
      </c>
      <c r="B21" s="392" t="s">
        <v>500</v>
      </c>
      <c r="C21" s="568">
        <v>1628639.0722000003</v>
      </c>
      <c r="D21" s="682">
        <v>1364844.5067000003</v>
      </c>
      <c r="E21" s="682">
        <v>137337.17870000002</v>
      </c>
      <c r="F21" s="682">
        <v>0</v>
      </c>
      <c r="G21" s="682">
        <v>0</v>
      </c>
      <c r="H21" s="682">
        <v>0</v>
      </c>
      <c r="I21" s="682">
        <v>0</v>
      </c>
      <c r="J21" s="682">
        <v>0</v>
      </c>
      <c r="K21" s="682">
        <v>0</v>
      </c>
      <c r="L21" s="682">
        <v>232898.64480000004</v>
      </c>
      <c r="M21" s="682">
        <v>0</v>
      </c>
      <c r="N21" s="682">
        <v>4829.5640000000003</v>
      </c>
      <c r="O21" s="682">
        <v>0</v>
      </c>
      <c r="P21" s="682">
        <v>228069.08080000003</v>
      </c>
      <c r="Q21" s="682">
        <v>0</v>
      </c>
      <c r="R21" s="682">
        <v>0</v>
      </c>
      <c r="S21" s="682">
        <v>0</v>
      </c>
      <c r="T21" s="682">
        <v>30895.920699999999</v>
      </c>
      <c r="U21" s="682">
        <v>0</v>
      </c>
      <c r="V21" s="682">
        <v>30895.920699999999</v>
      </c>
      <c r="W21" s="682">
        <v>0</v>
      </c>
      <c r="X21" s="682">
        <v>0</v>
      </c>
      <c r="Y21" s="682">
        <v>0</v>
      </c>
      <c r="Z21" s="682">
        <v>0</v>
      </c>
      <c r="AA21" s="687">
        <v>0</v>
      </c>
    </row>
    <row r="22" spans="1:27" s="389" customFormat="1" ht="12.6" thickBot="1">
      <c r="A22" s="391">
        <v>1.5</v>
      </c>
      <c r="B22" s="390" t="s">
        <v>501</v>
      </c>
      <c r="C22" s="569"/>
      <c r="D22" s="570"/>
      <c r="E22" s="570"/>
      <c r="F22" s="570"/>
      <c r="G22" s="570"/>
      <c r="H22" s="570"/>
      <c r="I22" s="570"/>
      <c r="J22" s="570"/>
      <c r="K22" s="570"/>
      <c r="L22" s="570"/>
      <c r="M22" s="570"/>
      <c r="N22" s="570"/>
      <c r="O22" s="570"/>
      <c r="P22" s="570"/>
      <c r="Q22" s="570"/>
      <c r="R22" s="570"/>
      <c r="S22" s="570"/>
      <c r="T22" s="570"/>
      <c r="U22" s="570"/>
      <c r="V22" s="570"/>
      <c r="W22" s="570"/>
      <c r="X22" s="570"/>
      <c r="Y22" s="570"/>
      <c r="Z22" s="570"/>
      <c r="AA22" s="571"/>
    </row>
    <row r="23" spans="1:27">
      <c r="A23" s="377"/>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scale="1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37"/>
  <sheetViews>
    <sheetView showGridLines="0" zoomScale="85" zoomScaleNormal="85" workbookViewId="0"/>
  </sheetViews>
  <sheetFormatPr defaultColWidth="9.109375" defaultRowHeight="12"/>
  <cols>
    <col min="1" max="1" width="10" style="358" customWidth="1"/>
    <col min="2" max="2" width="67.5546875" style="358" customWidth="1"/>
    <col min="3" max="3" width="15.109375" style="358" customWidth="1"/>
    <col min="4" max="5" width="16.109375" style="358" customWidth="1"/>
    <col min="6" max="6" width="16.109375" style="412" customWidth="1"/>
    <col min="7" max="7" width="17" style="412" customWidth="1"/>
    <col min="8" max="8" width="13.33203125" style="358" customWidth="1"/>
    <col min="9" max="11" width="16.109375" style="412" customWidth="1"/>
    <col min="12" max="12" width="18.5546875" style="412" customWidth="1"/>
    <col min="13" max="16384" width="9.109375" style="358"/>
  </cols>
  <sheetData>
    <row r="1" spans="1:12" ht="13.8">
      <c r="A1" s="298" t="s">
        <v>30</v>
      </c>
      <c r="B1" s="344" t="str">
        <f>'Info '!C2</f>
        <v>JSC "Liberty Bank"</v>
      </c>
      <c r="F1" s="358"/>
      <c r="G1" s="358"/>
      <c r="I1" s="358"/>
      <c r="J1" s="358"/>
      <c r="K1" s="358"/>
      <c r="L1" s="358"/>
    </row>
    <row r="2" spans="1:12">
      <c r="A2" s="299" t="s">
        <v>31</v>
      </c>
      <c r="B2" s="490">
        <f>'1. key ratios '!B2</f>
        <v>45291</v>
      </c>
      <c r="F2" s="358"/>
      <c r="G2" s="358"/>
      <c r="I2" s="358"/>
      <c r="J2" s="358"/>
      <c r="K2" s="358"/>
      <c r="L2" s="358"/>
    </row>
    <row r="3" spans="1:12">
      <c r="A3" s="300" t="s">
        <v>502</v>
      </c>
      <c r="F3" s="358"/>
      <c r="G3" s="358"/>
      <c r="I3" s="358"/>
      <c r="J3" s="358"/>
      <c r="K3" s="358"/>
      <c r="L3" s="358"/>
    </row>
    <row r="4" spans="1:12">
      <c r="F4" s="358"/>
      <c r="G4" s="358"/>
      <c r="I4" s="358"/>
      <c r="J4" s="358"/>
      <c r="K4" s="358"/>
      <c r="L4" s="358"/>
    </row>
    <row r="5" spans="1:12" ht="37.5" customHeight="1">
      <c r="A5" s="882" t="s">
        <v>519</v>
      </c>
      <c r="B5" s="883"/>
      <c r="C5" s="928" t="s">
        <v>503</v>
      </c>
      <c r="D5" s="929"/>
      <c r="E5" s="929"/>
      <c r="F5" s="929"/>
      <c r="G5" s="929"/>
      <c r="H5" s="930" t="s">
        <v>663</v>
      </c>
      <c r="I5" s="931"/>
      <c r="J5" s="931"/>
      <c r="K5" s="931"/>
      <c r="L5" s="932"/>
    </row>
    <row r="6" spans="1:12" ht="39.6" customHeight="1">
      <c r="A6" s="886"/>
      <c r="B6" s="887"/>
      <c r="C6" s="302"/>
      <c r="D6" s="356" t="s">
        <v>684</v>
      </c>
      <c r="E6" s="356" t="s">
        <v>683</v>
      </c>
      <c r="F6" s="356" t="s">
        <v>682</v>
      </c>
      <c r="G6" s="356" t="s">
        <v>681</v>
      </c>
      <c r="H6" s="415"/>
      <c r="I6" s="356" t="s">
        <v>684</v>
      </c>
      <c r="J6" s="356" t="s">
        <v>683</v>
      </c>
      <c r="K6" s="356" t="s">
        <v>682</v>
      </c>
      <c r="L6" s="356" t="s">
        <v>681</v>
      </c>
    </row>
    <row r="7" spans="1:12">
      <c r="A7" s="347">
        <v>1</v>
      </c>
      <c r="B7" s="364" t="s">
        <v>522</v>
      </c>
      <c r="C7" s="688">
        <f>SUM(D7:G7)</f>
        <v>817982434.79313374</v>
      </c>
      <c r="D7" s="678">
        <v>779929310.60444176</v>
      </c>
      <c r="E7" s="678">
        <v>9356746.5964359976</v>
      </c>
      <c r="F7" s="689">
        <v>28696377.592255998</v>
      </c>
      <c r="G7" s="678">
        <v>0</v>
      </c>
      <c r="H7" s="678">
        <f>SUM(I7:L7)</f>
        <v>42276920.556901485</v>
      </c>
      <c r="I7" s="678">
        <v>16633780.471954541</v>
      </c>
      <c r="J7" s="678">
        <v>3252344.7984653609</v>
      </c>
      <c r="K7" s="678">
        <v>22390795.286481578</v>
      </c>
      <c r="L7" s="678">
        <v>0</v>
      </c>
    </row>
    <row r="8" spans="1:12">
      <c r="A8" s="347">
        <v>2</v>
      </c>
      <c r="B8" s="364" t="s">
        <v>435</v>
      </c>
      <c r="C8" s="690">
        <f>SUM(D8:G8)</f>
        <v>59206924.356589995</v>
      </c>
      <c r="D8" s="678">
        <v>58219073.723673999</v>
      </c>
      <c r="E8" s="678">
        <v>217945.36000000004</v>
      </c>
      <c r="F8" s="691">
        <v>769905.2729160001</v>
      </c>
      <c r="G8" s="691">
        <v>0</v>
      </c>
      <c r="H8" s="678">
        <f t="shared" ref="H8:H32" si="0">SUM(I8:L8)</f>
        <v>861457.53406163293</v>
      </c>
      <c r="I8" s="691">
        <v>257531.81583168759</v>
      </c>
      <c r="J8" s="691">
        <v>64853.105083920338</v>
      </c>
      <c r="K8" s="691">
        <v>539072.61314602499</v>
      </c>
      <c r="L8" s="691">
        <v>0</v>
      </c>
    </row>
    <row r="9" spans="1:12">
      <c r="A9" s="347">
        <v>3</v>
      </c>
      <c r="B9" s="364" t="s">
        <v>436</v>
      </c>
      <c r="C9" s="690">
        <f>SUM(D9:G9)</f>
        <v>70545732.940995991</v>
      </c>
      <c r="D9" s="678">
        <v>70545732.940995991</v>
      </c>
      <c r="E9" s="678">
        <v>0</v>
      </c>
      <c r="F9" s="692">
        <v>0</v>
      </c>
      <c r="G9" s="692">
        <v>0</v>
      </c>
      <c r="H9" s="678">
        <f t="shared" si="0"/>
        <v>635623.63117967336</v>
      </c>
      <c r="I9" s="692">
        <v>635623.63117967336</v>
      </c>
      <c r="J9" s="692">
        <v>0</v>
      </c>
      <c r="K9" s="692">
        <v>0</v>
      </c>
      <c r="L9" s="692">
        <v>0</v>
      </c>
    </row>
    <row r="10" spans="1:12">
      <c r="A10" s="347">
        <v>4</v>
      </c>
      <c r="B10" s="364" t="s">
        <v>523</v>
      </c>
      <c r="C10" s="690">
        <f t="shared" ref="C10:C32" si="1">SUM(D10:G10)</f>
        <v>75556230.479510993</v>
      </c>
      <c r="D10" s="678">
        <v>73394763.278394997</v>
      </c>
      <c r="E10" s="678">
        <v>397422.80393200001</v>
      </c>
      <c r="F10" s="692">
        <v>1764044.3971839999</v>
      </c>
      <c r="G10" s="692">
        <v>0</v>
      </c>
      <c r="H10" s="678">
        <f t="shared" si="0"/>
        <v>1606095.35145703</v>
      </c>
      <c r="I10" s="692">
        <v>803327.48279108817</v>
      </c>
      <c r="J10" s="692">
        <v>142328.764009095</v>
      </c>
      <c r="K10" s="692">
        <v>660439.10465684696</v>
      </c>
      <c r="L10" s="692">
        <v>0</v>
      </c>
    </row>
    <row r="11" spans="1:12">
      <c r="A11" s="347">
        <v>5</v>
      </c>
      <c r="B11" s="364" t="s">
        <v>437</v>
      </c>
      <c r="C11" s="690">
        <f t="shared" si="1"/>
        <v>127986790.60766</v>
      </c>
      <c r="D11" s="678">
        <v>126014808.77997598</v>
      </c>
      <c r="E11" s="678">
        <v>965273.92722800002</v>
      </c>
      <c r="F11" s="692">
        <v>361710.53195400006</v>
      </c>
      <c r="G11" s="692">
        <v>644997.368502</v>
      </c>
      <c r="H11" s="678">
        <f t="shared" si="0"/>
        <v>1616121.0795589711</v>
      </c>
      <c r="I11" s="692">
        <v>969770.20065626618</v>
      </c>
      <c r="J11" s="692">
        <v>136113.71631870465</v>
      </c>
      <c r="K11" s="692">
        <v>229340.1688424602</v>
      </c>
      <c r="L11" s="692">
        <v>280896.99374154001</v>
      </c>
    </row>
    <row r="12" spans="1:12">
      <c r="A12" s="347">
        <v>6</v>
      </c>
      <c r="B12" s="364" t="s">
        <v>438</v>
      </c>
      <c r="C12" s="690">
        <f t="shared" si="1"/>
        <v>5800433.8019850003</v>
      </c>
      <c r="D12" s="678">
        <v>5718421.6019850001</v>
      </c>
      <c r="E12" s="678">
        <v>59739.259999999995</v>
      </c>
      <c r="F12" s="692">
        <v>22272.940000000002</v>
      </c>
      <c r="G12" s="692">
        <v>0</v>
      </c>
      <c r="H12" s="678">
        <f t="shared" si="0"/>
        <v>76333.08998609797</v>
      </c>
      <c r="I12" s="692">
        <v>33538.399294833034</v>
      </c>
      <c r="J12" s="692">
        <v>21394.381385504948</v>
      </c>
      <c r="K12" s="692">
        <v>21400.309305759998</v>
      </c>
      <c r="L12" s="692">
        <v>0</v>
      </c>
    </row>
    <row r="13" spans="1:12">
      <c r="A13" s="347">
        <v>7</v>
      </c>
      <c r="B13" s="364" t="s">
        <v>439</v>
      </c>
      <c r="C13" s="690">
        <f t="shared" si="1"/>
        <v>11123330.912936999</v>
      </c>
      <c r="D13" s="678">
        <v>10876874.846614998</v>
      </c>
      <c r="E13" s="678">
        <v>17259.47</v>
      </c>
      <c r="F13" s="692">
        <v>229196.596322</v>
      </c>
      <c r="G13" s="692">
        <v>0</v>
      </c>
      <c r="H13" s="678">
        <f t="shared" si="0"/>
        <v>272607.04635590728</v>
      </c>
      <c r="I13" s="692">
        <v>149985.21696040782</v>
      </c>
      <c r="J13" s="692">
        <v>6164.74677329107</v>
      </c>
      <c r="K13" s="692">
        <v>116457.0826222084</v>
      </c>
      <c r="L13" s="692">
        <v>0</v>
      </c>
    </row>
    <row r="14" spans="1:12">
      <c r="A14" s="347">
        <v>8</v>
      </c>
      <c r="B14" s="364" t="s">
        <v>440</v>
      </c>
      <c r="C14" s="690">
        <f t="shared" si="1"/>
        <v>6406542.1413039993</v>
      </c>
      <c r="D14" s="678">
        <v>6207082.2375639994</v>
      </c>
      <c r="E14" s="678">
        <v>0</v>
      </c>
      <c r="F14" s="692">
        <v>45574.14</v>
      </c>
      <c r="G14" s="692">
        <v>153885.76373999999</v>
      </c>
      <c r="H14" s="678">
        <f t="shared" si="0"/>
        <v>69989.147524016123</v>
      </c>
      <c r="I14" s="692">
        <v>30706.109772876738</v>
      </c>
      <c r="J14" s="692">
        <v>0</v>
      </c>
      <c r="K14" s="692">
        <v>28731.984292279998</v>
      </c>
      <c r="L14" s="692">
        <v>10551.053458859386</v>
      </c>
    </row>
    <row r="15" spans="1:12">
      <c r="A15" s="347">
        <v>9</v>
      </c>
      <c r="B15" s="364" t="s">
        <v>441</v>
      </c>
      <c r="C15" s="690">
        <f t="shared" si="1"/>
        <v>7437064.246061</v>
      </c>
      <c r="D15" s="678">
        <v>4449507.2266060002</v>
      </c>
      <c r="E15" s="678">
        <v>2791618.5594550003</v>
      </c>
      <c r="F15" s="692">
        <v>143758.14000000001</v>
      </c>
      <c r="G15" s="692">
        <v>52180.32</v>
      </c>
      <c r="H15" s="678">
        <f>SUM(I15:L15)</f>
        <v>449237.11819055874</v>
      </c>
      <c r="I15" s="692">
        <v>26502.772864077924</v>
      </c>
      <c r="J15" s="692">
        <v>339518.32311815681</v>
      </c>
      <c r="K15" s="692">
        <v>82951.532318760001</v>
      </c>
      <c r="L15" s="692">
        <v>264.48988956401899</v>
      </c>
    </row>
    <row r="16" spans="1:12">
      <c r="A16" s="347">
        <v>10</v>
      </c>
      <c r="B16" s="364" t="s">
        <v>442</v>
      </c>
      <c r="C16" s="690">
        <f t="shared" si="1"/>
        <v>1577382.1552530001</v>
      </c>
      <c r="D16" s="678">
        <v>1575334.045253</v>
      </c>
      <c r="E16" s="678">
        <v>0</v>
      </c>
      <c r="F16" s="692">
        <v>2048.11</v>
      </c>
      <c r="G16" s="692">
        <v>0</v>
      </c>
      <c r="H16" s="678">
        <f t="shared" si="0"/>
        <v>5378.1321824311117</v>
      </c>
      <c r="I16" s="692">
        <v>3920.3223023011114</v>
      </c>
      <c r="J16" s="692">
        <v>0</v>
      </c>
      <c r="K16" s="692">
        <v>1457.80988013</v>
      </c>
      <c r="L16" s="692">
        <v>0</v>
      </c>
    </row>
    <row r="17" spans="1:12">
      <c r="A17" s="347">
        <v>11</v>
      </c>
      <c r="B17" s="364" t="s">
        <v>443</v>
      </c>
      <c r="C17" s="690">
        <f t="shared" si="1"/>
        <v>1000601.8400119999</v>
      </c>
      <c r="D17" s="678">
        <v>964370.21001199994</v>
      </c>
      <c r="E17" s="678">
        <v>0</v>
      </c>
      <c r="F17" s="692">
        <v>36231.629999999997</v>
      </c>
      <c r="G17" s="692">
        <v>0</v>
      </c>
      <c r="H17" s="678">
        <f t="shared" si="0"/>
        <v>32590.675313419131</v>
      </c>
      <c r="I17" s="692">
        <v>9935.2358862491292</v>
      </c>
      <c r="J17" s="692">
        <v>0</v>
      </c>
      <c r="K17" s="692">
        <v>22655.43942717</v>
      </c>
      <c r="L17" s="692">
        <v>0</v>
      </c>
    </row>
    <row r="18" spans="1:12">
      <c r="A18" s="347">
        <v>12</v>
      </c>
      <c r="B18" s="364" t="s">
        <v>444</v>
      </c>
      <c r="C18" s="690">
        <f t="shared" si="1"/>
        <v>285141361.76276195</v>
      </c>
      <c r="D18" s="678">
        <v>273090971.26544696</v>
      </c>
      <c r="E18" s="678">
        <v>5078345.6821859991</v>
      </c>
      <c r="F18" s="692">
        <v>6972044.815128997</v>
      </c>
      <c r="G18" s="692">
        <v>0</v>
      </c>
      <c r="H18" s="678">
        <f t="shared" si="0"/>
        <v>8174183.071299809</v>
      </c>
      <c r="I18" s="692">
        <v>2279041.7769478369</v>
      </c>
      <c r="J18" s="692">
        <v>1216972.6260774292</v>
      </c>
      <c r="K18" s="692">
        <v>4678168.6682745432</v>
      </c>
      <c r="L18" s="692">
        <v>0</v>
      </c>
    </row>
    <row r="19" spans="1:12">
      <c r="A19" s="347">
        <v>13</v>
      </c>
      <c r="B19" s="364" t="s">
        <v>445</v>
      </c>
      <c r="C19" s="690">
        <f t="shared" si="1"/>
        <v>53415121.890753999</v>
      </c>
      <c r="D19" s="678">
        <v>49181962.856785998</v>
      </c>
      <c r="E19" s="678">
        <v>2465894.4226319995</v>
      </c>
      <c r="F19" s="692">
        <v>1767264.6113359998</v>
      </c>
      <c r="G19" s="692">
        <v>0</v>
      </c>
      <c r="H19" s="678">
        <f t="shared" si="0"/>
        <v>1745582.096802033</v>
      </c>
      <c r="I19" s="692">
        <v>350758.61983357207</v>
      </c>
      <c r="J19" s="692">
        <v>377765.51972377195</v>
      </c>
      <c r="K19" s="692">
        <v>1017057.9572446891</v>
      </c>
      <c r="L19" s="692">
        <v>0</v>
      </c>
    </row>
    <row r="20" spans="1:12">
      <c r="A20" s="347">
        <v>14</v>
      </c>
      <c r="B20" s="364" t="s">
        <v>446</v>
      </c>
      <c r="C20" s="690">
        <f t="shared" si="1"/>
        <v>56974550.147856005</v>
      </c>
      <c r="D20" s="678">
        <v>50239505.538441002</v>
      </c>
      <c r="E20" s="678">
        <v>2778102.5686500003</v>
      </c>
      <c r="F20" s="692">
        <v>3932136.8907650001</v>
      </c>
      <c r="G20" s="692">
        <v>24805.15</v>
      </c>
      <c r="H20" s="678">
        <f t="shared" si="0"/>
        <v>2122333.8306140257</v>
      </c>
      <c r="I20" s="692">
        <v>275000.04443812318</v>
      </c>
      <c r="J20" s="692">
        <v>595545.70916993357</v>
      </c>
      <c r="K20" s="692">
        <v>1234799.8710183487</v>
      </c>
      <c r="L20" s="692">
        <v>16988.20598762</v>
      </c>
    </row>
    <row r="21" spans="1:12">
      <c r="A21" s="347">
        <v>15</v>
      </c>
      <c r="B21" s="364" t="s">
        <v>447</v>
      </c>
      <c r="C21" s="690">
        <f t="shared" si="1"/>
        <v>23120113.010281999</v>
      </c>
      <c r="D21" s="678">
        <v>18893478.957461998</v>
      </c>
      <c r="E21" s="678">
        <v>1868920.1586160001</v>
      </c>
      <c r="F21" s="692">
        <v>2357713.8942040005</v>
      </c>
      <c r="G21" s="692">
        <v>0</v>
      </c>
      <c r="H21" s="678">
        <f t="shared" si="0"/>
        <v>880352.90405670239</v>
      </c>
      <c r="I21" s="692">
        <v>107543.83629685605</v>
      </c>
      <c r="J21" s="692">
        <v>289696.42520649527</v>
      </c>
      <c r="K21" s="692">
        <v>483112.64255335106</v>
      </c>
      <c r="L21" s="692">
        <v>0</v>
      </c>
    </row>
    <row r="22" spans="1:12">
      <c r="A22" s="347">
        <v>16</v>
      </c>
      <c r="B22" s="364" t="s">
        <v>448</v>
      </c>
      <c r="C22" s="690">
        <f t="shared" si="1"/>
        <v>47002052.436358005</v>
      </c>
      <c r="D22" s="678">
        <v>27799229.188624002</v>
      </c>
      <c r="E22" s="678">
        <v>19202823.247733999</v>
      </c>
      <c r="F22" s="692">
        <v>0</v>
      </c>
      <c r="G22" s="692">
        <v>0</v>
      </c>
      <c r="H22" s="678">
        <f t="shared" si="0"/>
        <v>845771.7979151624</v>
      </c>
      <c r="I22" s="692">
        <v>206184.62774068446</v>
      </c>
      <c r="J22" s="692">
        <v>639587.17017447797</v>
      </c>
      <c r="K22" s="692">
        <v>0</v>
      </c>
      <c r="L22" s="692">
        <v>0</v>
      </c>
    </row>
    <row r="23" spans="1:12">
      <c r="A23" s="347">
        <v>17</v>
      </c>
      <c r="B23" s="364" t="s">
        <v>526</v>
      </c>
      <c r="C23" s="690">
        <f t="shared" si="1"/>
        <v>5778663.0553919999</v>
      </c>
      <c r="D23" s="678">
        <v>5770939.5753919994</v>
      </c>
      <c r="E23" s="678">
        <v>0</v>
      </c>
      <c r="F23" s="692">
        <v>7723.48</v>
      </c>
      <c r="G23" s="692">
        <v>0</v>
      </c>
      <c r="H23" s="678">
        <f t="shared" si="0"/>
        <v>34577.330253801345</v>
      </c>
      <c r="I23" s="692">
        <v>30039.862988601344</v>
      </c>
      <c r="J23" s="692">
        <v>0</v>
      </c>
      <c r="K23" s="692">
        <v>4537.4672651999999</v>
      </c>
      <c r="L23" s="692">
        <v>0</v>
      </c>
    </row>
    <row r="24" spans="1:12">
      <c r="A24" s="347">
        <v>18</v>
      </c>
      <c r="B24" s="364" t="s">
        <v>449</v>
      </c>
      <c r="C24" s="690">
        <f t="shared" si="1"/>
        <v>80128008.100336999</v>
      </c>
      <c r="D24" s="678">
        <v>80128008.100336999</v>
      </c>
      <c r="E24" s="678">
        <v>0</v>
      </c>
      <c r="F24" s="692">
        <v>0</v>
      </c>
      <c r="G24" s="692">
        <v>0</v>
      </c>
      <c r="H24" s="678">
        <f t="shared" si="0"/>
        <v>171942.49179849538</v>
      </c>
      <c r="I24" s="692">
        <v>171942.49179849538</v>
      </c>
      <c r="J24" s="692">
        <v>0</v>
      </c>
      <c r="K24" s="692">
        <v>0</v>
      </c>
      <c r="L24" s="692">
        <v>0</v>
      </c>
    </row>
    <row r="25" spans="1:12">
      <c r="A25" s="347">
        <v>19</v>
      </c>
      <c r="B25" s="364" t="s">
        <v>450</v>
      </c>
      <c r="C25" s="690">
        <f t="shared" si="1"/>
        <v>6131108.220462</v>
      </c>
      <c r="D25" s="678">
        <v>6095607.1104619997</v>
      </c>
      <c r="E25" s="678">
        <v>0</v>
      </c>
      <c r="F25" s="692">
        <v>35501.11</v>
      </c>
      <c r="G25" s="692">
        <v>0</v>
      </c>
      <c r="H25" s="678">
        <f t="shared" si="0"/>
        <v>55008.088913641521</v>
      </c>
      <c r="I25" s="692">
        <v>22438.994998321519</v>
      </c>
      <c r="J25" s="692">
        <v>0</v>
      </c>
      <c r="K25" s="692">
        <v>32569.093915320002</v>
      </c>
      <c r="L25" s="692">
        <v>0</v>
      </c>
    </row>
    <row r="26" spans="1:12">
      <c r="A26" s="347">
        <v>20</v>
      </c>
      <c r="B26" s="364" t="s">
        <v>525</v>
      </c>
      <c r="C26" s="690">
        <f t="shared" si="1"/>
        <v>50256849.471383996</v>
      </c>
      <c r="D26" s="678">
        <v>44984293.597447</v>
      </c>
      <c r="E26" s="678">
        <v>5266758.8339370005</v>
      </c>
      <c r="F26" s="692">
        <v>5797.04</v>
      </c>
      <c r="G26" s="692">
        <v>0</v>
      </c>
      <c r="H26" s="678">
        <f t="shared" si="0"/>
        <v>574252.14234807016</v>
      </c>
      <c r="I26" s="692">
        <v>144234.45319972519</v>
      </c>
      <c r="J26" s="692">
        <v>426567.87644138496</v>
      </c>
      <c r="K26" s="692">
        <v>3449.81270696</v>
      </c>
      <c r="L26" s="692">
        <v>0</v>
      </c>
    </row>
    <row r="27" spans="1:12">
      <c r="A27" s="347">
        <v>21</v>
      </c>
      <c r="B27" s="364" t="s">
        <v>451</v>
      </c>
      <c r="C27" s="690">
        <f t="shared" si="1"/>
        <v>21404636.742575001</v>
      </c>
      <c r="D27" s="678">
        <v>21404636.742575001</v>
      </c>
      <c r="E27" s="678">
        <v>0</v>
      </c>
      <c r="F27" s="692">
        <v>0</v>
      </c>
      <c r="G27" s="692">
        <v>0</v>
      </c>
      <c r="H27" s="678">
        <f t="shared" si="0"/>
        <v>62473.653241913838</v>
      </c>
      <c r="I27" s="692">
        <v>62473.653241913838</v>
      </c>
      <c r="J27" s="692">
        <v>0</v>
      </c>
      <c r="K27" s="692">
        <v>0</v>
      </c>
      <c r="L27" s="692">
        <v>0</v>
      </c>
    </row>
    <row r="28" spans="1:12">
      <c r="A28" s="347">
        <v>22</v>
      </c>
      <c r="B28" s="364" t="s">
        <v>452</v>
      </c>
      <c r="C28" s="690">
        <f t="shared" si="1"/>
        <v>11814786.235028001</v>
      </c>
      <c r="D28" s="678">
        <v>3694561.8486100002</v>
      </c>
      <c r="E28" s="678">
        <v>8065303.4032300003</v>
      </c>
      <c r="F28" s="692">
        <v>54920.983187999998</v>
      </c>
      <c r="G28" s="692">
        <v>0</v>
      </c>
      <c r="H28" s="678">
        <f t="shared" si="0"/>
        <v>523794.65219428588</v>
      </c>
      <c r="I28" s="692">
        <v>22518.565145830107</v>
      </c>
      <c r="J28" s="692">
        <v>466988.55354309577</v>
      </c>
      <c r="K28" s="692">
        <v>34287.533505360007</v>
      </c>
      <c r="L28" s="692">
        <v>0</v>
      </c>
    </row>
    <row r="29" spans="1:12">
      <c r="A29" s="347">
        <v>23</v>
      </c>
      <c r="B29" s="364" t="s">
        <v>453</v>
      </c>
      <c r="C29" s="690">
        <f t="shared" si="1"/>
        <v>207043625.22284201</v>
      </c>
      <c r="D29" s="678">
        <v>188720478.41391101</v>
      </c>
      <c r="E29" s="678">
        <v>7674986.1827330012</v>
      </c>
      <c r="F29" s="692">
        <v>10460351.693081995</v>
      </c>
      <c r="G29" s="692">
        <v>187808.933116</v>
      </c>
      <c r="H29" s="678">
        <f t="shared" si="0"/>
        <v>9682562.1579220984</v>
      </c>
      <c r="I29" s="692">
        <v>1705382.6954865663</v>
      </c>
      <c r="J29" s="692">
        <v>1980524.9495139436</v>
      </c>
      <c r="K29" s="692">
        <v>5995704.8218622701</v>
      </c>
      <c r="L29" s="692">
        <v>949.69105931839692</v>
      </c>
    </row>
    <row r="30" spans="1:12">
      <c r="A30" s="347">
        <v>24</v>
      </c>
      <c r="B30" s="364" t="s">
        <v>524</v>
      </c>
      <c r="C30" s="690">
        <f t="shared" si="1"/>
        <v>550339488.05082881</v>
      </c>
      <c r="D30" s="678">
        <v>504128034.60458881</v>
      </c>
      <c r="E30" s="678">
        <v>20187766.062045995</v>
      </c>
      <c r="F30" s="692">
        <v>23260376.418895971</v>
      </c>
      <c r="G30" s="692">
        <v>2763310.9652979998</v>
      </c>
      <c r="H30" s="678">
        <f t="shared" si="0"/>
        <v>25949826.081596449</v>
      </c>
      <c r="I30" s="692">
        <v>5340563.1063860357</v>
      </c>
      <c r="J30" s="692">
        <v>5057617.719844616</v>
      </c>
      <c r="K30" s="692">
        <v>14444012.830173558</v>
      </c>
      <c r="L30" s="692">
        <v>1107632.4251922374</v>
      </c>
    </row>
    <row r="31" spans="1:12">
      <c r="A31" s="347">
        <v>25</v>
      </c>
      <c r="B31" s="364" t="s">
        <v>454</v>
      </c>
      <c r="C31" s="690">
        <f t="shared" si="1"/>
        <v>81583664.922558025</v>
      </c>
      <c r="D31" s="678">
        <v>74396900.132498011</v>
      </c>
      <c r="E31" s="678">
        <v>2871135.2505100002</v>
      </c>
      <c r="F31" s="692">
        <v>4315629.5395500008</v>
      </c>
      <c r="G31" s="692">
        <v>0</v>
      </c>
      <c r="H31" s="678">
        <f t="shared" si="0"/>
        <v>4467691.5555520011</v>
      </c>
      <c r="I31" s="692">
        <v>390028.52576178202</v>
      </c>
      <c r="J31" s="692">
        <v>958003.39898548927</v>
      </c>
      <c r="K31" s="692">
        <v>3119659.6308047301</v>
      </c>
      <c r="L31" s="692">
        <v>0</v>
      </c>
    </row>
    <row r="32" spans="1:12">
      <c r="A32" s="347">
        <v>26</v>
      </c>
      <c r="B32" s="364" t="s">
        <v>521</v>
      </c>
      <c r="C32" s="690">
        <f t="shared" si="1"/>
        <v>327951913.38396657</v>
      </c>
      <c r="D32" s="678">
        <v>282705342.92945248</v>
      </c>
      <c r="E32" s="678">
        <v>11736915.509856004</v>
      </c>
      <c r="F32" s="692">
        <v>33509654.944658123</v>
      </c>
      <c r="G32" s="692">
        <v>0</v>
      </c>
      <c r="H32" s="678">
        <f t="shared" si="0"/>
        <v>31540674.598215565</v>
      </c>
      <c r="I32" s="692">
        <v>2426998.6855797181</v>
      </c>
      <c r="J32" s="692">
        <v>3014410.4316530544</v>
      </c>
      <c r="K32" s="692">
        <v>26099265.480982792</v>
      </c>
      <c r="L32" s="692">
        <v>0</v>
      </c>
    </row>
    <row r="33" spans="1:12" ht="13.8">
      <c r="A33" s="347">
        <v>27</v>
      </c>
      <c r="B33" s="414" t="s">
        <v>64</v>
      </c>
      <c r="C33" s="693">
        <f>SUM(C7:C32)</f>
        <v>2992709410.9288278</v>
      </c>
      <c r="D33" s="693">
        <f t="shared" ref="D33:L33" si="2">SUM(D7:D32)</f>
        <v>2769129230.3575501</v>
      </c>
      <c r="E33" s="693">
        <f t="shared" si="2"/>
        <v>101002957.299181</v>
      </c>
      <c r="F33" s="693">
        <f t="shared" si="2"/>
        <v>118750234.77144009</v>
      </c>
      <c r="G33" s="693">
        <f t="shared" si="2"/>
        <v>3826988.5006559994</v>
      </c>
      <c r="H33" s="699">
        <f>SUM(H7:H32)</f>
        <v>134733379.81543529</v>
      </c>
      <c r="I33" s="693">
        <f t="shared" si="2"/>
        <v>33089771.59933807</v>
      </c>
      <c r="J33" s="693">
        <f>SUM(J7:J32)</f>
        <v>18986398.215487726</v>
      </c>
      <c r="K33" s="693">
        <f t="shared" si="2"/>
        <v>81239927.141280353</v>
      </c>
      <c r="L33" s="693">
        <f t="shared" si="2"/>
        <v>1417282.8593291391</v>
      </c>
    </row>
    <row r="34" spans="1:12">
      <c r="A34" s="377"/>
      <c r="B34" s="377"/>
      <c r="C34" s="377"/>
      <c r="D34" s="377"/>
      <c r="E34" s="377"/>
      <c r="H34" s="377"/>
    </row>
    <row r="35" spans="1:12">
      <c r="A35" s="377"/>
      <c r="B35" s="413"/>
      <c r="C35" s="413"/>
      <c r="D35" s="377"/>
      <c r="E35" s="377"/>
      <c r="H35" s="377"/>
    </row>
    <row r="36" spans="1:12" s="389" customFormat="1" ht="13.8">
      <c r="A36" s="779"/>
      <c r="F36" s="780"/>
      <c r="G36" s="780"/>
      <c r="I36" s="780"/>
      <c r="J36" s="780"/>
      <c r="K36" s="780"/>
      <c r="L36" s="780"/>
    </row>
    <row r="37" spans="1:12">
      <c r="A37" s="575"/>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scale="3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3"/>
  <sheetViews>
    <sheetView showGridLines="0" zoomScale="85" zoomScaleNormal="85" workbookViewId="0"/>
  </sheetViews>
  <sheetFormatPr defaultColWidth="8.6640625" defaultRowHeight="12"/>
  <cols>
    <col min="1" max="1" width="10.33203125" style="416" customWidth="1"/>
    <col min="2" max="2" width="74.33203125" style="416" customWidth="1"/>
    <col min="3" max="11" width="24.44140625" style="416" customWidth="1"/>
    <col min="12" max="16384" width="8.6640625" style="416"/>
  </cols>
  <sheetData>
    <row r="1" spans="1:11" s="358" customFormat="1" ht="13.8">
      <c r="A1" s="298" t="s">
        <v>30</v>
      </c>
      <c r="B1" s="344" t="str">
        <f>'Info '!C2</f>
        <v>JSC "Liberty Bank"</v>
      </c>
    </row>
    <row r="2" spans="1:11" s="358" customFormat="1">
      <c r="A2" s="299" t="s">
        <v>31</v>
      </c>
      <c r="B2" s="490">
        <f>'1. key ratios '!B2</f>
        <v>45291</v>
      </c>
    </row>
    <row r="3" spans="1:11" s="358" customFormat="1">
      <c r="A3" s="300" t="s">
        <v>504</v>
      </c>
    </row>
    <row r="4" spans="1:11">
      <c r="C4" s="419" t="s">
        <v>698</v>
      </c>
      <c r="D4" s="419" t="s">
        <v>697</v>
      </c>
      <c r="E4" s="419" t="s">
        <v>696</v>
      </c>
      <c r="F4" s="419" t="s">
        <v>695</v>
      </c>
      <c r="G4" s="419" t="s">
        <v>694</v>
      </c>
      <c r="H4" s="419" t="s">
        <v>693</v>
      </c>
      <c r="I4" s="419" t="s">
        <v>692</v>
      </c>
      <c r="J4" s="419" t="s">
        <v>691</v>
      </c>
      <c r="K4" s="419" t="s">
        <v>690</v>
      </c>
    </row>
    <row r="5" spans="1:11" ht="53.25" customHeight="1">
      <c r="A5" s="933" t="s">
        <v>689</v>
      </c>
      <c r="B5" s="934"/>
      <c r="C5" s="418" t="s">
        <v>505</v>
      </c>
      <c r="D5" s="418" t="s">
        <v>506</v>
      </c>
      <c r="E5" s="418" t="s">
        <v>507</v>
      </c>
      <c r="F5" s="418" t="s">
        <v>508</v>
      </c>
      <c r="G5" s="418" t="s">
        <v>509</v>
      </c>
      <c r="H5" s="418" t="s">
        <v>510</v>
      </c>
      <c r="I5" s="418" t="s">
        <v>511</v>
      </c>
      <c r="J5" s="418" t="s">
        <v>512</v>
      </c>
      <c r="K5" s="418" t="s">
        <v>513</v>
      </c>
    </row>
    <row r="6" spans="1:11">
      <c r="A6" s="346">
        <v>1</v>
      </c>
      <c r="B6" s="346" t="s">
        <v>473</v>
      </c>
      <c r="C6" s="678">
        <v>19332553.378224999</v>
      </c>
      <c r="D6" s="678">
        <v>1628639.0722000003</v>
      </c>
      <c r="E6" s="678">
        <v>0</v>
      </c>
      <c r="F6" s="678">
        <v>165652437.25804046</v>
      </c>
      <c r="G6" s="678">
        <v>1318449407.2142441</v>
      </c>
      <c r="H6" s="678">
        <v>9536779.1152500007</v>
      </c>
      <c r="I6" s="678">
        <v>596554960.02722132</v>
      </c>
      <c r="J6" s="678">
        <v>28032302.341112401</v>
      </c>
      <c r="K6" s="678">
        <v>853522332.52253461</v>
      </c>
    </row>
    <row r="7" spans="1:11">
      <c r="A7" s="346">
        <v>2</v>
      </c>
      <c r="B7" s="347" t="s">
        <v>514</v>
      </c>
      <c r="C7" s="678"/>
      <c r="D7" s="678">
        <v>0</v>
      </c>
      <c r="E7" s="678"/>
      <c r="F7" s="678"/>
      <c r="G7" s="678"/>
      <c r="H7" s="678"/>
      <c r="I7" s="678"/>
      <c r="J7" s="678"/>
      <c r="K7" s="678">
        <v>32115763.050000001</v>
      </c>
    </row>
    <row r="8" spans="1:11">
      <c r="A8" s="346">
        <v>3</v>
      </c>
      <c r="B8" s="347" t="s">
        <v>481</v>
      </c>
      <c r="C8" s="678">
        <v>15661063.185999999</v>
      </c>
      <c r="D8" s="678"/>
      <c r="E8" s="678"/>
      <c r="F8" s="678"/>
      <c r="G8" s="678"/>
      <c r="H8" s="678"/>
      <c r="I8" s="678"/>
      <c r="J8" s="678"/>
      <c r="K8" s="678">
        <v>213895060.93518293</v>
      </c>
    </row>
    <row r="9" spans="1:11">
      <c r="A9" s="346">
        <v>4</v>
      </c>
      <c r="B9" s="378" t="s">
        <v>515</v>
      </c>
      <c r="C9" s="694">
        <v>179312.10035332254</v>
      </c>
      <c r="D9" s="694"/>
      <c r="E9" s="694"/>
      <c r="F9" s="694">
        <v>1628676.4040784705</v>
      </c>
      <c r="G9" s="694">
        <v>30707967.638500929</v>
      </c>
      <c r="H9" s="694">
        <v>0</v>
      </c>
      <c r="I9" s="694">
        <v>18178621.942304742</v>
      </c>
      <c r="J9" s="694"/>
      <c r="K9" s="694">
        <v>71882645.186858431</v>
      </c>
    </row>
    <row r="10" spans="1:11">
      <c r="A10" s="346">
        <v>5</v>
      </c>
      <c r="B10" s="368" t="s">
        <v>516</v>
      </c>
      <c r="C10" s="694"/>
      <c r="D10" s="694"/>
      <c r="E10" s="694"/>
      <c r="F10" s="694"/>
      <c r="G10" s="694"/>
      <c r="H10" s="694"/>
      <c r="I10" s="694"/>
      <c r="J10" s="694"/>
      <c r="K10" s="694"/>
    </row>
    <row r="11" spans="1:11">
      <c r="A11" s="346">
        <v>6</v>
      </c>
      <c r="B11" s="368" t="s">
        <v>517</v>
      </c>
      <c r="C11" s="694"/>
      <c r="D11" s="694"/>
      <c r="E11" s="694"/>
      <c r="F11" s="694"/>
      <c r="G11" s="694"/>
      <c r="H11" s="694"/>
      <c r="I11" s="694"/>
      <c r="J11" s="694"/>
      <c r="K11" s="694"/>
    </row>
    <row r="13" spans="1:11" ht="13.8">
      <c r="B13" s="417"/>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scale="2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20"/>
  <sheetViews>
    <sheetView showGridLines="0" zoomScale="85" zoomScaleNormal="85" workbookViewId="0"/>
  </sheetViews>
  <sheetFormatPr defaultColWidth="8.6640625" defaultRowHeight="14.4"/>
  <cols>
    <col min="1" max="1" width="10.109375" style="420" bestFit="1" customWidth="1"/>
    <col min="2" max="2" width="61.5546875" style="420" customWidth="1"/>
    <col min="3" max="18" width="13.109375" style="420" customWidth="1"/>
    <col min="19" max="19" width="26.44140625" style="420" customWidth="1"/>
    <col min="20" max="20" width="27.88671875" style="420" customWidth="1"/>
    <col min="21" max="21" width="26.88671875" style="420" customWidth="1"/>
    <col min="22" max="22" width="31" style="420" customWidth="1"/>
    <col min="23" max="16384" width="8.6640625" style="420"/>
  </cols>
  <sheetData>
    <row r="1" spans="1:22">
      <c r="A1" s="298" t="s">
        <v>30</v>
      </c>
      <c r="B1" s="344" t="str">
        <f>'Info '!C2</f>
        <v>JSC "Liberty Bank"</v>
      </c>
    </row>
    <row r="2" spans="1:22">
      <c r="A2" s="299" t="s">
        <v>31</v>
      </c>
      <c r="B2" s="490">
        <f>'1. key ratios '!B2</f>
        <v>45291</v>
      </c>
    </row>
    <row r="3" spans="1:22">
      <c r="A3" s="300" t="s">
        <v>532</v>
      </c>
      <c r="B3" s="358"/>
    </row>
    <row r="4" spans="1:22">
      <c r="A4" s="300"/>
      <c r="B4" s="358"/>
    </row>
    <row r="5" spans="1:22">
      <c r="A5" s="935" t="s">
        <v>533</v>
      </c>
      <c r="B5" s="936"/>
      <c r="C5" s="940" t="s">
        <v>699</v>
      </c>
      <c r="D5" s="940"/>
      <c r="E5" s="940"/>
      <c r="F5" s="940"/>
      <c r="G5" s="940"/>
      <c r="H5" s="940" t="s">
        <v>551</v>
      </c>
      <c r="I5" s="940"/>
      <c r="J5" s="940"/>
      <c r="K5" s="940"/>
      <c r="L5" s="940"/>
      <c r="M5" s="940" t="s">
        <v>663</v>
      </c>
      <c r="N5" s="940"/>
      <c r="O5" s="940"/>
      <c r="P5" s="940"/>
      <c r="Q5" s="940"/>
      <c r="R5" s="939" t="s">
        <v>534</v>
      </c>
      <c r="S5" s="939" t="s">
        <v>548</v>
      </c>
      <c r="T5" s="939" t="s">
        <v>549</v>
      </c>
      <c r="U5" s="939" t="s">
        <v>710</v>
      </c>
      <c r="V5" s="939" t="s">
        <v>711</v>
      </c>
    </row>
    <row r="6" spans="1:22" ht="22.5" customHeight="1">
      <c r="A6" s="937"/>
      <c r="B6" s="938"/>
      <c r="C6" s="430"/>
      <c r="D6" s="356" t="s">
        <v>684</v>
      </c>
      <c r="E6" s="356" t="s">
        <v>683</v>
      </c>
      <c r="F6" s="356" t="s">
        <v>682</v>
      </c>
      <c r="G6" s="356" t="s">
        <v>681</v>
      </c>
      <c r="H6" s="430"/>
      <c r="I6" s="356" t="s">
        <v>684</v>
      </c>
      <c r="J6" s="356" t="s">
        <v>683</v>
      </c>
      <c r="K6" s="356" t="s">
        <v>682</v>
      </c>
      <c r="L6" s="356" t="s">
        <v>681</v>
      </c>
      <c r="M6" s="430"/>
      <c r="N6" s="356" t="s">
        <v>684</v>
      </c>
      <c r="O6" s="356" t="s">
        <v>683</v>
      </c>
      <c r="P6" s="356" t="s">
        <v>682</v>
      </c>
      <c r="Q6" s="356" t="s">
        <v>681</v>
      </c>
      <c r="R6" s="939"/>
      <c r="S6" s="939"/>
      <c r="T6" s="939"/>
      <c r="U6" s="939"/>
      <c r="V6" s="939"/>
    </row>
    <row r="7" spans="1:22">
      <c r="A7" s="428">
        <v>1</v>
      </c>
      <c r="B7" s="429" t="s">
        <v>542</v>
      </c>
      <c r="C7" s="694">
        <v>110324.43</v>
      </c>
      <c r="D7" s="694">
        <v>110324.43</v>
      </c>
      <c r="E7" s="694">
        <v>0</v>
      </c>
      <c r="F7" s="694">
        <v>0</v>
      </c>
      <c r="G7" s="694">
        <v>0</v>
      </c>
      <c r="H7" s="694">
        <v>110846.41</v>
      </c>
      <c r="I7" s="694">
        <v>110846.41</v>
      </c>
      <c r="J7" s="694">
        <v>0</v>
      </c>
      <c r="K7" s="694">
        <v>0</v>
      </c>
      <c r="L7" s="694">
        <v>0</v>
      </c>
      <c r="M7" s="694">
        <v>1230.0172798937299</v>
      </c>
      <c r="N7" s="694">
        <v>1230.0172798937299</v>
      </c>
      <c r="O7" s="694">
        <v>0</v>
      </c>
      <c r="P7" s="694">
        <v>0</v>
      </c>
      <c r="Q7" s="694">
        <v>0</v>
      </c>
      <c r="R7" s="694">
        <v>5</v>
      </c>
      <c r="S7" s="695">
        <v>0</v>
      </c>
      <c r="T7" s="695">
        <v>0</v>
      </c>
      <c r="U7" s="695">
        <v>0.22124602347820876</v>
      </c>
      <c r="V7" s="696">
        <v>24.559349041672352</v>
      </c>
    </row>
    <row r="8" spans="1:22">
      <c r="A8" s="428">
        <v>2</v>
      </c>
      <c r="B8" s="427" t="s">
        <v>541</v>
      </c>
      <c r="C8" s="694">
        <v>1156675648.3408537</v>
      </c>
      <c r="D8" s="694">
        <v>1067110674.6169988</v>
      </c>
      <c r="E8" s="694">
        <v>32070696.46201</v>
      </c>
      <c r="F8" s="694">
        <v>57494277.261845</v>
      </c>
      <c r="G8" s="694">
        <v>0</v>
      </c>
      <c r="H8" s="694">
        <v>1174737496.1082866</v>
      </c>
      <c r="I8" s="694">
        <v>1075201622.3816307</v>
      </c>
      <c r="J8" s="694">
        <v>32594920.800996002</v>
      </c>
      <c r="K8" s="694">
        <v>66940952.925655998</v>
      </c>
      <c r="L8" s="694">
        <v>0</v>
      </c>
      <c r="M8" s="694">
        <v>83072421.038678557</v>
      </c>
      <c r="N8" s="694">
        <v>20962363.709339049</v>
      </c>
      <c r="O8" s="694">
        <v>9273192.6122839637</v>
      </c>
      <c r="P8" s="694">
        <v>52836864.717055544</v>
      </c>
      <c r="Q8" s="694">
        <v>0</v>
      </c>
      <c r="R8" s="694">
        <v>445856</v>
      </c>
      <c r="S8" s="695">
        <v>0.23081879462893842</v>
      </c>
      <c r="T8" s="695">
        <v>0.27824705529312255</v>
      </c>
      <c r="U8" s="695">
        <v>0.23187893759114106</v>
      </c>
      <c r="V8" s="696">
        <v>34.555632170561331</v>
      </c>
    </row>
    <row r="9" spans="1:22">
      <c r="A9" s="428">
        <v>3</v>
      </c>
      <c r="B9" s="427" t="s">
        <v>540</v>
      </c>
      <c r="C9" s="694">
        <v>0</v>
      </c>
      <c r="D9" s="694">
        <v>0</v>
      </c>
      <c r="E9" s="694">
        <v>0</v>
      </c>
      <c r="F9" s="694">
        <v>0</v>
      </c>
      <c r="G9" s="694">
        <v>0</v>
      </c>
      <c r="H9" s="694">
        <v>0</v>
      </c>
      <c r="I9" s="694">
        <v>0</v>
      </c>
      <c r="J9" s="694">
        <v>0</v>
      </c>
      <c r="K9" s="694">
        <v>0</v>
      </c>
      <c r="L9" s="694">
        <v>0</v>
      </c>
      <c r="M9" s="694">
        <v>0</v>
      </c>
      <c r="N9" s="694">
        <v>0</v>
      </c>
      <c r="O9" s="694">
        <v>0</v>
      </c>
      <c r="P9" s="694">
        <v>0</v>
      </c>
      <c r="Q9" s="694">
        <v>0</v>
      </c>
      <c r="R9" s="694">
        <v>0</v>
      </c>
      <c r="S9" s="695">
        <v>0</v>
      </c>
      <c r="T9" s="695">
        <v>0</v>
      </c>
      <c r="U9" s="695">
        <v>0</v>
      </c>
      <c r="V9" s="696">
        <v>0</v>
      </c>
    </row>
    <row r="10" spans="1:22">
      <c r="A10" s="428">
        <v>4</v>
      </c>
      <c r="B10" s="427" t="s">
        <v>539</v>
      </c>
      <c r="C10" s="694">
        <v>8781758.8599999994</v>
      </c>
      <c r="D10" s="694">
        <v>7842901.3099999996</v>
      </c>
      <c r="E10" s="694">
        <v>362488.91</v>
      </c>
      <c r="F10" s="694">
        <v>576368.64000000001</v>
      </c>
      <c r="G10" s="694">
        <v>0</v>
      </c>
      <c r="H10" s="694">
        <v>8996308.2400000002</v>
      </c>
      <c r="I10" s="694">
        <v>7928459.1600000001</v>
      </c>
      <c r="J10" s="694">
        <v>370341.8</v>
      </c>
      <c r="K10" s="694">
        <v>697507.28</v>
      </c>
      <c r="L10" s="694">
        <v>0</v>
      </c>
      <c r="M10" s="694">
        <v>925754.95843864675</v>
      </c>
      <c r="N10" s="694">
        <v>126037.9621508086</v>
      </c>
      <c r="O10" s="694">
        <v>203310.17227514819</v>
      </c>
      <c r="P10" s="694">
        <v>596406.82401268999</v>
      </c>
      <c r="Q10" s="694">
        <v>0</v>
      </c>
      <c r="R10" s="694">
        <v>17697</v>
      </c>
      <c r="S10" s="695">
        <v>0.21582393373226585</v>
      </c>
      <c r="T10" s="695">
        <v>0.24084970559768415</v>
      </c>
      <c r="U10" s="695">
        <v>0.22981765680291066</v>
      </c>
      <c r="V10" s="696">
        <v>15.352495471909187</v>
      </c>
    </row>
    <row r="11" spans="1:22">
      <c r="A11" s="428">
        <v>5</v>
      </c>
      <c r="B11" s="427" t="s">
        <v>538</v>
      </c>
      <c r="C11" s="694">
        <v>6315838.234197</v>
      </c>
      <c r="D11" s="694">
        <v>5285063.1270470005</v>
      </c>
      <c r="E11" s="694">
        <v>243168.35</v>
      </c>
      <c r="F11" s="694">
        <v>787606.75714999996</v>
      </c>
      <c r="G11" s="694">
        <v>0</v>
      </c>
      <c r="H11" s="694">
        <v>6438434.0541970003</v>
      </c>
      <c r="I11" s="694">
        <v>5356049.7470469996</v>
      </c>
      <c r="J11" s="694">
        <v>249608.53</v>
      </c>
      <c r="K11" s="694">
        <v>832775.77714999998</v>
      </c>
      <c r="L11" s="694">
        <v>0</v>
      </c>
      <c r="M11" s="694">
        <v>751757.39096859004</v>
      </c>
      <c r="N11" s="694">
        <v>44731.533425306196</v>
      </c>
      <c r="O11" s="694">
        <v>90286.839065703796</v>
      </c>
      <c r="P11" s="694">
        <v>616739.01847758004</v>
      </c>
      <c r="Q11" s="694">
        <v>0</v>
      </c>
      <c r="R11" s="694">
        <v>25476</v>
      </c>
      <c r="S11" s="695">
        <v>0.18489902080783355</v>
      </c>
      <c r="T11" s="695">
        <v>0.2224172628518972</v>
      </c>
      <c r="U11" s="695">
        <v>0.16955983059676266</v>
      </c>
      <c r="V11" s="696">
        <v>12.31421608642942</v>
      </c>
    </row>
    <row r="12" spans="1:22">
      <c r="A12" s="428">
        <v>6</v>
      </c>
      <c r="B12" s="427" t="s">
        <v>537</v>
      </c>
      <c r="C12" s="694">
        <v>21685667.32</v>
      </c>
      <c r="D12" s="694">
        <v>19408007.780000001</v>
      </c>
      <c r="E12" s="694">
        <v>510620.83</v>
      </c>
      <c r="F12" s="694">
        <v>1767038.71</v>
      </c>
      <c r="G12" s="694">
        <v>0</v>
      </c>
      <c r="H12" s="694">
        <v>22128403.059999999</v>
      </c>
      <c r="I12" s="694">
        <v>19500822.16</v>
      </c>
      <c r="J12" s="694">
        <v>519431.12</v>
      </c>
      <c r="K12" s="694">
        <v>2108149.7799999998</v>
      </c>
      <c r="L12" s="694">
        <v>0</v>
      </c>
      <c r="M12" s="694">
        <v>2139464.6004534625</v>
      </c>
      <c r="N12" s="694">
        <v>263661.980443181</v>
      </c>
      <c r="O12" s="694">
        <v>145722.8581957616</v>
      </c>
      <c r="P12" s="694">
        <v>1730079.76181452</v>
      </c>
      <c r="Q12" s="694">
        <v>0</v>
      </c>
      <c r="R12" s="694">
        <v>42716</v>
      </c>
      <c r="S12" s="695">
        <v>0</v>
      </c>
      <c r="T12" s="695">
        <v>0.21854527937274293</v>
      </c>
      <c r="U12" s="695">
        <v>9.6941028428367965E-2</v>
      </c>
      <c r="V12" s="696">
        <v>23.98905390261001</v>
      </c>
    </row>
    <row r="13" spans="1:22">
      <c r="A13" s="428">
        <v>7</v>
      </c>
      <c r="B13" s="427" t="s">
        <v>536</v>
      </c>
      <c r="C13" s="694">
        <v>289176413.62107801</v>
      </c>
      <c r="D13" s="694">
        <v>281655359.60240901</v>
      </c>
      <c r="E13" s="694">
        <v>4702910.2272229996</v>
      </c>
      <c r="F13" s="694">
        <v>2818143.7914459999</v>
      </c>
      <c r="G13" s="694">
        <v>0</v>
      </c>
      <c r="H13" s="694">
        <v>290725982.58838803</v>
      </c>
      <c r="I13" s="694">
        <v>283018267.036053</v>
      </c>
      <c r="J13" s="694">
        <v>4761324.8385110004</v>
      </c>
      <c r="K13" s="694">
        <v>2946390.7138240002</v>
      </c>
      <c r="L13" s="694">
        <v>0</v>
      </c>
      <c r="M13" s="694">
        <v>2320934.610296295</v>
      </c>
      <c r="N13" s="694">
        <v>504031.28355835174</v>
      </c>
      <c r="O13" s="694">
        <v>607349.19134450611</v>
      </c>
      <c r="P13" s="694">
        <v>1209554.135393437</v>
      </c>
      <c r="Q13" s="694">
        <v>0</v>
      </c>
      <c r="R13" s="694">
        <v>3687</v>
      </c>
      <c r="S13" s="695">
        <v>0.11805883221363565</v>
      </c>
      <c r="T13" s="695">
        <v>0.13133645277416908</v>
      </c>
      <c r="U13" s="695">
        <v>0.11248055392616542</v>
      </c>
      <c r="V13" s="696">
        <v>125.61587897654007</v>
      </c>
    </row>
    <row r="14" spans="1:22">
      <c r="A14" s="422">
        <v>7.1</v>
      </c>
      <c r="B14" s="421" t="s">
        <v>545</v>
      </c>
      <c r="C14" s="694">
        <v>248889649.68059599</v>
      </c>
      <c r="D14" s="694">
        <v>241888580.43716499</v>
      </c>
      <c r="E14" s="694">
        <v>4449480.487923</v>
      </c>
      <c r="F14" s="694">
        <v>2551588.755508</v>
      </c>
      <c r="G14" s="694">
        <v>0</v>
      </c>
      <c r="H14" s="694">
        <v>250268745.891175</v>
      </c>
      <c r="I14" s="694">
        <v>243088186.25341499</v>
      </c>
      <c r="J14" s="694">
        <v>4501757.3898740001</v>
      </c>
      <c r="K14" s="694">
        <v>2678802.2478860002</v>
      </c>
      <c r="L14" s="694">
        <v>0</v>
      </c>
      <c r="M14" s="694">
        <v>2076919.5870275178</v>
      </c>
      <c r="N14" s="694">
        <v>434785.09044790786</v>
      </c>
      <c r="O14" s="694">
        <v>574239.06225733808</v>
      </c>
      <c r="P14" s="694">
        <v>1067895.434322272</v>
      </c>
      <c r="Q14" s="694">
        <v>0</v>
      </c>
      <c r="R14" s="694">
        <v>2956</v>
      </c>
      <c r="S14" s="695">
        <v>0.11808407649389999</v>
      </c>
      <c r="T14" s="695">
        <v>0.13095025575182023</v>
      </c>
      <c r="U14" s="695">
        <v>0.11273211744275485</v>
      </c>
      <c r="V14" s="696">
        <v>125.92916926136789</v>
      </c>
    </row>
    <row r="15" spans="1:22">
      <c r="A15" s="422">
        <v>7.2</v>
      </c>
      <c r="B15" s="421" t="s">
        <v>547</v>
      </c>
      <c r="C15" s="694">
        <v>9934351.8391929995</v>
      </c>
      <c r="D15" s="694">
        <v>9934351.8391929995</v>
      </c>
      <c r="E15" s="694">
        <v>0</v>
      </c>
      <c r="F15" s="694">
        <v>0</v>
      </c>
      <c r="G15" s="694">
        <v>0</v>
      </c>
      <c r="H15" s="694">
        <v>9970288.7886340003</v>
      </c>
      <c r="I15" s="694">
        <v>9970288.7886340003</v>
      </c>
      <c r="J15" s="694">
        <v>0</v>
      </c>
      <c r="K15" s="694">
        <v>0</v>
      </c>
      <c r="L15" s="694">
        <v>0</v>
      </c>
      <c r="M15" s="694">
        <v>16987.286519704281</v>
      </c>
      <c r="N15" s="694">
        <v>16987.286519704281</v>
      </c>
      <c r="O15" s="694">
        <v>0</v>
      </c>
      <c r="P15" s="694">
        <v>0</v>
      </c>
      <c r="Q15" s="694">
        <v>0</v>
      </c>
      <c r="R15" s="694">
        <v>90</v>
      </c>
      <c r="S15" s="695">
        <v>0.10309215077773007</v>
      </c>
      <c r="T15" s="695">
        <v>0.12201530477379983</v>
      </c>
      <c r="U15" s="695">
        <v>0.10192553734816748</v>
      </c>
      <c r="V15" s="696">
        <v>145.72243715339883</v>
      </c>
    </row>
    <row r="16" spans="1:22">
      <c r="A16" s="422">
        <v>7.3</v>
      </c>
      <c r="B16" s="421" t="s">
        <v>544</v>
      </c>
      <c r="C16" s="694">
        <v>30352412.101289</v>
      </c>
      <c r="D16" s="694">
        <v>29832427.326051001</v>
      </c>
      <c r="E16" s="694">
        <v>253429.73929999999</v>
      </c>
      <c r="F16" s="694">
        <v>266555.03593800002</v>
      </c>
      <c r="G16" s="694">
        <v>0</v>
      </c>
      <c r="H16" s="694">
        <v>30486947.908578999</v>
      </c>
      <c r="I16" s="694">
        <v>29959791.994004</v>
      </c>
      <c r="J16" s="694">
        <v>259567.44863699999</v>
      </c>
      <c r="K16" s="694">
        <v>267588.46593800001</v>
      </c>
      <c r="L16" s="694">
        <v>0</v>
      </c>
      <c r="M16" s="694">
        <v>227027.73674907265</v>
      </c>
      <c r="N16" s="694">
        <v>52258.906590739593</v>
      </c>
      <c r="O16" s="694">
        <v>33110.129087167981</v>
      </c>
      <c r="P16" s="694">
        <v>141658.70107116507</v>
      </c>
      <c r="Q16" s="694">
        <v>0</v>
      </c>
      <c r="R16" s="694">
        <v>641</v>
      </c>
      <c r="S16" s="695">
        <v>0.12042213125792788</v>
      </c>
      <c r="T16" s="695">
        <v>0.13545760231860854</v>
      </c>
      <c r="U16" s="695">
        <v>0.11387239364872208</v>
      </c>
      <c r="V16" s="696">
        <v>116.46601861234672</v>
      </c>
    </row>
    <row r="17" spans="1:22">
      <c r="A17" s="428">
        <v>8</v>
      </c>
      <c r="B17" s="427" t="s">
        <v>543</v>
      </c>
      <c r="C17" s="694">
        <v>95559166.588681996</v>
      </c>
      <c r="D17" s="694">
        <v>93522475.307916</v>
      </c>
      <c r="E17" s="694">
        <v>541953.07820600003</v>
      </c>
      <c r="F17" s="694">
        <v>1494738.2025599999</v>
      </c>
      <c r="G17" s="694">
        <v>0</v>
      </c>
      <c r="H17" s="694">
        <v>96772805.679378003</v>
      </c>
      <c r="I17" s="694">
        <v>94534825.282933995</v>
      </c>
      <c r="J17" s="694">
        <v>571429.72183599998</v>
      </c>
      <c r="K17" s="694">
        <v>1666550.6746080001</v>
      </c>
      <c r="L17" s="694">
        <v>0</v>
      </c>
      <c r="M17" s="694">
        <v>168076.89829461198</v>
      </c>
      <c r="N17" s="694">
        <v>1044.1093441525666</v>
      </c>
      <c r="O17" s="694">
        <v>924.57725621940006</v>
      </c>
      <c r="P17" s="694">
        <v>166108.21169423999</v>
      </c>
      <c r="Q17" s="694">
        <v>0</v>
      </c>
      <c r="R17" s="694">
        <v>74488</v>
      </c>
      <c r="S17" s="695">
        <v>0.168803888934972</v>
      </c>
      <c r="T17" s="695">
        <v>0.23025452389016615</v>
      </c>
      <c r="U17" s="695">
        <v>0.20402176605552688</v>
      </c>
      <c r="V17" s="697">
        <v>0.70072941190416926</v>
      </c>
    </row>
    <row r="18" spans="1:22">
      <c r="A18" s="426">
        <v>9</v>
      </c>
      <c r="B18" s="425" t="s">
        <v>535</v>
      </c>
      <c r="C18" s="572">
        <v>0</v>
      </c>
      <c r="D18" s="572">
        <v>0</v>
      </c>
      <c r="E18" s="572">
        <v>0</v>
      </c>
      <c r="F18" s="572">
        <v>0</v>
      </c>
      <c r="G18" s="572">
        <v>0</v>
      </c>
      <c r="H18" s="572">
        <v>0</v>
      </c>
      <c r="I18" s="572">
        <v>0</v>
      </c>
      <c r="J18" s="572">
        <v>0</v>
      </c>
      <c r="K18" s="572">
        <v>0</v>
      </c>
      <c r="L18" s="572">
        <v>0</v>
      </c>
      <c r="M18" s="572">
        <v>0</v>
      </c>
      <c r="N18" s="572">
        <v>0</v>
      </c>
      <c r="O18" s="572">
        <v>0</v>
      </c>
      <c r="P18" s="572">
        <v>0</v>
      </c>
      <c r="Q18" s="572">
        <v>0</v>
      </c>
      <c r="R18" s="572">
        <v>0</v>
      </c>
      <c r="S18" s="695">
        <v>0</v>
      </c>
      <c r="T18" s="695">
        <v>0</v>
      </c>
      <c r="U18" s="695">
        <v>0</v>
      </c>
      <c r="V18" s="696">
        <v>0</v>
      </c>
    </row>
    <row r="19" spans="1:22">
      <c r="A19" s="424">
        <v>10</v>
      </c>
      <c r="B19" s="423" t="s">
        <v>546</v>
      </c>
      <c r="C19" s="694">
        <v>1578304817.3948107</v>
      </c>
      <c r="D19" s="694">
        <v>1474934806.1743705</v>
      </c>
      <c r="E19" s="694">
        <v>38431837.857439004</v>
      </c>
      <c r="F19" s="694">
        <v>64938173.363001004</v>
      </c>
      <c r="G19" s="694">
        <v>0</v>
      </c>
      <c r="H19" s="694">
        <v>1599910276.140327</v>
      </c>
      <c r="I19" s="694">
        <v>1485650892.1777508</v>
      </c>
      <c r="J19" s="694">
        <v>39067056.811342999</v>
      </c>
      <c r="K19" s="694">
        <v>75192327.151235998</v>
      </c>
      <c r="L19" s="694">
        <v>0</v>
      </c>
      <c r="M19" s="694">
        <v>89379639.514410064</v>
      </c>
      <c r="N19" s="694">
        <v>21903100.595540743</v>
      </c>
      <c r="O19" s="694">
        <v>10320786.250421302</v>
      </c>
      <c r="P19" s="694">
        <v>57155752.668448016</v>
      </c>
      <c r="Q19" s="694">
        <v>0</v>
      </c>
      <c r="R19" s="694">
        <v>609925</v>
      </c>
      <c r="S19" s="695">
        <v>0.21283608341358737</v>
      </c>
      <c r="T19" s="695">
        <v>0.25921372238862234</v>
      </c>
      <c r="U19" s="695">
        <v>0.20621058106057413</v>
      </c>
      <c r="V19" s="698">
        <v>48.848164523267371</v>
      </c>
    </row>
    <row r="20" spans="1:22" ht="24">
      <c r="A20" s="422">
        <v>10.1</v>
      </c>
      <c r="B20" s="421" t="s">
        <v>550</v>
      </c>
      <c r="C20" s="694">
        <v>405871576.15000004</v>
      </c>
      <c r="D20" s="694">
        <v>394710872.94000006</v>
      </c>
      <c r="E20" s="694">
        <v>706915.61</v>
      </c>
      <c r="F20" s="694">
        <v>10453787.6</v>
      </c>
      <c r="G20" s="694">
        <v>0</v>
      </c>
      <c r="H20" s="694">
        <v>413620226.95129001</v>
      </c>
      <c r="I20" s="694">
        <v>401337063.45129001</v>
      </c>
      <c r="J20" s="694">
        <v>749960.05</v>
      </c>
      <c r="K20" s="694">
        <v>11533203.449999999</v>
      </c>
      <c r="L20" s="694">
        <v>0</v>
      </c>
      <c r="M20" s="694">
        <v>24268925.102137767</v>
      </c>
      <c r="N20" s="694">
        <v>13519567.189340189</v>
      </c>
      <c r="O20" s="694">
        <v>304112.20466857875</v>
      </c>
      <c r="P20" s="694">
        <v>10445245.708129</v>
      </c>
      <c r="Q20" s="694">
        <v>0</v>
      </c>
      <c r="R20" s="694">
        <v>346280</v>
      </c>
      <c r="S20" s="695">
        <v>0.25561346332219026</v>
      </c>
      <c r="T20" s="695">
        <v>0.28833976607888923</v>
      </c>
      <c r="U20" s="695">
        <v>0.27582465072235141</v>
      </c>
      <c r="V20" s="698">
        <v>32.02862818948789</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scale="1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9"/>
  <sheetViews>
    <sheetView topLeftCell="A19" zoomScale="85" zoomScaleNormal="85" workbookViewId="0">
      <selection activeCell="L42" sqref="L42"/>
    </sheetView>
  </sheetViews>
  <sheetFormatPr defaultRowHeight="14.4"/>
  <cols>
    <col min="1" max="1" width="8.6640625" style="317"/>
    <col min="2" max="2" width="69.33203125" style="318" customWidth="1"/>
    <col min="3" max="3" width="17" bestFit="1" customWidth="1"/>
    <col min="4" max="4" width="14.88671875" bestFit="1" customWidth="1"/>
    <col min="5" max="6" width="17" bestFit="1" customWidth="1"/>
    <col min="7" max="7" width="14.88671875" bestFit="1" customWidth="1"/>
    <col min="8" max="8" width="17" bestFit="1" customWidth="1"/>
  </cols>
  <sheetData>
    <row r="1" spans="1:8" s="5" customFormat="1" ht="13.8">
      <c r="A1" s="2" t="s">
        <v>30</v>
      </c>
      <c r="B1" s="3" t="str">
        <f>'Info '!C2</f>
        <v>JSC "Liberty Bank"</v>
      </c>
      <c r="C1" s="3"/>
      <c r="D1" s="4"/>
      <c r="E1" s="4"/>
      <c r="F1" s="4"/>
      <c r="G1" s="4"/>
    </row>
    <row r="2" spans="1:8" s="5" customFormat="1" ht="13.8">
      <c r="A2" s="2" t="s">
        <v>31</v>
      </c>
      <c r="B2" s="497">
        <f>'1. key ratios '!B2</f>
        <v>45291</v>
      </c>
      <c r="C2" s="6"/>
      <c r="D2" s="7"/>
      <c r="E2" s="7"/>
      <c r="F2" s="7"/>
      <c r="G2" s="7"/>
      <c r="H2" s="8"/>
    </row>
    <row r="3" spans="1:8" s="5" customFormat="1" thickBot="1">
      <c r="A3" s="2"/>
      <c r="B3" s="6"/>
      <c r="C3" s="6"/>
      <c r="D3" s="7"/>
      <c r="E3" s="7"/>
      <c r="F3" s="7"/>
      <c r="G3" s="7"/>
      <c r="H3" s="8"/>
    </row>
    <row r="4" spans="1:8" ht="21" customHeight="1">
      <c r="A4" s="827" t="s">
        <v>6</v>
      </c>
      <c r="B4" s="829" t="s">
        <v>557</v>
      </c>
      <c r="C4" s="831" t="s">
        <v>558</v>
      </c>
      <c r="D4" s="831"/>
      <c r="E4" s="831"/>
      <c r="F4" s="831" t="s">
        <v>559</v>
      </c>
      <c r="G4" s="831"/>
      <c r="H4" s="832"/>
    </row>
    <row r="5" spans="1:8" ht="21" customHeight="1">
      <c r="A5" s="828"/>
      <c r="B5" s="830"/>
      <c r="C5" s="665" t="s">
        <v>32</v>
      </c>
      <c r="D5" s="665" t="s">
        <v>33</v>
      </c>
      <c r="E5" s="665" t="s">
        <v>34</v>
      </c>
      <c r="F5" s="665" t="s">
        <v>32</v>
      </c>
      <c r="G5" s="665" t="s">
        <v>33</v>
      </c>
      <c r="H5" s="666" t="s">
        <v>34</v>
      </c>
    </row>
    <row r="6" spans="1:8" ht="26.4" customHeight="1">
      <c r="A6" s="828"/>
      <c r="B6" s="791" t="s">
        <v>560</v>
      </c>
      <c r="C6" s="833"/>
      <c r="D6" s="834"/>
      <c r="E6" s="834"/>
      <c r="F6" s="834"/>
      <c r="G6" s="834"/>
      <c r="H6" s="835"/>
    </row>
    <row r="7" spans="1:8" ht="23.1" customHeight="1">
      <c r="A7" s="513">
        <v>1</v>
      </c>
      <c r="B7" s="757" t="s">
        <v>561</v>
      </c>
      <c r="C7" s="700">
        <f>SUM(C8:C10)</f>
        <v>267756826.63</v>
      </c>
      <c r="D7" s="700">
        <f>SUM(D8:D10)</f>
        <v>300248182.68000001</v>
      </c>
      <c r="E7" s="701">
        <f>C7+D7</f>
        <v>568005009.30999994</v>
      </c>
      <c r="F7" s="700">
        <f>SUM(F8:F10)</f>
        <v>249157756.19</v>
      </c>
      <c r="G7" s="700">
        <f>SUM(G8:G10)</f>
        <v>433728301.60625875</v>
      </c>
      <c r="H7" s="792">
        <f>F7+G7</f>
        <v>682886057.79625869</v>
      </c>
    </row>
    <row r="8" spans="1:8">
      <c r="A8" s="513">
        <v>1.1000000000000001</v>
      </c>
      <c r="B8" s="758" t="s">
        <v>562</v>
      </c>
      <c r="C8" s="702">
        <v>236293880.85999998</v>
      </c>
      <c r="D8" s="702">
        <v>81167277.100000009</v>
      </c>
      <c r="E8" s="703">
        <f t="shared" ref="E8:E36" si="0">C8+D8</f>
        <v>317461157.95999998</v>
      </c>
      <c r="F8" s="702">
        <v>203921982.44999999</v>
      </c>
      <c r="G8" s="702">
        <v>55497818.109999992</v>
      </c>
      <c r="H8" s="785">
        <f t="shared" ref="H8:H35" si="1">F8+G8</f>
        <v>259419800.55999997</v>
      </c>
    </row>
    <row r="9" spans="1:8">
      <c r="A9" s="513">
        <v>1.2</v>
      </c>
      <c r="B9" s="758" t="s">
        <v>563</v>
      </c>
      <c r="C9" s="702">
        <v>10890989.18</v>
      </c>
      <c r="D9" s="702">
        <v>78807770.090000004</v>
      </c>
      <c r="E9" s="703">
        <f t="shared" si="0"/>
        <v>89698759.270000011</v>
      </c>
      <c r="F9" s="702">
        <v>43359243.649999999</v>
      </c>
      <c r="G9" s="702">
        <v>71474395.039999992</v>
      </c>
      <c r="H9" s="785">
        <f t="shared" si="1"/>
        <v>114833638.69</v>
      </c>
    </row>
    <row r="10" spans="1:8">
      <c r="A10" s="513">
        <v>1.3</v>
      </c>
      <c r="B10" s="758" t="s">
        <v>564</v>
      </c>
      <c r="C10" s="702">
        <v>20571956.59</v>
      </c>
      <c r="D10" s="702">
        <v>140273135.49000001</v>
      </c>
      <c r="E10" s="703">
        <f t="shared" si="0"/>
        <v>160845092.08000001</v>
      </c>
      <c r="F10" s="702">
        <v>1876530.0900000003</v>
      </c>
      <c r="G10" s="702">
        <v>306756088.45625877</v>
      </c>
      <c r="H10" s="785">
        <f t="shared" si="1"/>
        <v>308632618.54625875</v>
      </c>
    </row>
    <row r="11" spans="1:8">
      <c r="A11" s="513">
        <v>2</v>
      </c>
      <c r="B11" s="305" t="s">
        <v>565</v>
      </c>
      <c r="C11" s="702"/>
      <c r="D11" s="702"/>
      <c r="E11" s="703">
        <f t="shared" si="0"/>
        <v>0</v>
      </c>
      <c r="F11" s="702"/>
      <c r="G11" s="702"/>
      <c r="H11" s="785">
        <f t="shared" si="1"/>
        <v>0</v>
      </c>
    </row>
    <row r="12" spans="1:8">
      <c r="A12" s="513">
        <v>2.1</v>
      </c>
      <c r="B12" s="759" t="s">
        <v>566</v>
      </c>
      <c r="C12" s="702"/>
      <c r="D12" s="702"/>
      <c r="E12" s="703">
        <f t="shared" si="0"/>
        <v>0</v>
      </c>
      <c r="F12" s="702"/>
      <c r="G12" s="702"/>
      <c r="H12" s="785">
        <f t="shared" si="1"/>
        <v>0</v>
      </c>
    </row>
    <row r="13" spans="1:8" ht="26.4" customHeight="1">
      <c r="A13" s="513">
        <v>3</v>
      </c>
      <c r="B13" s="306" t="s">
        <v>567</v>
      </c>
      <c r="C13" s="704">
        <v>1454.65</v>
      </c>
      <c r="D13" s="704">
        <v>0</v>
      </c>
      <c r="E13" s="703">
        <f t="shared" si="0"/>
        <v>1454.65</v>
      </c>
      <c r="F13" s="702">
        <v>883097.13</v>
      </c>
      <c r="G13" s="702">
        <v>0</v>
      </c>
      <c r="H13" s="785">
        <f t="shared" si="1"/>
        <v>883097.13</v>
      </c>
    </row>
    <row r="14" spans="1:8" ht="26.4" customHeight="1">
      <c r="A14" s="513">
        <v>4</v>
      </c>
      <c r="B14" s="307" t="s">
        <v>568</v>
      </c>
      <c r="C14" s="702"/>
      <c r="D14" s="702"/>
      <c r="E14" s="703">
        <f t="shared" si="0"/>
        <v>0</v>
      </c>
      <c r="F14" s="702"/>
      <c r="G14" s="702"/>
      <c r="H14" s="785">
        <f t="shared" si="1"/>
        <v>0</v>
      </c>
    </row>
    <row r="15" spans="1:8" ht="24.6" customHeight="1">
      <c r="A15" s="513">
        <v>5</v>
      </c>
      <c r="B15" s="308" t="s">
        <v>569</v>
      </c>
      <c r="C15" s="700">
        <f>SUM(C16:C17)</f>
        <v>118259271.97000001</v>
      </c>
      <c r="D15" s="705">
        <f>SUM(D16:D17)</f>
        <v>0</v>
      </c>
      <c r="E15" s="803">
        <f t="shared" si="0"/>
        <v>118259271.97000001</v>
      </c>
      <c r="F15" s="705">
        <f>SUM(F16:F17)</f>
        <v>0</v>
      </c>
      <c r="G15" s="704">
        <f>SUM(G16:G17)</f>
        <v>0</v>
      </c>
      <c r="H15" s="793">
        <f t="shared" si="1"/>
        <v>0</v>
      </c>
    </row>
    <row r="16" spans="1:8">
      <c r="A16" s="513">
        <v>5.0999999999999996</v>
      </c>
      <c r="B16" s="309" t="s">
        <v>570</v>
      </c>
      <c r="C16" s="702"/>
      <c r="D16" s="702"/>
      <c r="E16" s="703">
        <f t="shared" si="0"/>
        <v>0</v>
      </c>
      <c r="F16" s="702"/>
      <c r="G16" s="702"/>
      <c r="H16" s="785">
        <f t="shared" si="1"/>
        <v>0</v>
      </c>
    </row>
    <row r="17" spans="1:8">
      <c r="A17" s="513">
        <v>5.2</v>
      </c>
      <c r="B17" s="309" t="s">
        <v>571</v>
      </c>
      <c r="C17" s="702">
        <v>118259271.97000001</v>
      </c>
      <c r="D17" s="702"/>
      <c r="E17" s="703">
        <f t="shared" si="0"/>
        <v>118259271.97000001</v>
      </c>
      <c r="F17" s="704"/>
      <c r="G17" s="702"/>
      <c r="H17" s="785">
        <f t="shared" si="1"/>
        <v>0</v>
      </c>
    </row>
    <row r="18" spans="1:8">
      <c r="A18" s="513">
        <v>5.3</v>
      </c>
      <c r="B18" s="310" t="s">
        <v>572</v>
      </c>
      <c r="C18" s="702"/>
      <c r="D18" s="702"/>
      <c r="E18" s="703">
        <f t="shared" si="0"/>
        <v>0</v>
      </c>
      <c r="F18" s="700"/>
      <c r="G18" s="700"/>
      <c r="H18" s="785">
        <f t="shared" si="1"/>
        <v>0</v>
      </c>
    </row>
    <row r="19" spans="1:8">
      <c r="A19" s="513">
        <v>6</v>
      </c>
      <c r="B19" s="306" t="s">
        <v>573</v>
      </c>
      <c r="C19" s="700">
        <f>SUM(C20:C21)</f>
        <v>2519212219.3778248</v>
      </c>
      <c r="D19" s="700">
        <f>SUM(D20:D21)</f>
        <v>567209014.30155623</v>
      </c>
      <c r="E19" s="701">
        <f t="shared" si="0"/>
        <v>3086421233.6793809</v>
      </c>
      <c r="F19" s="700">
        <f>SUM(F20:F21)</f>
        <v>2106863666.6086555</v>
      </c>
      <c r="G19" s="700">
        <f>SUM(G20:G21)</f>
        <v>482003589.83911151</v>
      </c>
      <c r="H19" s="792">
        <f t="shared" si="1"/>
        <v>2588867256.4477668</v>
      </c>
    </row>
    <row r="20" spans="1:8">
      <c r="A20" s="513">
        <v>6.1</v>
      </c>
      <c r="B20" s="309" t="s">
        <v>571</v>
      </c>
      <c r="C20" s="702">
        <v>228445202.59390447</v>
      </c>
      <c r="D20" s="702">
        <v>0</v>
      </c>
      <c r="E20" s="703">
        <f t="shared" si="0"/>
        <v>228445202.59390447</v>
      </c>
      <c r="F20" s="702">
        <v>259249975.42579052</v>
      </c>
      <c r="G20" s="702">
        <v>0</v>
      </c>
      <c r="H20" s="785">
        <f t="shared" si="1"/>
        <v>259249975.42579052</v>
      </c>
    </row>
    <row r="21" spans="1:8">
      <c r="A21" s="513">
        <v>6.2</v>
      </c>
      <c r="B21" s="310" t="s">
        <v>572</v>
      </c>
      <c r="C21" s="702">
        <v>2290767016.7839203</v>
      </c>
      <c r="D21" s="702">
        <v>567209014.30155623</v>
      </c>
      <c r="E21" s="703">
        <f t="shared" si="0"/>
        <v>2857976031.0854764</v>
      </c>
      <c r="F21" s="702">
        <v>1847613691.1828649</v>
      </c>
      <c r="G21" s="702">
        <v>482003589.83911151</v>
      </c>
      <c r="H21" s="785">
        <f t="shared" si="1"/>
        <v>2329617281.0219765</v>
      </c>
    </row>
    <row r="22" spans="1:8">
      <c r="A22" s="513">
        <v>7</v>
      </c>
      <c r="B22" s="305" t="s">
        <v>574</v>
      </c>
      <c r="C22" s="702">
        <v>106733.3</v>
      </c>
      <c r="D22" s="702">
        <v>0</v>
      </c>
      <c r="E22" s="703">
        <f t="shared" si="0"/>
        <v>106733.3</v>
      </c>
      <c r="F22" s="702">
        <v>106733.3</v>
      </c>
      <c r="G22" s="704">
        <v>0</v>
      </c>
      <c r="H22" s="785">
        <f t="shared" si="1"/>
        <v>106733.3</v>
      </c>
    </row>
    <row r="23" spans="1:8">
      <c r="A23" s="513">
        <v>8</v>
      </c>
      <c r="B23" s="311" t="s">
        <v>575</v>
      </c>
      <c r="C23" s="702"/>
      <c r="D23" s="702"/>
      <c r="E23" s="703">
        <f t="shared" si="0"/>
        <v>0</v>
      </c>
      <c r="F23" s="702">
        <v>0</v>
      </c>
      <c r="G23" s="702">
        <v>0</v>
      </c>
      <c r="H23" s="785">
        <f t="shared" si="1"/>
        <v>0</v>
      </c>
    </row>
    <row r="24" spans="1:8">
      <c r="A24" s="513">
        <v>9</v>
      </c>
      <c r="B24" s="307" t="s">
        <v>576</v>
      </c>
      <c r="C24" s="700">
        <f>SUM(C25:C26)</f>
        <v>185758810.72</v>
      </c>
      <c r="D24" s="700">
        <f>SUM(D25:D26)</f>
        <v>0</v>
      </c>
      <c r="E24" s="701">
        <f t="shared" si="0"/>
        <v>185758810.72</v>
      </c>
      <c r="F24" s="700">
        <f>SUM(F25:F26)</f>
        <v>186810830.92000005</v>
      </c>
      <c r="G24" s="700">
        <f>SUM(G25:G26)</f>
        <v>0</v>
      </c>
      <c r="H24" s="792">
        <f t="shared" si="1"/>
        <v>186810830.92000005</v>
      </c>
    </row>
    <row r="25" spans="1:8">
      <c r="A25" s="513">
        <v>9.1</v>
      </c>
      <c r="B25" s="309" t="s">
        <v>577</v>
      </c>
      <c r="C25" s="702">
        <v>183714091.68000001</v>
      </c>
      <c r="D25" s="702">
        <v>0</v>
      </c>
      <c r="E25" s="703">
        <f t="shared" si="0"/>
        <v>183714091.68000001</v>
      </c>
      <c r="F25" s="702">
        <v>183319835.72000006</v>
      </c>
      <c r="G25" s="702">
        <v>0</v>
      </c>
      <c r="H25" s="785">
        <f t="shared" si="1"/>
        <v>183319835.72000006</v>
      </c>
    </row>
    <row r="26" spans="1:8">
      <c r="A26" s="513">
        <v>9.1999999999999993</v>
      </c>
      <c r="B26" s="309" t="s">
        <v>578</v>
      </c>
      <c r="C26" s="702">
        <v>2044719.04</v>
      </c>
      <c r="D26" s="702">
        <v>0</v>
      </c>
      <c r="E26" s="703">
        <f t="shared" si="0"/>
        <v>2044719.04</v>
      </c>
      <c r="F26" s="702">
        <v>3490995.199999996</v>
      </c>
      <c r="G26" s="702">
        <v>0</v>
      </c>
      <c r="H26" s="785">
        <f t="shared" si="1"/>
        <v>3490995.199999996</v>
      </c>
    </row>
    <row r="27" spans="1:8">
      <c r="A27" s="513">
        <v>10</v>
      </c>
      <c r="B27" s="307" t="s">
        <v>579</v>
      </c>
      <c r="C27" s="700">
        <f>SUM(C28:C29)</f>
        <v>61406329.610000022</v>
      </c>
      <c r="D27" s="700">
        <f>SUM(D28:D29)</f>
        <v>0</v>
      </c>
      <c r="E27" s="701">
        <f t="shared" si="0"/>
        <v>61406329.610000022</v>
      </c>
      <c r="F27" s="700">
        <f>SUM(F28:F29)</f>
        <v>56337138.689999998</v>
      </c>
      <c r="G27" s="700">
        <f>SUM(G28:G29)</f>
        <v>0</v>
      </c>
      <c r="H27" s="792">
        <f t="shared" si="1"/>
        <v>56337138.689999998</v>
      </c>
    </row>
    <row r="28" spans="1:8">
      <c r="A28" s="513">
        <v>10.1</v>
      </c>
      <c r="B28" s="309" t="s">
        <v>580</v>
      </c>
      <c r="C28" s="702"/>
      <c r="D28" s="702"/>
      <c r="E28" s="703">
        <f t="shared" si="0"/>
        <v>0</v>
      </c>
      <c r="F28" s="702"/>
      <c r="G28" s="702"/>
      <c r="H28" s="785">
        <f t="shared" si="1"/>
        <v>0</v>
      </c>
    </row>
    <row r="29" spans="1:8">
      <c r="A29" s="513">
        <v>10.199999999999999</v>
      </c>
      <c r="B29" s="309" t="s">
        <v>581</v>
      </c>
      <c r="C29" s="702">
        <v>61406329.610000022</v>
      </c>
      <c r="D29" s="702">
        <v>0</v>
      </c>
      <c r="E29" s="703">
        <f t="shared" si="0"/>
        <v>61406329.610000022</v>
      </c>
      <c r="F29" s="702">
        <v>56337138.689999998</v>
      </c>
      <c r="G29" s="702">
        <v>0</v>
      </c>
      <c r="H29" s="785">
        <f t="shared" si="1"/>
        <v>56337138.689999998</v>
      </c>
    </row>
    <row r="30" spans="1:8">
      <c r="A30" s="513">
        <v>11</v>
      </c>
      <c r="B30" s="307" t="s">
        <v>582</v>
      </c>
      <c r="C30" s="700">
        <f>SUM(C31:C32)</f>
        <v>2176710.61</v>
      </c>
      <c r="D30" s="700">
        <f>SUM(D31:D32)</f>
        <v>0</v>
      </c>
      <c r="E30" s="701">
        <f t="shared" si="0"/>
        <v>2176710.61</v>
      </c>
      <c r="F30" s="700">
        <f>SUM(F31:F32)</f>
        <v>1982360.89</v>
      </c>
      <c r="G30" s="700">
        <f>SUM(G31:G32)</f>
        <v>0</v>
      </c>
      <c r="H30" s="792">
        <f t="shared" si="1"/>
        <v>1982360.89</v>
      </c>
    </row>
    <row r="31" spans="1:8">
      <c r="A31" s="513">
        <v>11.1</v>
      </c>
      <c r="B31" s="309" t="s">
        <v>583</v>
      </c>
      <c r="C31" s="702">
        <v>2176710.61</v>
      </c>
      <c r="D31" s="702">
        <v>0</v>
      </c>
      <c r="E31" s="703">
        <f t="shared" si="0"/>
        <v>2176710.61</v>
      </c>
      <c r="F31" s="702">
        <v>1982360.89</v>
      </c>
      <c r="G31" s="702">
        <v>0</v>
      </c>
      <c r="H31" s="785">
        <f t="shared" si="1"/>
        <v>1982360.89</v>
      </c>
    </row>
    <row r="32" spans="1:8">
      <c r="A32" s="513">
        <v>11.2</v>
      </c>
      <c r="B32" s="309" t="s">
        <v>584</v>
      </c>
      <c r="C32" s="702">
        <v>0</v>
      </c>
      <c r="D32" s="702">
        <v>0</v>
      </c>
      <c r="E32" s="703">
        <f t="shared" si="0"/>
        <v>0</v>
      </c>
      <c r="F32" s="702">
        <v>0</v>
      </c>
      <c r="G32" s="702">
        <v>0</v>
      </c>
      <c r="H32" s="785">
        <f t="shared" si="1"/>
        <v>0</v>
      </c>
    </row>
    <row r="33" spans="1:8">
      <c r="A33" s="513">
        <v>13</v>
      </c>
      <c r="B33" s="307" t="s">
        <v>585</v>
      </c>
      <c r="C33" s="702">
        <v>39838958.530000001</v>
      </c>
      <c r="D33" s="702">
        <v>36694167.085999995</v>
      </c>
      <c r="E33" s="703">
        <f t="shared" si="0"/>
        <v>76533125.615999997</v>
      </c>
      <c r="F33" s="702">
        <v>21794952.199999992</v>
      </c>
      <c r="G33" s="702">
        <v>29605943.395999998</v>
      </c>
      <c r="H33" s="785">
        <f t="shared" si="1"/>
        <v>51400895.595999986</v>
      </c>
    </row>
    <row r="34" spans="1:8">
      <c r="A34" s="513">
        <v>13.1</v>
      </c>
      <c r="B34" s="760" t="s">
        <v>586</v>
      </c>
      <c r="C34" s="702">
        <v>2225181.84</v>
      </c>
      <c r="D34" s="702">
        <v>0</v>
      </c>
      <c r="E34" s="703">
        <f t="shared" si="0"/>
        <v>2225181.84</v>
      </c>
      <c r="F34" s="702">
        <v>1455587.1000000038</v>
      </c>
      <c r="G34" s="702">
        <v>0</v>
      </c>
      <c r="H34" s="785">
        <f t="shared" si="1"/>
        <v>1455587.1000000038</v>
      </c>
    </row>
    <row r="35" spans="1:8">
      <c r="A35" s="513">
        <v>13.2</v>
      </c>
      <c r="B35" s="760" t="s">
        <v>587</v>
      </c>
      <c r="C35" s="702"/>
      <c r="D35" s="702"/>
      <c r="E35" s="703">
        <f t="shared" si="0"/>
        <v>0</v>
      </c>
      <c r="F35" s="702"/>
      <c r="G35" s="702"/>
      <c r="H35" s="785">
        <f t="shared" si="1"/>
        <v>0</v>
      </c>
    </row>
    <row r="36" spans="1:8">
      <c r="A36" s="513">
        <v>14</v>
      </c>
      <c r="B36" s="794" t="s">
        <v>588</v>
      </c>
      <c r="C36" s="700">
        <f>SUM(C7,C11,C13,C14,C15,C19,C22,C23,C24,C27,C30,C33)</f>
        <v>3194517315.3978252</v>
      </c>
      <c r="D36" s="700">
        <f>SUM(D7,D11,D13,D14,D15,D19,D22,D23,D24,D27,D30,D33)</f>
        <v>904151364.06755614</v>
      </c>
      <c r="E36" s="701">
        <f t="shared" si="0"/>
        <v>4098668679.4653816</v>
      </c>
      <c r="F36" s="700">
        <f>SUM(F7,F11,F13,F14,F15,F19,F22,F23,F24,F27,F30,F33)</f>
        <v>2623936535.9286556</v>
      </c>
      <c r="G36" s="700">
        <f>SUM(G7,G11,G13,G14,G15,G19,G22,G23,G24,G27,G30,G33)</f>
        <v>945337834.84137022</v>
      </c>
      <c r="H36" s="792">
        <f>F36+G36</f>
        <v>3569274370.7700257</v>
      </c>
    </row>
    <row r="37" spans="1:8" ht="20.25" customHeight="1">
      <c r="A37" s="513"/>
      <c r="B37" s="795" t="s">
        <v>589</v>
      </c>
      <c r="C37" s="824"/>
      <c r="D37" s="825"/>
      <c r="E37" s="825"/>
      <c r="F37" s="825"/>
      <c r="G37" s="825"/>
      <c r="H37" s="826"/>
    </row>
    <row r="38" spans="1:8">
      <c r="A38" s="513">
        <v>15</v>
      </c>
      <c r="B38" s="312" t="s">
        <v>590</v>
      </c>
      <c r="C38" s="702">
        <v>3442519.1799999997</v>
      </c>
      <c r="D38" s="702">
        <v>26710589.629999999</v>
      </c>
      <c r="E38" s="703">
        <f>C38+D38</f>
        <v>30153108.809999999</v>
      </c>
      <c r="F38" s="702">
        <v>2290232.8199999998</v>
      </c>
      <c r="G38" s="702">
        <v>29894808.060000002</v>
      </c>
      <c r="H38" s="785">
        <f>F38+G38</f>
        <v>32185040.880000003</v>
      </c>
    </row>
    <row r="39" spans="1:8">
      <c r="A39" s="513">
        <v>15.1</v>
      </c>
      <c r="B39" s="759" t="s">
        <v>566</v>
      </c>
      <c r="C39" s="702"/>
      <c r="D39" s="702"/>
      <c r="E39" s="703">
        <f t="shared" ref="E39:E53" si="2">C39+D39</f>
        <v>0</v>
      </c>
      <c r="F39" s="702"/>
      <c r="G39" s="702"/>
      <c r="H39" s="785">
        <f t="shared" ref="H39:H53" si="3">F39+G39</f>
        <v>0</v>
      </c>
    </row>
    <row r="40" spans="1:8" ht="24" customHeight="1">
      <c r="A40" s="513">
        <v>16</v>
      </c>
      <c r="B40" s="305" t="s">
        <v>591</v>
      </c>
      <c r="C40" s="702">
        <v>18545011.739999998</v>
      </c>
      <c r="D40" s="702">
        <v>0</v>
      </c>
      <c r="E40" s="703">
        <f t="shared" si="2"/>
        <v>18545011.739999998</v>
      </c>
      <c r="F40" s="702">
        <v>22169165.91</v>
      </c>
      <c r="G40" s="702">
        <v>130413.75999999999</v>
      </c>
      <c r="H40" s="785">
        <f t="shared" si="3"/>
        <v>22299579.670000002</v>
      </c>
    </row>
    <row r="41" spans="1:8">
      <c r="A41" s="513">
        <v>17</v>
      </c>
      <c r="B41" s="305" t="s">
        <v>592</v>
      </c>
      <c r="C41" s="700">
        <f>SUM(C42:C45)</f>
        <v>2579454398.1700001</v>
      </c>
      <c r="D41" s="700">
        <f>SUM(D42:D45)</f>
        <v>812558235.67268145</v>
      </c>
      <c r="E41" s="701">
        <f t="shared" si="2"/>
        <v>3392012633.8426814</v>
      </c>
      <c r="F41" s="700">
        <f>SUM(F42:F45)</f>
        <v>2117249876.0699999</v>
      </c>
      <c r="G41" s="700">
        <f>SUM(G42:G45)</f>
        <v>840989162.86228931</v>
      </c>
      <c r="H41" s="792">
        <f t="shared" si="3"/>
        <v>2958239038.9322891</v>
      </c>
    </row>
    <row r="42" spans="1:8">
      <c r="A42" s="513">
        <v>17.100000000000001</v>
      </c>
      <c r="B42" s="313" t="s">
        <v>593</v>
      </c>
      <c r="C42" s="702">
        <v>2289225099.54</v>
      </c>
      <c r="D42" s="702">
        <v>750448309.04268146</v>
      </c>
      <c r="E42" s="703">
        <f t="shared" si="2"/>
        <v>3039673408.5826817</v>
      </c>
      <c r="F42" s="702">
        <v>1901484483.0799999</v>
      </c>
      <c r="G42" s="702">
        <v>767146556.52228928</v>
      </c>
      <c r="H42" s="785">
        <f t="shared" si="3"/>
        <v>2668631039.6022892</v>
      </c>
    </row>
    <row r="43" spans="1:8">
      <c r="A43" s="513">
        <v>17.2</v>
      </c>
      <c r="B43" s="758" t="s">
        <v>594</v>
      </c>
      <c r="C43" s="702">
        <v>290229298.63</v>
      </c>
      <c r="D43" s="702">
        <v>62109926.629999995</v>
      </c>
      <c r="E43" s="703">
        <f t="shared" si="2"/>
        <v>352339225.25999999</v>
      </c>
      <c r="F43" s="702">
        <v>215765392.99000001</v>
      </c>
      <c r="G43" s="702">
        <v>73842606.339999989</v>
      </c>
      <c r="H43" s="785">
        <f t="shared" si="3"/>
        <v>289607999.32999998</v>
      </c>
    </row>
    <row r="44" spans="1:8">
      <c r="A44" s="513">
        <v>17.3</v>
      </c>
      <c r="B44" s="313" t="s">
        <v>595</v>
      </c>
      <c r="C44" s="702">
        <v>0</v>
      </c>
      <c r="D44" s="702">
        <v>0</v>
      </c>
      <c r="E44" s="703">
        <f t="shared" si="2"/>
        <v>0</v>
      </c>
      <c r="F44" s="702">
        <v>0</v>
      </c>
      <c r="G44" s="702">
        <v>0</v>
      </c>
      <c r="H44" s="785">
        <f t="shared" si="3"/>
        <v>0</v>
      </c>
    </row>
    <row r="45" spans="1:8">
      <c r="A45" s="513">
        <v>17.399999999999999</v>
      </c>
      <c r="B45" s="313" t="s">
        <v>596</v>
      </c>
      <c r="C45" s="702"/>
      <c r="D45" s="702"/>
      <c r="E45" s="703">
        <f t="shared" si="2"/>
        <v>0</v>
      </c>
      <c r="F45" s="702"/>
      <c r="G45" s="702"/>
      <c r="H45" s="785">
        <f t="shared" si="3"/>
        <v>0</v>
      </c>
    </row>
    <row r="46" spans="1:8">
      <c r="A46" s="513">
        <v>18</v>
      </c>
      <c r="B46" s="314" t="s">
        <v>597</v>
      </c>
      <c r="C46" s="702">
        <v>876802.61748110002</v>
      </c>
      <c r="D46" s="702">
        <v>141255.41231801911</v>
      </c>
      <c r="E46" s="703">
        <f t="shared" si="2"/>
        <v>1018058.0297991191</v>
      </c>
      <c r="F46" s="702">
        <v>1233174.774839811</v>
      </c>
      <c r="G46" s="702">
        <v>84336.63717453579</v>
      </c>
      <c r="H46" s="785">
        <f t="shared" si="3"/>
        <v>1317511.4120143468</v>
      </c>
    </row>
    <row r="47" spans="1:8">
      <c r="A47" s="513">
        <v>19</v>
      </c>
      <c r="B47" s="314" t="s">
        <v>598</v>
      </c>
      <c r="C47" s="700">
        <f>SUM(C48:C49)</f>
        <v>30215587.130491171</v>
      </c>
      <c r="D47" s="700">
        <f>SUM(D48:D49)</f>
        <v>0</v>
      </c>
      <c r="E47" s="701">
        <f t="shared" si="2"/>
        <v>30215587.130491171</v>
      </c>
      <c r="F47" s="700">
        <f>SUM(F48:F49)</f>
        <v>4949800.8905350938</v>
      </c>
      <c r="G47" s="700">
        <f>SUM(G48:G49)</f>
        <v>0</v>
      </c>
      <c r="H47" s="792">
        <f t="shared" si="3"/>
        <v>4949800.8905350938</v>
      </c>
    </row>
    <row r="48" spans="1:8">
      <c r="A48" s="513">
        <v>19.100000000000001</v>
      </c>
      <c r="B48" s="315" t="s">
        <v>599</v>
      </c>
      <c r="C48" s="702">
        <v>16553267.25</v>
      </c>
      <c r="D48" s="702">
        <v>0</v>
      </c>
      <c r="E48" s="703">
        <f t="shared" si="2"/>
        <v>16553267.25</v>
      </c>
      <c r="F48" s="702">
        <v>3150000</v>
      </c>
      <c r="G48" s="702">
        <v>0</v>
      </c>
      <c r="H48" s="785">
        <f t="shared" si="3"/>
        <v>3150000</v>
      </c>
    </row>
    <row r="49" spans="1:8">
      <c r="A49" s="513">
        <v>19.2</v>
      </c>
      <c r="B49" s="316" t="s">
        <v>600</v>
      </c>
      <c r="C49" s="702">
        <v>13662319.880491171</v>
      </c>
      <c r="D49" s="702">
        <v>0</v>
      </c>
      <c r="E49" s="703">
        <f t="shared" si="2"/>
        <v>13662319.880491171</v>
      </c>
      <c r="F49" s="702">
        <v>1799800.8905350941</v>
      </c>
      <c r="G49" s="702">
        <v>0</v>
      </c>
      <c r="H49" s="785">
        <f t="shared" si="3"/>
        <v>1799800.8905350941</v>
      </c>
    </row>
    <row r="50" spans="1:8">
      <c r="A50" s="513">
        <v>20</v>
      </c>
      <c r="B50" s="796" t="s">
        <v>601</v>
      </c>
      <c r="C50" s="702">
        <v>6487029.5999999996</v>
      </c>
      <c r="D50" s="702">
        <v>87101310.500909999</v>
      </c>
      <c r="E50" s="703">
        <f t="shared" si="2"/>
        <v>93588340.100909993</v>
      </c>
      <c r="F50" s="702">
        <v>6486297.5</v>
      </c>
      <c r="G50" s="702">
        <v>96723728.428462014</v>
      </c>
      <c r="H50" s="785">
        <f t="shared" si="3"/>
        <v>103210025.92846201</v>
      </c>
    </row>
    <row r="51" spans="1:8">
      <c r="A51" s="513">
        <v>21</v>
      </c>
      <c r="B51" s="311" t="s">
        <v>602</v>
      </c>
      <c r="C51" s="702">
        <v>30498331.009999998</v>
      </c>
      <c r="D51" s="702">
        <v>8062050.1799999997</v>
      </c>
      <c r="E51" s="703">
        <f t="shared" si="2"/>
        <v>38560381.189999998</v>
      </c>
      <c r="F51" s="702">
        <v>17946403.095501311</v>
      </c>
      <c r="G51" s="702">
        <v>27353524.180000003</v>
      </c>
      <c r="H51" s="785">
        <f t="shared" si="3"/>
        <v>45299927.275501311</v>
      </c>
    </row>
    <row r="52" spans="1:8">
      <c r="A52" s="513">
        <v>21.1</v>
      </c>
      <c r="B52" s="758" t="s">
        <v>603</v>
      </c>
      <c r="C52" s="702">
        <v>93478.6</v>
      </c>
      <c r="D52" s="702">
        <v>0</v>
      </c>
      <c r="E52" s="703">
        <f t="shared" si="2"/>
        <v>93478.6</v>
      </c>
      <c r="F52" s="702">
        <v>187951.42</v>
      </c>
      <c r="G52" s="702">
        <v>0</v>
      </c>
      <c r="H52" s="785">
        <f t="shared" si="3"/>
        <v>187951.42</v>
      </c>
    </row>
    <row r="53" spans="1:8">
      <c r="A53" s="513">
        <v>22</v>
      </c>
      <c r="B53" s="797" t="s">
        <v>604</v>
      </c>
      <c r="C53" s="700">
        <f>SUM(C38,C40,C41,C46,C47,C50,C51)</f>
        <v>2669519679.4479728</v>
      </c>
      <c r="D53" s="700">
        <f>SUM(D38,D40,D41,D46,D47,D50,D51)</f>
        <v>934573441.39590943</v>
      </c>
      <c r="E53" s="701">
        <f t="shared" si="2"/>
        <v>3604093120.8438821</v>
      </c>
      <c r="F53" s="700">
        <f>SUM(F38,F40,F41,F46,F47,F50,F51)</f>
        <v>2172324951.0608764</v>
      </c>
      <c r="G53" s="700">
        <f>SUM(G38,G40,G41,G46,G47,G50,G51)</f>
        <v>995175973.92792583</v>
      </c>
      <c r="H53" s="792">
        <f t="shared" si="3"/>
        <v>3167500924.988802</v>
      </c>
    </row>
    <row r="54" spans="1:8" ht="18" customHeight="1">
      <c r="A54" s="513"/>
      <c r="B54" s="795" t="s">
        <v>605</v>
      </c>
      <c r="C54" s="824"/>
      <c r="D54" s="825"/>
      <c r="E54" s="825"/>
      <c r="F54" s="825"/>
      <c r="G54" s="825"/>
      <c r="H54" s="826"/>
    </row>
    <row r="55" spans="1:8">
      <c r="A55" s="513">
        <v>23</v>
      </c>
      <c r="B55" s="796" t="s">
        <v>606</v>
      </c>
      <c r="C55" s="702">
        <v>44490459.259999998</v>
      </c>
      <c r="D55" s="702"/>
      <c r="E55" s="703">
        <f>C55+D55</f>
        <v>44490459.259999998</v>
      </c>
      <c r="F55" s="702">
        <v>54628742.530000001</v>
      </c>
      <c r="G55" s="702"/>
      <c r="H55" s="785">
        <f>F55+G55</f>
        <v>54628742.530000001</v>
      </c>
    </row>
    <row r="56" spans="1:8">
      <c r="A56" s="513">
        <v>24</v>
      </c>
      <c r="B56" s="796" t="s">
        <v>607</v>
      </c>
      <c r="C56" s="702">
        <v>45653.84</v>
      </c>
      <c r="D56" s="702"/>
      <c r="E56" s="703">
        <f t="shared" ref="E56:E69" si="4">C56+D56</f>
        <v>45653.84</v>
      </c>
      <c r="F56" s="702">
        <v>61390.64</v>
      </c>
      <c r="G56" s="702"/>
      <c r="H56" s="785">
        <f t="shared" ref="H56:H69" si="5">F56+G56</f>
        <v>61390.64</v>
      </c>
    </row>
    <row r="57" spans="1:8">
      <c r="A57" s="513">
        <v>25</v>
      </c>
      <c r="B57" s="314" t="s">
        <v>608</v>
      </c>
      <c r="C57" s="702">
        <v>41370267.239999995</v>
      </c>
      <c r="D57" s="702"/>
      <c r="E57" s="703">
        <f t="shared" si="4"/>
        <v>41370267.239999995</v>
      </c>
      <c r="F57" s="702">
        <v>41370267.239555568</v>
      </c>
      <c r="G57" s="702"/>
      <c r="H57" s="785">
        <f t="shared" si="5"/>
        <v>41370267.239555568</v>
      </c>
    </row>
    <row r="58" spans="1:8">
      <c r="A58" s="513">
        <v>26</v>
      </c>
      <c r="B58" s="314" t="s">
        <v>609</v>
      </c>
      <c r="C58" s="702">
        <v>0</v>
      </c>
      <c r="D58" s="702"/>
      <c r="E58" s="703">
        <f t="shared" si="4"/>
        <v>0</v>
      </c>
      <c r="F58" s="702">
        <v>-10154020.07</v>
      </c>
      <c r="G58" s="702"/>
      <c r="H58" s="785">
        <f t="shared" si="5"/>
        <v>-10154020.07</v>
      </c>
    </row>
    <row r="59" spans="1:8">
      <c r="A59" s="513">
        <v>27</v>
      </c>
      <c r="B59" s="314" t="s">
        <v>610</v>
      </c>
      <c r="C59" s="700">
        <f>SUM(C60:C61)</f>
        <v>0</v>
      </c>
      <c r="D59" s="700">
        <f>SUM(D60:D61)</f>
        <v>0</v>
      </c>
      <c r="E59" s="701">
        <f t="shared" si="4"/>
        <v>0</v>
      </c>
      <c r="F59" s="700">
        <f>SUM(F60:F61)</f>
        <v>0</v>
      </c>
      <c r="G59" s="700">
        <f>SUM(G60:G61)</f>
        <v>0</v>
      </c>
      <c r="H59" s="792">
        <f t="shared" si="5"/>
        <v>0</v>
      </c>
    </row>
    <row r="60" spans="1:8">
      <c r="A60" s="513">
        <v>27.1</v>
      </c>
      <c r="B60" s="313" t="s">
        <v>611</v>
      </c>
      <c r="C60" s="702"/>
      <c r="D60" s="702"/>
      <c r="E60" s="703">
        <f t="shared" si="4"/>
        <v>0</v>
      </c>
      <c r="F60" s="702"/>
      <c r="G60" s="702"/>
      <c r="H60" s="785">
        <f t="shared" si="5"/>
        <v>0</v>
      </c>
    </row>
    <row r="61" spans="1:8">
      <c r="A61" s="513">
        <v>27.2</v>
      </c>
      <c r="B61" s="313" t="s">
        <v>612</v>
      </c>
      <c r="C61" s="702"/>
      <c r="D61" s="702"/>
      <c r="E61" s="703">
        <f t="shared" si="4"/>
        <v>0</v>
      </c>
      <c r="F61" s="702"/>
      <c r="G61" s="702"/>
      <c r="H61" s="785">
        <f t="shared" si="5"/>
        <v>0</v>
      </c>
    </row>
    <row r="62" spans="1:8">
      <c r="A62" s="513">
        <v>28</v>
      </c>
      <c r="B62" s="798" t="s">
        <v>613</v>
      </c>
      <c r="C62" s="702"/>
      <c r="D62" s="702"/>
      <c r="E62" s="703">
        <f t="shared" si="4"/>
        <v>0</v>
      </c>
      <c r="F62" s="702"/>
      <c r="G62" s="702"/>
      <c r="H62" s="785">
        <f t="shared" si="5"/>
        <v>0</v>
      </c>
    </row>
    <row r="63" spans="1:8">
      <c r="A63" s="513">
        <v>29</v>
      </c>
      <c r="B63" s="314" t="s">
        <v>614</v>
      </c>
      <c r="C63" s="700">
        <f>SUM(C64:C66)</f>
        <v>24001620.919999998</v>
      </c>
      <c r="D63" s="700">
        <f>SUM(D64:D66)</f>
        <v>0</v>
      </c>
      <c r="E63" s="701">
        <f t="shared" si="4"/>
        <v>24001620.919999998</v>
      </c>
      <c r="F63" s="700">
        <f>SUM(F64:F66)</f>
        <v>22084148.794415388</v>
      </c>
      <c r="G63" s="700">
        <f>SUM(G64:G66)</f>
        <v>0</v>
      </c>
      <c r="H63" s="792">
        <f t="shared" si="5"/>
        <v>22084148.794415388</v>
      </c>
    </row>
    <row r="64" spans="1:8">
      <c r="A64" s="513">
        <v>29.1</v>
      </c>
      <c r="B64" s="310" t="s">
        <v>615</v>
      </c>
      <c r="C64" s="702">
        <v>24001620.919999998</v>
      </c>
      <c r="D64" s="702"/>
      <c r="E64" s="703">
        <f t="shared" si="4"/>
        <v>24001620.919999998</v>
      </c>
      <c r="F64" s="702">
        <v>22084148.794415388</v>
      </c>
      <c r="G64" s="702"/>
      <c r="H64" s="785">
        <f t="shared" si="5"/>
        <v>22084148.794415388</v>
      </c>
    </row>
    <row r="65" spans="1:8" ht="24.9" customHeight="1">
      <c r="A65" s="513">
        <v>29.2</v>
      </c>
      <c r="B65" s="320" t="s">
        <v>616</v>
      </c>
      <c r="C65" s="702"/>
      <c r="D65" s="702"/>
      <c r="E65" s="703">
        <f t="shared" si="4"/>
        <v>0</v>
      </c>
      <c r="F65" s="702"/>
      <c r="G65" s="702"/>
      <c r="H65" s="785">
        <f t="shared" si="5"/>
        <v>0</v>
      </c>
    </row>
    <row r="66" spans="1:8" ht="22.5" customHeight="1">
      <c r="A66" s="513">
        <v>29.3</v>
      </c>
      <c r="B66" s="320" t="s">
        <v>617</v>
      </c>
      <c r="C66" s="702"/>
      <c r="D66" s="702"/>
      <c r="E66" s="703">
        <f t="shared" si="4"/>
        <v>0</v>
      </c>
      <c r="F66" s="702"/>
      <c r="G66" s="702"/>
      <c r="H66" s="785">
        <f t="shared" si="5"/>
        <v>0</v>
      </c>
    </row>
    <row r="67" spans="1:8">
      <c r="A67" s="513">
        <v>30</v>
      </c>
      <c r="B67" s="307" t="s">
        <v>618</v>
      </c>
      <c r="C67" s="702">
        <v>384667557.29999995</v>
      </c>
      <c r="D67" s="702"/>
      <c r="E67" s="703">
        <f t="shared" si="4"/>
        <v>384667557.29999995</v>
      </c>
      <c r="F67" s="706">
        <v>293782915.18083596</v>
      </c>
      <c r="G67" s="702"/>
      <c r="H67" s="785">
        <f t="shared" si="5"/>
        <v>293782915.18083596</v>
      </c>
    </row>
    <row r="68" spans="1:8">
      <c r="A68" s="513">
        <v>31</v>
      </c>
      <c r="B68" s="799" t="s">
        <v>619</v>
      </c>
      <c r="C68" s="700">
        <f>SUM(C55,C56,C57,C58,C59,C62,C63,C67)</f>
        <v>494575558.55999994</v>
      </c>
      <c r="D68" s="700">
        <f>SUM(D55,D56,D57,D58,D59,D62,D63,D67)</f>
        <v>0</v>
      </c>
      <c r="E68" s="701">
        <f t="shared" si="4"/>
        <v>494575558.55999994</v>
      </c>
      <c r="F68" s="700">
        <f>SUM(F55,F56,F57,F58,F59,F62,F63,F67)</f>
        <v>401773444.31480694</v>
      </c>
      <c r="G68" s="700">
        <f>SUM(G55,G56,G57,G58,G59,G62,G63,G67)</f>
        <v>0</v>
      </c>
      <c r="H68" s="792">
        <f t="shared" si="5"/>
        <v>401773444.31480694</v>
      </c>
    </row>
    <row r="69" spans="1:8" ht="15" thickBot="1">
      <c r="A69" s="514">
        <v>32</v>
      </c>
      <c r="B69" s="534" t="s">
        <v>620</v>
      </c>
      <c r="C69" s="800">
        <f>SUM(C53,C68)</f>
        <v>3164095238.0079727</v>
      </c>
      <c r="D69" s="800">
        <f>SUM(D53,D68)</f>
        <v>934573441.39590943</v>
      </c>
      <c r="E69" s="801">
        <f t="shared" si="4"/>
        <v>4098668679.403882</v>
      </c>
      <c r="F69" s="800">
        <f>SUM(F53,F68)</f>
        <v>2574098395.3756833</v>
      </c>
      <c r="G69" s="800">
        <f>SUM(G53,G68)</f>
        <v>995175973.92792583</v>
      </c>
      <c r="H69" s="802">
        <f t="shared" si="5"/>
        <v>3569274369.3036089</v>
      </c>
    </row>
  </sheetData>
  <mergeCells count="7">
    <mergeCell ref="C54:H54"/>
    <mergeCell ref="A4:A6"/>
    <mergeCell ref="B4:B5"/>
    <mergeCell ref="C4:E4"/>
    <mergeCell ref="F4:H4"/>
    <mergeCell ref="C6:H6"/>
    <mergeCell ref="C37:H37"/>
  </mergeCells>
  <pageMargins left="0.7" right="0.7" top="0.75" bottom="0.75" header="0.3" footer="0.3"/>
  <pageSetup paperSize="9" scale="4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5"/>
  <sheetViews>
    <sheetView zoomScale="80" zoomScaleNormal="80" workbookViewId="0">
      <selection activeCell="D65" sqref="D65"/>
    </sheetView>
  </sheetViews>
  <sheetFormatPr defaultRowHeight="14.4"/>
  <cols>
    <col min="2" max="2" width="66.5546875" customWidth="1"/>
    <col min="3" max="8" width="13.33203125" customWidth="1"/>
  </cols>
  <sheetData>
    <row r="1" spans="1:8" s="5" customFormat="1" ht="13.8">
      <c r="A1" s="2" t="s">
        <v>30</v>
      </c>
      <c r="B1" s="3" t="str">
        <f>'Info '!C2</f>
        <v>JSC "Liberty Bank"</v>
      </c>
      <c r="C1" s="3"/>
      <c r="D1" s="4"/>
      <c r="E1" s="4"/>
      <c r="F1" s="4"/>
      <c r="G1" s="4"/>
    </row>
    <row r="2" spans="1:8" s="5" customFormat="1" ht="13.8">
      <c r="A2" s="2" t="s">
        <v>31</v>
      </c>
      <c r="B2" s="497">
        <f>'1. key ratios '!B2</f>
        <v>45291</v>
      </c>
      <c r="C2" s="6"/>
      <c r="D2" s="7"/>
      <c r="E2" s="7"/>
      <c r="F2" s="7"/>
      <c r="G2" s="7"/>
      <c r="H2" s="8"/>
    </row>
    <row r="3" spans="1:8" ht="15" thickBot="1"/>
    <row r="4" spans="1:8">
      <c r="A4" s="836" t="s">
        <v>6</v>
      </c>
      <c r="B4" s="838" t="s">
        <v>621</v>
      </c>
      <c r="C4" s="831" t="s">
        <v>558</v>
      </c>
      <c r="D4" s="831"/>
      <c r="E4" s="831"/>
      <c r="F4" s="831" t="s">
        <v>559</v>
      </c>
      <c r="G4" s="831"/>
      <c r="H4" s="832"/>
    </row>
    <row r="5" spans="1:8" ht="15.6" customHeight="1">
      <c r="A5" s="837"/>
      <c r="B5" s="839"/>
      <c r="C5" s="665" t="s">
        <v>32</v>
      </c>
      <c r="D5" s="665" t="s">
        <v>33</v>
      </c>
      <c r="E5" s="665" t="s">
        <v>34</v>
      </c>
      <c r="F5" s="665" t="s">
        <v>32</v>
      </c>
      <c r="G5" s="665" t="s">
        <v>33</v>
      </c>
      <c r="H5" s="666" t="s">
        <v>34</v>
      </c>
    </row>
    <row r="6" spans="1:8">
      <c r="A6" s="778">
        <v>1</v>
      </c>
      <c r="B6" s="319" t="s">
        <v>622</v>
      </c>
      <c r="C6" s="702">
        <f>SUM(C7:C12)</f>
        <v>474554915.53255975</v>
      </c>
      <c r="D6" s="702">
        <f>SUM(D7:D12)</f>
        <v>48350560.588458851</v>
      </c>
      <c r="E6" s="703">
        <f>C6+D6</f>
        <v>522905476.12101859</v>
      </c>
      <c r="F6" s="702">
        <f>SUM(F7:F12)</f>
        <v>297404864.63114375</v>
      </c>
      <c r="G6" s="702">
        <f>SUM(G7:G12)</f>
        <v>25548604.324214119</v>
      </c>
      <c r="H6" s="785">
        <f>F6+G6</f>
        <v>322953468.95535785</v>
      </c>
    </row>
    <row r="7" spans="1:8">
      <c r="A7" s="778">
        <v>1.1000000000000001</v>
      </c>
      <c r="B7" s="320" t="s">
        <v>565</v>
      </c>
      <c r="C7" s="702"/>
      <c r="D7" s="702"/>
      <c r="E7" s="703">
        <f t="shared" ref="E7:E45" si="0">C7+D7</f>
        <v>0</v>
      </c>
      <c r="F7" s="702"/>
      <c r="G7" s="702"/>
      <c r="H7" s="785">
        <f t="shared" ref="H7:H45" si="1">F7+G7</f>
        <v>0</v>
      </c>
    </row>
    <row r="8" spans="1:8">
      <c r="A8" s="778">
        <v>1.2</v>
      </c>
      <c r="B8" s="320" t="s">
        <v>567</v>
      </c>
      <c r="C8" s="702"/>
      <c r="D8" s="702"/>
      <c r="E8" s="703">
        <f t="shared" si="0"/>
        <v>0</v>
      </c>
      <c r="F8" s="702"/>
      <c r="G8" s="702"/>
      <c r="H8" s="785">
        <f t="shared" si="1"/>
        <v>0</v>
      </c>
    </row>
    <row r="9" spans="1:8" ht="21.6" customHeight="1">
      <c r="A9" s="778">
        <v>1.3</v>
      </c>
      <c r="B9" s="320" t="s">
        <v>623</v>
      </c>
      <c r="C9" s="702"/>
      <c r="D9" s="702"/>
      <c r="E9" s="703">
        <f t="shared" si="0"/>
        <v>0</v>
      </c>
      <c r="F9" s="702"/>
      <c r="G9" s="702"/>
      <c r="H9" s="785">
        <f t="shared" si="1"/>
        <v>0</v>
      </c>
    </row>
    <row r="10" spans="1:8">
      <c r="A10" s="778">
        <v>1.4</v>
      </c>
      <c r="B10" s="320" t="s">
        <v>569</v>
      </c>
      <c r="C10" s="702"/>
      <c r="D10" s="702"/>
      <c r="E10" s="703">
        <f t="shared" si="0"/>
        <v>0</v>
      </c>
      <c r="F10" s="702"/>
      <c r="G10" s="702"/>
      <c r="H10" s="785">
        <f t="shared" si="1"/>
        <v>0</v>
      </c>
    </row>
    <row r="11" spans="1:8">
      <c r="A11" s="778">
        <v>1.5</v>
      </c>
      <c r="B11" s="320" t="s">
        <v>573</v>
      </c>
      <c r="C11" s="702">
        <v>462277513.16255975</v>
      </c>
      <c r="D11" s="702">
        <v>47694725.988458849</v>
      </c>
      <c r="E11" s="703">
        <f t="shared" si="0"/>
        <v>509972239.15101862</v>
      </c>
      <c r="F11" s="702">
        <v>289431353.81114376</v>
      </c>
      <c r="G11" s="702">
        <v>24867348.999535121</v>
      </c>
      <c r="H11" s="785">
        <f t="shared" si="1"/>
        <v>314298702.8106789</v>
      </c>
    </row>
    <row r="12" spans="1:8">
      <c r="A12" s="778">
        <v>1.6</v>
      </c>
      <c r="B12" s="321" t="s">
        <v>455</v>
      </c>
      <c r="C12" s="706">
        <v>12277402.369999988</v>
      </c>
      <c r="D12" s="706">
        <v>655834.59999999963</v>
      </c>
      <c r="E12" s="703">
        <f>C12+D12</f>
        <v>12933236.969999988</v>
      </c>
      <c r="F12" s="702">
        <v>7973510.8200000022</v>
      </c>
      <c r="G12" s="702">
        <v>681255.32467900007</v>
      </c>
      <c r="H12" s="785">
        <f t="shared" si="1"/>
        <v>8654766.1446790025</v>
      </c>
    </row>
    <row r="13" spans="1:8">
      <c r="A13" s="778">
        <v>2</v>
      </c>
      <c r="B13" s="322" t="s">
        <v>624</v>
      </c>
      <c r="C13" s="702">
        <f>SUM(C14:C17)</f>
        <v>-218499240.97659567</v>
      </c>
      <c r="D13" s="702">
        <f>SUM(D14:D17)</f>
        <v>-16607141.677913038</v>
      </c>
      <c r="E13" s="703">
        <f t="shared" si="0"/>
        <v>-235106382.65450871</v>
      </c>
      <c r="F13" s="702">
        <f>SUM(F14:F17)</f>
        <v>-126876008.98000002</v>
      </c>
      <c r="G13" s="702">
        <f>SUM(G14:G17)</f>
        <v>-13273592.247638112</v>
      </c>
      <c r="H13" s="785">
        <f t="shared" si="1"/>
        <v>-140149601.22763813</v>
      </c>
    </row>
    <row r="14" spans="1:8">
      <c r="A14" s="778">
        <v>2.1</v>
      </c>
      <c r="B14" s="320" t="s">
        <v>625</v>
      </c>
      <c r="C14" s="702"/>
      <c r="D14" s="702"/>
      <c r="E14" s="703">
        <f t="shared" si="0"/>
        <v>0</v>
      </c>
      <c r="F14" s="702"/>
      <c r="G14" s="702"/>
      <c r="H14" s="785">
        <f t="shared" si="1"/>
        <v>0</v>
      </c>
    </row>
    <row r="15" spans="1:8" ht="24.6" customHeight="1">
      <c r="A15" s="778">
        <v>2.2000000000000002</v>
      </c>
      <c r="B15" s="320" t="s">
        <v>626</v>
      </c>
      <c r="C15" s="702"/>
      <c r="D15" s="702"/>
      <c r="E15" s="703">
        <f t="shared" si="0"/>
        <v>0</v>
      </c>
      <c r="F15" s="702"/>
      <c r="G15" s="702"/>
      <c r="H15" s="785">
        <f t="shared" si="1"/>
        <v>0</v>
      </c>
    </row>
    <row r="16" spans="1:8" ht="20.399999999999999" customHeight="1">
      <c r="A16" s="778">
        <v>2.2999999999999998</v>
      </c>
      <c r="B16" s="320" t="s">
        <v>627</v>
      </c>
      <c r="C16" s="706">
        <v>-218061308.23659566</v>
      </c>
      <c r="D16" s="706">
        <v>-15693501.307913039</v>
      </c>
      <c r="E16" s="703">
        <f t="shared" si="0"/>
        <v>-233754809.5445087</v>
      </c>
      <c r="F16" s="702">
        <v>-126656056.44000001</v>
      </c>
      <c r="G16" s="702">
        <v>-12344210.637638113</v>
      </c>
      <c r="H16" s="785">
        <f t="shared" si="1"/>
        <v>-139000267.07763812</v>
      </c>
    </row>
    <row r="17" spans="1:8">
      <c r="A17" s="778">
        <v>2.4</v>
      </c>
      <c r="B17" s="320" t="s">
        <v>628</v>
      </c>
      <c r="C17" s="706">
        <v>-437932.74</v>
      </c>
      <c r="D17" s="706">
        <v>-913640.36999999953</v>
      </c>
      <c r="E17" s="703">
        <f t="shared" si="0"/>
        <v>-1351573.1099999994</v>
      </c>
      <c r="F17" s="702">
        <v>-219952.54000000004</v>
      </c>
      <c r="G17" s="702">
        <v>-929381.6100000001</v>
      </c>
      <c r="H17" s="785">
        <f t="shared" si="1"/>
        <v>-1149334.1500000001</v>
      </c>
    </row>
    <row r="18" spans="1:8">
      <c r="A18" s="778">
        <v>3</v>
      </c>
      <c r="B18" s="322" t="s">
        <v>629</v>
      </c>
      <c r="C18" s="702"/>
      <c r="D18" s="702"/>
      <c r="E18" s="703">
        <f t="shared" si="0"/>
        <v>0</v>
      </c>
      <c r="F18" s="702"/>
      <c r="G18" s="702"/>
      <c r="H18" s="785">
        <f t="shared" si="1"/>
        <v>0</v>
      </c>
    </row>
    <row r="19" spans="1:8">
      <c r="A19" s="778">
        <v>4</v>
      </c>
      <c r="B19" s="322" t="s">
        <v>630</v>
      </c>
      <c r="C19" s="702">
        <v>41179242.469999984</v>
      </c>
      <c r="D19" s="702">
        <v>10087382.110000012</v>
      </c>
      <c r="E19" s="703">
        <f t="shared" si="0"/>
        <v>51266624.579999998</v>
      </c>
      <c r="F19" s="702">
        <v>23485777.179999914</v>
      </c>
      <c r="G19" s="702">
        <v>8690303.8900000025</v>
      </c>
      <c r="H19" s="785">
        <f t="shared" si="1"/>
        <v>32176081.069999918</v>
      </c>
    </row>
    <row r="20" spans="1:8">
      <c r="A20" s="778">
        <v>5</v>
      </c>
      <c r="B20" s="322" t="s">
        <v>631</v>
      </c>
      <c r="C20" s="702">
        <v>-6310461.5500000007</v>
      </c>
      <c r="D20" s="702">
        <v>-16810078.369999997</v>
      </c>
      <c r="E20" s="703">
        <f t="shared" si="0"/>
        <v>-23120539.919999998</v>
      </c>
      <c r="F20" s="702">
        <v>-2975414.26</v>
      </c>
      <c r="G20" s="702">
        <v>-9680006.2599999998</v>
      </c>
      <c r="H20" s="785">
        <f t="shared" si="1"/>
        <v>-12655420.52</v>
      </c>
    </row>
    <row r="21" spans="1:8" ht="24" customHeight="1">
      <c r="A21" s="778">
        <v>6</v>
      </c>
      <c r="B21" s="322" t="s">
        <v>632</v>
      </c>
      <c r="C21" s="702">
        <v>242469.51</v>
      </c>
      <c r="D21" s="702">
        <v>0</v>
      </c>
      <c r="E21" s="703">
        <f t="shared" si="0"/>
        <v>242469.51</v>
      </c>
      <c r="F21" s="702">
        <v>363700.92000000016</v>
      </c>
      <c r="G21" s="702">
        <v>0</v>
      </c>
      <c r="H21" s="785">
        <f t="shared" si="1"/>
        <v>363700.92000000016</v>
      </c>
    </row>
    <row r="22" spans="1:8" ht="18.600000000000001" customHeight="1">
      <c r="A22" s="778">
        <v>7</v>
      </c>
      <c r="B22" s="322" t="s">
        <v>633</v>
      </c>
      <c r="C22" s="702"/>
      <c r="D22" s="702"/>
      <c r="E22" s="703">
        <f t="shared" si="0"/>
        <v>0</v>
      </c>
      <c r="F22" s="702"/>
      <c r="G22" s="702"/>
      <c r="H22" s="785">
        <f t="shared" si="1"/>
        <v>0</v>
      </c>
    </row>
    <row r="23" spans="1:8" ht="25.5" customHeight="1">
      <c r="A23" s="778">
        <v>8</v>
      </c>
      <c r="B23" s="323" t="s">
        <v>634</v>
      </c>
      <c r="C23" s="702"/>
      <c r="D23" s="702"/>
      <c r="E23" s="703">
        <f t="shared" si="0"/>
        <v>0</v>
      </c>
      <c r="F23" s="702"/>
      <c r="G23" s="702"/>
      <c r="H23" s="785">
        <f t="shared" si="1"/>
        <v>0</v>
      </c>
    </row>
    <row r="24" spans="1:8" ht="34.5" customHeight="1">
      <c r="A24" s="778">
        <v>9</v>
      </c>
      <c r="B24" s="323" t="s">
        <v>635</v>
      </c>
      <c r="C24" s="702"/>
      <c r="D24" s="702"/>
      <c r="E24" s="703">
        <f t="shared" si="0"/>
        <v>0</v>
      </c>
      <c r="F24" s="702"/>
      <c r="G24" s="702"/>
      <c r="H24" s="785">
        <f t="shared" si="1"/>
        <v>0</v>
      </c>
    </row>
    <row r="25" spans="1:8">
      <c r="A25" s="778">
        <v>10</v>
      </c>
      <c r="B25" s="322" t="s">
        <v>636</v>
      </c>
      <c r="C25" s="702"/>
      <c r="D25" s="702"/>
      <c r="E25" s="703">
        <f t="shared" si="0"/>
        <v>0</v>
      </c>
      <c r="F25" s="702"/>
      <c r="G25" s="702"/>
      <c r="H25" s="785">
        <f t="shared" si="1"/>
        <v>0</v>
      </c>
    </row>
    <row r="26" spans="1:8">
      <c r="A26" s="778">
        <v>11</v>
      </c>
      <c r="B26" s="324" t="s">
        <v>637</v>
      </c>
      <c r="C26" s="702"/>
      <c r="D26" s="702"/>
      <c r="E26" s="703">
        <f t="shared" si="0"/>
        <v>0</v>
      </c>
      <c r="F26" s="702"/>
      <c r="G26" s="702"/>
      <c r="H26" s="785">
        <f t="shared" si="1"/>
        <v>0</v>
      </c>
    </row>
    <row r="27" spans="1:8">
      <c r="A27" s="778">
        <v>12</v>
      </c>
      <c r="B27" s="322" t="s">
        <v>638</v>
      </c>
      <c r="C27" s="702">
        <v>3048821.6199999992</v>
      </c>
      <c r="D27" s="702">
        <v>0</v>
      </c>
      <c r="E27" s="703">
        <f>C27+D27</f>
        <v>3048821.6199999992</v>
      </c>
      <c r="F27" s="702">
        <v>16588437.11999999</v>
      </c>
      <c r="G27" s="702">
        <v>0</v>
      </c>
      <c r="H27" s="785">
        <f t="shared" si="1"/>
        <v>16588437.11999999</v>
      </c>
    </row>
    <row r="28" spans="1:8">
      <c r="A28" s="778">
        <v>13</v>
      </c>
      <c r="B28" s="325" t="s">
        <v>639</v>
      </c>
      <c r="C28" s="702">
        <v>-30659102.240000006</v>
      </c>
      <c r="D28" s="702">
        <v>-1406668.4700000025</v>
      </c>
      <c r="E28" s="703">
        <f t="shared" si="0"/>
        <v>-32065770.710000008</v>
      </c>
      <c r="F28" s="702">
        <v>-23161534.732584041</v>
      </c>
      <c r="G28" s="702"/>
      <c r="H28" s="785">
        <f t="shared" si="1"/>
        <v>-23161534.732584041</v>
      </c>
    </row>
    <row r="29" spans="1:8">
      <c r="A29" s="778">
        <v>14</v>
      </c>
      <c r="B29" s="326" t="s">
        <v>640</v>
      </c>
      <c r="C29" s="702">
        <f>SUM(C30:C31)</f>
        <v>-125366966.28</v>
      </c>
      <c r="D29" s="702">
        <f>SUM(D30:D31)</f>
        <v>-994796.8200000003</v>
      </c>
      <c r="E29" s="703">
        <f t="shared" si="0"/>
        <v>-126361763.09999999</v>
      </c>
      <c r="F29" s="702">
        <f>SUM(F30:F31)</f>
        <v>-82502904.755501315</v>
      </c>
      <c r="G29" s="702">
        <f>SUM(G30:G31)</f>
        <v>0</v>
      </c>
      <c r="H29" s="785">
        <f t="shared" si="1"/>
        <v>-82502904.755501315</v>
      </c>
    </row>
    <row r="30" spans="1:8">
      <c r="A30" s="778">
        <v>14.1</v>
      </c>
      <c r="B30" s="309" t="s">
        <v>641</v>
      </c>
      <c r="C30" s="702">
        <v>-116674028.58</v>
      </c>
      <c r="D30" s="702"/>
      <c r="E30" s="703">
        <f t="shared" si="0"/>
        <v>-116674028.58</v>
      </c>
      <c r="F30" s="702">
        <v>-74269160.24550131</v>
      </c>
      <c r="G30" s="702"/>
      <c r="H30" s="785">
        <f t="shared" si="1"/>
        <v>-74269160.24550131</v>
      </c>
    </row>
    <row r="31" spans="1:8">
      <c r="A31" s="778">
        <v>14.2</v>
      </c>
      <c r="B31" s="309" t="s">
        <v>642</v>
      </c>
      <c r="C31" s="702">
        <v>-8692937.6999999993</v>
      </c>
      <c r="D31" s="702">
        <v>-994796.8200000003</v>
      </c>
      <c r="E31" s="703">
        <f t="shared" si="0"/>
        <v>-9687734.5199999996</v>
      </c>
      <c r="F31" s="702">
        <v>-8233744.5099999998</v>
      </c>
      <c r="G31" s="702"/>
      <c r="H31" s="785">
        <f t="shared" si="1"/>
        <v>-8233744.5099999998</v>
      </c>
    </row>
    <row r="32" spans="1:8">
      <c r="A32" s="778">
        <v>15</v>
      </c>
      <c r="B32" s="322" t="s">
        <v>643</v>
      </c>
      <c r="C32" s="702">
        <v>-34954250.139999993</v>
      </c>
      <c r="D32" s="702"/>
      <c r="E32" s="703">
        <f t="shared" si="0"/>
        <v>-34954250.139999993</v>
      </c>
      <c r="F32" s="702">
        <v>-25904152.291997805</v>
      </c>
      <c r="G32" s="702"/>
      <c r="H32" s="785">
        <f t="shared" si="1"/>
        <v>-25904152.291997805</v>
      </c>
    </row>
    <row r="33" spans="1:8" ht="22.5" customHeight="1">
      <c r="A33" s="778">
        <v>16</v>
      </c>
      <c r="B33" s="307" t="s">
        <v>644</v>
      </c>
      <c r="C33" s="702"/>
      <c r="D33" s="702"/>
      <c r="E33" s="703">
        <f t="shared" si="0"/>
        <v>0</v>
      </c>
      <c r="F33" s="702"/>
      <c r="G33" s="702"/>
      <c r="H33" s="785">
        <f t="shared" si="1"/>
        <v>0</v>
      </c>
    </row>
    <row r="34" spans="1:8">
      <c r="A34" s="778">
        <v>17</v>
      </c>
      <c r="B34" s="322" t="s">
        <v>645</v>
      </c>
      <c r="C34" s="702">
        <f>SUM(C35:C36)</f>
        <v>-584510.80667089578</v>
      </c>
      <c r="D34" s="702">
        <f>SUM(D35:D36)</f>
        <v>21356.356097364631</v>
      </c>
      <c r="E34" s="703">
        <f t="shared" si="0"/>
        <v>-563154.4505735311</v>
      </c>
      <c r="F34" s="702">
        <f>SUM(F35:F36)</f>
        <v>-844141.57134635362</v>
      </c>
      <c r="G34" s="702">
        <f>SUM(G35:G36)</f>
        <v>104758.10762223815</v>
      </c>
      <c r="H34" s="785">
        <f t="shared" si="1"/>
        <v>-739383.46372411551</v>
      </c>
    </row>
    <row r="35" spans="1:8">
      <c r="A35" s="778">
        <v>17.100000000000001</v>
      </c>
      <c r="B35" s="309" t="s">
        <v>646</v>
      </c>
      <c r="C35" s="702">
        <v>620865.75899366965</v>
      </c>
      <c r="D35" s="702">
        <v>8247.1817285856887</v>
      </c>
      <c r="E35" s="703">
        <f t="shared" si="0"/>
        <v>629112.94072225539</v>
      </c>
      <c r="F35" s="702">
        <v>355884.17112989805</v>
      </c>
      <c r="G35" s="702">
        <v>104758.10762223815</v>
      </c>
      <c r="H35" s="785">
        <f t="shared" si="1"/>
        <v>460642.27875213622</v>
      </c>
    </row>
    <row r="36" spans="1:8">
      <c r="A36" s="778">
        <v>17.2</v>
      </c>
      <c r="B36" s="309" t="s">
        <v>647</v>
      </c>
      <c r="C36" s="702">
        <v>-1205376.5656645654</v>
      </c>
      <c r="D36" s="702">
        <v>13109.174368778942</v>
      </c>
      <c r="E36" s="703">
        <f t="shared" si="0"/>
        <v>-1192267.3912957865</v>
      </c>
      <c r="F36" s="702">
        <v>-1200025.7424762517</v>
      </c>
      <c r="G36" s="702">
        <v>0</v>
      </c>
      <c r="H36" s="785">
        <f t="shared" si="1"/>
        <v>-1200025.7424762517</v>
      </c>
    </row>
    <row r="37" spans="1:8" ht="41.4" customHeight="1">
      <c r="A37" s="778">
        <v>18</v>
      </c>
      <c r="B37" s="327" t="s">
        <v>648</v>
      </c>
      <c r="C37" s="702">
        <f>SUM(C38:C39)</f>
        <v>-24184705.07733855</v>
      </c>
      <c r="D37" s="702">
        <f>SUM(D38:D39)</f>
        <v>-3730069.3010801147</v>
      </c>
      <c r="E37" s="703">
        <f t="shared" si="0"/>
        <v>-27914774.378418665</v>
      </c>
      <c r="F37" s="702">
        <f>SUM(F38:F39)</f>
        <v>-37515130.507635012</v>
      </c>
      <c r="G37" s="702">
        <f>SUM(G38:G39)</f>
        <v>7872912.0215730565</v>
      </c>
      <c r="H37" s="785">
        <f t="shared" si="1"/>
        <v>-29642218.486061957</v>
      </c>
    </row>
    <row r="38" spans="1:8">
      <c r="A38" s="778">
        <v>18.100000000000001</v>
      </c>
      <c r="B38" s="328" t="s">
        <v>649</v>
      </c>
      <c r="C38" s="702">
        <v>10649006.739999998</v>
      </c>
      <c r="D38" s="702">
        <v>0</v>
      </c>
      <c r="E38" s="703">
        <f t="shared" si="0"/>
        <v>10649006.739999998</v>
      </c>
      <c r="F38" s="702">
        <v>-13716697.129999999</v>
      </c>
      <c r="G38" s="702">
        <v>0</v>
      </c>
      <c r="H38" s="785">
        <f t="shared" si="1"/>
        <v>-13716697.129999999</v>
      </c>
    </row>
    <row r="39" spans="1:8">
      <c r="A39" s="778">
        <v>18.2</v>
      </c>
      <c r="B39" s="328" t="s">
        <v>650</v>
      </c>
      <c r="C39" s="702">
        <v>-34833711.817338549</v>
      </c>
      <c r="D39" s="702">
        <v>-3730069.3010801147</v>
      </c>
      <c r="E39" s="703">
        <f t="shared" si="0"/>
        <v>-38563781.118418664</v>
      </c>
      <c r="F39" s="702">
        <v>-23798433.377635017</v>
      </c>
      <c r="G39" s="702">
        <v>7872912.0215730565</v>
      </c>
      <c r="H39" s="785">
        <f t="shared" si="1"/>
        <v>-15925521.356061962</v>
      </c>
    </row>
    <row r="40" spans="1:8" ht="24.6" customHeight="1">
      <c r="A40" s="778">
        <v>19</v>
      </c>
      <c r="B40" s="327" t="s">
        <v>651</v>
      </c>
      <c r="C40" s="702"/>
      <c r="D40" s="702"/>
      <c r="E40" s="703">
        <f t="shared" si="0"/>
        <v>0</v>
      </c>
      <c r="F40" s="702"/>
      <c r="G40" s="702"/>
      <c r="H40" s="785">
        <f t="shared" si="1"/>
        <v>0</v>
      </c>
    </row>
    <row r="41" spans="1:8" ht="17.399999999999999" customHeight="1">
      <c r="A41" s="778">
        <v>20</v>
      </c>
      <c r="B41" s="327" t="s">
        <v>652</v>
      </c>
      <c r="C41" s="702"/>
      <c r="D41" s="702"/>
      <c r="E41" s="703">
        <f t="shared" si="0"/>
        <v>0</v>
      </c>
      <c r="F41" s="702"/>
      <c r="G41" s="702"/>
      <c r="H41" s="785">
        <f t="shared" si="1"/>
        <v>0</v>
      </c>
    </row>
    <row r="42" spans="1:8" ht="26.4" customHeight="1">
      <c r="A42" s="778">
        <v>21</v>
      </c>
      <c r="B42" s="327" t="s">
        <v>653</v>
      </c>
      <c r="C42" s="702"/>
      <c r="D42" s="702"/>
      <c r="E42" s="703">
        <f t="shared" si="0"/>
        <v>0</v>
      </c>
      <c r="F42" s="702"/>
      <c r="G42" s="702"/>
      <c r="H42" s="785">
        <f t="shared" si="1"/>
        <v>0</v>
      </c>
    </row>
    <row r="43" spans="1:8">
      <c r="A43" s="778">
        <v>22</v>
      </c>
      <c r="B43" s="329" t="s">
        <v>654</v>
      </c>
      <c r="C43" s="702">
        <f>SUM(C6,C13,C18,C19,C20,C21,C22,C23,C24,C25,C26,C27,C28,C29,C32,C33,C34,C37,C40,C41,C42)</f>
        <v>78466212.061954632</v>
      </c>
      <c r="D43" s="702">
        <f>SUM(D6,D13,D18,D19,D20,D21,D22,D23,D24,D25,D26,D27,D28,D29,D32,D33,D34,D37,D40,D41,D42)</f>
        <v>18910544.415563073</v>
      </c>
      <c r="E43" s="703">
        <f t="shared" si="0"/>
        <v>97376756.477517709</v>
      </c>
      <c r="F43" s="702">
        <f>SUM(F6,F13,F18,F19,F20,F21,F22,F23,F24,F25,F26,F27,F28,F29,F32,F33,F34,F37,F40,F41,F42)</f>
        <v>38063492.752079129</v>
      </c>
      <c r="G43" s="702">
        <f>SUM(G6,G13,G18,G19,G20,G21,G22,G23,G24,G25,G26,G27,G28,G29,G32,G33,G34,G37,G40,G41,G42)</f>
        <v>19262979.835771304</v>
      </c>
      <c r="H43" s="785">
        <f t="shared" si="1"/>
        <v>57326472.587850437</v>
      </c>
    </row>
    <row r="44" spans="1:8">
      <c r="A44" s="778">
        <v>23</v>
      </c>
      <c r="B44" s="329" t="s">
        <v>655</v>
      </c>
      <c r="C44" s="702">
        <v>16214422.044517608</v>
      </c>
      <c r="D44" s="702"/>
      <c r="E44" s="703">
        <f t="shared" si="0"/>
        <v>16214422.044517608</v>
      </c>
      <c r="F44" s="702">
        <v>4114697.31</v>
      </c>
      <c r="G44" s="702"/>
      <c r="H44" s="785">
        <f t="shared" si="1"/>
        <v>4114697.31</v>
      </c>
    </row>
    <row r="45" spans="1:8" ht="15" thickBot="1">
      <c r="A45" s="786">
        <v>24</v>
      </c>
      <c r="B45" s="787" t="s">
        <v>656</v>
      </c>
      <c r="C45" s="788">
        <f>C43-C44</f>
        <v>62251790.017437026</v>
      </c>
      <c r="D45" s="788">
        <f>D43-D44</f>
        <v>18910544.415563073</v>
      </c>
      <c r="E45" s="789">
        <f t="shared" si="0"/>
        <v>81162334.433000103</v>
      </c>
      <c r="F45" s="788">
        <f>F43-F44</f>
        <v>33948795.442079127</v>
      </c>
      <c r="G45" s="788">
        <f>G43-G44</f>
        <v>19262979.835771304</v>
      </c>
      <c r="H45" s="790">
        <f t="shared" si="1"/>
        <v>53211775.277850434</v>
      </c>
    </row>
  </sheetData>
  <mergeCells count="4">
    <mergeCell ref="A4:A5"/>
    <mergeCell ref="B4:B5"/>
    <mergeCell ref="C4:E4"/>
    <mergeCell ref="F4:H4"/>
  </mergeCells>
  <pageMargins left="0.7" right="0.7" top="0.75" bottom="0.75" header="0.3" footer="0.3"/>
  <pageSetup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7"/>
  <sheetViews>
    <sheetView zoomScale="80" zoomScaleNormal="80" workbookViewId="0">
      <selection activeCell="M47" sqref="M47"/>
    </sheetView>
  </sheetViews>
  <sheetFormatPr defaultRowHeight="14.4"/>
  <cols>
    <col min="1" max="1" width="8.6640625" style="317"/>
    <col min="2" max="2" width="87.5546875" bestFit="1" customWidth="1"/>
    <col min="3" max="8" width="15.44140625" customWidth="1"/>
  </cols>
  <sheetData>
    <row r="1" spans="1:8" s="5" customFormat="1" ht="13.8">
      <c r="A1" s="2" t="s">
        <v>30</v>
      </c>
      <c r="B1" s="3" t="str">
        <f>'Info '!C2</f>
        <v>JSC "Liberty Bank"</v>
      </c>
      <c r="C1" s="3"/>
      <c r="D1" s="4"/>
      <c r="E1" s="4"/>
      <c r="F1" s="4"/>
      <c r="G1" s="4"/>
    </row>
    <row r="2" spans="1:8" s="5" customFormat="1" ht="13.8">
      <c r="A2" s="2" t="s">
        <v>31</v>
      </c>
      <c r="B2" s="497">
        <f>'1. key ratios '!B2</f>
        <v>45291</v>
      </c>
      <c r="C2" s="6"/>
      <c r="D2" s="7"/>
      <c r="E2" s="7"/>
      <c r="F2" s="7"/>
      <c r="G2" s="7"/>
      <c r="H2" s="8"/>
    </row>
    <row r="3" spans="1:8" ht="15" thickBot="1">
      <c r="A3"/>
    </row>
    <row r="4" spans="1:8">
      <c r="A4" s="827" t="s">
        <v>6</v>
      </c>
      <c r="B4" s="840" t="s">
        <v>94</v>
      </c>
      <c r="C4" s="831" t="s">
        <v>558</v>
      </c>
      <c r="D4" s="831"/>
      <c r="E4" s="831"/>
      <c r="F4" s="831" t="s">
        <v>559</v>
      </c>
      <c r="G4" s="831"/>
      <c r="H4" s="832"/>
    </row>
    <row r="5" spans="1:8">
      <c r="A5" s="828"/>
      <c r="B5" s="841"/>
      <c r="C5" s="665" t="s">
        <v>32</v>
      </c>
      <c r="D5" s="665" t="s">
        <v>33</v>
      </c>
      <c r="E5" s="665" t="s">
        <v>34</v>
      </c>
      <c r="F5" s="665" t="s">
        <v>32</v>
      </c>
      <c r="G5" s="665" t="s">
        <v>33</v>
      </c>
      <c r="H5" s="666" t="s">
        <v>34</v>
      </c>
    </row>
    <row r="6" spans="1:8">
      <c r="A6" s="513">
        <v>1</v>
      </c>
      <c r="B6" s="667" t="s">
        <v>657</v>
      </c>
      <c r="C6" s="668">
        <v>0</v>
      </c>
      <c r="D6" s="668">
        <v>0</v>
      </c>
      <c r="E6" s="669">
        <f t="shared" ref="E6:E43" si="0">C6+D6</f>
        <v>0</v>
      </c>
      <c r="F6" s="668">
        <v>0</v>
      </c>
      <c r="G6" s="668">
        <v>0</v>
      </c>
      <c r="H6" s="781">
        <f t="shared" ref="H6:H43" si="1">F6+G6</f>
        <v>0</v>
      </c>
    </row>
    <row r="7" spans="1:8">
      <c r="A7" s="513">
        <v>2</v>
      </c>
      <c r="B7" s="667" t="s">
        <v>196</v>
      </c>
      <c r="C7" s="668">
        <v>0</v>
      </c>
      <c r="D7" s="668">
        <v>0</v>
      </c>
      <c r="E7" s="669">
        <f t="shared" si="0"/>
        <v>0</v>
      </c>
      <c r="F7" s="668">
        <v>0</v>
      </c>
      <c r="G7" s="668">
        <v>0</v>
      </c>
      <c r="H7" s="781">
        <f t="shared" si="1"/>
        <v>0</v>
      </c>
    </row>
    <row r="8" spans="1:8">
      <c r="A8" s="513">
        <v>3</v>
      </c>
      <c r="B8" s="667" t="s">
        <v>206</v>
      </c>
      <c r="C8" s="668">
        <f>C9+C10</f>
        <v>475806600.31</v>
      </c>
      <c r="D8" s="668">
        <f>D9+D10</f>
        <v>16998788777.128</v>
      </c>
      <c r="E8" s="669">
        <f t="shared" si="0"/>
        <v>17474595377.438</v>
      </c>
      <c r="F8" s="668">
        <f>F9+F10</f>
        <v>475488091.25999999</v>
      </c>
      <c r="G8" s="668">
        <f>G9+G10</f>
        <v>17068334952.839001</v>
      </c>
      <c r="H8" s="781">
        <f t="shared" si="1"/>
        <v>17543823044.098999</v>
      </c>
    </row>
    <row r="9" spans="1:8">
      <c r="A9" s="513">
        <v>3.1</v>
      </c>
      <c r="B9" s="670" t="s">
        <v>197</v>
      </c>
      <c r="C9" s="668">
        <v>0</v>
      </c>
      <c r="D9" s="668">
        <v>0</v>
      </c>
      <c r="E9" s="669">
        <f t="shared" si="0"/>
        <v>0</v>
      </c>
      <c r="F9" s="668">
        <v>0</v>
      </c>
      <c r="G9" s="668">
        <v>0</v>
      </c>
      <c r="H9" s="781">
        <f t="shared" si="1"/>
        <v>0</v>
      </c>
    </row>
    <row r="10" spans="1:8">
      <c r="A10" s="513">
        <v>3.2</v>
      </c>
      <c r="B10" s="670" t="s">
        <v>193</v>
      </c>
      <c r="C10" s="668">
        <v>475806600.31</v>
      </c>
      <c r="D10" s="668">
        <v>16998788777.128</v>
      </c>
      <c r="E10" s="669">
        <f t="shared" si="0"/>
        <v>17474595377.438</v>
      </c>
      <c r="F10" s="668">
        <v>475488091.25999999</v>
      </c>
      <c r="G10" s="668">
        <v>17068334952.839001</v>
      </c>
      <c r="H10" s="781">
        <f t="shared" si="1"/>
        <v>17543823044.098999</v>
      </c>
    </row>
    <row r="11" spans="1:8">
      <c r="A11" s="513">
        <v>4</v>
      </c>
      <c r="B11" s="671" t="s">
        <v>195</v>
      </c>
      <c r="C11" s="668">
        <f>C12+C13</f>
        <v>321665000</v>
      </c>
      <c r="D11" s="668">
        <f>D12+D13</f>
        <v>0</v>
      </c>
      <c r="E11" s="669">
        <f t="shared" si="0"/>
        <v>321665000</v>
      </c>
      <c r="F11" s="668">
        <f>F12+F13</f>
        <v>247088000</v>
      </c>
      <c r="G11" s="668">
        <f>G12+G13</f>
        <v>0</v>
      </c>
      <c r="H11" s="781">
        <f t="shared" si="1"/>
        <v>247088000</v>
      </c>
    </row>
    <row r="12" spans="1:8">
      <c r="A12" s="513">
        <v>4.0999999999999996</v>
      </c>
      <c r="B12" s="670" t="s">
        <v>179</v>
      </c>
      <c r="C12" s="668">
        <v>321665000</v>
      </c>
      <c r="D12" s="668">
        <v>0</v>
      </c>
      <c r="E12" s="669">
        <f t="shared" si="0"/>
        <v>321665000</v>
      </c>
      <c r="F12" s="668">
        <v>247088000</v>
      </c>
      <c r="G12" s="668">
        <v>0</v>
      </c>
      <c r="H12" s="781">
        <f t="shared" si="1"/>
        <v>247088000</v>
      </c>
    </row>
    <row r="13" spans="1:8">
      <c r="A13" s="513">
        <v>4.2</v>
      </c>
      <c r="B13" s="670" t="s">
        <v>180</v>
      </c>
      <c r="C13" s="668">
        <v>0</v>
      </c>
      <c r="D13" s="668">
        <v>0</v>
      </c>
      <c r="E13" s="669">
        <f t="shared" si="0"/>
        <v>0</v>
      </c>
      <c r="F13" s="668">
        <v>0</v>
      </c>
      <c r="G13" s="668">
        <v>0</v>
      </c>
      <c r="H13" s="781">
        <f t="shared" si="1"/>
        <v>0</v>
      </c>
    </row>
    <row r="14" spans="1:8">
      <c r="A14" s="513">
        <v>5</v>
      </c>
      <c r="B14" s="671" t="s">
        <v>205</v>
      </c>
      <c r="C14" s="668">
        <f>C15+C16+C17+C23+C24+C25+C26</f>
        <v>206797895.22000003</v>
      </c>
      <c r="D14" s="668">
        <f>D15+D16+D17+D23+D24+D25+D26</f>
        <v>5278375605.9099998</v>
      </c>
      <c r="E14" s="669">
        <f t="shared" si="0"/>
        <v>5485173501.1300001</v>
      </c>
      <c r="F14" s="668">
        <f>F15+F16+F17+F23+F24+F25+F26</f>
        <v>207995374.22</v>
      </c>
      <c r="G14" s="668">
        <f>G15+G16+G17+G23+G24+G25+G26</f>
        <v>5305310490.3199997</v>
      </c>
      <c r="H14" s="781">
        <f t="shared" si="1"/>
        <v>5513305864.54</v>
      </c>
    </row>
    <row r="15" spans="1:8">
      <c r="A15" s="513">
        <v>5.0999999999999996</v>
      </c>
      <c r="B15" s="672" t="s">
        <v>183</v>
      </c>
      <c r="C15" s="668">
        <v>34943948.850000001</v>
      </c>
      <c r="D15" s="668">
        <v>8100494.3099999996</v>
      </c>
      <c r="E15" s="669">
        <f>C15+D15</f>
        <v>43044443.160000004</v>
      </c>
      <c r="F15" s="668">
        <v>34974837.359999999</v>
      </c>
      <c r="G15" s="668">
        <v>8078444.5199999996</v>
      </c>
      <c r="H15" s="781">
        <f t="shared" si="1"/>
        <v>43053281.879999995</v>
      </c>
    </row>
    <row r="16" spans="1:8">
      <c r="A16" s="513">
        <v>5.2</v>
      </c>
      <c r="B16" s="672" t="s">
        <v>182</v>
      </c>
      <c r="C16" s="668">
        <v>82174149.200000003</v>
      </c>
      <c r="D16" s="668">
        <v>106032548</v>
      </c>
      <c r="E16" s="669">
        <f>C16+D16</f>
        <v>188206697.19999999</v>
      </c>
      <c r="F16" s="668">
        <v>83340739.689999998</v>
      </c>
      <c r="G16" s="668">
        <v>111561347.59999999</v>
      </c>
      <c r="H16" s="781">
        <f t="shared" si="1"/>
        <v>194902087.28999999</v>
      </c>
    </row>
    <row r="17" spans="1:8">
      <c r="A17" s="513">
        <v>5.3</v>
      </c>
      <c r="B17" s="672" t="s">
        <v>181</v>
      </c>
      <c r="C17" s="668">
        <f>SUM(C18:C22)</f>
        <v>1531900</v>
      </c>
      <c r="D17" s="668">
        <f>SUM(D18:D22)</f>
        <v>3288972900</v>
      </c>
      <c r="E17" s="669">
        <f>C17+D17</f>
        <v>3290504800</v>
      </c>
      <c r="F17" s="668">
        <f>SUM(F18:F22)</f>
        <v>1531900</v>
      </c>
      <c r="G17" s="668">
        <f>SUM(G18:G22)</f>
        <v>3304379467</v>
      </c>
      <c r="H17" s="781">
        <f t="shared" si="1"/>
        <v>3305911367</v>
      </c>
    </row>
    <row r="18" spans="1:8">
      <c r="A18" s="513" t="s">
        <v>15</v>
      </c>
      <c r="B18" s="673" t="s">
        <v>36</v>
      </c>
      <c r="C18" s="668">
        <v>0</v>
      </c>
      <c r="D18" s="668">
        <v>27306906.448394895</v>
      </c>
      <c r="E18" s="669">
        <f t="shared" si="0"/>
        <v>27306906.448394895</v>
      </c>
      <c r="F18" s="668">
        <v>96000</v>
      </c>
      <c r="G18" s="668">
        <v>921925740.3139987</v>
      </c>
      <c r="H18" s="781">
        <f t="shared" si="1"/>
        <v>922021740.3139987</v>
      </c>
    </row>
    <row r="19" spans="1:8">
      <c r="A19" s="513" t="s">
        <v>16</v>
      </c>
      <c r="B19" s="673" t="s">
        <v>37</v>
      </c>
      <c r="C19" s="668">
        <v>264000</v>
      </c>
      <c r="D19" s="668">
        <v>1340202719.5368156</v>
      </c>
      <c r="E19" s="669">
        <f t="shared" si="0"/>
        <v>1340466719.5368156</v>
      </c>
      <c r="F19" s="668">
        <v>299000</v>
      </c>
      <c r="G19" s="668">
        <v>929690609.47000039</v>
      </c>
      <c r="H19" s="781">
        <f t="shared" si="1"/>
        <v>929989609.47000039</v>
      </c>
    </row>
    <row r="20" spans="1:8">
      <c r="A20" s="513" t="s">
        <v>17</v>
      </c>
      <c r="B20" s="673" t="s">
        <v>38</v>
      </c>
      <c r="C20" s="668">
        <v>0</v>
      </c>
      <c r="D20" s="668">
        <v>280150618.67239988</v>
      </c>
      <c r="E20" s="669">
        <f t="shared" si="0"/>
        <v>280150618.67239988</v>
      </c>
      <c r="F20" s="668">
        <v>0</v>
      </c>
      <c r="G20" s="668">
        <v>308110543.39799994</v>
      </c>
      <c r="H20" s="781">
        <f t="shared" si="1"/>
        <v>308110543.39799994</v>
      </c>
    </row>
    <row r="21" spans="1:8">
      <c r="A21" s="513" t="s">
        <v>18</v>
      </c>
      <c r="B21" s="673" t="s">
        <v>39</v>
      </c>
      <c r="C21" s="668">
        <v>1216900</v>
      </c>
      <c r="D21" s="668">
        <v>1520173790.6115899</v>
      </c>
      <c r="E21" s="669">
        <f t="shared" si="0"/>
        <v>1521390690.6115899</v>
      </c>
      <c r="F21" s="668">
        <v>1085900</v>
      </c>
      <c r="G21" s="668">
        <v>1026136633.814001</v>
      </c>
      <c r="H21" s="781">
        <f t="shared" si="1"/>
        <v>1027222533.814001</v>
      </c>
    </row>
    <row r="22" spans="1:8">
      <c r="A22" s="513" t="s">
        <v>19</v>
      </c>
      <c r="B22" s="673" t="s">
        <v>40</v>
      </c>
      <c r="C22" s="668">
        <v>51000</v>
      </c>
      <c r="D22" s="668">
        <v>121138864.73079988</v>
      </c>
      <c r="E22" s="669">
        <f t="shared" si="0"/>
        <v>121189864.73079988</v>
      </c>
      <c r="F22" s="668">
        <v>51000</v>
      </c>
      <c r="G22" s="668">
        <v>118515940.00400001</v>
      </c>
      <c r="H22" s="781">
        <f t="shared" si="1"/>
        <v>118566940.00400001</v>
      </c>
    </row>
    <row r="23" spans="1:8">
      <c r="A23" s="513">
        <v>5.4</v>
      </c>
      <c r="B23" s="672" t="s">
        <v>184</v>
      </c>
      <c r="C23" s="668">
        <v>2760542.17</v>
      </c>
      <c r="D23" s="668">
        <v>431074635</v>
      </c>
      <c r="E23" s="669">
        <f t="shared" si="0"/>
        <v>433835177.17000002</v>
      </c>
      <c r="F23" s="668">
        <v>2760542.17</v>
      </c>
      <c r="G23" s="668">
        <v>433094245.89999998</v>
      </c>
      <c r="H23" s="781">
        <f t="shared" si="1"/>
        <v>435854788.06999999</v>
      </c>
    </row>
    <row r="24" spans="1:8">
      <c r="A24" s="513">
        <v>5.5</v>
      </c>
      <c r="B24" s="672" t="s">
        <v>185</v>
      </c>
      <c r="C24" s="668">
        <v>13625000</v>
      </c>
      <c r="D24" s="668">
        <v>594132462</v>
      </c>
      <c r="E24" s="669">
        <f t="shared" si="0"/>
        <v>607757462</v>
      </c>
      <c r="F24" s="668">
        <v>13625000</v>
      </c>
      <c r="G24" s="668">
        <v>596857237.5</v>
      </c>
      <c r="H24" s="781">
        <f t="shared" si="1"/>
        <v>610482237.5</v>
      </c>
    </row>
    <row r="25" spans="1:8">
      <c r="A25" s="513">
        <v>5.6</v>
      </c>
      <c r="B25" s="672" t="s">
        <v>186</v>
      </c>
      <c r="C25" s="668">
        <v>19000010</v>
      </c>
      <c r="D25" s="668">
        <v>497020505</v>
      </c>
      <c r="E25" s="669">
        <f t="shared" si="0"/>
        <v>516020515</v>
      </c>
      <c r="F25" s="668">
        <v>19000010</v>
      </c>
      <c r="G25" s="668">
        <v>497566805.39999998</v>
      </c>
      <c r="H25" s="781">
        <f t="shared" si="1"/>
        <v>516566815.39999998</v>
      </c>
    </row>
    <row r="26" spans="1:8">
      <c r="A26" s="513">
        <v>5.7</v>
      </c>
      <c r="B26" s="672" t="s">
        <v>40</v>
      </c>
      <c r="C26" s="668">
        <v>52762345</v>
      </c>
      <c r="D26" s="668">
        <v>353042061.60000002</v>
      </c>
      <c r="E26" s="669">
        <f t="shared" si="0"/>
        <v>405804406.60000002</v>
      </c>
      <c r="F26" s="668">
        <v>52762345</v>
      </c>
      <c r="G26" s="668">
        <v>353772942.39999998</v>
      </c>
      <c r="H26" s="781">
        <f t="shared" si="1"/>
        <v>406535287.39999998</v>
      </c>
    </row>
    <row r="27" spans="1:8">
      <c r="A27" s="513">
        <v>6</v>
      </c>
      <c r="B27" s="674" t="s">
        <v>658</v>
      </c>
      <c r="C27" s="668">
        <v>59348893.960000001</v>
      </c>
      <c r="D27" s="668">
        <v>116471253.00899999</v>
      </c>
      <c r="E27" s="669">
        <f t="shared" si="0"/>
        <v>175820146.96899998</v>
      </c>
      <c r="F27" s="668">
        <v>61870957.630000003</v>
      </c>
      <c r="G27" s="668">
        <v>63246148.233000003</v>
      </c>
      <c r="H27" s="781">
        <f t="shared" si="1"/>
        <v>125117105.86300001</v>
      </c>
    </row>
    <row r="28" spans="1:8">
      <c r="A28" s="513">
        <v>7</v>
      </c>
      <c r="B28" s="674" t="s">
        <v>659</v>
      </c>
      <c r="C28" s="668">
        <v>35394517.899999999</v>
      </c>
      <c r="D28" s="668">
        <v>18344511.162</v>
      </c>
      <c r="E28" s="669">
        <f t="shared" si="0"/>
        <v>53739029.061999999</v>
      </c>
      <c r="F28" s="668">
        <v>30600337.77</v>
      </c>
      <c r="G28" s="668">
        <v>8177863.5300000003</v>
      </c>
      <c r="H28" s="781">
        <f t="shared" si="1"/>
        <v>38778201.299999997</v>
      </c>
    </row>
    <row r="29" spans="1:8">
      <c r="A29" s="513">
        <v>8</v>
      </c>
      <c r="B29" s="674" t="s">
        <v>194</v>
      </c>
      <c r="C29" s="668">
        <v>0</v>
      </c>
      <c r="D29" s="668">
        <v>0</v>
      </c>
      <c r="E29" s="669">
        <f t="shared" si="0"/>
        <v>0</v>
      </c>
      <c r="F29" s="668">
        <v>0</v>
      </c>
      <c r="G29" s="668">
        <v>0</v>
      </c>
      <c r="H29" s="781">
        <f t="shared" si="1"/>
        <v>0</v>
      </c>
    </row>
    <row r="30" spans="1:8">
      <c r="A30" s="513">
        <v>9</v>
      </c>
      <c r="B30" s="675" t="s">
        <v>211</v>
      </c>
      <c r="C30" s="668">
        <f>C31+C32+C33+C34+C35+C36+C37</f>
        <v>63205302.000000007</v>
      </c>
      <c r="D30" s="668">
        <f>D31+D32+D33+D34+D35+D36+D37</f>
        <v>52438732.689999998</v>
      </c>
      <c r="E30" s="669">
        <f t="shared" si="0"/>
        <v>115644034.69</v>
      </c>
      <c r="F30" s="668">
        <f>F31+F32+F33+F34+F35+F36+F37</f>
        <v>176112344</v>
      </c>
      <c r="G30" s="668">
        <f>G31+G32+G33+G34+G35+G36+G37</f>
        <v>286870980</v>
      </c>
      <c r="H30" s="781">
        <f t="shared" si="1"/>
        <v>462983324</v>
      </c>
    </row>
    <row r="31" spans="1:8">
      <c r="A31" s="513">
        <v>9.1</v>
      </c>
      <c r="B31" s="676" t="s">
        <v>201</v>
      </c>
      <c r="C31" s="668">
        <v>0</v>
      </c>
      <c r="D31" s="668">
        <v>48272954.649999999</v>
      </c>
      <c r="E31" s="669">
        <f t="shared" si="0"/>
        <v>48272954.649999999</v>
      </c>
      <c r="F31" s="668">
        <v>5564042</v>
      </c>
      <c r="G31" s="668">
        <v>208046843</v>
      </c>
      <c r="H31" s="781">
        <f t="shared" si="1"/>
        <v>213610885</v>
      </c>
    </row>
    <row r="32" spans="1:8">
      <c r="A32" s="513">
        <v>9.1999999999999993</v>
      </c>
      <c r="B32" s="676" t="s">
        <v>202</v>
      </c>
      <c r="C32" s="668">
        <v>63205302.000000007</v>
      </c>
      <c r="D32" s="668">
        <v>4165778.04</v>
      </c>
      <c r="E32" s="669">
        <f t="shared" si="0"/>
        <v>67371080.040000007</v>
      </c>
      <c r="F32" s="668">
        <v>170548302</v>
      </c>
      <c r="G32" s="668">
        <v>78824137</v>
      </c>
      <c r="H32" s="781">
        <f t="shared" si="1"/>
        <v>249372439</v>
      </c>
    </row>
    <row r="33" spans="1:8">
      <c r="A33" s="513">
        <v>9.3000000000000007</v>
      </c>
      <c r="B33" s="676" t="s">
        <v>198</v>
      </c>
      <c r="C33" s="668">
        <v>0</v>
      </c>
      <c r="D33" s="668">
        <v>0</v>
      </c>
      <c r="E33" s="669">
        <f t="shared" si="0"/>
        <v>0</v>
      </c>
      <c r="F33" s="668">
        <v>0</v>
      </c>
      <c r="G33" s="668">
        <v>0</v>
      </c>
      <c r="H33" s="781">
        <f t="shared" si="1"/>
        <v>0</v>
      </c>
    </row>
    <row r="34" spans="1:8">
      <c r="A34" s="513">
        <v>9.4</v>
      </c>
      <c r="B34" s="676" t="s">
        <v>199</v>
      </c>
      <c r="C34" s="668">
        <v>0</v>
      </c>
      <c r="D34" s="668">
        <v>0</v>
      </c>
      <c r="E34" s="669">
        <f t="shared" si="0"/>
        <v>0</v>
      </c>
      <c r="F34" s="668">
        <v>0</v>
      </c>
      <c r="G34" s="668">
        <v>0</v>
      </c>
      <c r="H34" s="781">
        <f t="shared" si="1"/>
        <v>0</v>
      </c>
    </row>
    <row r="35" spans="1:8">
      <c r="A35" s="513">
        <v>9.5</v>
      </c>
      <c r="B35" s="676" t="s">
        <v>200</v>
      </c>
      <c r="C35" s="668">
        <v>0</v>
      </c>
      <c r="D35" s="668">
        <v>0</v>
      </c>
      <c r="E35" s="669">
        <f t="shared" si="0"/>
        <v>0</v>
      </c>
      <c r="F35" s="668">
        <v>0</v>
      </c>
      <c r="G35" s="668">
        <v>0</v>
      </c>
      <c r="H35" s="781">
        <f t="shared" si="1"/>
        <v>0</v>
      </c>
    </row>
    <row r="36" spans="1:8">
      <c r="A36" s="513">
        <v>9.6</v>
      </c>
      <c r="B36" s="676" t="s">
        <v>203</v>
      </c>
      <c r="C36" s="668">
        <v>0</v>
      </c>
      <c r="D36" s="668">
        <v>0</v>
      </c>
      <c r="E36" s="669">
        <f t="shared" si="0"/>
        <v>0</v>
      </c>
      <c r="F36" s="668">
        <v>0</v>
      </c>
      <c r="G36" s="668">
        <v>0</v>
      </c>
      <c r="H36" s="781">
        <f t="shared" si="1"/>
        <v>0</v>
      </c>
    </row>
    <row r="37" spans="1:8">
      <c r="A37" s="513">
        <v>9.6999999999999993</v>
      </c>
      <c r="B37" s="676" t="s">
        <v>204</v>
      </c>
      <c r="C37" s="668">
        <v>0</v>
      </c>
      <c r="D37" s="668">
        <v>0</v>
      </c>
      <c r="E37" s="669">
        <f t="shared" si="0"/>
        <v>0</v>
      </c>
      <c r="F37" s="668">
        <v>0</v>
      </c>
      <c r="G37" s="668">
        <v>0</v>
      </c>
      <c r="H37" s="781">
        <f t="shared" si="1"/>
        <v>0</v>
      </c>
    </row>
    <row r="38" spans="1:8">
      <c r="A38" s="513">
        <v>10</v>
      </c>
      <c r="B38" s="671" t="s">
        <v>207</v>
      </c>
      <c r="C38" s="668">
        <f>C39+C40+C41+C42</f>
        <v>148461495.43999997</v>
      </c>
      <c r="D38" s="668">
        <f>D39+D40+D41+D42</f>
        <v>2597859.5588037106</v>
      </c>
      <c r="E38" s="669">
        <f t="shared" si="0"/>
        <v>151059354.99880368</v>
      </c>
      <c r="F38" s="668">
        <f>F39+F40+F41+F42</f>
        <v>166222655.59999964</v>
      </c>
      <c r="G38" s="668">
        <f>G39+G40+G41+G42</f>
        <v>3388032.7444087109</v>
      </c>
      <c r="H38" s="781">
        <f t="shared" si="1"/>
        <v>169610688.34440833</v>
      </c>
    </row>
    <row r="39" spans="1:8">
      <c r="A39" s="513">
        <v>10.1</v>
      </c>
      <c r="B39" s="677" t="s">
        <v>208</v>
      </c>
      <c r="C39" s="668">
        <v>9706398.679999996</v>
      </c>
      <c r="D39" s="668">
        <v>0</v>
      </c>
      <c r="E39" s="669">
        <f t="shared" si="0"/>
        <v>9706398.679999996</v>
      </c>
      <c r="F39" s="668">
        <v>3996970.9700000286</v>
      </c>
      <c r="G39" s="668">
        <v>847407.31173700059</v>
      </c>
      <c r="H39" s="781">
        <f t="shared" si="1"/>
        <v>4844378.2817370296</v>
      </c>
    </row>
    <row r="40" spans="1:8">
      <c r="A40" s="513">
        <v>10.199999999999999</v>
      </c>
      <c r="B40" s="677" t="s">
        <v>209</v>
      </c>
      <c r="C40" s="668">
        <v>0</v>
      </c>
      <c r="D40" s="668">
        <v>0</v>
      </c>
      <c r="E40" s="669">
        <f t="shared" si="0"/>
        <v>0</v>
      </c>
      <c r="F40" s="668">
        <v>0</v>
      </c>
      <c r="G40" s="668">
        <v>0</v>
      </c>
      <c r="H40" s="781">
        <f t="shared" si="1"/>
        <v>0</v>
      </c>
    </row>
    <row r="41" spans="1:8">
      <c r="A41" s="513">
        <v>10.3</v>
      </c>
      <c r="B41" s="677" t="s">
        <v>212</v>
      </c>
      <c r="C41" s="668">
        <v>138755096.75999996</v>
      </c>
      <c r="D41" s="668">
        <v>2597859.5588037106</v>
      </c>
      <c r="E41" s="669">
        <f t="shared" si="0"/>
        <v>141352956.31880367</v>
      </c>
      <c r="F41" s="668">
        <v>162225684.62999961</v>
      </c>
      <c r="G41" s="668">
        <v>2540625.4326717104</v>
      </c>
      <c r="H41" s="781">
        <f t="shared" si="1"/>
        <v>164766310.0626713</v>
      </c>
    </row>
    <row r="42" spans="1:8" ht="26.4">
      <c r="A42" s="513">
        <v>10.4</v>
      </c>
      <c r="B42" s="677" t="s">
        <v>213</v>
      </c>
      <c r="C42" s="668">
        <v>0</v>
      </c>
      <c r="D42" s="668">
        <v>0</v>
      </c>
      <c r="E42" s="669">
        <f t="shared" si="0"/>
        <v>0</v>
      </c>
      <c r="F42" s="668">
        <v>0</v>
      </c>
      <c r="G42" s="668">
        <v>0</v>
      </c>
      <c r="H42" s="781">
        <f t="shared" si="1"/>
        <v>0</v>
      </c>
    </row>
    <row r="43" spans="1:8" ht="15" thickBot="1">
      <c r="A43" s="514">
        <v>11</v>
      </c>
      <c r="B43" s="515" t="s">
        <v>210</v>
      </c>
      <c r="C43" s="782">
        <v>614668</v>
      </c>
      <c r="D43" s="782">
        <v>172815</v>
      </c>
      <c r="E43" s="783">
        <f t="shared" si="0"/>
        <v>787483</v>
      </c>
      <c r="F43" s="782">
        <v>281794</v>
      </c>
      <c r="G43" s="782">
        <v>2035902</v>
      </c>
      <c r="H43" s="784">
        <f t="shared" si="1"/>
        <v>2317696</v>
      </c>
    </row>
    <row r="44" spans="1:8">
      <c r="C44" s="330"/>
      <c r="D44" s="330"/>
      <c r="E44" s="330"/>
      <c r="F44" s="330"/>
      <c r="G44" s="330"/>
      <c r="H44" s="330"/>
    </row>
    <row r="45" spans="1:8">
      <c r="C45" s="330"/>
      <c r="D45" s="330"/>
      <c r="E45" s="330"/>
      <c r="F45" s="330"/>
      <c r="G45" s="330"/>
      <c r="H45" s="330"/>
    </row>
    <row r="46" spans="1:8">
      <c r="C46" s="330"/>
      <c r="D46" s="330"/>
      <c r="E46" s="330"/>
      <c r="F46" s="330"/>
      <c r="G46" s="330"/>
      <c r="H46" s="330"/>
    </row>
    <row r="47" spans="1:8">
      <c r="C47" s="330"/>
      <c r="D47" s="330"/>
      <c r="E47" s="330"/>
      <c r="F47" s="330"/>
      <c r="G47" s="330"/>
      <c r="H47" s="330"/>
    </row>
  </sheetData>
  <mergeCells count="4">
    <mergeCell ref="A4:A5"/>
    <mergeCell ref="B4:B5"/>
    <mergeCell ref="C4:E4"/>
    <mergeCell ref="F4:H4"/>
  </mergeCells>
  <pageMargins left="0.7" right="0.7" top="0.75" bottom="0.75"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zoomScale="85" zoomScaleNormal="85" workbookViewId="0">
      <pane xSplit="1" ySplit="4" topLeftCell="B5" activePane="bottomRight" state="frozen"/>
      <selection activeCell="G26" sqref="G26"/>
      <selection pane="topRight" activeCell="G26" sqref="G26"/>
      <selection pane="bottomLeft" activeCell="G26" sqref="G26"/>
      <selection pane="bottomRight" activeCell="D30" sqref="D30"/>
    </sheetView>
  </sheetViews>
  <sheetFormatPr defaultColWidth="9.109375" defaultRowHeight="13.8"/>
  <cols>
    <col min="1" max="1" width="9.5546875" style="493" bestFit="1" customWidth="1"/>
    <col min="2" max="2" width="85.6640625" style="493" customWidth="1"/>
    <col min="3" max="4" width="14.44140625" style="493" bestFit="1" customWidth="1"/>
    <col min="5" max="7" width="14.6640625" style="150" bestFit="1" customWidth="1"/>
    <col min="8" max="11" width="9.6640625" style="150" customWidth="1"/>
    <col min="12" max="16384" width="9.109375" style="150"/>
  </cols>
  <sheetData>
    <row r="1" spans="1:8">
      <c r="A1" s="725" t="s">
        <v>30</v>
      </c>
      <c r="B1" s="471" t="str">
        <f>'Info '!C2</f>
        <v>JSC "Liberty Bank"</v>
      </c>
      <c r="C1" s="471"/>
    </row>
    <row r="2" spans="1:8">
      <c r="A2" s="725" t="s">
        <v>31</v>
      </c>
      <c r="B2" s="726">
        <f>'1. key ratios '!B2</f>
        <v>45291</v>
      </c>
      <c r="C2" s="470"/>
      <c r="D2" s="469"/>
      <c r="E2" s="727"/>
      <c r="F2" s="727"/>
      <c r="G2" s="727"/>
      <c r="H2" s="727"/>
    </row>
    <row r="3" spans="1:8">
      <c r="A3" s="725"/>
      <c r="B3" s="471"/>
      <c r="C3" s="470"/>
      <c r="D3" s="469"/>
      <c r="E3" s="727"/>
      <c r="F3" s="727"/>
      <c r="G3" s="727"/>
      <c r="H3" s="727"/>
    </row>
    <row r="4" spans="1:8" ht="15" customHeight="1" thickBot="1">
      <c r="A4" s="469" t="s">
        <v>96</v>
      </c>
      <c r="B4" s="728" t="s">
        <v>187</v>
      </c>
      <c r="C4" s="729" t="s">
        <v>35</v>
      </c>
    </row>
    <row r="5" spans="1:8" ht="15" customHeight="1">
      <c r="A5" s="730" t="s">
        <v>6</v>
      </c>
      <c r="B5" s="731"/>
      <c r="C5" s="466" t="str">
        <f>INT((MONTH($B$2))/3)&amp;"Q"&amp;"-"&amp;YEAR($B$2)</f>
        <v>4Q-2023</v>
      </c>
      <c r="D5" s="466" t="str">
        <f>IF(INT(MONTH($B$2))=3, "4"&amp;"Q"&amp;"-"&amp;YEAR($B$2)-1, IF(INT(MONTH($B$2))=6, "1"&amp;"Q"&amp;"-"&amp;YEAR($B$2), IF(INT(MONTH($B$2))=9, "2"&amp;"Q"&amp;"-"&amp;YEAR($B$2),IF(INT(MONTH($B$2))=12, "3"&amp;"Q"&amp;"-"&amp;YEAR($B$2), 0))))</f>
        <v>3Q-2023</v>
      </c>
      <c r="E5" s="466" t="str">
        <f>IF(INT(MONTH($B$2))=3, "3"&amp;"Q"&amp;"-"&amp;YEAR($B$2)-1, IF(INT(MONTH($B$2))=6, "4"&amp;"Q"&amp;"-"&amp;YEAR($B$2)-1, IF(INT(MONTH($B$2))=9, "1"&amp;"Q"&amp;"-"&amp;YEAR($B$2),IF(INT(MONTH($B$2))=12, "2"&amp;"Q"&amp;"-"&amp;YEAR($B$2), 0))))</f>
        <v>2Q-2023</v>
      </c>
      <c r="F5" s="466" t="str">
        <f>IF(INT(MONTH($B$2))=3, "2"&amp;"Q"&amp;"-"&amp;YEAR($B$2)-1, IF(INT(MONTH($B$2))=6, "3"&amp;"Q"&amp;"-"&amp;YEAR($B$2)-1, IF(INT(MONTH($B$2))=9, "4"&amp;"Q"&amp;"-"&amp;YEAR($B$2)-1,IF(INT(MONTH($B$2))=12, "1"&amp;"Q"&amp;"-"&amp;YEAR($B$2), 0))))</f>
        <v>1Q-2023</v>
      </c>
      <c r="G5" s="465" t="str">
        <f>IF(INT(MONTH($B$2))=3, "1"&amp;"Q"&amp;"-"&amp;YEAR($B$2)-1, IF(INT(MONTH($B$2))=6, "2"&amp;"Q"&amp;"-"&amp;YEAR($B$2)-1, IF(INT(MONTH($B$2))=9, "3"&amp;"Q"&amp;"-"&amp;YEAR($B$2)-1,IF(INT(MONTH($B$2))=12, "4"&amp;"Q"&amp;"-"&amp;YEAR($B$2)-1, 0))))</f>
        <v>4Q-2022</v>
      </c>
    </row>
    <row r="6" spans="1:8" ht="15" customHeight="1">
      <c r="A6" s="732">
        <v>1</v>
      </c>
      <c r="B6" s="733" t="s">
        <v>191</v>
      </c>
      <c r="C6" s="734">
        <f>C7+C9+C10</f>
        <v>2477974863.8496666</v>
      </c>
      <c r="D6" s="734">
        <f>D7+D9+D10</f>
        <v>2384614505.4430203</v>
      </c>
      <c r="E6" s="735">
        <f t="shared" ref="E6:G6" si="0">E7+E9+E10</f>
        <v>2268079471.4187307</v>
      </c>
      <c r="F6" s="736">
        <f t="shared" si="0"/>
        <v>2242914612.7673388</v>
      </c>
      <c r="G6" s="737">
        <f t="shared" si="0"/>
        <v>2319632463.9605579</v>
      </c>
    </row>
    <row r="7" spans="1:8" ht="15" customHeight="1">
      <c r="A7" s="732">
        <v>1.1000000000000001</v>
      </c>
      <c r="B7" s="733" t="s">
        <v>357</v>
      </c>
      <c r="C7" s="738">
        <v>2433257021.983057</v>
      </c>
      <c r="D7" s="738">
        <v>2329859176.3489714</v>
      </c>
      <c r="E7" s="739">
        <v>2213201648.169136</v>
      </c>
      <c r="F7" s="740">
        <v>2198431158.9651175</v>
      </c>
      <c r="G7" s="741">
        <v>2275311776.6833458</v>
      </c>
    </row>
    <row r="8" spans="1:8">
      <c r="A8" s="732" t="s">
        <v>14</v>
      </c>
      <c r="B8" s="733" t="s">
        <v>95</v>
      </c>
      <c r="C8" s="742">
        <v>0</v>
      </c>
      <c r="D8" s="742">
        <v>0</v>
      </c>
      <c r="E8" s="739">
        <v>0</v>
      </c>
      <c r="F8" s="740">
        <v>0</v>
      </c>
      <c r="G8" s="741">
        <v>0</v>
      </c>
    </row>
    <row r="9" spans="1:8" ht="15" customHeight="1">
      <c r="A9" s="732">
        <v>1.2</v>
      </c>
      <c r="B9" s="743" t="s">
        <v>94</v>
      </c>
      <c r="C9" s="742">
        <v>38503503.896609783</v>
      </c>
      <c r="D9" s="742">
        <v>45282527.204048976</v>
      </c>
      <c r="E9" s="739">
        <v>44114198.479594752</v>
      </c>
      <c r="F9" s="740">
        <v>33719829.032221504</v>
      </c>
      <c r="G9" s="741">
        <v>33496202.98721201</v>
      </c>
    </row>
    <row r="10" spans="1:8" ht="15" customHeight="1">
      <c r="A10" s="732">
        <v>1.3</v>
      </c>
      <c r="B10" s="733" t="s">
        <v>28</v>
      </c>
      <c r="C10" s="738">
        <v>6214337.9699999997</v>
      </c>
      <c r="D10" s="738">
        <v>9472801.8900000006</v>
      </c>
      <c r="E10" s="744">
        <v>10763624.77</v>
      </c>
      <c r="F10" s="740">
        <v>10763624.77</v>
      </c>
      <c r="G10" s="745">
        <v>10824484.289999999</v>
      </c>
    </row>
    <row r="11" spans="1:8" ht="15" customHeight="1">
      <c r="A11" s="732">
        <v>2</v>
      </c>
      <c r="B11" s="733" t="s">
        <v>188</v>
      </c>
      <c r="C11" s="742">
        <v>13685313.567564307</v>
      </c>
      <c r="D11" s="742">
        <v>11775437.598890075</v>
      </c>
      <c r="E11" s="739">
        <v>4467292.0140835429</v>
      </c>
      <c r="F11" s="740">
        <v>15507878.162166128</v>
      </c>
      <c r="G11" s="741">
        <v>16964315.872999772</v>
      </c>
    </row>
    <row r="12" spans="1:8" ht="15" customHeight="1">
      <c r="A12" s="732">
        <v>3</v>
      </c>
      <c r="B12" s="733" t="s">
        <v>189</v>
      </c>
      <c r="C12" s="738">
        <v>551599286.37110138</v>
      </c>
      <c r="D12" s="738">
        <v>451569288.71260834</v>
      </c>
      <c r="E12" s="744">
        <v>451569288.71260834</v>
      </c>
      <c r="F12" s="740">
        <v>451569288.71260834</v>
      </c>
      <c r="G12" s="745">
        <v>452774511.31249994</v>
      </c>
    </row>
    <row r="13" spans="1:8" ht="15" customHeight="1" thickBot="1">
      <c r="A13" s="746">
        <v>4</v>
      </c>
      <c r="B13" s="747" t="s">
        <v>190</v>
      </c>
      <c r="C13" s="748">
        <f>C6+C11+C12</f>
        <v>3043259463.7883325</v>
      </c>
      <c r="D13" s="748">
        <f>D6+D11+D12</f>
        <v>2847959231.754519</v>
      </c>
      <c r="E13" s="749">
        <f t="shared" ref="E13:G13" si="1">E6+E11+E12</f>
        <v>2724116052.1454225</v>
      </c>
      <c r="F13" s="750">
        <f t="shared" si="1"/>
        <v>2709991779.6421132</v>
      </c>
      <c r="G13" s="751">
        <f t="shared" si="1"/>
        <v>2789371291.1460576</v>
      </c>
    </row>
    <row r="14" spans="1:8">
      <c r="B14" s="271"/>
    </row>
    <row r="15" spans="1:8" ht="27.6">
      <c r="B15" s="137" t="s">
        <v>358</v>
      </c>
    </row>
    <row r="16" spans="1:8">
      <c r="B16" s="137"/>
    </row>
    <row r="17" s="150" customFormat="1" ht="10.199999999999999"/>
    <row r="18" s="150" customFormat="1" ht="10.199999999999999"/>
    <row r="19" s="150" customFormat="1" ht="10.199999999999999"/>
    <row r="20" s="150" customFormat="1" ht="10.199999999999999"/>
    <row r="21" s="150" customFormat="1" ht="10.199999999999999"/>
    <row r="22" s="150" customFormat="1" ht="10.199999999999999"/>
    <row r="23" s="150" customFormat="1" ht="10.199999999999999"/>
    <row r="24" s="150" customFormat="1" ht="10.199999999999999"/>
    <row r="25" s="150" customFormat="1" ht="10.199999999999999"/>
    <row r="26" s="150" customFormat="1" ht="10.199999999999999"/>
    <row r="27" s="150" customFormat="1" ht="10.199999999999999"/>
    <row r="28" s="150" customFormat="1" ht="10.199999999999999"/>
    <row r="29" s="150" customFormat="1" ht="10.199999999999999"/>
  </sheetData>
  <pageMargins left="0.7" right="0.7" top="0.75" bottom="0.75" header="0.3" footer="0.3"/>
  <pageSetup paperSize="9"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9"/>
  <sheetViews>
    <sheetView zoomScale="85" zoomScaleNormal="85" workbookViewId="0">
      <pane xSplit="1" ySplit="4" topLeftCell="B5" activePane="bottomRight" state="frozen"/>
      <selection activeCell="G26" sqref="G26"/>
      <selection pane="topRight" activeCell="G26" sqref="G26"/>
      <selection pane="bottomLeft" activeCell="G26" sqref="G26"/>
      <selection pane="bottomRight" activeCell="E22" sqref="E22"/>
    </sheetView>
  </sheetViews>
  <sheetFormatPr defaultColWidth="9.109375" defaultRowHeight="13.8"/>
  <cols>
    <col min="1" max="1" width="9.5546875" style="4" bestFit="1" customWidth="1"/>
    <col min="2" max="2" width="62.88671875" style="4" customWidth="1"/>
    <col min="3" max="3" width="28.109375" style="4" customWidth="1"/>
    <col min="4" max="16384" width="9.109375" style="5"/>
  </cols>
  <sheetData>
    <row r="1" spans="1:3">
      <c r="A1" s="2" t="s">
        <v>30</v>
      </c>
      <c r="B1" s="3" t="str">
        <f>'Info '!C2</f>
        <v>JSC "Liberty Bank"</v>
      </c>
    </row>
    <row r="2" spans="1:3">
      <c r="A2" s="2" t="s">
        <v>31</v>
      </c>
      <c r="B2" s="497">
        <f>'1. key ratios '!B2</f>
        <v>45291</v>
      </c>
    </row>
    <row r="4" spans="1:3" ht="27.9" customHeight="1" thickBot="1">
      <c r="A4" s="25" t="s">
        <v>41</v>
      </c>
      <c r="B4" s="26" t="s">
        <v>163</v>
      </c>
      <c r="C4" s="27"/>
    </row>
    <row r="5" spans="1:3">
      <c r="A5" s="28"/>
      <c r="B5" s="260" t="s">
        <v>42</v>
      </c>
      <c r="C5" s="261" t="s">
        <v>371</v>
      </c>
    </row>
    <row r="6" spans="1:3">
      <c r="A6" s="492">
        <v>1</v>
      </c>
      <c r="B6" s="498" t="s">
        <v>714</v>
      </c>
      <c r="C6" s="504" t="s">
        <v>717</v>
      </c>
    </row>
    <row r="7" spans="1:3">
      <c r="A7" s="492">
        <v>2</v>
      </c>
      <c r="B7" s="498" t="s">
        <v>718</v>
      </c>
      <c r="C7" s="504" t="s">
        <v>719</v>
      </c>
    </row>
    <row r="8" spans="1:3">
      <c r="A8" s="492">
        <v>3</v>
      </c>
      <c r="B8" s="498" t="s">
        <v>720</v>
      </c>
      <c r="C8" s="504" t="s">
        <v>721</v>
      </c>
    </row>
    <row r="9" spans="1:3">
      <c r="A9" s="492">
        <v>4</v>
      </c>
      <c r="B9" s="498" t="s">
        <v>722</v>
      </c>
      <c r="C9" s="504" t="s">
        <v>721</v>
      </c>
    </row>
    <row r="10" spans="1:3">
      <c r="A10" s="492">
        <v>5</v>
      </c>
      <c r="B10" s="498" t="s">
        <v>723</v>
      </c>
      <c r="C10" s="504" t="s">
        <v>721</v>
      </c>
    </row>
    <row r="11" spans="1:3">
      <c r="A11" s="29"/>
      <c r="B11" s="30"/>
      <c r="C11" s="31"/>
    </row>
    <row r="12" spans="1:3">
      <c r="A12" s="29"/>
      <c r="B12" s="262"/>
      <c r="C12" s="263"/>
    </row>
    <row r="13" spans="1:3" ht="26.4">
      <c r="A13" s="29"/>
      <c r="B13" s="264" t="s">
        <v>43</v>
      </c>
      <c r="C13" s="265" t="s">
        <v>372</v>
      </c>
    </row>
    <row r="14" spans="1:3">
      <c r="A14" s="492">
        <v>1</v>
      </c>
      <c r="B14" s="498" t="s">
        <v>715</v>
      </c>
      <c r="C14" s="505" t="s">
        <v>724</v>
      </c>
    </row>
    <row r="15" spans="1:3">
      <c r="A15" s="492">
        <v>2</v>
      </c>
      <c r="B15" s="499" t="s">
        <v>725</v>
      </c>
      <c r="C15" s="503" t="s">
        <v>731</v>
      </c>
    </row>
    <row r="16" spans="1:3">
      <c r="A16" s="492">
        <v>3</v>
      </c>
      <c r="B16" s="506" t="s">
        <v>726</v>
      </c>
      <c r="C16" s="505" t="s">
        <v>732</v>
      </c>
    </row>
    <row r="17" spans="1:3">
      <c r="A17" s="29"/>
      <c r="B17" s="30"/>
      <c r="C17" s="32"/>
    </row>
    <row r="18" spans="1:3" ht="15.75" customHeight="1">
      <c r="A18" s="29"/>
      <c r="B18" s="30"/>
      <c r="C18" s="33"/>
    </row>
    <row r="19" spans="1:3" ht="30" customHeight="1">
      <c r="A19" s="29"/>
      <c r="B19" s="842" t="s">
        <v>44</v>
      </c>
      <c r="C19" s="843"/>
    </row>
    <row r="20" spans="1:3">
      <c r="A20" s="587">
        <v>1</v>
      </c>
      <c r="B20" s="498" t="s">
        <v>727</v>
      </c>
      <c r="C20" s="707">
        <v>0.96280347792480847</v>
      </c>
    </row>
    <row r="21" spans="1:3" s="491" customFormat="1">
      <c r="A21" s="587">
        <v>2</v>
      </c>
      <c r="B21" s="498" t="s">
        <v>728</v>
      </c>
      <c r="C21" s="708">
        <v>3.7196522075191543E-2</v>
      </c>
    </row>
    <row r="22" spans="1:3" s="491" customFormat="1">
      <c r="A22" s="587"/>
      <c r="B22" s="498"/>
      <c r="C22" s="507"/>
    </row>
    <row r="23" spans="1:3" ht="15.75" customHeight="1">
      <c r="A23" s="29"/>
      <c r="B23" s="30"/>
      <c r="C23" s="31"/>
    </row>
    <row r="24" spans="1:3" ht="29.25" customHeight="1">
      <c r="A24" s="29"/>
      <c r="B24" s="842" t="s">
        <v>45</v>
      </c>
      <c r="C24" s="843"/>
    </row>
    <row r="25" spans="1:3" s="491" customFormat="1">
      <c r="A25" s="492">
        <v>1</v>
      </c>
      <c r="B25" s="501" t="s">
        <v>718</v>
      </c>
      <c r="C25" s="707">
        <v>0.30665843199960896</v>
      </c>
    </row>
    <row r="26" spans="1:3" s="491" customFormat="1">
      <c r="A26" s="500">
        <v>2</v>
      </c>
      <c r="B26" s="502" t="s">
        <v>729</v>
      </c>
      <c r="C26" s="707">
        <v>0.30665843199960896</v>
      </c>
    </row>
    <row r="27" spans="1:3" s="491" customFormat="1">
      <c r="A27" s="500">
        <v>3</v>
      </c>
      <c r="B27" s="501" t="s">
        <v>730</v>
      </c>
      <c r="C27" s="708">
        <v>0.30665843199960896</v>
      </c>
    </row>
    <row r="28" spans="1:3" s="491" customFormat="1">
      <c r="A28" s="492"/>
      <c r="B28" s="489"/>
      <c r="C28" s="488"/>
    </row>
    <row r="29" spans="1:3" ht="14.4" thickBot="1">
      <c r="A29" s="34"/>
      <c r="B29" s="35"/>
      <c r="C29" s="36"/>
    </row>
  </sheetData>
  <mergeCells count="2">
    <mergeCell ref="B24:C24"/>
    <mergeCell ref="B19:C19"/>
  </mergeCells>
  <dataValidations count="1">
    <dataValidation type="list" allowBlank="1" showInputMessage="1" showErrorMessage="1" sqref="C6:C11" xr:uid="{00000000-0002-0000-0600-000000000000}">
      <formula1>"Independent chair, Non-independent chair, Independent member, Non-independent member"</formula1>
    </dataValidation>
  </dataValidations>
  <pageMargins left="0.7" right="0.7" top="0.75" bottom="0.75" header="0.3" footer="0.3"/>
  <pageSetup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3"/>
  <sheetViews>
    <sheetView zoomScale="70" zoomScaleNormal="70" workbookViewId="0">
      <pane xSplit="1" ySplit="5" topLeftCell="B27" activePane="bottomRight" state="frozen"/>
      <selection activeCell="G26" sqref="G26"/>
      <selection pane="topRight" activeCell="G26" sqref="G26"/>
      <selection pane="bottomLeft" activeCell="G26" sqref="G26"/>
      <selection pane="bottomRight" activeCell="E60" sqref="E60"/>
    </sheetView>
  </sheetViews>
  <sheetFormatPr defaultColWidth="9.109375" defaultRowHeight="13.8"/>
  <cols>
    <col min="1" max="1" width="9.5546875" style="4" bestFit="1" customWidth="1"/>
    <col min="2" max="2" width="54.33203125" style="4" customWidth="1"/>
    <col min="3" max="3" width="28" style="4" customWidth="1"/>
    <col min="4" max="4" width="22.44140625" style="4" customWidth="1"/>
    <col min="5" max="5" width="22.33203125" style="4" customWidth="1"/>
    <col min="6" max="6" width="12" style="5" bestFit="1" customWidth="1"/>
    <col min="7" max="7" width="12.5546875" style="5" bestFit="1" customWidth="1"/>
    <col min="8" max="16384" width="9.109375" style="5"/>
  </cols>
  <sheetData>
    <row r="1" spans="1:7">
      <c r="A1" s="160" t="s">
        <v>30</v>
      </c>
      <c r="B1" s="3" t="str">
        <f>'Info '!C2</f>
        <v>JSC "Liberty Bank"</v>
      </c>
      <c r="C1" s="47"/>
      <c r="D1" s="47"/>
      <c r="E1" s="47"/>
      <c r="F1" s="14"/>
    </row>
    <row r="2" spans="1:7" s="37" customFormat="1" ht="15.75" customHeight="1">
      <c r="A2" s="160" t="s">
        <v>31</v>
      </c>
      <c r="B2" s="497">
        <f>'1. key ratios '!B2</f>
        <v>45291</v>
      </c>
    </row>
    <row r="3" spans="1:7" s="37" customFormat="1" ht="15.75" customHeight="1">
      <c r="A3" s="160"/>
    </row>
    <row r="4" spans="1:7" s="37" customFormat="1" ht="15.75" customHeight="1" thickBot="1">
      <c r="A4" s="161" t="s">
        <v>99</v>
      </c>
      <c r="B4" s="848" t="s">
        <v>225</v>
      </c>
      <c r="C4" s="849"/>
      <c r="D4" s="849"/>
      <c r="E4" s="849"/>
    </row>
    <row r="5" spans="1:7" s="41" customFormat="1" ht="17.399999999999999" customHeight="1">
      <c r="A5" s="114"/>
      <c r="B5" s="115"/>
      <c r="C5" s="39" t="s">
        <v>0</v>
      </c>
      <c r="D5" s="39" t="s">
        <v>1</v>
      </c>
      <c r="E5" s="40" t="s">
        <v>2</v>
      </c>
    </row>
    <row r="6" spans="1:7" s="14" customFormat="1" ht="14.4" customHeight="1">
      <c r="A6" s="162"/>
      <c r="B6" s="844" t="s">
        <v>232</v>
      </c>
      <c r="C6" s="844" t="s">
        <v>660</v>
      </c>
      <c r="D6" s="846" t="s">
        <v>98</v>
      </c>
      <c r="E6" s="847"/>
      <c r="G6" s="5"/>
    </row>
    <row r="7" spans="1:7" s="14" customFormat="1" ht="99.6" customHeight="1">
      <c r="A7" s="162"/>
      <c r="B7" s="845"/>
      <c r="C7" s="844"/>
      <c r="D7" s="755" t="s">
        <v>97</v>
      </c>
      <c r="E7" s="756" t="s">
        <v>233</v>
      </c>
      <c r="G7" s="5"/>
    </row>
    <row r="8" spans="1:7" ht="20.399999999999999">
      <c r="A8" s="513">
        <v>1</v>
      </c>
      <c r="B8" s="757" t="s">
        <v>561</v>
      </c>
      <c r="C8" s="752">
        <f>SUM(C9:C11)</f>
        <v>568005009.30999994</v>
      </c>
      <c r="D8" s="752">
        <f>SUM(D9:D11)</f>
        <v>0</v>
      </c>
      <c r="E8" s="753">
        <f>C8-D8</f>
        <v>568005009.30999994</v>
      </c>
      <c r="F8" s="14"/>
    </row>
    <row r="9" spans="1:7" ht="14.4">
      <c r="A9" s="513">
        <v>1.1000000000000001</v>
      </c>
      <c r="B9" s="758" t="s">
        <v>562</v>
      </c>
      <c r="C9" s="752">
        <v>317461157.95999998</v>
      </c>
      <c r="D9" s="752"/>
      <c r="E9" s="753">
        <f t="shared" ref="E9:E34" si="0">C9-D9</f>
        <v>317461157.95999998</v>
      </c>
      <c r="F9" s="14"/>
    </row>
    <row r="10" spans="1:7" ht="14.4">
      <c r="A10" s="513">
        <v>1.2</v>
      </c>
      <c r="B10" s="758" t="s">
        <v>563</v>
      </c>
      <c r="C10" s="752">
        <v>89698759.269999996</v>
      </c>
      <c r="D10" s="752"/>
      <c r="E10" s="753">
        <f t="shared" si="0"/>
        <v>89698759.269999996</v>
      </c>
      <c r="F10" s="14"/>
    </row>
    <row r="11" spans="1:7" ht="14.4">
      <c r="A11" s="513">
        <v>1.3</v>
      </c>
      <c r="B11" s="758" t="s">
        <v>564</v>
      </c>
      <c r="C11" s="752">
        <v>160845092.08000001</v>
      </c>
      <c r="D11" s="752"/>
      <c r="E11" s="753">
        <f t="shared" si="0"/>
        <v>160845092.08000001</v>
      </c>
      <c r="F11" s="14"/>
    </row>
    <row r="12" spans="1:7" ht="14.4">
      <c r="A12" s="513">
        <v>2</v>
      </c>
      <c r="B12" s="305" t="s">
        <v>565</v>
      </c>
      <c r="C12" s="752"/>
      <c r="D12" s="752"/>
      <c r="E12" s="753">
        <f t="shared" si="0"/>
        <v>0</v>
      </c>
      <c r="F12" s="14"/>
    </row>
    <row r="13" spans="1:7" ht="14.4">
      <c r="A13" s="513">
        <v>2.1</v>
      </c>
      <c r="B13" s="759" t="s">
        <v>566</v>
      </c>
      <c r="C13" s="752"/>
      <c r="D13" s="752"/>
      <c r="E13" s="753">
        <f t="shared" si="0"/>
        <v>0</v>
      </c>
      <c r="F13" s="14"/>
    </row>
    <row r="14" spans="1:7" ht="20.399999999999999">
      <c r="A14" s="513">
        <v>3</v>
      </c>
      <c r="B14" s="306" t="s">
        <v>567</v>
      </c>
      <c r="C14" s="752"/>
      <c r="D14" s="752"/>
      <c r="E14" s="753">
        <f t="shared" si="0"/>
        <v>0</v>
      </c>
      <c r="F14" s="14"/>
    </row>
    <row r="15" spans="1:7" ht="14.4">
      <c r="A15" s="513">
        <v>4</v>
      </c>
      <c r="B15" s="307" t="s">
        <v>568</v>
      </c>
      <c r="C15" s="752"/>
      <c r="D15" s="752"/>
      <c r="E15" s="753">
        <f t="shared" si="0"/>
        <v>0</v>
      </c>
      <c r="F15" s="14"/>
    </row>
    <row r="16" spans="1:7" ht="20.399999999999999">
      <c r="A16" s="513">
        <v>5</v>
      </c>
      <c r="B16" s="308" t="s">
        <v>569</v>
      </c>
      <c r="C16" s="752">
        <f>SUM(C17:C19)</f>
        <v>118259271.97000001</v>
      </c>
      <c r="D16" s="752">
        <f>SUM(D17:D19)</f>
        <v>0</v>
      </c>
      <c r="E16" s="753">
        <f t="shared" si="0"/>
        <v>118259271.97000001</v>
      </c>
      <c r="F16" s="14"/>
    </row>
    <row r="17" spans="1:6" ht="14.4">
      <c r="A17" s="513">
        <v>5.0999999999999996</v>
      </c>
      <c r="B17" s="309" t="s">
        <v>570</v>
      </c>
      <c r="C17" s="752"/>
      <c r="D17" s="752"/>
      <c r="E17" s="753">
        <f t="shared" si="0"/>
        <v>0</v>
      </c>
      <c r="F17" s="14"/>
    </row>
    <row r="18" spans="1:6" ht="14.4">
      <c r="A18" s="513">
        <v>5.2</v>
      </c>
      <c r="B18" s="309" t="s">
        <v>571</v>
      </c>
      <c r="C18" s="752">
        <v>118259271.97000001</v>
      </c>
      <c r="D18" s="752"/>
      <c r="E18" s="753">
        <f t="shared" si="0"/>
        <v>118259271.97000001</v>
      </c>
      <c r="F18" s="14"/>
    </row>
    <row r="19" spans="1:6" ht="14.4">
      <c r="A19" s="513">
        <v>5.3</v>
      </c>
      <c r="B19" s="310" t="s">
        <v>572</v>
      </c>
      <c r="C19" s="752"/>
      <c r="D19" s="752"/>
      <c r="E19" s="753">
        <f t="shared" si="0"/>
        <v>0</v>
      </c>
      <c r="F19" s="14"/>
    </row>
    <row r="20" spans="1:6" ht="14.4">
      <c r="A20" s="513">
        <v>6</v>
      </c>
      <c r="B20" s="306" t="s">
        <v>573</v>
      </c>
      <c r="C20" s="752">
        <f>SUM(C21:C22)</f>
        <v>3086421233.6793814</v>
      </c>
      <c r="D20" s="752">
        <f>SUM(D21:D22)</f>
        <v>0</v>
      </c>
      <c r="E20" s="753">
        <f t="shared" si="0"/>
        <v>3086421233.6793814</v>
      </c>
      <c r="F20" s="14"/>
    </row>
    <row r="21" spans="1:6" ht="14.4">
      <c r="A21" s="513">
        <v>6.1</v>
      </c>
      <c r="B21" s="309" t="s">
        <v>571</v>
      </c>
      <c r="C21" s="718">
        <v>228445202.59390447</v>
      </c>
      <c r="D21" s="718"/>
      <c r="E21" s="754">
        <f t="shared" si="0"/>
        <v>228445202.59390447</v>
      </c>
      <c r="F21" s="14"/>
    </row>
    <row r="22" spans="1:6" ht="14.4">
      <c r="A22" s="513">
        <v>6.2</v>
      </c>
      <c r="B22" s="310" t="s">
        <v>572</v>
      </c>
      <c r="C22" s="718">
        <v>2857976031.0854769</v>
      </c>
      <c r="D22" s="718"/>
      <c r="E22" s="754">
        <f t="shared" si="0"/>
        <v>2857976031.0854769</v>
      </c>
      <c r="F22" s="14"/>
    </row>
    <row r="23" spans="1:6" ht="14.4">
      <c r="A23" s="513">
        <v>7</v>
      </c>
      <c r="B23" s="305" t="s">
        <v>574</v>
      </c>
      <c r="C23" s="718">
        <v>106733.3</v>
      </c>
      <c r="D23" s="718">
        <v>106733.3</v>
      </c>
      <c r="E23" s="754">
        <f>C23-D23</f>
        <v>0</v>
      </c>
      <c r="F23" s="14"/>
    </row>
    <row r="24" spans="1:6" ht="20.399999999999999">
      <c r="A24" s="513">
        <v>8</v>
      </c>
      <c r="B24" s="311" t="s">
        <v>575</v>
      </c>
      <c r="C24" s="718"/>
      <c r="D24" s="718"/>
      <c r="E24" s="754">
        <f t="shared" si="0"/>
        <v>0</v>
      </c>
      <c r="F24" s="14"/>
    </row>
    <row r="25" spans="1:6" ht="14.4">
      <c r="A25" s="513">
        <v>9</v>
      </c>
      <c r="B25" s="307" t="s">
        <v>576</v>
      </c>
      <c r="C25" s="718">
        <f>SUM(C26:C27)</f>
        <v>185758810.72</v>
      </c>
      <c r="D25" s="718">
        <f>SUM(D26:D27)</f>
        <v>21901502.568471957</v>
      </c>
      <c r="E25" s="754">
        <f t="shared" si="0"/>
        <v>163857308.15152803</v>
      </c>
      <c r="F25" s="14"/>
    </row>
    <row r="26" spans="1:6" ht="14.4">
      <c r="A26" s="513">
        <v>9.1</v>
      </c>
      <c r="B26" s="309" t="s">
        <v>577</v>
      </c>
      <c r="C26" s="718">
        <v>183714091.68000001</v>
      </c>
      <c r="D26" s="718">
        <v>21901502.568471957</v>
      </c>
      <c r="E26" s="754">
        <f t="shared" si="0"/>
        <v>161812589.11152804</v>
      </c>
      <c r="F26" s="14"/>
    </row>
    <row r="27" spans="1:6" ht="14.4">
      <c r="A27" s="513">
        <v>9.1999999999999993</v>
      </c>
      <c r="B27" s="309" t="s">
        <v>578</v>
      </c>
      <c r="C27" s="718">
        <v>2044719.04</v>
      </c>
      <c r="D27" s="718"/>
      <c r="E27" s="754">
        <f t="shared" si="0"/>
        <v>2044719.04</v>
      </c>
      <c r="F27" s="14"/>
    </row>
    <row r="28" spans="1:6" ht="14.4">
      <c r="A28" s="513">
        <v>10</v>
      </c>
      <c r="B28" s="307" t="s">
        <v>579</v>
      </c>
      <c r="C28" s="718">
        <f>SUM(C29:C30)</f>
        <v>61406329.610000022</v>
      </c>
      <c r="D28" s="718">
        <f>SUM(D29:D30)</f>
        <v>61406329.610000074</v>
      </c>
      <c r="E28" s="754">
        <f t="shared" si="0"/>
        <v>0</v>
      </c>
      <c r="F28" s="14"/>
    </row>
    <row r="29" spans="1:6" ht="14.4">
      <c r="A29" s="513">
        <v>10.1</v>
      </c>
      <c r="B29" s="309" t="s">
        <v>580</v>
      </c>
      <c r="C29" s="718"/>
      <c r="D29" s="718"/>
      <c r="E29" s="754">
        <f t="shared" si="0"/>
        <v>0</v>
      </c>
      <c r="F29" s="14"/>
    </row>
    <row r="30" spans="1:6" ht="14.4">
      <c r="A30" s="513">
        <v>10.199999999999999</v>
      </c>
      <c r="B30" s="309" t="s">
        <v>581</v>
      </c>
      <c r="C30" s="718">
        <v>61406329.610000022</v>
      </c>
      <c r="D30" s="718">
        <v>61406329.610000074</v>
      </c>
      <c r="E30" s="754">
        <f t="shared" si="0"/>
        <v>0</v>
      </c>
      <c r="F30" s="14"/>
    </row>
    <row r="31" spans="1:6" ht="14.4">
      <c r="A31" s="513">
        <v>11</v>
      </c>
      <c r="B31" s="307" t="s">
        <v>582</v>
      </c>
      <c r="C31" s="718">
        <f>SUM(C32:C33)</f>
        <v>2176710.61</v>
      </c>
      <c r="D31" s="718">
        <f>SUM(D32:D33)</f>
        <v>0</v>
      </c>
      <c r="E31" s="754">
        <f t="shared" si="0"/>
        <v>2176710.61</v>
      </c>
      <c r="F31" s="14"/>
    </row>
    <row r="32" spans="1:6" ht="14.4">
      <c r="A32" s="513">
        <v>11.1</v>
      </c>
      <c r="B32" s="309" t="s">
        <v>583</v>
      </c>
      <c r="C32" s="718">
        <v>2176710.61</v>
      </c>
      <c r="D32" s="718"/>
      <c r="E32" s="754">
        <f t="shared" si="0"/>
        <v>2176710.61</v>
      </c>
      <c r="F32" s="14"/>
    </row>
    <row r="33" spans="1:7" ht="14.4">
      <c r="A33" s="513">
        <v>11.2</v>
      </c>
      <c r="B33" s="309" t="s">
        <v>584</v>
      </c>
      <c r="C33" s="718"/>
      <c r="D33" s="718"/>
      <c r="E33" s="754">
        <f t="shared" si="0"/>
        <v>0</v>
      </c>
      <c r="F33" s="14"/>
    </row>
    <row r="34" spans="1:7" ht="14.4">
      <c r="A34" s="513">
        <v>13</v>
      </c>
      <c r="B34" s="307" t="s">
        <v>585</v>
      </c>
      <c r="C34" s="718">
        <v>76534580.265999615</v>
      </c>
      <c r="D34" s="718"/>
      <c r="E34" s="754">
        <f t="shared" si="0"/>
        <v>76534580.265999615</v>
      </c>
      <c r="F34" s="14"/>
    </row>
    <row r="35" spans="1:7" ht="14.4">
      <c r="A35" s="513">
        <v>13.1</v>
      </c>
      <c r="B35" s="760" t="s">
        <v>586</v>
      </c>
      <c r="C35" s="718"/>
      <c r="D35" s="718"/>
      <c r="E35" s="754"/>
      <c r="F35" s="14"/>
    </row>
    <row r="36" spans="1:7" ht="14.4">
      <c r="A36" s="513">
        <v>13.2</v>
      </c>
      <c r="B36" s="760" t="s">
        <v>587</v>
      </c>
      <c r="C36" s="718"/>
      <c r="D36" s="718"/>
      <c r="E36" s="754"/>
      <c r="F36" s="14"/>
    </row>
    <row r="37" spans="1:7" ht="27" thickBot="1">
      <c r="A37" s="98"/>
      <c r="B37" s="163" t="s">
        <v>234</v>
      </c>
      <c r="C37" s="761">
        <f>SUM(C8,C12,C14,C15,C16,C20,C23,C24,C25,C28,C31,C34)</f>
        <v>4098668679.4653811</v>
      </c>
      <c r="D37" s="761">
        <f t="shared" ref="D37" si="1">SUM(D8,D12,D14,D15,D16,D20,D23,D24,D25,D28,D31,D34)</f>
        <v>83414565.478472024</v>
      </c>
      <c r="E37" s="762">
        <f>SUM(E8,E12,E14,E15,E16,E20,E23,E24,E25,E28,E31,E34)</f>
        <v>4015254113.9869089</v>
      </c>
    </row>
    <row r="38" spans="1:7">
      <c r="A38" s="5"/>
      <c r="B38" s="5"/>
      <c r="C38" s="5"/>
      <c r="D38" s="5"/>
      <c r="E38" s="5"/>
    </row>
    <row r="39" spans="1:7">
      <c r="A39" s="5"/>
      <c r="B39" s="5"/>
      <c r="C39" s="5"/>
      <c r="D39" s="5"/>
      <c r="E39" s="5"/>
    </row>
    <row r="41" spans="1:7" s="4" customFormat="1">
      <c r="B41" s="42"/>
      <c r="F41" s="5"/>
      <c r="G41" s="5"/>
    </row>
    <row r="42" spans="1:7" s="4" customFormat="1">
      <c r="B42" s="42"/>
      <c r="F42" s="5"/>
      <c r="G42" s="5"/>
    </row>
    <row r="43" spans="1:7" s="4" customFormat="1">
      <c r="B43" s="42"/>
      <c r="F43" s="5"/>
      <c r="G43" s="5"/>
    </row>
    <row r="44" spans="1:7" s="4" customFormat="1">
      <c r="B44" s="42"/>
      <c r="F44" s="5"/>
      <c r="G44" s="5"/>
    </row>
    <row r="45" spans="1:7" s="4" customFormat="1">
      <c r="B45" s="42"/>
      <c r="F45" s="5"/>
      <c r="G45" s="5"/>
    </row>
    <row r="46" spans="1:7" s="4" customFormat="1">
      <c r="B46" s="42"/>
      <c r="F46" s="5"/>
      <c r="G46" s="5"/>
    </row>
    <row r="47" spans="1:7" s="4" customFormat="1">
      <c r="B47" s="42"/>
      <c r="F47" s="5"/>
      <c r="G47" s="5"/>
    </row>
    <row r="48" spans="1:7" s="4" customFormat="1">
      <c r="B48" s="42"/>
      <c r="F48" s="5"/>
      <c r="G48" s="5"/>
    </row>
    <row r="49" spans="2:7" s="4" customFormat="1">
      <c r="B49" s="42"/>
      <c r="F49" s="5"/>
      <c r="G49" s="5"/>
    </row>
    <row r="50" spans="2:7" s="4" customFormat="1">
      <c r="B50" s="42"/>
      <c r="F50" s="5"/>
      <c r="G50" s="5"/>
    </row>
    <row r="51" spans="2:7" s="4" customFormat="1">
      <c r="B51" s="42"/>
      <c r="F51" s="5"/>
      <c r="G51" s="5"/>
    </row>
    <row r="52" spans="2:7" s="4" customFormat="1">
      <c r="B52" s="42"/>
      <c r="F52" s="5"/>
      <c r="G52" s="5"/>
    </row>
    <row r="53" spans="2:7" s="4" customFormat="1">
      <c r="B53" s="42"/>
      <c r="F53" s="5"/>
      <c r="G53" s="5"/>
    </row>
  </sheetData>
  <mergeCells count="4">
    <mergeCell ref="B6:B7"/>
    <mergeCell ref="C6:C7"/>
    <mergeCell ref="D6:E6"/>
    <mergeCell ref="B4:E4"/>
  </mergeCells>
  <pageMargins left="0.7" right="0.7" top="0.75" bottom="0.75" header="0.3" footer="0.3"/>
  <pageSetup paperSize="9" scale="6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85" zoomScaleNormal="85" workbookViewId="0">
      <pane xSplit="1" ySplit="4" topLeftCell="B5" activePane="bottomRight" state="frozen"/>
      <selection activeCell="G26" sqref="G26"/>
      <selection pane="topRight" activeCell="G26" sqref="G26"/>
      <selection pane="bottomLeft" activeCell="G26" sqref="G26"/>
      <selection pane="bottomRight" activeCell="B30" sqref="B30"/>
    </sheetView>
  </sheetViews>
  <sheetFormatPr defaultColWidth="9.109375" defaultRowHeight="13.2" outlineLevelRow="1"/>
  <cols>
    <col min="1" max="1" width="9.5546875" style="4" bestFit="1" customWidth="1"/>
    <col min="2" max="2" width="106.109375" style="4" customWidth="1"/>
    <col min="3" max="3" width="18.88671875" style="4" customWidth="1"/>
    <col min="4" max="4" width="25.44140625" style="4" customWidth="1"/>
    <col min="5" max="5" width="24.33203125" style="4" customWidth="1"/>
    <col min="6" max="6" width="24" style="4" customWidth="1"/>
    <col min="7" max="7" width="10" style="4" bestFit="1" customWidth="1"/>
    <col min="8" max="8" width="12" style="4" bestFit="1" customWidth="1"/>
    <col min="9" max="9" width="12.5546875" style="4" bestFit="1" customWidth="1"/>
    <col min="10" max="16384" width="9.109375" style="4"/>
  </cols>
  <sheetData>
    <row r="1" spans="1:6">
      <c r="A1" s="2" t="s">
        <v>30</v>
      </c>
      <c r="B1" s="3" t="str">
        <f>'Info '!C2</f>
        <v>JSC "Liberty Bank"</v>
      </c>
    </row>
    <row r="2" spans="1:6" s="37" customFormat="1" ht="15.75" customHeight="1">
      <c r="A2" s="2" t="s">
        <v>31</v>
      </c>
      <c r="B2" s="497">
        <f>'1. key ratios '!B2</f>
        <v>45291</v>
      </c>
      <c r="C2" s="4"/>
      <c r="D2" s="4"/>
      <c r="E2" s="4"/>
      <c r="F2" s="4"/>
    </row>
    <row r="3" spans="1:6" s="37" customFormat="1" ht="15.75" customHeight="1">
      <c r="C3" s="4"/>
      <c r="D3" s="4"/>
      <c r="E3" s="4"/>
      <c r="F3" s="4"/>
    </row>
    <row r="4" spans="1:6" s="37" customFormat="1" ht="28.5" customHeight="1" thickBot="1">
      <c r="A4" s="37" t="s">
        <v>46</v>
      </c>
      <c r="B4" s="626" t="s">
        <v>554</v>
      </c>
      <c r="C4" s="38" t="s">
        <v>35</v>
      </c>
      <c r="D4" s="4"/>
      <c r="E4" s="4"/>
      <c r="F4" s="4"/>
    </row>
    <row r="5" spans="1:6">
      <c r="A5" s="120">
        <v>1</v>
      </c>
      <c r="B5" s="164" t="s">
        <v>556</v>
      </c>
      <c r="C5" s="121">
        <f>'7. LI1 '!E37</f>
        <v>4015254113.9869089</v>
      </c>
    </row>
    <row r="6" spans="1:6" s="122" customFormat="1" ht="14.4">
      <c r="A6" s="43">
        <v>2.1</v>
      </c>
      <c r="B6" s="117" t="s">
        <v>214</v>
      </c>
      <c r="C6" s="804">
        <v>228541117.67927337</v>
      </c>
    </row>
    <row r="7" spans="1:6" s="23" customFormat="1" ht="14.4" outlineLevel="1">
      <c r="A7" s="18">
        <v>2.2000000000000002</v>
      </c>
      <c r="B7" s="19" t="s">
        <v>215</v>
      </c>
      <c r="C7" s="805">
        <v>62129502</v>
      </c>
    </row>
    <row r="8" spans="1:6" s="23" customFormat="1" ht="26.4">
      <c r="A8" s="18">
        <v>3</v>
      </c>
      <c r="B8" s="118" t="s">
        <v>555</v>
      </c>
      <c r="C8" s="806">
        <f>SUM(C5:C7)</f>
        <v>4305924733.6661825</v>
      </c>
    </row>
    <row r="9" spans="1:6" s="122" customFormat="1" ht="14.4">
      <c r="A9" s="43">
        <v>4</v>
      </c>
      <c r="B9" s="45" t="s">
        <v>48</v>
      </c>
      <c r="C9" s="804"/>
    </row>
    <row r="10" spans="1:6" s="23" customFormat="1" ht="14.4" outlineLevel="1">
      <c r="A10" s="18">
        <v>5.0999999999999996</v>
      </c>
      <c r="B10" s="19" t="s">
        <v>216</v>
      </c>
      <c r="C10" s="805">
        <v>-180498129.759536</v>
      </c>
    </row>
    <row r="11" spans="1:6" s="23" customFormat="1" ht="14.4" outlineLevel="1">
      <c r="A11" s="18">
        <v>5.2</v>
      </c>
      <c r="B11" s="19" t="s">
        <v>217</v>
      </c>
      <c r="C11" s="805">
        <v>-55915164.030000001</v>
      </c>
    </row>
    <row r="12" spans="1:6" s="23" customFormat="1" ht="14.4">
      <c r="A12" s="18">
        <v>6</v>
      </c>
      <c r="B12" s="116" t="s">
        <v>359</v>
      </c>
      <c r="C12" s="807"/>
    </row>
    <row r="13" spans="1:6" s="23" customFormat="1" ht="13.8" thickBot="1">
      <c r="A13" s="20">
        <v>7</v>
      </c>
      <c r="B13" s="119" t="s">
        <v>177</v>
      </c>
      <c r="C13" s="123">
        <f>SUM(C8:C12)</f>
        <v>4069511439.8766465</v>
      </c>
    </row>
    <row r="15" spans="1:6" ht="26.4">
      <c r="A15" s="132"/>
      <c r="B15" s="24" t="s">
        <v>360</v>
      </c>
    </row>
    <row r="16" spans="1:6">
      <c r="A16" s="132"/>
      <c r="B16" s="132"/>
    </row>
    <row r="17" spans="1:5" ht="13.8">
      <c r="A17" s="127"/>
      <c r="B17" s="128"/>
      <c r="C17" s="132"/>
      <c r="D17" s="132"/>
      <c r="E17" s="132"/>
    </row>
    <row r="18" spans="1:5" ht="14.4">
      <c r="A18" s="133"/>
      <c r="B18" s="134"/>
      <c r="C18" s="132"/>
      <c r="D18" s="132"/>
      <c r="E18" s="132"/>
    </row>
    <row r="19" spans="1:5" ht="13.8">
      <c r="A19" s="135"/>
      <c r="B19" s="129"/>
      <c r="C19" s="132"/>
      <c r="D19" s="132"/>
      <c r="E19" s="132"/>
    </row>
    <row r="20" spans="1:5" ht="13.8">
      <c r="A20" s="136"/>
      <c r="B20" s="130"/>
      <c r="C20" s="132"/>
      <c r="D20" s="132"/>
      <c r="E20" s="132"/>
    </row>
    <row r="21" spans="1:5" ht="13.8">
      <c r="A21" s="136"/>
      <c r="B21" s="134"/>
      <c r="C21" s="132"/>
      <c r="D21" s="132"/>
      <c r="E21" s="132"/>
    </row>
    <row r="22" spans="1:5" ht="13.8">
      <c r="A22" s="135"/>
      <c r="B22" s="131"/>
      <c r="C22" s="132"/>
      <c r="D22" s="132"/>
      <c r="E22" s="132"/>
    </row>
    <row r="23" spans="1:5" ht="13.8">
      <c r="A23" s="136"/>
      <c r="B23" s="130"/>
      <c r="C23" s="132"/>
      <c r="D23" s="132"/>
      <c r="E23" s="132"/>
    </row>
    <row r="24" spans="1:5" ht="13.8">
      <c r="A24" s="136"/>
      <c r="B24" s="130"/>
      <c r="C24" s="132"/>
      <c r="D24" s="132"/>
      <c r="E24" s="132"/>
    </row>
    <row r="25" spans="1:5" ht="13.8">
      <c r="A25" s="136"/>
      <c r="B25" s="137"/>
      <c r="C25" s="132"/>
      <c r="D25" s="132"/>
      <c r="E25" s="132"/>
    </row>
    <row r="26" spans="1:5" ht="13.8">
      <c r="A26" s="136"/>
      <c r="B26" s="134"/>
      <c r="C26" s="132"/>
      <c r="D26" s="132"/>
      <c r="E26" s="132"/>
    </row>
    <row r="27" spans="1:5">
      <c r="A27" s="132"/>
      <c r="B27" s="138"/>
      <c r="C27" s="132"/>
      <c r="D27" s="132"/>
      <c r="E27" s="132"/>
    </row>
    <row r="28" spans="1:5">
      <c r="A28" s="132"/>
      <c r="B28" s="138"/>
      <c r="C28" s="132"/>
      <c r="D28" s="132"/>
      <c r="E28" s="132"/>
    </row>
    <row r="29" spans="1:5">
      <c r="A29" s="132"/>
      <c r="B29" s="138"/>
      <c r="C29" s="132"/>
      <c r="D29" s="132"/>
      <c r="E29" s="132"/>
    </row>
    <row r="30" spans="1:5">
      <c r="A30" s="132"/>
      <c r="B30" s="138"/>
      <c r="C30" s="132"/>
      <c r="D30" s="132"/>
      <c r="E30" s="132"/>
    </row>
    <row r="31" spans="1:5">
      <c r="A31" s="132"/>
      <c r="B31" s="138"/>
      <c r="C31" s="132"/>
      <c r="D31" s="132"/>
      <c r="E31" s="132"/>
    </row>
    <row r="32" spans="1:5">
      <c r="A32" s="132"/>
      <c r="B32" s="138"/>
      <c r="C32" s="132"/>
      <c r="D32" s="132"/>
      <c r="E32" s="132"/>
    </row>
    <row r="33" spans="1:5">
      <c r="A33" s="132"/>
      <c r="B33" s="138"/>
      <c r="C33" s="132"/>
      <c r="D33" s="132"/>
      <c r="E33" s="132"/>
    </row>
  </sheetData>
  <pageMargins left="0.7" right="0.7" top="0.75" bottom="0.75" header="0.3" footer="0.3"/>
  <pageSetup paperSize="9"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2024-02-15T11:50:47Z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